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228"/>
  <workbookPr codeName="ThisWorkbook"/>
  <mc:AlternateContent xmlns:mc="http://schemas.openxmlformats.org/markup-compatibility/2006">
    <mc:Choice Requires="x15">
      <x15ac:absPath xmlns:x15ac="http://schemas.microsoft.com/office/spreadsheetml/2010/11/ac" url="C:\Users\warre\Documents\R\redlining_project\input\"/>
    </mc:Choice>
  </mc:AlternateContent>
  <xr:revisionPtr revIDLastSave="0" documentId="13_ncr:1_{3EF21004-27F7-49CA-AA6C-4D7DD1C13DB5}" xr6:coauthVersionLast="47" xr6:coauthVersionMax="47" xr10:uidLastSave="{00000000-0000-0000-0000-000000000000}"/>
  <bookViews>
    <workbookView xWindow="-108" yWindow="-108" windowWidth="23256" windowHeight="12576" tabRatio="599" activeTab="3" xr2:uid="{00000000-000D-0000-FFFF-FFFF00000000}"/>
  </bookViews>
  <sheets>
    <sheet name="Description" sheetId="8" r:id="rId1"/>
    <sheet name="ToxData" sheetId="1" r:id="rId2"/>
    <sheet name="TRV Table 3" sheetId="6" r:id="rId3"/>
    <sheet name="Sheet1" sheetId="16" r:id="rId4"/>
    <sheet name="RBC Table 4" sheetId="15" r:id="rId5"/>
    <sheet name="Revision History" sheetId="12" r:id="rId6"/>
  </sheets>
  <definedNames>
    <definedName name="_xlnm._FilterDatabase" localSheetId="4" hidden="1">'RBC Table 4'!$A$6:$Y$613</definedName>
    <definedName name="_xlnm._FilterDatabase" localSheetId="1" hidden="1">ToxData!$A$6:$BZ$613</definedName>
    <definedName name="_xlnm._FilterDatabase" localSheetId="2" hidden="1">'TRV Table 3'!$A$6:$O$613</definedName>
    <definedName name="childNRAFc">'RBC Table 4'!$F$658</definedName>
    <definedName name="childNRAFnc">'RBC Table 4'!$F$659</definedName>
    <definedName name="ELAFnr">'RBC Table 4'!$F$657</definedName>
    <definedName name="ELAFr">'RBC Table 4'!$F$656</definedName>
    <definedName name="workNRAFc">'RBC Table 4'!$F$660</definedName>
    <definedName name="workNRAFnc">'RBC Table 4'!$F$661</definedName>
    <definedName name="Z_476C20D3_8203_45C8_AEF1_D24AD98D3350_.wvu.Cols" localSheetId="1" hidden="1">ToxData!$E:$K,ToxData!$R:$W</definedName>
    <definedName name="Z_476C20D3_8203_45C8_AEF1_D24AD98D3350_.wvu.FilterData" localSheetId="1" hidden="1">ToxData!$A$6:$K$613</definedName>
    <definedName name="Z_476C20D3_8203_45C8_AEF1_D24AD98D3350_.wvu.PrintArea" localSheetId="1" hidden="1">ToxData!$A$3:$AS$613</definedName>
    <definedName name="Z_476C20D3_8203_45C8_AEF1_D24AD98D3350_.wvu.PrintTitles" localSheetId="1" hidden="1">ToxData!$A:$C,ToxData!$3:$6</definedName>
    <definedName name="Z_476C20D3_8203_45C8_AEF1_D24AD98D3350_.wvu.Rows" localSheetId="1" hidden="1">ToxData!#REF!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08" i="15" l="1"/>
  <c r="D607" i="15"/>
  <c r="D604" i="15"/>
  <c r="D603" i="15"/>
  <c r="D602" i="15"/>
  <c r="D601" i="15"/>
  <c r="D600" i="15"/>
  <c r="D599" i="15"/>
  <c r="D595" i="15"/>
  <c r="D594" i="15"/>
  <c r="D593" i="15"/>
  <c r="D586" i="15"/>
  <c r="D584" i="15"/>
  <c r="D583" i="15"/>
  <c r="D580" i="15"/>
  <c r="D579" i="15"/>
  <c r="D578" i="15"/>
  <c r="D575" i="15"/>
  <c r="D562" i="15"/>
  <c r="D561" i="15"/>
  <c r="D560" i="15"/>
  <c r="D557" i="15"/>
  <c r="D555" i="15"/>
  <c r="D553" i="15"/>
  <c r="D552" i="15"/>
  <c r="D551" i="15"/>
  <c r="D547" i="15"/>
  <c r="D546" i="15"/>
  <c r="D545" i="15"/>
  <c r="D542" i="15"/>
  <c r="D539" i="15"/>
  <c r="D536" i="15"/>
  <c r="D534" i="15"/>
  <c r="D533" i="15"/>
  <c r="D529" i="15"/>
  <c r="D522" i="15"/>
  <c r="D520" i="15"/>
  <c r="D519" i="15"/>
  <c r="D518" i="15"/>
  <c r="D516" i="15"/>
  <c r="D514" i="15"/>
  <c r="D511" i="15"/>
  <c r="D505" i="15"/>
  <c r="D503" i="15"/>
  <c r="D490" i="15"/>
  <c r="D488" i="15"/>
  <c r="D487" i="15"/>
  <c r="D486" i="15"/>
  <c r="D485" i="15"/>
  <c r="D484" i="15"/>
  <c r="D482" i="15"/>
  <c r="D478" i="15"/>
  <c r="D477" i="15"/>
  <c r="D475" i="15"/>
  <c r="D474" i="15"/>
  <c r="D473" i="15"/>
  <c r="D471" i="15"/>
  <c r="D470" i="15"/>
  <c r="D469" i="15"/>
  <c r="D468" i="15"/>
  <c r="D467" i="15"/>
  <c r="D463" i="15"/>
  <c r="D462" i="15"/>
  <c r="D461" i="15"/>
  <c r="D460" i="15"/>
  <c r="D459" i="15"/>
  <c r="D458" i="15"/>
  <c r="D457" i="15"/>
  <c r="D456" i="15"/>
  <c r="D455" i="15"/>
  <c r="D454" i="15"/>
  <c r="D453" i="15"/>
  <c r="D452" i="15"/>
  <c r="D451" i="15"/>
  <c r="D450" i="15"/>
  <c r="D449" i="15"/>
  <c r="D448" i="15"/>
  <c r="D447" i="15"/>
  <c r="D446" i="15"/>
  <c r="D445" i="15"/>
  <c r="D441" i="15"/>
  <c r="D437" i="15"/>
  <c r="D436" i="15"/>
  <c r="D435" i="15"/>
  <c r="D434" i="15"/>
  <c r="D430" i="15"/>
  <c r="D429" i="15"/>
  <c r="D428" i="15"/>
  <c r="D427" i="15"/>
  <c r="D426" i="15"/>
  <c r="D424" i="15"/>
  <c r="D423" i="15"/>
  <c r="D416" i="15"/>
  <c r="D415" i="15"/>
  <c r="D406" i="15"/>
  <c r="D405" i="15"/>
  <c r="D403" i="15"/>
  <c r="D397" i="15"/>
  <c r="D396" i="15"/>
  <c r="D395" i="15"/>
  <c r="D389" i="15"/>
  <c r="D377" i="15"/>
  <c r="D376" i="15"/>
  <c r="D375" i="15"/>
  <c r="D372" i="15"/>
  <c r="D371" i="15"/>
  <c r="D369" i="15"/>
  <c r="D365" i="15"/>
  <c r="D364" i="15"/>
  <c r="D363" i="15"/>
  <c r="D362" i="15"/>
  <c r="D361" i="15"/>
  <c r="D360" i="15"/>
  <c r="D358" i="15"/>
  <c r="D357" i="15"/>
  <c r="D349" i="15"/>
  <c r="D345" i="15"/>
  <c r="D333" i="15"/>
  <c r="D328" i="15"/>
  <c r="D326" i="15"/>
  <c r="D318" i="15"/>
  <c r="D316" i="15"/>
  <c r="D309" i="15"/>
  <c r="D307" i="15"/>
  <c r="D306" i="15"/>
  <c r="D302" i="15"/>
  <c r="D298" i="15"/>
  <c r="D297" i="15"/>
  <c r="D294" i="15"/>
  <c r="D290" i="15"/>
  <c r="D287" i="15"/>
  <c r="D286" i="15"/>
  <c r="D284" i="15"/>
  <c r="D281" i="15"/>
  <c r="D280" i="15"/>
  <c r="D278" i="15"/>
  <c r="D274" i="15"/>
  <c r="D273" i="15"/>
  <c r="D271" i="15"/>
  <c r="D269" i="15"/>
  <c r="D268" i="15"/>
  <c r="D267" i="15"/>
  <c r="D265" i="15"/>
  <c r="D264" i="15"/>
  <c r="D263" i="15"/>
  <c r="D262" i="15"/>
  <c r="D261" i="15"/>
  <c r="D260" i="15"/>
  <c r="D259" i="15"/>
  <c r="D258" i="15"/>
  <c r="D257" i="15"/>
  <c r="D256" i="15"/>
  <c r="D251" i="15"/>
  <c r="D246" i="15"/>
  <c r="D245" i="15"/>
  <c r="D244" i="15"/>
  <c r="D242" i="15"/>
  <c r="D241" i="15"/>
  <c r="D238" i="15"/>
  <c r="D237" i="15"/>
  <c r="D236" i="15"/>
  <c r="D235" i="15"/>
  <c r="D234" i="15"/>
  <c r="D231" i="15"/>
  <c r="D230" i="15"/>
  <c r="D229" i="15"/>
  <c r="D227" i="15"/>
  <c r="D226" i="15"/>
  <c r="D223" i="15"/>
  <c r="D222" i="15"/>
  <c r="D221" i="15"/>
  <c r="D219" i="15"/>
  <c r="D218" i="15"/>
  <c r="D217" i="15"/>
  <c r="D214" i="15"/>
  <c r="D212" i="15"/>
  <c r="D210" i="15"/>
  <c r="D204" i="15"/>
  <c r="D203" i="15"/>
  <c r="D199" i="15"/>
  <c r="D195" i="15"/>
  <c r="D190" i="15"/>
  <c r="D189" i="15"/>
  <c r="D186" i="15"/>
  <c r="D185" i="15"/>
  <c r="D184" i="15"/>
  <c r="D181" i="15"/>
  <c r="D180" i="15"/>
  <c r="D179" i="15"/>
  <c r="D176" i="15"/>
  <c r="D175" i="15"/>
  <c r="D174" i="15"/>
  <c r="D171" i="15"/>
  <c r="D170" i="15"/>
  <c r="D165" i="15"/>
  <c r="D162" i="15"/>
  <c r="D160" i="15"/>
  <c r="D157" i="15"/>
  <c r="D156" i="15"/>
  <c r="D142" i="15"/>
  <c r="D141" i="15"/>
  <c r="D140" i="15"/>
  <c r="D134" i="15"/>
  <c r="D133" i="15"/>
  <c r="D131" i="15"/>
  <c r="D130" i="15"/>
  <c r="D129" i="15"/>
  <c r="D126" i="15"/>
  <c r="D125" i="15"/>
  <c r="D122" i="15"/>
  <c r="D120" i="15"/>
  <c r="D119" i="15"/>
  <c r="D118" i="15"/>
  <c r="D114" i="15"/>
  <c r="D113" i="15"/>
  <c r="D112" i="15"/>
  <c r="D111" i="15"/>
  <c r="D110" i="15"/>
  <c r="D108" i="15"/>
  <c r="D105" i="15"/>
  <c r="D103" i="15"/>
  <c r="D102" i="15"/>
  <c r="D101" i="15"/>
  <c r="D97" i="15"/>
  <c r="D91" i="15"/>
  <c r="D90" i="15"/>
  <c r="D89" i="15"/>
  <c r="D85" i="15"/>
  <c r="D83" i="15"/>
  <c r="D78" i="15"/>
  <c r="D74" i="15"/>
  <c r="D73" i="15"/>
  <c r="D71" i="15"/>
  <c r="D70" i="15"/>
  <c r="D69" i="15"/>
  <c r="D65" i="15"/>
  <c r="D63" i="15"/>
  <c r="D62" i="15"/>
  <c r="D58" i="15"/>
  <c r="D56" i="15"/>
  <c r="D51" i="15"/>
  <c r="D50" i="15"/>
  <c r="D48" i="15"/>
  <c r="D43" i="15"/>
  <c r="D42" i="15"/>
  <c r="D41" i="15"/>
  <c r="D40" i="15"/>
  <c r="D38" i="15"/>
  <c r="D35" i="15"/>
  <c r="D31" i="15"/>
  <c r="D20" i="15"/>
  <c r="D19" i="15"/>
  <c r="D18" i="15"/>
  <c r="D15" i="15"/>
  <c r="D14" i="15"/>
  <c r="D13" i="15"/>
  <c r="D12" i="15"/>
  <c r="D10" i="15"/>
  <c r="D9" i="15"/>
  <c r="D8" i="15"/>
  <c r="D7" i="15"/>
  <c r="D608" i="6"/>
  <c r="D607" i="6"/>
  <c r="D604" i="6"/>
  <c r="D603" i="6"/>
  <c r="D602" i="6"/>
  <c r="D601" i="6"/>
  <c r="D600" i="6"/>
  <c r="D599" i="6"/>
  <c r="D595" i="6"/>
  <c r="D594" i="6"/>
  <c r="D593" i="6"/>
  <c r="D586" i="6"/>
  <c r="D584" i="6"/>
  <c r="D583" i="6"/>
  <c r="D580" i="6"/>
  <c r="D579" i="6"/>
  <c r="D578" i="6"/>
  <c r="D575" i="6"/>
  <c r="D562" i="6"/>
  <c r="D561" i="6"/>
  <c r="D560" i="6"/>
  <c r="D557" i="6"/>
  <c r="D555" i="6"/>
  <c r="D553" i="6"/>
  <c r="D552" i="6"/>
  <c r="D551" i="6"/>
  <c r="D547" i="6"/>
  <c r="D546" i="6"/>
  <c r="D545" i="6"/>
  <c r="D542" i="6"/>
  <c r="D539" i="6"/>
  <c r="D536" i="6"/>
  <c r="D534" i="6"/>
  <c r="D533" i="6"/>
  <c r="D529" i="6"/>
  <c r="D522" i="6"/>
  <c r="D520" i="6"/>
  <c r="D519" i="6"/>
  <c r="D518" i="6"/>
  <c r="D516" i="6"/>
  <c r="D514" i="6"/>
  <c r="D511" i="6"/>
  <c r="D505" i="6"/>
  <c r="D503" i="6"/>
  <c r="D490" i="6"/>
  <c r="D488" i="6"/>
  <c r="D487" i="6"/>
  <c r="D486" i="6"/>
  <c r="D485" i="6"/>
  <c r="D484" i="6"/>
  <c r="D482" i="6"/>
  <c r="D478" i="6"/>
  <c r="D477" i="6"/>
  <c r="D475" i="6"/>
  <c r="D474" i="6"/>
  <c r="D473" i="6"/>
  <c r="D471" i="6"/>
  <c r="D470" i="6"/>
  <c r="D469" i="6"/>
  <c r="D468" i="6"/>
  <c r="D467" i="6"/>
  <c r="D463" i="6"/>
  <c r="D462" i="6"/>
  <c r="D461" i="6"/>
  <c r="D460" i="6"/>
  <c r="D459" i="6"/>
  <c r="D458" i="6"/>
  <c r="D457" i="6"/>
  <c r="D456" i="6"/>
  <c r="D455" i="6"/>
  <c r="D454" i="6"/>
  <c r="D453" i="6"/>
  <c r="D452" i="6"/>
  <c r="D451" i="6"/>
  <c r="D450" i="6"/>
  <c r="D449" i="6"/>
  <c r="D448" i="6"/>
  <c r="D447" i="6"/>
  <c r="D446" i="6"/>
  <c r="D445" i="6"/>
  <c r="D441" i="6"/>
  <c r="D437" i="6"/>
  <c r="D436" i="6"/>
  <c r="D435" i="6"/>
  <c r="D434" i="6"/>
  <c r="D430" i="6"/>
  <c r="D429" i="6"/>
  <c r="D428" i="6"/>
  <c r="D427" i="6"/>
  <c r="D426" i="6"/>
  <c r="D424" i="6"/>
  <c r="D423" i="6"/>
  <c r="D416" i="6"/>
  <c r="D415" i="6"/>
  <c r="D406" i="6"/>
  <c r="D405" i="6"/>
  <c r="D403" i="6"/>
  <c r="D397" i="6"/>
  <c r="D396" i="6"/>
  <c r="D395" i="6"/>
  <c r="D389" i="6"/>
  <c r="D377" i="6"/>
  <c r="D376" i="6"/>
  <c r="D375" i="6"/>
  <c r="D372" i="6"/>
  <c r="D371" i="6"/>
  <c r="D369" i="6"/>
  <c r="D365" i="6"/>
  <c r="D364" i="6"/>
  <c r="D363" i="6"/>
  <c r="D362" i="6"/>
  <c r="D361" i="6"/>
  <c r="D360" i="6"/>
  <c r="D358" i="6"/>
  <c r="D357" i="6"/>
  <c r="D349" i="6"/>
  <c r="D345" i="6"/>
  <c r="D333" i="6"/>
  <c r="D328" i="6"/>
  <c r="D326" i="6"/>
  <c r="D318" i="6"/>
  <c r="D316" i="6"/>
  <c r="D309" i="6"/>
  <c r="D307" i="6"/>
  <c r="D306" i="6"/>
  <c r="D302" i="6"/>
  <c r="D298" i="6"/>
  <c r="D297" i="6"/>
  <c r="D294" i="6"/>
  <c r="D290" i="6"/>
  <c r="D287" i="6"/>
  <c r="D286" i="6"/>
  <c r="D284" i="6"/>
  <c r="D281" i="6"/>
  <c r="D280" i="6"/>
  <c r="D278" i="6"/>
  <c r="D274" i="6"/>
  <c r="D273" i="6"/>
  <c r="D271" i="6"/>
  <c r="D269" i="6"/>
  <c r="D268" i="6"/>
  <c r="D267" i="6"/>
  <c r="D265" i="6"/>
  <c r="D264" i="6"/>
  <c r="D263" i="6"/>
  <c r="D262" i="6"/>
  <c r="D261" i="6"/>
  <c r="D260" i="6"/>
  <c r="D259" i="6"/>
  <c r="D258" i="6"/>
  <c r="D257" i="6"/>
  <c r="D256" i="6"/>
  <c r="D251" i="6"/>
  <c r="D246" i="6"/>
  <c r="D245" i="6"/>
  <c r="D244" i="6"/>
  <c r="D242" i="6"/>
  <c r="D241" i="6"/>
  <c r="D238" i="6"/>
  <c r="D237" i="6"/>
  <c r="D236" i="6"/>
  <c r="D235" i="6"/>
  <c r="D234" i="6"/>
  <c r="D231" i="6"/>
  <c r="D230" i="6"/>
  <c r="D229" i="6"/>
  <c r="D227" i="6"/>
  <c r="D226" i="6"/>
  <c r="D223" i="6"/>
  <c r="D222" i="6"/>
  <c r="D221" i="6"/>
  <c r="D219" i="6"/>
  <c r="D218" i="6"/>
  <c r="D217" i="6"/>
  <c r="D214" i="6"/>
  <c r="D212" i="6"/>
  <c r="D210" i="6"/>
  <c r="D204" i="6"/>
  <c r="D203" i="6"/>
  <c r="D199" i="6"/>
  <c r="D195" i="6"/>
  <c r="D190" i="6"/>
  <c r="D189" i="6"/>
  <c r="D186" i="6"/>
  <c r="D185" i="6"/>
  <c r="D184" i="6"/>
  <c r="D181" i="6"/>
  <c r="D180" i="6"/>
  <c r="D179" i="6"/>
  <c r="D176" i="6"/>
  <c r="D175" i="6"/>
  <c r="D174" i="6"/>
  <c r="D171" i="6"/>
  <c r="D170" i="6"/>
  <c r="D165" i="6"/>
  <c r="D162" i="6"/>
  <c r="D160" i="6"/>
  <c r="D157" i="6"/>
  <c r="D156" i="6"/>
  <c r="D142" i="6"/>
  <c r="D141" i="6"/>
  <c r="D140" i="6"/>
  <c r="D134" i="6"/>
  <c r="D133" i="6"/>
  <c r="D131" i="6"/>
  <c r="D130" i="6"/>
  <c r="D129" i="6"/>
  <c r="D126" i="6"/>
  <c r="D125" i="6"/>
  <c r="D122" i="6"/>
  <c r="D120" i="6"/>
  <c r="D119" i="6"/>
  <c r="D118" i="6"/>
  <c r="D114" i="6"/>
  <c r="D113" i="6"/>
  <c r="D112" i="6"/>
  <c r="D111" i="6"/>
  <c r="D110" i="6"/>
  <c r="D108" i="6"/>
  <c r="D105" i="6"/>
  <c r="D103" i="6"/>
  <c r="D102" i="6"/>
  <c r="D101" i="6"/>
  <c r="D97" i="6"/>
  <c r="D91" i="6"/>
  <c r="D90" i="6"/>
  <c r="D89" i="6"/>
  <c r="D85" i="6"/>
  <c r="D83" i="6"/>
  <c r="D78" i="6"/>
  <c r="D74" i="6"/>
  <c r="D73" i="6"/>
  <c r="D71" i="6"/>
  <c r="D70" i="6"/>
  <c r="D69" i="6"/>
  <c r="D65" i="6"/>
  <c r="D63" i="6"/>
  <c r="D62" i="6"/>
  <c r="D58" i="6"/>
  <c r="D56" i="6"/>
  <c r="D51" i="6"/>
  <c r="D50" i="6"/>
  <c r="D48" i="6"/>
  <c r="D43" i="6"/>
  <c r="D42" i="6"/>
  <c r="D41" i="6"/>
  <c r="D40" i="6"/>
  <c r="D38" i="6"/>
  <c r="D35" i="6"/>
  <c r="D31" i="6"/>
  <c r="D20" i="6"/>
  <c r="D19" i="6"/>
  <c r="D18" i="6"/>
  <c r="D15" i="6"/>
  <c r="D14" i="6"/>
  <c r="D13" i="6"/>
  <c r="D12" i="6"/>
  <c r="D10" i="6"/>
  <c r="D9" i="6"/>
  <c r="D8" i="6"/>
  <c r="D7" i="6"/>
  <c r="AZ1" i="1" l="1"/>
  <c r="BL7" i="1" l="1"/>
  <c r="BM7" i="1" s="1"/>
  <c r="BL8" i="1"/>
  <c r="BL9" i="1"/>
  <c r="BM9" i="1" s="1"/>
  <c r="BL10" i="1"/>
  <c r="BL11" i="1"/>
  <c r="BM11" i="1" s="1"/>
  <c r="BL12" i="1"/>
  <c r="BM12" i="1" s="1"/>
  <c r="BL13" i="1"/>
  <c r="BM13" i="1" s="1"/>
  <c r="BL14" i="1"/>
  <c r="BL15" i="1"/>
  <c r="BM15" i="1" s="1"/>
  <c r="BL16" i="1"/>
  <c r="BM16" i="1" s="1"/>
  <c r="BL17" i="1"/>
  <c r="BM17" i="1" s="1"/>
  <c r="BL18" i="1"/>
  <c r="BL19" i="1"/>
  <c r="BM19" i="1" s="1"/>
  <c r="BL20" i="1"/>
  <c r="BO20" i="1" s="1"/>
  <c r="BL21" i="1"/>
  <c r="BM21" i="1" s="1"/>
  <c r="BL22" i="1"/>
  <c r="BL23" i="1"/>
  <c r="BM23" i="1" s="1"/>
  <c r="BL24" i="1"/>
  <c r="BO24" i="1" s="1"/>
  <c r="BL25" i="1"/>
  <c r="BO25" i="1" s="1"/>
  <c r="BL26" i="1"/>
  <c r="BL27" i="1"/>
  <c r="BO27" i="1" s="1"/>
  <c r="BL28" i="1"/>
  <c r="BO28" i="1" s="1"/>
  <c r="BL29" i="1"/>
  <c r="BM29" i="1" s="1"/>
  <c r="BL30" i="1"/>
  <c r="BL31" i="1"/>
  <c r="BL32" i="1"/>
  <c r="BM32" i="1" s="1"/>
  <c r="BL33" i="1"/>
  <c r="BM33" i="1" s="1"/>
  <c r="BL34" i="1"/>
  <c r="BL35" i="1"/>
  <c r="BO35" i="1" s="1"/>
  <c r="BL36" i="1"/>
  <c r="BM36" i="1" s="1"/>
  <c r="BL37" i="1"/>
  <c r="BO37" i="1" s="1"/>
  <c r="BL38" i="1"/>
  <c r="BL39" i="1"/>
  <c r="BM39" i="1" s="1"/>
  <c r="BL40" i="1"/>
  <c r="BO40" i="1" s="1"/>
  <c r="BL41" i="1"/>
  <c r="BM41" i="1" s="1"/>
  <c r="BL42" i="1"/>
  <c r="BL43" i="1"/>
  <c r="BM43" i="1" s="1"/>
  <c r="BL44" i="1"/>
  <c r="BO44" i="1" s="1"/>
  <c r="BL45" i="1"/>
  <c r="BO45" i="1" s="1"/>
  <c r="BL46" i="1"/>
  <c r="BL47" i="1"/>
  <c r="BM47" i="1" s="1"/>
  <c r="BL48" i="1"/>
  <c r="BM48" i="1" s="1"/>
  <c r="BL49" i="1"/>
  <c r="BM49" i="1" s="1"/>
  <c r="BL50" i="1"/>
  <c r="BL51" i="1"/>
  <c r="BM51" i="1" s="1"/>
  <c r="BL52" i="1"/>
  <c r="BO52" i="1" s="1"/>
  <c r="BL53" i="1"/>
  <c r="BO53" i="1" s="1"/>
  <c r="BL54" i="1"/>
  <c r="BL55" i="1"/>
  <c r="BM55" i="1" s="1"/>
  <c r="BL56" i="1"/>
  <c r="BM56" i="1" s="1"/>
  <c r="BL57" i="1"/>
  <c r="BL58" i="1"/>
  <c r="BL59" i="1"/>
  <c r="BM59" i="1" s="1"/>
  <c r="BL60" i="1"/>
  <c r="BM60" i="1" s="1"/>
  <c r="BL61" i="1"/>
  <c r="BM61" i="1" s="1"/>
  <c r="BL62" i="1"/>
  <c r="BL63" i="1"/>
  <c r="BM63" i="1" s="1"/>
  <c r="BL64" i="1"/>
  <c r="BM64" i="1" s="1"/>
  <c r="BL65" i="1"/>
  <c r="BM65" i="1" s="1"/>
  <c r="BL66" i="1"/>
  <c r="BL67" i="1"/>
  <c r="BM67" i="1" s="1"/>
  <c r="BL68" i="1"/>
  <c r="BO68" i="1" s="1"/>
  <c r="BL69" i="1"/>
  <c r="BM69" i="1" s="1"/>
  <c r="BL70" i="1"/>
  <c r="BL71" i="1"/>
  <c r="BM71" i="1" s="1"/>
  <c r="BL72" i="1"/>
  <c r="BL73" i="1"/>
  <c r="BM73" i="1" s="1"/>
  <c r="BL74" i="1"/>
  <c r="BL75" i="1"/>
  <c r="BM75" i="1" s="1"/>
  <c r="BL76" i="1"/>
  <c r="BO76" i="1" s="1"/>
  <c r="BL77" i="1"/>
  <c r="BL78" i="1"/>
  <c r="BL79" i="1"/>
  <c r="BO79" i="1" s="1"/>
  <c r="BL80" i="1"/>
  <c r="BO80" i="1" s="1"/>
  <c r="BL81" i="1"/>
  <c r="BM81" i="1" s="1"/>
  <c r="BL82" i="1"/>
  <c r="BL83" i="1"/>
  <c r="BM83" i="1" s="1"/>
  <c r="BL84" i="1"/>
  <c r="BO84" i="1" s="1"/>
  <c r="BL85" i="1"/>
  <c r="BM85" i="1" s="1"/>
  <c r="BL86" i="1"/>
  <c r="BL87" i="1"/>
  <c r="BM87" i="1" s="1"/>
  <c r="BL88" i="1"/>
  <c r="BO88" i="1" s="1"/>
  <c r="BL89" i="1"/>
  <c r="BM89" i="1" s="1"/>
  <c r="BL90" i="1"/>
  <c r="BL91" i="1"/>
  <c r="BL92" i="1"/>
  <c r="BO92" i="1" s="1"/>
  <c r="BL93" i="1"/>
  <c r="BM93" i="1" s="1"/>
  <c r="BL94" i="1"/>
  <c r="BL95" i="1"/>
  <c r="BM95" i="1" s="1"/>
  <c r="BL96" i="1"/>
  <c r="BM96" i="1" s="1"/>
  <c r="BL97" i="1"/>
  <c r="BM97" i="1" s="1"/>
  <c r="BL98" i="1"/>
  <c r="BL99" i="1"/>
  <c r="BM99" i="1" s="1"/>
  <c r="BL100" i="1"/>
  <c r="BL101" i="1"/>
  <c r="BL102" i="1"/>
  <c r="BL103" i="1"/>
  <c r="BM103" i="1" s="1"/>
  <c r="BL104" i="1"/>
  <c r="BM104" i="1" s="1"/>
  <c r="BL105" i="1"/>
  <c r="BM105" i="1" s="1"/>
  <c r="BL106" i="1"/>
  <c r="BL107" i="1"/>
  <c r="BM107" i="1" s="1"/>
  <c r="BL108" i="1"/>
  <c r="BM108" i="1" s="1"/>
  <c r="BL109" i="1"/>
  <c r="BM109" i="1" s="1"/>
  <c r="BL110" i="1"/>
  <c r="BL111" i="1"/>
  <c r="BM111" i="1" s="1"/>
  <c r="BL112" i="1"/>
  <c r="BM112" i="1" s="1"/>
  <c r="BL113" i="1"/>
  <c r="BM113" i="1" s="1"/>
  <c r="BL114" i="1"/>
  <c r="BL115" i="1"/>
  <c r="BM115" i="1" s="1"/>
  <c r="BL116" i="1"/>
  <c r="BM116" i="1" s="1"/>
  <c r="BL117" i="1"/>
  <c r="BO117" i="1" s="1"/>
  <c r="BL118" i="1"/>
  <c r="BL119" i="1"/>
  <c r="BM119" i="1" s="1"/>
  <c r="BL120" i="1"/>
  <c r="BM120" i="1" s="1"/>
  <c r="BL121" i="1"/>
  <c r="BO121" i="1" s="1"/>
  <c r="BL122" i="1"/>
  <c r="BL123" i="1"/>
  <c r="BO123" i="1" s="1"/>
  <c r="BL124" i="1"/>
  <c r="BM124" i="1" s="1"/>
  <c r="BL125" i="1"/>
  <c r="BM125" i="1" s="1"/>
  <c r="BL126" i="1"/>
  <c r="BL127" i="1"/>
  <c r="BO127" i="1" s="1"/>
  <c r="BL128" i="1"/>
  <c r="BM128" i="1" s="1"/>
  <c r="BL129" i="1"/>
  <c r="BO129" i="1" s="1"/>
  <c r="BL130" i="1"/>
  <c r="BL131" i="1"/>
  <c r="BM131" i="1" s="1"/>
  <c r="BL132" i="1"/>
  <c r="BO132" i="1" s="1"/>
  <c r="BL133" i="1"/>
  <c r="BL134" i="1"/>
  <c r="BL135" i="1"/>
  <c r="BM135" i="1" s="1"/>
  <c r="BL136" i="1"/>
  <c r="BM136" i="1" s="1"/>
  <c r="BL137" i="1"/>
  <c r="BM137" i="1" s="1"/>
  <c r="BL138" i="1"/>
  <c r="BL139" i="1"/>
  <c r="BM139" i="1" s="1"/>
  <c r="BL140" i="1"/>
  <c r="BM140" i="1" s="1"/>
  <c r="BL141" i="1"/>
  <c r="BM141" i="1" s="1"/>
  <c r="BL142" i="1"/>
  <c r="BL143" i="1"/>
  <c r="BO143" i="1" s="1"/>
  <c r="BL144" i="1"/>
  <c r="BM144" i="1" s="1"/>
  <c r="BL145" i="1"/>
  <c r="BM145" i="1" s="1"/>
  <c r="BL146" i="1"/>
  <c r="BL147" i="1"/>
  <c r="BO147" i="1" s="1"/>
  <c r="BL148" i="1"/>
  <c r="BM148" i="1" s="1"/>
  <c r="BL149" i="1"/>
  <c r="BM149" i="1" s="1"/>
  <c r="BL150" i="1"/>
  <c r="BL151" i="1"/>
  <c r="BM151" i="1" s="1"/>
  <c r="BL152" i="1"/>
  <c r="BO152" i="1" s="1"/>
  <c r="BL153" i="1"/>
  <c r="BO153" i="1" s="1"/>
  <c r="BL154" i="1"/>
  <c r="BO154" i="1" s="1"/>
  <c r="BL155" i="1"/>
  <c r="BM155" i="1" s="1"/>
  <c r="BL156" i="1"/>
  <c r="BO156" i="1" s="1"/>
  <c r="BL157" i="1"/>
  <c r="BM157" i="1" s="1"/>
  <c r="BL158" i="1"/>
  <c r="BO158" i="1" s="1"/>
  <c r="BL159" i="1"/>
  <c r="BO159" i="1" s="1"/>
  <c r="BL160" i="1"/>
  <c r="BM160" i="1" s="1"/>
  <c r="BL161" i="1"/>
  <c r="BO161" i="1" s="1"/>
  <c r="BL162" i="1"/>
  <c r="BL163" i="1"/>
  <c r="BO163" i="1" s="1"/>
  <c r="BL164" i="1"/>
  <c r="BO164" i="1" s="1"/>
  <c r="BL165" i="1"/>
  <c r="BM165" i="1" s="1"/>
  <c r="BL166" i="1"/>
  <c r="BL167" i="1"/>
  <c r="BO167" i="1" s="1"/>
  <c r="BL168" i="1"/>
  <c r="BM168" i="1" s="1"/>
  <c r="BL169" i="1"/>
  <c r="BL170" i="1"/>
  <c r="BL171" i="1"/>
  <c r="BM171" i="1" s="1"/>
  <c r="BL172" i="1"/>
  <c r="BO172" i="1" s="1"/>
  <c r="BL173" i="1"/>
  <c r="BM173" i="1" s="1"/>
  <c r="BL174" i="1"/>
  <c r="BL175" i="1"/>
  <c r="BM175" i="1" s="1"/>
  <c r="BL176" i="1"/>
  <c r="BM176" i="1" s="1"/>
  <c r="BL177" i="1"/>
  <c r="BM177" i="1" s="1"/>
  <c r="BL178" i="1"/>
  <c r="BL179" i="1"/>
  <c r="BM179" i="1" s="1"/>
  <c r="BL180" i="1"/>
  <c r="BM180" i="1" s="1"/>
  <c r="BL181" i="1"/>
  <c r="BM181" i="1" s="1"/>
  <c r="BL182" i="1"/>
  <c r="BL183" i="1"/>
  <c r="BM183" i="1" s="1"/>
  <c r="BL184" i="1"/>
  <c r="BM184" i="1" s="1"/>
  <c r="BL185" i="1"/>
  <c r="BM185" i="1" s="1"/>
  <c r="BL186" i="1"/>
  <c r="BL187" i="1"/>
  <c r="BM187" i="1" s="1"/>
  <c r="BL188" i="1"/>
  <c r="BO188" i="1" s="1"/>
  <c r="BL189" i="1"/>
  <c r="BO189" i="1" s="1"/>
  <c r="BL190" i="1"/>
  <c r="BL191" i="1"/>
  <c r="BO191" i="1" s="1"/>
  <c r="BL192" i="1"/>
  <c r="BM192" i="1" s="1"/>
  <c r="BL193" i="1"/>
  <c r="BM193" i="1" s="1"/>
  <c r="BL194" i="1"/>
  <c r="BL195" i="1"/>
  <c r="BM195" i="1" s="1"/>
  <c r="BL196" i="1"/>
  <c r="BO196" i="1" s="1"/>
  <c r="BL197" i="1"/>
  <c r="BL198" i="1"/>
  <c r="BL199" i="1"/>
  <c r="BM199" i="1" s="1"/>
  <c r="BL200" i="1"/>
  <c r="BM200" i="1" s="1"/>
  <c r="BL201" i="1"/>
  <c r="BM201" i="1" s="1"/>
  <c r="BL202" i="1"/>
  <c r="BL203" i="1"/>
  <c r="BM203" i="1" s="1"/>
  <c r="BL204" i="1"/>
  <c r="BM204" i="1" s="1"/>
  <c r="BL205" i="1"/>
  <c r="BM205" i="1" s="1"/>
  <c r="BL206" i="1"/>
  <c r="BL207" i="1"/>
  <c r="BO207" i="1" s="1"/>
  <c r="BL208" i="1"/>
  <c r="BO208" i="1" s="1"/>
  <c r="BL209" i="1"/>
  <c r="BL210" i="1"/>
  <c r="BL211" i="1"/>
  <c r="BM211" i="1" s="1"/>
  <c r="BL212" i="1"/>
  <c r="BM212" i="1" s="1"/>
  <c r="BL213" i="1"/>
  <c r="BM213" i="1" s="1"/>
  <c r="BL214" i="1"/>
  <c r="BL215" i="1"/>
  <c r="BM215" i="1" s="1"/>
  <c r="BL216" i="1"/>
  <c r="BO216" i="1" s="1"/>
  <c r="BL217" i="1"/>
  <c r="BL218" i="1"/>
  <c r="BL219" i="1"/>
  <c r="BM219" i="1" s="1"/>
  <c r="BL220" i="1"/>
  <c r="BM220" i="1" s="1"/>
  <c r="BL221" i="1"/>
  <c r="BM221" i="1" s="1"/>
  <c r="BL222" i="1"/>
  <c r="BL223" i="1"/>
  <c r="BM223" i="1" s="1"/>
  <c r="BL224" i="1"/>
  <c r="BM224" i="1" s="1"/>
  <c r="BL225" i="1"/>
  <c r="BM225" i="1" s="1"/>
  <c r="BL226" i="1"/>
  <c r="BL227" i="1"/>
  <c r="BM227" i="1" s="1"/>
  <c r="BL228" i="1"/>
  <c r="BO228" i="1" s="1"/>
  <c r="BL229" i="1"/>
  <c r="BM229" i="1" s="1"/>
  <c r="BL230" i="1"/>
  <c r="BL231" i="1"/>
  <c r="BM231" i="1" s="1"/>
  <c r="BL232" i="1"/>
  <c r="BO232" i="1" s="1"/>
  <c r="BL233" i="1"/>
  <c r="BL234" i="1"/>
  <c r="BL235" i="1"/>
  <c r="BM235" i="1" s="1"/>
  <c r="BL236" i="1"/>
  <c r="BL237" i="1"/>
  <c r="BM237" i="1" s="1"/>
  <c r="BL238" i="1"/>
  <c r="BL239" i="1"/>
  <c r="BM239" i="1" s="1"/>
  <c r="BL240" i="1"/>
  <c r="BM240" i="1" s="1"/>
  <c r="BL241" i="1"/>
  <c r="BM241" i="1" s="1"/>
  <c r="BL242" i="1"/>
  <c r="BL243" i="1"/>
  <c r="BM243" i="1" s="1"/>
  <c r="BL244" i="1"/>
  <c r="BM244" i="1" s="1"/>
  <c r="BL245" i="1"/>
  <c r="BM245" i="1" s="1"/>
  <c r="BL246" i="1"/>
  <c r="BL247" i="1"/>
  <c r="BM247" i="1" s="1"/>
  <c r="BL248" i="1"/>
  <c r="BM248" i="1" s="1"/>
  <c r="BL249" i="1"/>
  <c r="BM249" i="1" s="1"/>
  <c r="BL250" i="1"/>
  <c r="BL251" i="1"/>
  <c r="BM251" i="1" s="1"/>
  <c r="BL252" i="1"/>
  <c r="BO252" i="1" s="1"/>
  <c r="BL253" i="1"/>
  <c r="BM253" i="1" s="1"/>
  <c r="BL254" i="1"/>
  <c r="BL255" i="1"/>
  <c r="BM255" i="1" s="1"/>
  <c r="BL256" i="1"/>
  <c r="BO256" i="1" s="1"/>
  <c r="BL257" i="1"/>
  <c r="BL258" i="1"/>
  <c r="BL259" i="1"/>
  <c r="BM259" i="1" s="1"/>
  <c r="BL260" i="1"/>
  <c r="BM260" i="1" s="1"/>
  <c r="BL261" i="1"/>
  <c r="BL262" i="1"/>
  <c r="BL263" i="1"/>
  <c r="BM263" i="1" s="1"/>
  <c r="BL264" i="1"/>
  <c r="BM264" i="1" s="1"/>
  <c r="BL265" i="1"/>
  <c r="BM265" i="1" s="1"/>
  <c r="BL266" i="1"/>
  <c r="BL267" i="1"/>
  <c r="BM267" i="1" s="1"/>
  <c r="BL268" i="1"/>
  <c r="BO268" i="1" s="1"/>
  <c r="BL269" i="1"/>
  <c r="BM269" i="1" s="1"/>
  <c r="BL270" i="1"/>
  <c r="BL271" i="1"/>
  <c r="BM271" i="1" s="1"/>
  <c r="BL272" i="1"/>
  <c r="BM272" i="1" s="1"/>
  <c r="BL273" i="1"/>
  <c r="BM273" i="1" s="1"/>
  <c r="BL274" i="1"/>
  <c r="BL275" i="1"/>
  <c r="BM275" i="1" s="1"/>
  <c r="BL276" i="1"/>
  <c r="BM276" i="1" s="1"/>
  <c r="BL277" i="1"/>
  <c r="BL278" i="1"/>
  <c r="BL279" i="1"/>
  <c r="BM279" i="1" s="1"/>
  <c r="BL280" i="1"/>
  <c r="BM280" i="1" s="1"/>
  <c r="BL281" i="1"/>
  <c r="BM281" i="1" s="1"/>
  <c r="BL282" i="1"/>
  <c r="BL283" i="1"/>
  <c r="BO283" i="1" s="1"/>
  <c r="BL284" i="1"/>
  <c r="BM284" i="1" s="1"/>
  <c r="BL285" i="1"/>
  <c r="BM285" i="1" s="1"/>
  <c r="BL286" i="1"/>
  <c r="BL287" i="1"/>
  <c r="BM287" i="1" s="1"/>
  <c r="BL288" i="1"/>
  <c r="BM288" i="1" s="1"/>
  <c r="BL289" i="1"/>
  <c r="BM289" i="1" s="1"/>
  <c r="BL290" i="1"/>
  <c r="BL291" i="1"/>
  <c r="BM291" i="1" s="1"/>
  <c r="BL292" i="1"/>
  <c r="BO292" i="1" s="1"/>
  <c r="BL293" i="1"/>
  <c r="BM293" i="1" s="1"/>
  <c r="BL294" i="1"/>
  <c r="BL295" i="1"/>
  <c r="BM295" i="1" s="1"/>
  <c r="BL296" i="1"/>
  <c r="BO296" i="1" s="1"/>
  <c r="BL297" i="1"/>
  <c r="BM297" i="1" s="1"/>
  <c r="BL298" i="1"/>
  <c r="BL299" i="1"/>
  <c r="BM299" i="1" s="1"/>
  <c r="BL300" i="1"/>
  <c r="BM300" i="1" s="1"/>
  <c r="BL301" i="1"/>
  <c r="BM301" i="1" s="1"/>
  <c r="BL302" i="1"/>
  <c r="BL303" i="1"/>
  <c r="BM303" i="1" s="1"/>
  <c r="BL304" i="1"/>
  <c r="BO304" i="1" s="1"/>
  <c r="BL305" i="1"/>
  <c r="BM305" i="1" s="1"/>
  <c r="BL306" i="1"/>
  <c r="BL307" i="1"/>
  <c r="BM307" i="1" s="1"/>
  <c r="BL308" i="1"/>
  <c r="BM308" i="1" s="1"/>
  <c r="BL309" i="1"/>
  <c r="BL310" i="1"/>
  <c r="BL311" i="1"/>
  <c r="BM311" i="1" s="1"/>
  <c r="BL312" i="1"/>
  <c r="BO312" i="1" s="1"/>
  <c r="BL313" i="1"/>
  <c r="BL314" i="1"/>
  <c r="BL315" i="1"/>
  <c r="BM315" i="1" s="1"/>
  <c r="BL316" i="1"/>
  <c r="BM316" i="1" s="1"/>
  <c r="BL317" i="1"/>
  <c r="BM317" i="1" s="1"/>
  <c r="BL318" i="1"/>
  <c r="BL319" i="1"/>
  <c r="BM319" i="1" s="1"/>
  <c r="BL320" i="1"/>
  <c r="BM320" i="1" s="1"/>
  <c r="BL321" i="1"/>
  <c r="BM321" i="1" s="1"/>
  <c r="BL322" i="1"/>
  <c r="BL323" i="1"/>
  <c r="BO323" i="1" s="1"/>
  <c r="BL324" i="1"/>
  <c r="BM324" i="1" s="1"/>
  <c r="BL325" i="1"/>
  <c r="BO325" i="1" s="1"/>
  <c r="BL326" i="1"/>
  <c r="BL327" i="1"/>
  <c r="BM327" i="1" s="1"/>
  <c r="BL328" i="1"/>
  <c r="BM328" i="1" s="1"/>
  <c r="BL329" i="1"/>
  <c r="BO329" i="1" s="1"/>
  <c r="BL330" i="1"/>
  <c r="BL331" i="1"/>
  <c r="BM331" i="1" s="1"/>
  <c r="BL332" i="1"/>
  <c r="BO332" i="1" s="1"/>
  <c r="BL333" i="1"/>
  <c r="BM333" i="1" s="1"/>
  <c r="BL334" i="1"/>
  <c r="BL335" i="1"/>
  <c r="BM335" i="1" s="1"/>
  <c r="BL336" i="1"/>
  <c r="BO336" i="1" s="1"/>
  <c r="BL337" i="1"/>
  <c r="BM337" i="1" s="1"/>
  <c r="BL338" i="1"/>
  <c r="BL339" i="1"/>
  <c r="BM339" i="1" s="1"/>
  <c r="BL340" i="1"/>
  <c r="BM340" i="1" s="1"/>
  <c r="BL341" i="1"/>
  <c r="BM341" i="1" s="1"/>
  <c r="BL342" i="1"/>
  <c r="BL343" i="1"/>
  <c r="BM343" i="1" s="1"/>
  <c r="BL344" i="1"/>
  <c r="BM344" i="1" s="1"/>
  <c r="BL345" i="1"/>
  <c r="BM345" i="1" s="1"/>
  <c r="BL346" i="1"/>
  <c r="BL347" i="1"/>
  <c r="BM347" i="1" s="1"/>
  <c r="BL348" i="1"/>
  <c r="BO348" i="1" s="1"/>
  <c r="BL349" i="1"/>
  <c r="BM349" i="1" s="1"/>
  <c r="BL350" i="1"/>
  <c r="BL351" i="1"/>
  <c r="BM351" i="1" s="1"/>
  <c r="BL352" i="1"/>
  <c r="BO352" i="1" s="1"/>
  <c r="BL353" i="1"/>
  <c r="BM353" i="1" s="1"/>
  <c r="BL354" i="1"/>
  <c r="BL355" i="1"/>
  <c r="BM355" i="1" s="1"/>
  <c r="BL356" i="1"/>
  <c r="BM356" i="1" s="1"/>
  <c r="BL357" i="1"/>
  <c r="BL358" i="1"/>
  <c r="BL359" i="1"/>
  <c r="BM359" i="1" s="1"/>
  <c r="BL360" i="1"/>
  <c r="BM360" i="1" s="1"/>
  <c r="BL361" i="1"/>
  <c r="BO361" i="1" s="1"/>
  <c r="BL362" i="1"/>
  <c r="BL363" i="1"/>
  <c r="BM363" i="1" s="1"/>
  <c r="BL364" i="1"/>
  <c r="BM364" i="1" s="1"/>
  <c r="BL365" i="1"/>
  <c r="BO365" i="1" s="1"/>
  <c r="BL366" i="1"/>
  <c r="BL367" i="1"/>
  <c r="BM367" i="1" s="1"/>
  <c r="BL368" i="1"/>
  <c r="BO368" i="1" s="1"/>
  <c r="BL369" i="1"/>
  <c r="BO369" i="1" s="1"/>
  <c r="BL370" i="1"/>
  <c r="BL371" i="1"/>
  <c r="BM371" i="1" s="1"/>
  <c r="BL372" i="1"/>
  <c r="BM372" i="1" s="1"/>
  <c r="BL373" i="1"/>
  <c r="BO373" i="1" s="1"/>
  <c r="BL374" i="1"/>
  <c r="BL375" i="1"/>
  <c r="BM375" i="1" s="1"/>
  <c r="BL376" i="1"/>
  <c r="BM376" i="1" s="1"/>
  <c r="BL377" i="1"/>
  <c r="BO377" i="1" s="1"/>
  <c r="BL378" i="1"/>
  <c r="BL379" i="1"/>
  <c r="BM379" i="1" s="1"/>
  <c r="BL380" i="1"/>
  <c r="BM380" i="1" s="1"/>
  <c r="BL381" i="1"/>
  <c r="BO381" i="1" s="1"/>
  <c r="BL382" i="1"/>
  <c r="BL383" i="1"/>
  <c r="BM383" i="1" s="1"/>
  <c r="BL384" i="1"/>
  <c r="BO384" i="1" s="1"/>
  <c r="BL385" i="1"/>
  <c r="BO385" i="1" s="1"/>
  <c r="BL386" i="1"/>
  <c r="BL387" i="1"/>
  <c r="BM387" i="1" s="1"/>
  <c r="BL388" i="1"/>
  <c r="BO388" i="1" s="1"/>
  <c r="BL389" i="1"/>
  <c r="BM389" i="1" s="1"/>
  <c r="BL390" i="1"/>
  <c r="BL391" i="1"/>
  <c r="BM391" i="1" s="1"/>
  <c r="BL392" i="1"/>
  <c r="BM392" i="1" s="1"/>
  <c r="BL393" i="1"/>
  <c r="BM393" i="1" s="1"/>
  <c r="BL394" i="1"/>
  <c r="BL395" i="1"/>
  <c r="BM395" i="1" s="1"/>
  <c r="BL396" i="1"/>
  <c r="BM396" i="1" s="1"/>
  <c r="BL397" i="1"/>
  <c r="BO397" i="1" s="1"/>
  <c r="BL398" i="1"/>
  <c r="BO398" i="1" s="1"/>
  <c r="BL399" i="1"/>
  <c r="BM399" i="1" s="1"/>
  <c r="BL400" i="1"/>
  <c r="BM400" i="1" s="1"/>
  <c r="BL401" i="1"/>
  <c r="BO401" i="1" s="1"/>
  <c r="BL402" i="1"/>
  <c r="BO402" i="1" s="1"/>
  <c r="BL403" i="1"/>
  <c r="BM403" i="1" s="1"/>
  <c r="BL404" i="1"/>
  <c r="BO404" i="1" s="1"/>
  <c r="BL405" i="1"/>
  <c r="BO405" i="1" s="1"/>
  <c r="BL406" i="1"/>
  <c r="BM406" i="1" s="1"/>
  <c r="BL407" i="1"/>
  <c r="BO407" i="1" s="1"/>
  <c r="BL408" i="1"/>
  <c r="BM408" i="1" s="1"/>
  <c r="BL409" i="1"/>
  <c r="BO409" i="1" s="1"/>
  <c r="BL410" i="1"/>
  <c r="BO410" i="1" s="1"/>
  <c r="BL411" i="1"/>
  <c r="BM411" i="1" s="1"/>
  <c r="BL412" i="1"/>
  <c r="BM412" i="1" s="1"/>
  <c r="BL413" i="1"/>
  <c r="BO413" i="1" s="1"/>
  <c r="BL414" i="1"/>
  <c r="BO414" i="1" s="1"/>
  <c r="BL415" i="1"/>
  <c r="BM415" i="1" s="1"/>
  <c r="BL416" i="1"/>
  <c r="BM416" i="1" s="1"/>
  <c r="BL417" i="1"/>
  <c r="BM417" i="1" s="1"/>
  <c r="BL418" i="1"/>
  <c r="BO418" i="1" s="1"/>
  <c r="BL419" i="1"/>
  <c r="BM419" i="1" s="1"/>
  <c r="BL420" i="1"/>
  <c r="BM420" i="1" s="1"/>
  <c r="BL421" i="1"/>
  <c r="BM421" i="1" s="1"/>
  <c r="BL422" i="1"/>
  <c r="BO422" i="1" s="1"/>
  <c r="BL423" i="1"/>
  <c r="BM423" i="1" s="1"/>
  <c r="BL424" i="1"/>
  <c r="BO424" i="1" s="1"/>
  <c r="BL425" i="1"/>
  <c r="BL426" i="1"/>
  <c r="BO426" i="1" s="1"/>
  <c r="BL427" i="1"/>
  <c r="BM427" i="1" s="1"/>
  <c r="BL428" i="1"/>
  <c r="BM428" i="1" s="1"/>
  <c r="BL429" i="1"/>
  <c r="BM429" i="1" s="1"/>
  <c r="BL430" i="1"/>
  <c r="BO430" i="1" s="1"/>
  <c r="BL431" i="1"/>
  <c r="BM431" i="1" s="1"/>
  <c r="BL432" i="1"/>
  <c r="BM432" i="1" s="1"/>
  <c r="BL433" i="1"/>
  <c r="BO433" i="1" s="1"/>
  <c r="BL434" i="1"/>
  <c r="BO434" i="1" s="1"/>
  <c r="BL435" i="1"/>
  <c r="BM435" i="1" s="1"/>
  <c r="BL436" i="1"/>
  <c r="BM436" i="1" s="1"/>
  <c r="BL437" i="1"/>
  <c r="BO437" i="1" s="1"/>
  <c r="BL438" i="1"/>
  <c r="BO438" i="1" s="1"/>
  <c r="BL439" i="1"/>
  <c r="BM439" i="1" s="1"/>
  <c r="BL440" i="1"/>
  <c r="BM440" i="1" s="1"/>
  <c r="BL441" i="1"/>
  <c r="BO441" i="1" s="1"/>
  <c r="BL442" i="1"/>
  <c r="BO442" i="1" s="1"/>
  <c r="BL443" i="1"/>
  <c r="BM443" i="1" s="1"/>
  <c r="BL444" i="1"/>
  <c r="BM444" i="1" s="1"/>
  <c r="BL445" i="1"/>
  <c r="BL446" i="1"/>
  <c r="BO446" i="1" s="1"/>
  <c r="BL447" i="1"/>
  <c r="BM447" i="1" s="1"/>
  <c r="BL448" i="1"/>
  <c r="BO448" i="1" s="1"/>
  <c r="BL449" i="1"/>
  <c r="BM449" i="1" s="1"/>
  <c r="BL450" i="1"/>
  <c r="BO450" i="1" s="1"/>
  <c r="BL451" i="1"/>
  <c r="BM451" i="1" s="1"/>
  <c r="BL452" i="1"/>
  <c r="BM452" i="1" s="1"/>
  <c r="BL453" i="1"/>
  <c r="BM453" i="1" s="1"/>
  <c r="BL454" i="1"/>
  <c r="BO454" i="1" s="1"/>
  <c r="BL455" i="1"/>
  <c r="BM455" i="1" s="1"/>
  <c r="BL456" i="1"/>
  <c r="BO456" i="1" s="1"/>
  <c r="BL457" i="1"/>
  <c r="BM457" i="1" s="1"/>
  <c r="BL458" i="1"/>
  <c r="BO458" i="1" s="1"/>
  <c r="BL459" i="1"/>
  <c r="BM459" i="1" s="1"/>
  <c r="BL460" i="1"/>
  <c r="BM460" i="1" s="1"/>
  <c r="BL461" i="1"/>
  <c r="BM461" i="1" s="1"/>
  <c r="BL462" i="1"/>
  <c r="BO462" i="1" s="1"/>
  <c r="BL463" i="1"/>
  <c r="BM463" i="1" s="1"/>
  <c r="BL464" i="1"/>
  <c r="BM464" i="1" s="1"/>
  <c r="BL465" i="1"/>
  <c r="BO465" i="1" s="1"/>
  <c r="BL466" i="1"/>
  <c r="BO466" i="1" s="1"/>
  <c r="BL467" i="1"/>
  <c r="BM467" i="1" s="1"/>
  <c r="BL468" i="1"/>
  <c r="BO468" i="1" s="1"/>
  <c r="BL469" i="1"/>
  <c r="BL470" i="1"/>
  <c r="BM470" i="1" s="1"/>
  <c r="BL471" i="1"/>
  <c r="BM471" i="1" s="1"/>
  <c r="BL472" i="1"/>
  <c r="BM472" i="1" s="1"/>
  <c r="BL473" i="1"/>
  <c r="BM473" i="1" s="1"/>
  <c r="BL474" i="1"/>
  <c r="BM474" i="1" s="1"/>
  <c r="BL475" i="1"/>
  <c r="BM475" i="1" s="1"/>
  <c r="BL476" i="1"/>
  <c r="BM476" i="1" s="1"/>
  <c r="BL477" i="1"/>
  <c r="BO477" i="1" s="1"/>
  <c r="BL478" i="1"/>
  <c r="BM478" i="1" s="1"/>
  <c r="BL479" i="1"/>
  <c r="BM479" i="1" s="1"/>
  <c r="BL480" i="1"/>
  <c r="BM480" i="1" s="1"/>
  <c r="BL481" i="1"/>
  <c r="BM481" i="1" s="1"/>
  <c r="BL482" i="1"/>
  <c r="BM482" i="1" s="1"/>
  <c r="BL483" i="1"/>
  <c r="BM483" i="1" s="1"/>
  <c r="BL484" i="1"/>
  <c r="BO484" i="1" s="1"/>
  <c r="BL485" i="1"/>
  <c r="BM485" i="1" s="1"/>
  <c r="BL486" i="1"/>
  <c r="BM486" i="1" s="1"/>
  <c r="BL487" i="1"/>
  <c r="BM487" i="1" s="1"/>
  <c r="BL488" i="1"/>
  <c r="BO488" i="1" s="1"/>
  <c r="BL489" i="1"/>
  <c r="BM489" i="1" s="1"/>
  <c r="BL490" i="1"/>
  <c r="BM490" i="1" s="1"/>
  <c r="BL491" i="1"/>
  <c r="BM491" i="1" s="1"/>
  <c r="BL492" i="1"/>
  <c r="BM492" i="1" s="1"/>
  <c r="BL493" i="1"/>
  <c r="BO493" i="1" s="1"/>
  <c r="BL494" i="1"/>
  <c r="BM494" i="1" s="1"/>
  <c r="BL495" i="1"/>
  <c r="BM495" i="1" s="1"/>
  <c r="BL496" i="1"/>
  <c r="BM496" i="1" s="1"/>
  <c r="BL497" i="1"/>
  <c r="BO497" i="1" s="1"/>
  <c r="BL498" i="1"/>
  <c r="BM498" i="1" s="1"/>
  <c r="BL499" i="1"/>
  <c r="BM499" i="1" s="1"/>
  <c r="BL500" i="1"/>
  <c r="BO500" i="1" s="1"/>
  <c r="BL501" i="1"/>
  <c r="BM501" i="1" s="1"/>
  <c r="BL502" i="1"/>
  <c r="BM502" i="1" s="1"/>
  <c r="BL503" i="1"/>
  <c r="BM503" i="1" s="1"/>
  <c r="BL504" i="1"/>
  <c r="BO504" i="1" s="1"/>
  <c r="BL505" i="1"/>
  <c r="BM505" i="1" s="1"/>
  <c r="BL506" i="1"/>
  <c r="BM506" i="1" s="1"/>
  <c r="BL507" i="1"/>
  <c r="BM507" i="1" s="1"/>
  <c r="BL508" i="1"/>
  <c r="BM508" i="1" s="1"/>
  <c r="BL509" i="1"/>
  <c r="BO509" i="1" s="1"/>
  <c r="BL510" i="1"/>
  <c r="BM510" i="1" s="1"/>
  <c r="BL511" i="1"/>
  <c r="BM511" i="1" s="1"/>
  <c r="BL512" i="1"/>
  <c r="BO512" i="1" s="1"/>
  <c r="BL513" i="1"/>
  <c r="BO513" i="1" s="1"/>
  <c r="BL514" i="1"/>
  <c r="BM514" i="1" s="1"/>
  <c r="BL515" i="1"/>
  <c r="BM515" i="1" s="1"/>
  <c r="BL516" i="1"/>
  <c r="BO516" i="1" s="1"/>
  <c r="BL517" i="1"/>
  <c r="BM517" i="1" s="1"/>
  <c r="BL518" i="1"/>
  <c r="BM518" i="1" s="1"/>
  <c r="BL519" i="1"/>
  <c r="BM519" i="1" s="1"/>
  <c r="BL520" i="1"/>
  <c r="BO520" i="1" s="1"/>
  <c r="BL521" i="1"/>
  <c r="BM521" i="1" s="1"/>
  <c r="BL522" i="1"/>
  <c r="BM522" i="1" s="1"/>
  <c r="BL523" i="1"/>
  <c r="BM523" i="1" s="1"/>
  <c r="BL524" i="1"/>
  <c r="BM524" i="1" s="1"/>
  <c r="BL525" i="1"/>
  <c r="BL526" i="1"/>
  <c r="BM526" i="1" s="1"/>
  <c r="BL527" i="1"/>
  <c r="BO527" i="1" s="1"/>
  <c r="BL528" i="1"/>
  <c r="BM528" i="1" s="1"/>
  <c r="BL529" i="1"/>
  <c r="BL530" i="1"/>
  <c r="BM530" i="1" s="1"/>
  <c r="BL531" i="1"/>
  <c r="BM531" i="1" s="1"/>
  <c r="BL532" i="1"/>
  <c r="BO532" i="1" s="1"/>
  <c r="BL533" i="1"/>
  <c r="BM533" i="1" s="1"/>
  <c r="BL534" i="1"/>
  <c r="BN534" i="1" s="1"/>
  <c r="BL535" i="1"/>
  <c r="BM535" i="1" s="1"/>
  <c r="BL536" i="1"/>
  <c r="BO536" i="1" s="1"/>
  <c r="BL537" i="1"/>
  <c r="BO537" i="1" s="1"/>
  <c r="BL538" i="1"/>
  <c r="BO538" i="1" s="1"/>
  <c r="BL539" i="1"/>
  <c r="BM539" i="1" s="1"/>
  <c r="BL540" i="1"/>
  <c r="BM540" i="1" s="1"/>
  <c r="BL541" i="1"/>
  <c r="BO541" i="1" s="1"/>
  <c r="BL542" i="1"/>
  <c r="BM542" i="1" s="1"/>
  <c r="BL543" i="1"/>
  <c r="BM543" i="1" s="1"/>
  <c r="BL544" i="1"/>
  <c r="BO544" i="1" s="1"/>
  <c r="BL545" i="1"/>
  <c r="BM545" i="1" s="1"/>
  <c r="BL546" i="1"/>
  <c r="BL547" i="1"/>
  <c r="BM547" i="1" s="1"/>
  <c r="BL548" i="1"/>
  <c r="BO548" i="1" s="1"/>
  <c r="BL549" i="1"/>
  <c r="BO549" i="1" s="1"/>
  <c r="BL550" i="1"/>
  <c r="BO550" i="1" s="1"/>
  <c r="BL551" i="1"/>
  <c r="BO551" i="1" s="1"/>
  <c r="BL552" i="1"/>
  <c r="BM552" i="1" s="1"/>
  <c r="BL553" i="1"/>
  <c r="BM553" i="1" s="1"/>
  <c r="BL554" i="1"/>
  <c r="BO554" i="1" s="1"/>
  <c r="BL555" i="1"/>
  <c r="BM555" i="1" s="1"/>
  <c r="BL556" i="1"/>
  <c r="BO556" i="1" s="1"/>
  <c r="BL557" i="1"/>
  <c r="BO557" i="1" s="1"/>
  <c r="BL558" i="1"/>
  <c r="BO558" i="1" s="1"/>
  <c r="BL559" i="1"/>
  <c r="BM559" i="1" s="1"/>
  <c r="BL560" i="1"/>
  <c r="BM560" i="1" s="1"/>
  <c r="BL561" i="1"/>
  <c r="BM561" i="1" s="1"/>
  <c r="BL562" i="1"/>
  <c r="BL563" i="1"/>
  <c r="BM563" i="1" s="1"/>
  <c r="BL564" i="1"/>
  <c r="BM564" i="1" s="1"/>
  <c r="BL565" i="1"/>
  <c r="BM565" i="1" s="1"/>
  <c r="BL566" i="1"/>
  <c r="BO566" i="1" s="1"/>
  <c r="BL567" i="1"/>
  <c r="BM567" i="1" s="1"/>
  <c r="BL568" i="1"/>
  <c r="BM568" i="1" s="1"/>
  <c r="BL569" i="1"/>
  <c r="BO569" i="1" s="1"/>
  <c r="BL570" i="1"/>
  <c r="BO570" i="1" s="1"/>
  <c r="BL571" i="1"/>
  <c r="BM571" i="1" s="1"/>
  <c r="BL572" i="1"/>
  <c r="BO572" i="1" s="1"/>
  <c r="BL573" i="1"/>
  <c r="BM573" i="1" s="1"/>
  <c r="BL574" i="1"/>
  <c r="BO574" i="1" s="1"/>
  <c r="BL575" i="1"/>
  <c r="BM575" i="1" s="1"/>
  <c r="BL576" i="1"/>
  <c r="BM576" i="1" s="1"/>
  <c r="BL577" i="1"/>
  <c r="BM577" i="1" s="1"/>
  <c r="BL578" i="1"/>
  <c r="BM578" i="1" s="1"/>
  <c r="BL579" i="1"/>
  <c r="BM579" i="1" s="1"/>
  <c r="BL580" i="1"/>
  <c r="BM580" i="1" s="1"/>
  <c r="BL581" i="1"/>
  <c r="BM581" i="1" s="1"/>
  <c r="BL582" i="1"/>
  <c r="BO582" i="1" s="1"/>
  <c r="BL583" i="1"/>
  <c r="BM583" i="1" s="1"/>
  <c r="BL584" i="1"/>
  <c r="BM584" i="1" s="1"/>
  <c r="BL585" i="1"/>
  <c r="BM585" i="1" s="1"/>
  <c r="BL586" i="1"/>
  <c r="BM586" i="1" s="1"/>
  <c r="BL587" i="1"/>
  <c r="BM587" i="1" s="1"/>
  <c r="BL588" i="1"/>
  <c r="BO588" i="1" s="1"/>
  <c r="BL589" i="1"/>
  <c r="BO589" i="1" s="1"/>
  <c r="BL590" i="1"/>
  <c r="BO590" i="1" s="1"/>
  <c r="BL591" i="1"/>
  <c r="BM591" i="1" s="1"/>
  <c r="BL592" i="1"/>
  <c r="BM592" i="1" s="1"/>
  <c r="BL593" i="1"/>
  <c r="BM593" i="1" s="1"/>
  <c r="BL594" i="1"/>
  <c r="BO594" i="1" s="1"/>
  <c r="BL595" i="1"/>
  <c r="BM595" i="1" s="1"/>
  <c r="BL596" i="1"/>
  <c r="BO596" i="1" s="1"/>
  <c r="BL597" i="1"/>
  <c r="BO597" i="1" s="1"/>
  <c r="BL598" i="1"/>
  <c r="BO598" i="1" s="1"/>
  <c r="BL599" i="1"/>
  <c r="BM599" i="1" s="1"/>
  <c r="BL600" i="1"/>
  <c r="BM600" i="1" s="1"/>
  <c r="BL601" i="1"/>
  <c r="BM601" i="1" s="1"/>
  <c r="BL602" i="1"/>
  <c r="BM602" i="1" s="1"/>
  <c r="BL603" i="1"/>
  <c r="BM603" i="1" s="1"/>
  <c r="BL604" i="1"/>
  <c r="BM604" i="1" s="1"/>
  <c r="BL605" i="1"/>
  <c r="BO605" i="1" s="1"/>
  <c r="BL606" i="1"/>
  <c r="BO606" i="1" s="1"/>
  <c r="BL607" i="1"/>
  <c r="BM607" i="1" s="1"/>
  <c r="BL608" i="1"/>
  <c r="BM608" i="1" s="1"/>
  <c r="BL609" i="1"/>
  <c r="BM609" i="1" s="1"/>
  <c r="BL610" i="1"/>
  <c r="BM610" i="1" s="1"/>
  <c r="BL611" i="1"/>
  <c r="BM611" i="1" s="1"/>
  <c r="BL612" i="1"/>
  <c r="BO612" i="1" s="1"/>
  <c r="BL613" i="1"/>
  <c r="BO613" i="1" s="1"/>
  <c r="BL617" i="1"/>
  <c r="BM617" i="1" s="1"/>
  <c r="BL618" i="1"/>
  <c r="BM618" i="1" s="1"/>
  <c r="BL619" i="1"/>
  <c r="BM619" i="1" s="1"/>
  <c r="BM8" i="1"/>
  <c r="BO8" i="1"/>
  <c r="BO16" i="1"/>
  <c r="BM20" i="1"/>
  <c r="BM28" i="1"/>
  <c r="BM31" i="1"/>
  <c r="BO32" i="1"/>
  <c r="BO33" i="1"/>
  <c r="BM40" i="1"/>
  <c r="BM44" i="1"/>
  <c r="BO47" i="1"/>
  <c r="BO48" i="1"/>
  <c r="BM52" i="1"/>
  <c r="BO60" i="1"/>
  <c r="BO64" i="1"/>
  <c r="BO67" i="1"/>
  <c r="BM72" i="1"/>
  <c r="BO72" i="1"/>
  <c r="BM79" i="1"/>
  <c r="BM80" i="1"/>
  <c r="BM84" i="1"/>
  <c r="BM91" i="1"/>
  <c r="BM92" i="1"/>
  <c r="BM100" i="1"/>
  <c r="BO100" i="1"/>
  <c r="BO107" i="1"/>
  <c r="BO116" i="1"/>
  <c r="BO124" i="1"/>
  <c r="BO136" i="1"/>
  <c r="BM156" i="1"/>
  <c r="BM163" i="1"/>
  <c r="BM164" i="1"/>
  <c r="BM167" i="1"/>
  <c r="BM172" i="1"/>
  <c r="BO184" i="1"/>
  <c r="BM196" i="1"/>
  <c r="BM207" i="1"/>
  <c r="BM208" i="1"/>
  <c r="BO215" i="1"/>
  <c r="BM216" i="1"/>
  <c r="BM236" i="1"/>
  <c r="BO248" i="1"/>
  <c r="BO259" i="1"/>
  <c r="BM268" i="1"/>
  <c r="BO276" i="1"/>
  <c r="BM283" i="1"/>
  <c r="BO288" i="1"/>
  <c r="BO295" i="1"/>
  <c r="BO311" i="1"/>
  <c r="BM312" i="1"/>
  <c r="BM332" i="1"/>
  <c r="BM348" i="1"/>
  <c r="BO360" i="1"/>
  <c r="BO372" i="1"/>
  <c r="BO396" i="1"/>
  <c r="BO415" i="1"/>
  <c r="BO428" i="1"/>
  <c r="BO439" i="1"/>
  <c r="BO499" i="1"/>
  <c r="BO576" i="1"/>
  <c r="BN619" i="1"/>
  <c r="BO492" i="1" l="1"/>
  <c r="BO363" i="1"/>
  <c r="BM551" i="1"/>
  <c r="BM35" i="1"/>
  <c r="BM512" i="1"/>
  <c r="BM147" i="1"/>
  <c r="BO444" i="1"/>
  <c r="BO303" i="1"/>
  <c r="BM27" i="1"/>
  <c r="BO552" i="1"/>
  <c r="BM532" i="1"/>
  <c r="BO464" i="1"/>
  <c r="BM572" i="1"/>
  <c r="BO528" i="1"/>
  <c r="BM488" i="1"/>
  <c r="BO412" i="1"/>
  <c r="BM368" i="1"/>
  <c r="BO344" i="1"/>
  <c r="BO300" i="1"/>
  <c r="BO224" i="1"/>
  <c r="BO192" i="1"/>
  <c r="BO168" i="1"/>
  <c r="BO144" i="1"/>
  <c r="BO104" i="1"/>
  <c r="BM88" i="1"/>
  <c r="BM68" i="1"/>
  <c r="BM596" i="1"/>
  <c r="BO568" i="1"/>
  <c r="BM548" i="1"/>
  <c r="BO524" i="1"/>
  <c r="BM500" i="1"/>
  <c r="BO476" i="1"/>
  <c r="BO452" i="1"/>
  <c r="BO436" i="1"/>
  <c r="BM424" i="1"/>
  <c r="BM404" i="1"/>
  <c r="BM388" i="1"/>
  <c r="BO364" i="1"/>
  <c r="BM352" i="1"/>
  <c r="BO320" i="1"/>
  <c r="BO308" i="1"/>
  <c r="BM296" i="1"/>
  <c r="BO272" i="1"/>
  <c r="BO260" i="1"/>
  <c r="BM256" i="1"/>
  <c r="BO240" i="1"/>
  <c r="BM232" i="1"/>
  <c r="BO220" i="1"/>
  <c r="BO200" i="1"/>
  <c r="BO160" i="1"/>
  <c r="BO148" i="1"/>
  <c r="BM132" i="1"/>
  <c r="BO120" i="1"/>
  <c r="BO108" i="1"/>
  <c r="BM76" i="1"/>
  <c r="BM24" i="1"/>
  <c r="BM556" i="1"/>
  <c r="BO540" i="1"/>
  <c r="BM448" i="1"/>
  <c r="BO432" i="1"/>
  <c r="BO416" i="1"/>
  <c r="BO400" i="1"/>
  <c r="BO380" i="1"/>
  <c r="BO340" i="1"/>
  <c r="BM304" i="1"/>
  <c r="BM252" i="1"/>
  <c r="BM228" i="1"/>
  <c r="BM188" i="1"/>
  <c r="BO140" i="1"/>
  <c r="BO128" i="1"/>
  <c r="BO508" i="1"/>
  <c r="BO460" i="1"/>
  <c r="BM152" i="1"/>
  <c r="BO96" i="1"/>
  <c r="BO36" i="1"/>
  <c r="BM612" i="1"/>
  <c r="BM520" i="1"/>
  <c r="BO496" i="1"/>
  <c r="BM484" i="1"/>
  <c r="BO472" i="1"/>
  <c r="BM588" i="1"/>
  <c r="BO575" i="1"/>
  <c r="BM536" i="1"/>
  <c r="BM527" i="1"/>
  <c r="BM516" i="1"/>
  <c r="BO483" i="1"/>
  <c r="BM468" i="1"/>
  <c r="BO455" i="1"/>
  <c r="BO431" i="1"/>
  <c r="BO420" i="1"/>
  <c r="BO392" i="1"/>
  <c r="BO356" i="1"/>
  <c r="BO347" i="1"/>
  <c r="BM336" i="1"/>
  <c r="BM504" i="1"/>
  <c r="BM456" i="1"/>
  <c r="BO592" i="1"/>
  <c r="BO577" i="1"/>
  <c r="BM544" i="1"/>
  <c r="BO480" i="1"/>
  <c r="BO440" i="1"/>
  <c r="BM384" i="1"/>
  <c r="BO324" i="1"/>
  <c r="BM381" i="1"/>
  <c r="BO281" i="1"/>
  <c r="BO105" i="1"/>
  <c r="BO417" i="1"/>
  <c r="BM413" i="1"/>
  <c r="BO253" i="1"/>
  <c r="BM437" i="1"/>
  <c r="BO305" i="1"/>
  <c r="BM129" i="1"/>
  <c r="BM37" i="1"/>
  <c r="BO521" i="1"/>
  <c r="BO485" i="1"/>
  <c r="BO457" i="1"/>
  <c r="BO449" i="1"/>
  <c r="BO529" i="1"/>
  <c r="BM529" i="1"/>
  <c r="BM525" i="1"/>
  <c r="BO525" i="1"/>
  <c r="BO445" i="1"/>
  <c r="BM445" i="1"/>
  <c r="BM425" i="1"/>
  <c r="BO425" i="1"/>
  <c r="BO357" i="1"/>
  <c r="BM357" i="1"/>
  <c r="BO313" i="1"/>
  <c r="BM313" i="1"/>
  <c r="BM309" i="1"/>
  <c r="BO309" i="1"/>
  <c r="BM277" i="1"/>
  <c r="BO277" i="1"/>
  <c r="BO261" i="1"/>
  <c r="BM261" i="1"/>
  <c r="BM257" i="1"/>
  <c r="BO257" i="1"/>
  <c r="BM233" i="1"/>
  <c r="BO233" i="1"/>
  <c r="BM217" i="1"/>
  <c r="BO217" i="1"/>
  <c r="BM209" i="1"/>
  <c r="BO209" i="1"/>
  <c r="BO197" i="1"/>
  <c r="BM197" i="1"/>
  <c r="BO169" i="1"/>
  <c r="BM169" i="1"/>
  <c r="BO133" i="1"/>
  <c r="BM133" i="1"/>
  <c r="BM101" i="1"/>
  <c r="BO101" i="1"/>
  <c r="BM77" i="1"/>
  <c r="BO77" i="1"/>
  <c r="BO57" i="1"/>
  <c r="BM57" i="1"/>
  <c r="BM433" i="1"/>
  <c r="BO429" i="1"/>
  <c r="BM361" i="1"/>
  <c r="BO285" i="1"/>
  <c r="BO229" i="1"/>
  <c r="BM117" i="1"/>
  <c r="BM25" i="1"/>
  <c r="BM613" i="1"/>
  <c r="BM549" i="1"/>
  <c r="BO353" i="1"/>
  <c r="BO157" i="1"/>
  <c r="BO595" i="1"/>
  <c r="BO567" i="1"/>
  <c r="BO535" i="1"/>
  <c r="BO515" i="1"/>
  <c r="BO475" i="1"/>
  <c r="BO463" i="1"/>
  <c r="BM407" i="1"/>
  <c r="BO187" i="1"/>
  <c r="BO111" i="1"/>
  <c r="BO559" i="1"/>
  <c r="BO491" i="1"/>
  <c r="BM323" i="1"/>
  <c r="BO139" i="1"/>
  <c r="BM123" i="1"/>
  <c r="BO51" i="1"/>
  <c r="BO587" i="1"/>
  <c r="BM557" i="1"/>
  <c r="BO517" i="1"/>
  <c r="BO507" i="1"/>
  <c r="BM493" i="1"/>
  <c r="BO489" i="1"/>
  <c r="BM465" i="1"/>
  <c r="BO461" i="1"/>
  <c r="BO447" i="1"/>
  <c r="BO423" i="1"/>
  <c r="BM397" i="1"/>
  <c r="BO393" i="1"/>
  <c r="BO383" i="1"/>
  <c r="BM377" i="1"/>
  <c r="BO371" i="1"/>
  <c r="BO355" i="1"/>
  <c r="BO289" i="1"/>
  <c r="BO279" i="1"/>
  <c r="BO203" i="1"/>
  <c r="BM191" i="1"/>
  <c r="BM143" i="1"/>
  <c r="BM127" i="1"/>
  <c r="BO87" i="1"/>
  <c r="BM597" i="1"/>
  <c r="BO593" i="1"/>
  <c r="BM569" i="1"/>
  <c r="BM513" i="1"/>
  <c r="BM509" i="1"/>
  <c r="BM477" i="1"/>
  <c r="BO473" i="1"/>
  <c r="BM405" i="1"/>
  <c r="BM589" i="1"/>
  <c r="BO585" i="1"/>
  <c r="BM441" i="1"/>
  <c r="BM409" i="1"/>
  <c r="BM385" i="1"/>
  <c r="BM369" i="1"/>
  <c r="BM365" i="1"/>
  <c r="BO349" i="1"/>
  <c r="BM329" i="1"/>
  <c r="BO193" i="1"/>
  <c r="BM189" i="1"/>
  <c r="BO185" i="1"/>
  <c r="BM161" i="1"/>
  <c r="BM121" i="1"/>
  <c r="BM53" i="1"/>
  <c r="BM45" i="1"/>
  <c r="BM605" i="1"/>
  <c r="BO581" i="1"/>
  <c r="BO573" i="1"/>
  <c r="BM537" i="1"/>
  <c r="BO501" i="1"/>
  <c r="BM497" i="1"/>
  <c r="BO481" i="1"/>
  <c r="BO453" i="1"/>
  <c r="BO421" i="1"/>
  <c r="BM401" i="1"/>
  <c r="BO341" i="1"/>
  <c r="BM325" i="1"/>
  <c r="BO321" i="1"/>
  <c r="BO317" i="1"/>
  <c r="BO301" i="1"/>
  <c r="BO297" i="1"/>
  <c r="BO249" i="1"/>
  <c r="BO225" i="1"/>
  <c r="BO213" i="1"/>
  <c r="BO205" i="1"/>
  <c r="BO201" i="1"/>
  <c r="BO149" i="1"/>
  <c r="BO137" i="1"/>
  <c r="BO93" i="1"/>
  <c r="BO65" i="1"/>
  <c r="BO61" i="1"/>
  <c r="BO17" i="1"/>
  <c r="BO13" i="1"/>
  <c r="BO565" i="1"/>
  <c r="BM541" i="1"/>
  <c r="BO505" i="1"/>
  <c r="BM373" i="1"/>
  <c r="BO293" i="1"/>
  <c r="BN618" i="1"/>
  <c r="BO618" i="1" s="1"/>
  <c r="BO543" i="1"/>
  <c r="BO531" i="1"/>
  <c r="BO523" i="1"/>
  <c r="BO391" i="1"/>
  <c r="BO319" i="1"/>
  <c r="BO291" i="1"/>
  <c r="BO247" i="1"/>
  <c r="BO243" i="1"/>
  <c r="BO223" i="1"/>
  <c r="BO211" i="1"/>
  <c r="BO199" i="1"/>
  <c r="BO183" i="1"/>
  <c r="BO171" i="1"/>
  <c r="BO155" i="1"/>
  <c r="BO151" i="1"/>
  <c r="BO135" i="1"/>
  <c r="BO115" i="1"/>
  <c r="BO75" i="1"/>
  <c r="BO23" i="1"/>
  <c r="BO19" i="1"/>
  <c r="BO583" i="1"/>
  <c r="BO603" i="1"/>
  <c r="BO599" i="1"/>
  <c r="BO591" i="1"/>
  <c r="BO579" i="1"/>
  <c r="BO571" i="1"/>
  <c r="BO555" i="1"/>
  <c r="BO511" i="1"/>
  <c r="BO503" i="1"/>
  <c r="BO495" i="1"/>
  <c r="BO487" i="1"/>
  <c r="BO479" i="1"/>
  <c r="BO471" i="1"/>
  <c r="BO467" i="1"/>
  <c r="BO459" i="1"/>
  <c r="BO451" i="1"/>
  <c r="BO443" i="1"/>
  <c r="BO435" i="1"/>
  <c r="BO427" i="1"/>
  <c r="BO419" i="1"/>
  <c r="BO411" i="1"/>
  <c r="BO399" i="1"/>
  <c r="BO387" i="1"/>
  <c r="BO379" i="1"/>
  <c r="BO367" i="1"/>
  <c r="BO359" i="1"/>
  <c r="BO351" i="1"/>
  <c r="BO315" i="1"/>
  <c r="BO307" i="1"/>
  <c r="BO299" i="1"/>
  <c r="BO275" i="1"/>
  <c r="BO263" i="1"/>
  <c r="BO255" i="1"/>
  <c r="BO239" i="1"/>
  <c r="BO219" i="1"/>
  <c r="BO195" i="1"/>
  <c r="BO99" i="1"/>
  <c r="BO95" i="1"/>
  <c r="BO59" i="1"/>
  <c r="BO55" i="1"/>
  <c r="BO43" i="1"/>
  <c r="BO39" i="1"/>
  <c r="BO11" i="1"/>
  <c r="BO619" i="1"/>
  <c r="BM434" i="1"/>
  <c r="BO177" i="1"/>
  <c r="BO173" i="1"/>
  <c r="BO145" i="1"/>
  <c r="BO109" i="1"/>
  <c r="BO81" i="1"/>
  <c r="BO69" i="1"/>
  <c r="BO49" i="1"/>
  <c r="BO29" i="1"/>
  <c r="BO21" i="1"/>
  <c r="BM606" i="1"/>
  <c r="BO506" i="1"/>
  <c r="BM418" i="1"/>
  <c r="BM550" i="1"/>
  <c r="BO490" i="1"/>
  <c r="BM466" i="1"/>
  <c r="BO474" i="1"/>
  <c r="BM450" i="1"/>
  <c r="BM394" i="1"/>
  <c r="BO394" i="1"/>
  <c r="BM386" i="1"/>
  <c r="BO386" i="1"/>
  <c r="BM374" i="1"/>
  <c r="BO374" i="1"/>
  <c r="BM366" i="1"/>
  <c r="BO366" i="1"/>
  <c r="BM358" i="1"/>
  <c r="BO358" i="1"/>
  <c r="BM350" i="1"/>
  <c r="BO350" i="1"/>
  <c r="BM342" i="1"/>
  <c r="BO342" i="1"/>
  <c r="BM338" i="1"/>
  <c r="BO338" i="1"/>
  <c r="BM330" i="1"/>
  <c r="BM322" i="1"/>
  <c r="BO322" i="1"/>
  <c r="BM314" i="1"/>
  <c r="BO314" i="1"/>
  <c r="BM306" i="1"/>
  <c r="BO306" i="1"/>
  <c r="BM298" i="1"/>
  <c r="BO298" i="1"/>
  <c r="BM290" i="1"/>
  <c r="BM282" i="1"/>
  <c r="BO282" i="1"/>
  <c r="BM278" i="1"/>
  <c r="BO278" i="1"/>
  <c r="BM274" i="1"/>
  <c r="BM270" i="1"/>
  <c r="BO270" i="1"/>
  <c r="BM258" i="1"/>
  <c r="BO258" i="1"/>
  <c r="BM254" i="1"/>
  <c r="BO254" i="1"/>
  <c r="BM250" i="1"/>
  <c r="BO250" i="1"/>
  <c r="BM246" i="1"/>
  <c r="BM242" i="1"/>
  <c r="BO242" i="1"/>
  <c r="BM238" i="1"/>
  <c r="BO238" i="1"/>
  <c r="BM234" i="1"/>
  <c r="BM230" i="1"/>
  <c r="BO230" i="1"/>
  <c r="BM226" i="1"/>
  <c r="BO226" i="1"/>
  <c r="BM590" i="1"/>
  <c r="BM566" i="1"/>
  <c r="BO510" i="1"/>
  <c r="BO494" i="1"/>
  <c r="BO478" i="1"/>
  <c r="BM454" i="1"/>
  <c r="BM438" i="1"/>
  <c r="BM422" i="1"/>
  <c r="BM534" i="1"/>
  <c r="BO534" i="1" s="1"/>
  <c r="BM390" i="1"/>
  <c r="BO390" i="1"/>
  <c r="BM382" i="1"/>
  <c r="BO382" i="1"/>
  <c r="BM378" i="1"/>
  <c r="BM370" i="1"/>
  <c r="BO370" i="1"/>
  <c r="BM362" i="1"/>
  <c r="BO362" i="1"/>
  <c r="BM354" i="1"/>
  <c r="BO354" i="1"/>
  <c r="BM346" i="1"/>
  <c r="BO346" i="1"/>
  <c r="BM334" i="1"/>
  <c r="BM326" i="1"/>
  <c r="BM318" i="1"/>
  <c r="BO318" i="1"/>
  <c r="BM310" i="1"/>
  <c r="BO310" i="1"/>
  <c r="BM302" i="1"/>
  <c r="BM294" i="1"/>
  <c r="BM286" i="1"/>
  <c r="BO286" i="1"/>
  <c r="BM266" i="1"/>
  <c r="BO266" i="1"/>
  <c r="BM594" i="1"/>
  <c r="BM582" i="1"/>
  <c r="BM570" i="1"/>
  <c r="BM562" i="1"/>
  <c r="BM554" i="1"/>
  <c r="BM546" i="1"/>
  <c r="BM538" i="1"/>
  <c r="BO526" i="1"/>
  <c r="BO514" i="1"/>
  <c r="BO498" i="1"/>
  <c r="BO482" i="1"/>
  <c r="BM458" i="1"/>
  <c r="BM442" i="1"/>
  <c r="BM426" i="1"/>
  <c r="BM410" i="1"/>
  <c r="BM402" i="1"/>
  <c r="BN617" i="1"/>
  <c r="BO617" i="1" s="1"/>
  <c r="BM262" i="1"/>
  <c r="BO262" i="1"/>
  <c r="BM598" i="1"/>
  <c r="BM574" i="1"/>
  <c r="BM558" i="1"/>
  <c r="BO530" i="1"/>
  <c r="BO518" i="1"/>
  <c r="BO502" i="1"/>
  <c r="BO486" i="1"/>
  <c r="BO470" i="1"/>
  <c r="BM462" i="1"/>
  <c r="BM446" i="1"/>
  <c r="BM430" i="1"/>
  <c r="BM414" i="1"/>
  <c r="BM222" i="1"/>
  <c r="BM210" i="1"/>
  <c r="BO210" i="1"/>
  <c r="BM198" i="1"/>
  <c r="BO198" i="1"/>
  <c r="BM186" i="1"/>
  <c r="BO186" i="1"/>
  <c r="BM178" i="1"/>
  <c r="BO178" i="1"/>
  <c r="BM166" i="1"/>
  <c r="BO166" i="1"/>
  <c r="BM146" i="1"/>
  <c r="BO146" i="1"/>
  <c r="BM134" i="1"/>
  <c r="BO134" i="1"/>
  <c r="BM122" i="1"/>
  <c r="BO122" i="1"/>
  <c r="BM114" i="1"/>
  <c r="BM102" i="1"/>
  <c r="BM90" i="1"/>
  <c r="BM78" i="1"/>
  <c r="BO78" i="1"/>
  <c r="BM66" i="1"/>
  <c r="BO66" i="1"/>
  <c r="BM54" i="1"/>
  <c r="BO54" i="1"/>
  <c r="BM42" i="1"/>
  <c r="BM10" i="1"/>
  <c r="BO10" i="1"/>
  <c r="BM218" i="1"/>
  <c r="BO218" i="1"/>
  <c r="BM206" i="1"/>
  <c r="BO206" i="1"/>
  <c r="BM190" i="1"/>
  <c r="BO190" i="1"/>
  <c r="BM174" i="1"/>
  <c r="BO174" i="1"/>
  <c r="BM162" i="1"/>
  <c r="BM150" i="1"/>
  <c r="BO150" i="1"/>
  <c r="BM138" i="1"/>
  <c r="BO138" i="1"/>
  <c r="BM126" i="1"/>
  <c r="BM110" i="1"/>
  <c r="BO110" i="1"/>
  <c r="BM98" i="1"/>
  <c r="BO98" i="1"/>
  <c r="BM86" i="1"/>
  <c r="BO86" i="1"/>
  <c r="BM74" i="1"/>
  <c r="BM62" i="1"/>
  <c r="BM50" i="1"/>
  <c r="BM34" i="1"/>
  <c r="BO34" i="1"/>
  <c r="BM14" i="1"/>
  <c r="BM214" i="1"/>
  <c r="BO214" i="1"/>
  <c r="BM202" i="1"/>
  <c r="BO202" i="1"/>
  <c r="BM194" i="1"/>
  <c r="BO194" i="1"/>
  <c r="BM182" i="1"/>
  <c r="BO182" i="1"/>
  <c r="BM170" i="1"/>
  <c r="BM142" i="1"/>
  <c r="BO142" i="1"/>
  <c r="BM130" i="1"/>
  <c r="BO130" i="1"/>
  <c r="BM118" i="1"/>
  <c r="BO118" i="1"/>
  <c r="BM106" i="1"/>
  <c r="BO106" i="1"/>
  <c r="BM94" i="1"/>
  <c r="BO94" i="1"/>
  <c r="BM82" i="1"/>
  <c r="BO82" i="1"/>
  <c r="BM70" i="1"/>
  <c r="BM58" i="1"/>
  <c r="BM46" i="1"/>
  <c r="BO46" i="1"/>
  <c r="BM38" i="1"/>
  <c r="BM30" i="1"/>
  <c r="BO30" i="1"/>
  <c r="BM26" i="1"/>
  <c r="BO26" i="1"/>
  <c r="BM22" i="1"/>
  <c r="BO22" i="1"/>
  <c r="BM18" i="1"/>
  <c r="BO18" i="1"/>
  <c r="BM154" i="1"/>
  <c r="Y613" i="15"/>
  <c r="X613" i="15"/>
  <c r="W613" i="15"/>
  <c r="V613" i="15"/>
  <c r="U613" i="15"/>
  <c r="T613" i="15"/>
  <c r="Y612" i="15"/>
  <c r="X612" i="15"/>
  <c r="W612" i="15"/>
  <c r="V612" i="15"/>
  <c r="U612" i="15"/>
  <c r="T612" i="15"/>
  <c r="Y611" i="15"/>
  <c r="X611" i="15"/>
  <c r="W611" i="15"/>
  <c r="V611" i="15"/>
  <c r="U611" i="15"/>
  <c r="T611" i="15"/>
  <c r="Y610" i="15"/>
  <c r="X610" i="15"/>
  <c r="W610" i="15"/>
  <c r="V610" i="15"/>
  <c r="U610" i="15"/>
  <c r="T610" i="15"/>
  <c r="Y609" i="15"/>
  <c r="X609" i="15"/>
  <c r="W609" i="15"/>
  <c r="V609" i="15"/>
  <c r="U609" i="15"/>
  <c r="T609" i="15"/>
  <c r="Y608" i="15"/>
  <c r="X608" i="15"/>
  <c r="W608" i="15"/>
  <c r="V608" i="15"/>
  <c r="U608" i="15"/>
  <c r="T608" i="15"/>
  <c r="Y607" i="15"/>
  <c r="X607" i="15"/>
  <c r="W607" i="15"/>
  <c r="V607" i="15"/>
  <c r="U607" i="15"/>
  <c r="T607" i="15"/>
  <c r="Y606" i="15"/>
  <c r="X606" i="15"/>
  <c r="W606" i="15"/>
  <c r="V606" i="15"/>
  <c r="U606" i="15"/>
  <c r="T606" i="15"/>
  <c r="Y605" i="15"/>
  <c r="X605" i="15"/>
  <c r="W605" i="15"/>
  <c r="V605" i="15"/>
  <c r="U605" i="15"/>
  <c r="T605" i="15"/>
  <c r="Y603" i="15"/>
  <c r="X603" i="15"/>
  <c r="W603" i="15"/>
  <c r="V603" i="15"/>
  <c r="U603" i="15"/>
  <c r="T603" i="15"/>
  <c r="Y602" i="15"/>
  <c r="X602" i="15"/>
  <c r="W602" i="15"/>
  <c r="V602" i="15"/>
  <c r="U602" i="15"/>
  <c r="T602" i="15"/>
  <c r="Y601" i="15"/>
  <c r="X601" i="15"/>
  <c r="W601" i="15"/>
  <c r="V601" i="15"/>
  <c r="U601" i="15"/>
  <c r="T601" i="15"/>
  <c r="Y600" i="15"/>
  <c r="X600" i="15"/>
  <c r="W600" i="15"/>
  <c r="V600" i="15"/>
  <c r="U600" i="15"/>
  <c r="T600" i="15"/>
  <c r="Y599" i="15"/>
  <c r="X599" i="15"/>
  <c r="W599" i="15"/>
  <c r="V599" i="15"/>
  <c r="T599" i="15"/>
  <c r="Y598" i="15"/>
  <c r="X598" i="15"/>
  <c r="W598" i="15"/>
  <c r="V598" i="15"/>
  <c r="U598" i="15"/>
  <c r="T598" i="15"/>
  <c r="Y597" i="15"/>
  <c r="X597" i="15"/>
  <c r="W597" i="15"/>
  <c r="V597" i="15"/>
  <c r="U597" i="15"/>
  <c r="T597" i="15"/>
  <c r="Y596" i="15"/>
  <c r="X596" i="15"/>
  <c r="W596" i="15"/>
  <c r="V596" i="15"/>
  <c r="U596" i="15"/>
  <c r="T596" i="15"/>
  <c r="Y595" i="15"/>
  <c r="X595" i="15"/>
  <c r="W595" i="15"/>
  <c r="V595" i="15"/>
  <c r="U595" i="15"/>
  <c r="T595" i="15"/>
  <c r="Y594" i="15"/>
  <c r="X594" i="15"/>
  <c r="W594" i="15"/>
  <c r="V594" i="15"/>
  <c r="U594" i="15"/>
  <c r="T594" i="15"/>
  <c r="Y593" i="15"/>
  <c r="X593" i="15"/>
  <c r="W593" i="15"/>
  <c r="V593" i="15"/>
  <c r="U593" i="15"/>
  <c r="T593" i="15"/>
  <c r="Y592" i="15"/>
  <c r="X592" i="15"/>
  <c r="W592" i="15"/>
  <c r="V592" i="15"/>
  <c r="U592" i="15"/>
  <c r="T592" i="15"/>
  <c r="Y591" i="15"/>
  <c r="X591" i="15"/>
  <c r="W591" i="15"/>
  <c r="V591" i="15"/>
  <c r="U591" i="15"/>
  <c r="T591" i="15"/>
  <c r="Y590" i="15"/>
  <c r="X590" i="15"/>
  <c r="W590" i="15"/>
  <c r="V590" i="15"/>
  <c r="U590" i="15"/>
  <c r="T590" i="15"/>
  <c r="Y589" i="15"/>
  <c r="X589" i="15"/>
  <c r="W589" i="15"/>
  <c r="V589" i="15"/>
  <c r="U589" i="15"/>
  <c r="T589" i="15"/>
  <c r="Y588" i="15"/>
  <c r="X588" i="15"/>
  <c r="W588" i="15"/>
  <c r="V588" i="15"/>
  <c r="U588" i="15"/>
  <c r="T588" i="15"/>
  <c r="Y587" i="15"/>
  <c r="X587" i="15"/>
  <c r="W587" i="15"/>
  <c r="V587" i="15"/>
  <c r="U587" i="15"/>
  <c r="T587" i="15"/>
  <c r="Y586" i="15"/>
  <c r="X586" i="15"/>
  <c r="W586" i="15"/>
  <c r="V586" i="15"/>
  <c r="U586" i="15"/>
  <c r="T586" i="15"/>
  <c r="Y585" i="15"/>
  <c r="X585" i="15"/>
  <c r="W585" i="15"/>
  <c r="V585" i="15"/>
  <c r="U585" i="15"/>
  <c r="T585" i="15"/>
  <c r="Y584" i="15"/>
  <c r="X584" i="15"/>
  <c r="W584" i="15"/>
  <c r="V584" i="15"/>
  <c r="U584" i="15"/>
  <c r="T584" i="15"/>
  <c r="Y583" i="15"/>
  <c r="X583" i="15"/>
  <c r="W583" i="15"/>
  <c r="V583" i="15"/>
  <c r="U583" i="15"/>
  <c r="T583" i="15"/>
  <c r="Y582" i="15"/>
  <c r="X582" i="15"/>
  <c r="W582" i="15"/>
  <c r="V582" i="15"/>
  <c r="U582" i="15"/>
  <c r="T582" i="15"/>
  <c r="Y581" i="15"/>
  <c r="X581" i="15"/>
  <c r="W581" i="15"/>
  <c r="V581" i="15"/>
  <c r="U581" i="15"/>
  <c r="T581" i="15"/>
  <c r="Y579" i="15"/>
  <c r="X579" i="15"/>
  <c r="W579" i="15"/>
  <c r="V579" i="15"/>
  <c r="U579" i="15"/>
  <c r="T579" i="15"/>
  <c r="Y578" i="15"/>
  <c r="X578" i="15"/>
  <c r="W578" i="15"/>
  <c r="V578" i="15"/>
  <c r="U578" i="15"/>
  <c r="T578" i="15"/>
  <c r="Y577" i="15"/>
  <c r="X577" i="15"/>
  <c r="W577" i="15"/>
  <c r="V577" i="15"/>
  <c r="U577" i="15"/>
  <c r="T577" i="15"/>
  <c r="Y576" i="15"/>
  <c r="X576" i="15"/>
  <c r="W576" i="15"/>
  <c r="V576" i="15"/>
  <c r="U576" i="15"/>
  <c r="T576" i="15"/>
  <c r="Y575" i="15"/>
  <c r="X575" i="15"/>
  <c r="W575" i="15"/>
  <c r="V575" i="15"/>
  <c r="U575" i="15"/>
  <c r="T575" i="15"/>
  <c r="Y574" i="15"/>
  <c r="X574" i="15"/>
  <c r="W574" i="15"/>
  <c r="V574" i="15"/>
  <c r="U574" i="15"/>
  <c r="T574" i="15"/>
  <c r="Y573" i="15"/>
  <c r="X573" i="15"/>
  <c r="W573" i="15"/>
  <c r="V573" i="15"/>
  <c r="U573" i="15"/>
  <c r="T573" i="15"/>
  <c r="Y572" i="15"/>
  <c r="X572" i="15"/>
  <c r="W572" i="15"/>
  <c r="V572" i="15"/>
  <c r="U572" i="15"/>
  <c r="T572" i="15"/>
  <c r="Y571" i="15"/>
  <c r="X571" i="15"/>
  <c r="W571" i="15"/>
  <c r="V571" i="15"/>
  <c r="U571" i="15"/>
  <c r="T571" i="15"/>
  <c r="Y570" i="15"/>
  <c r="X570" i="15"/>
  <c r="W570" i="15"/>
  <c r="V570" i="15"/>
  <c r="U570" i="15"/>
  <c r="T570" i="15"/>
  <c r="Y569" i="15"/>
  <c r="X569" i="15"/>
  <c r="W569" i="15"/>
  <c r="V569" i="15"/>
  <c r="U569" i="15"/>
  <c r="T569" i="15"/>
  <c r="Y568" i="15"/>
  <c r="X568" i="15"/>
  <c r="W568" i="15"/>
  <c r="V568" i="15"/>
  <c r="U568" i="15"/>
  <c r="T568" i="15"/>
  <c r="Y567" i="15"/>
  <c r="X567" i="15"/>
  <c r="W567" i="15"/>
  <c r="V567" i="15"/>
  <c r="U567" i="15"/>
  <c r="T567" i="15"/>
  <c r="Y566" i="15"/>
  <c r="X566" i="15"/>
  <c r="W566" i="15"/>
  <c r="V566" i="15"/>
  <c r="U566" i="15"/>
  <c r="T566" i="15"/>
  <c r="Y565" i="15"/>
  <c r="X565" i="15"/>
  <c r="W565" i="15"/>
  <c r="V565" i="15"/>
  <c r="U565" i="15"/>
  <c r="T565" i="15"/>
  <c r="Y564" i="15"/>
  <c r="X564" i="15"/>
  <c r="W564" i="15"/>
  <c r="V564" i="15"/>
  <c r="U564" i="15"/>
  <c r="T564" i="15"/>
  <c r="Y563" i="15"/>
  <c r="X563" i="15"/>
  <c r="W563" i="15"/>
  <c r="V563" i="15"/>
  <c r="U563" i="15"/>
  <c r="T563" i="15"/>
  <c r="Y562" i="15"/>
  <c r="X562" i="15"/>
  <c r="W562" i="15"/>
  <c r="V562" i="15"/>
  <c r="U562" i="15"/>
  <c r="T562" i="15"/>
  <c r="Y561" i="15"/>
  <c r="X561" i="15"/>
  <c r="W561" i="15"/>
  <c r="V561" i="15"/>
  <c r="U561" i="15"/>
  <c r="T561" i="15"/>
  <c r="Y560" i="15"/>
  <c r="X560" i="15"/>
  <c r="W560" i="15"/>
  <c r="V560" i="15"/>
  <c r="U560" i="15"/>
  <c r="T560" i="15"/>
  <c r="Y559" i="15"/>
  <c r="X559" i="15"/>
  <c r="W559" i="15"/>
  <c r="V559" i="15"/>
  <c r="U559" i="15"/>
  <c r="T559" i="15"/>
  <c r="Y558" i="15"/>
  <c r="X558" i="15"/>
  <c r="W558" i="15"/>
  <c r="V558" i="15"/>
  <c r="U558" i="15"/>
  <c r="T558" i="15"/>
  <c r="Y557" i="15"/>
  <c r="X557" i="15"/>
  <c r="W557" i="15"/>
  <c r="V557" i="15"/>
  <c r="U557" i="15"/>
  <c r="T557" i="15"/>
  <c r="Y556" i="15"/>
  <c r="X556" i="15"/>
  <c r="W556" i="15"/>
  <c r="V556" i="15"/>
  <c r="U556" i="15"/>
  <c r="T556" i="15"/>
  <c r="Y555" i="15"/>
  <c r="X555" i="15"/>
  <c r="W555" i="15"/>
  <c r="V555" i="15"/>
  <c r="U555" i="15"/>
  <c r="T555" i="15"/>
  <c r="Y554" i="15"/>
  <c r="X554" i="15"/>
  <c r="W554" i="15"/>
  <c r="V554" i="15"/>
  <c r="U554" i="15"/>
  <c r="T554" i="15"/>
  <c r="Y553" i="15"/>
  <c r="X553" i="15"/>
  <c r="W553" i="15"/>
  <c r="V553" i="15"/>
  <c r="U553" i="15"/>
  <c r="T553" i="15"/>
  <c r="Y552" i="15"/>
  <c r="X552" i="15"/>
  <c r="W552" i="15"/>
  <c r="V552" i="15"/>
  <c r="U552" i="15"/>
  <c r="T552" i="15"/>
  <c r="Y551" i="15"/>
  <c r="X551" i="15"/>
  <c r="W551" i="15"/>
  <c r="V551" i="15"/>
  <c r="U551" i="15"/>
  <c r="T551" i="15"/>
  <c r="Y550" i="15"/>
  <c r="X550" i="15"/>
  <c r="W550" i="15"/>
  <c r="V550" i="15"/>
  <c r="U550" i="15"/>
  <c r="T550" i="15"/>
  <c r="Y549" i="15"/>
  <c r="X549" i="15"/>
  <c r="W549" i="15"/>
  <c r="V549" i="15"/>
  <c r="U549" i="15"/>
  <c r="T549" i="15"/>
  <c r="Y548" i="15"/>
  <c r="X548" i="15"/>
  <c r="W548" i="15"/>
  <c r="V548" i="15"/>
  <c r="U548" i="15"/>
  <c r="T548" i="15"/>
  <c r="Y547" i="15"/>
  <c r="X547" i="15"/>
  <c r="W547" i="15"/>
  <c r="V547" i="15"/>
  <c r="U547" i="15"/>
  <c r="T547" i="15"/>
  <c r="Y546" i="15"/>
  <c r="X546" i="15"/>
  <c r="W546" i="15"/>
  <c r="V546" i="15"/>
  <c r="U546" i="15"/>
  <c r="T546" i="15"/>
  <c r="Y545" i="15"/>
  <c r="X545" i="15"/>
  <c r="W545" i="15"/>
  <c r="V545" i="15"/>
  <c r="U545" i="15"/>
  <c r="T545" i="15"/>
  <c r="Y544" i="15"/>
  <c r="X544" i="15"/>
  <c r="W544" i="15"/>
  <c r="V544" i="15"/>
  <c r="U544" i="15"/>
  <c r="T544" i="15"/>
  <c r="Y543" i="15"/>
  <c r="X543" i="15"/>
  <c r="W543" i="15"/>
  <c r="V543" i="15"/>
  <c r="U543" i="15"/>
  <c r="T543" i="15"/>
  <c r="Y542" i="15"/>
  <c r="X542" i="15"/>
  <c r="W542" i="15"/>
  <c r="V542" i="15"/>
  <c r="U542" i="15"/>
  <c r="T542" i="15"/>
  <c r="Y541" i="15"/>
  <c r="X541" i="15"/>
  <c r="W541" i="15"/>
  <c r="V541" i="15"/>
  <c r="U541" i="15"/>
  <c r="T541" i="15"/>
  <c r="Y540" i="15"/>
  <c r="X540" i="15"/>
  <c r="W540" i="15"/>
  <c r="V540" i="15"/>
  <c r="U540" i="15"/>
  <c r="T540" i="15"/>
  <c r="Y539" i="15"/>
  <c r="X539" i="15"/>
  <c r="W539" i="15"/>
  <c r="V539" i="15"/>
  <c r="U539" i="15"/>
  <c r="T539" i="15"/>
  <c r="Y538" i="15"/>
  <c r="X538" i="15"/>
  <c r="W538" i="15"/>
  <c r="V538" i="15"/>
  <c r="U538" i="15"/>
  <c r="T538" i="15"/>
  <c r="Y537" i="15"/>
  <c r="X537" i="15"/>
  <c r="W537" i="15"/>
  <c r="V537" i="15"/>
  <c r="U537" i="15"/>
  <c r="T537" i="15"/>
  <c r="Y536" i="15"/>
  <c r="X536" i="15"/>
  <c r="W536" i="15"/>
  <c r="V536" i="15"/>
  <c r="U536" i="15"/>
  <c r="T536" i="15"/>
  <c r="Y535" i="15"/>
  <c r="X535" i="15"/>
  <c r="W535" i="15"/>
  <c r="V535" i="15"/>
  <c r="U535" i="15"/>
  <c r="T535" i="15"/>
  <c r="Y534" i="15"/>
  <c r="X534" i="15"/>
  <c r="W534" i="15"/>
  <c r="V534" i="15"/>
  <c r="U534" i="15"/>
  <c r="T534" i="15"/>
  <c r="O534" i="15"/>
  <c r="P534" i="15" s="1"/>
  <c r="K534" i="15"/>
  <c r="L534" i="15" s="1"/>
  <c r="G534" i="15"/>
  <c r="H534" i="15" s="1"/>
  <c r="Y533" i="15"/>
  <c r="X533" i="15"/>
  <c r="W533" i="15"/>
  <c r="V533" i="15"/>
  <c r="U533" i="15"/>
  <c r="T533" i="15"/>
  <c r="Y532" i="15"/>
  <c r="X532" i="15"/>
  <c r="W532" i="15"/>
  <c r="V532" i="15"/>
  <c r="U532" i="15"/>
  <c r="T532" i="15"/>
  <c r="Y531" i="15"/>
  <c r="X531" i="15"/>
  <c r="W531" i="15"/>
  <c r="V531" i="15"/>
  <c r="U531" i="15"/>
  <c r="T531" i="15"/>
  <c r="Y530" i="15"/>
  <c r="X530" i="15"/>
  <c r="W530" i="15"/>
  <c r="V530" i="15"/>
  <c r="U530" i="15"/>
  <c r="T530" i="15"/>
  <c r="Y529" i="15"/>
  <c r="X529" i="15"/>
  <c r="W529" i="15"/>
  <c r="V529" i="15"/>
  <c r="U529" i="15"/>
  <c r="T529" i="15"/>
  <c r="Y528" i="15"/>
  <c r="X528" i="15"/>
  <c r="W528" i="15"/>
  <c r="V528" i="15"/>
  <c r="U528" i="15"/>
  <c r="T528" i="15"/>
  <c r="Y527" i="15"/>
  <c r="X527" i="15"/>
  <c r="W527" i="15"/>
  <c r="V527" i="15"/>
  <c r="U527" i="15"/>
  <c r="T527" i="15"/>
  <c r="Y526" i="15"/>
  <c r="X526" i="15"/>
  <c r="W526" i="15"/>
  <c r="V526" i="15"/>
  <c r="U526" i="15"/>
  <c r="T526" i="15"/>
  <c r="Y525" i="15"/>
  <c r="X525" i="15"/>
  <c r="W525" i="15"/>
  <c r="V525" i="15"/>
  <c r="U525" i="15"/>
  <c r="T525" i="15"/>
  <c r="Y524" i="15"/>
  <c r="X524" i="15"/>
  <c r="W524" i="15"/>
  <c r="V524" i="15"/>
  <c r="U524" i="15"/>
  <c r="T524" i="15"/>
  <c r="Y523" i="15"/>
  <c r="X523" i="15"/>
  <c r="W523" i="15"/>
  <c r="V523" i="15"/>
  <c r="U523" i="15"/>
  <c r="T523" i="15"/>
  <c r="Y522" i="15"/>
  <c r="X522" i="15"/>
  <c r="W522" i="15"/>
  <c r="V522" i="15"/>
  <c r="U522" i="15"/>
  <c r="T522" i="15"/>
  <c r="Y521" i="15"/>
  <c r="X521" i="15"/>
  <c r="W521" i="15"/>
  <c r="V521" i="15"/>
  <c r="U521" i="15"/>
  <c r="T521" i="15"/>
  <c r="Y520" i="15"/>
  <c r="X520" i="15"/>
  <c r="W520" i="15"/>
  <c r="V520" i="15"/>
  <c r="U520" i="15"/>
  <c r="T520" i="15"/>
  <c r="Y519" i="15"/>
  <c r="X519" i="15"/>
  <c r="W519" i="15"/>
  <c r="V519" i="15"/>
  <c r="U519" i="15"/>
  <c r="T519" i="15"/>
  <c r="Y518" i="15"/>
  <c r="X518" i="15"/>
  <c r="W518" i="15"/>
  <c r="V518" i="15"/>
  <c r="U518" i="15"/>
  <c r="T518" i="15"/>
  <c r="Y517" i="15"/>
  <c r="X517" i="15"/>
  <c r="W517" i="15"/>
  <c r="V517" i="15"/>
  <c r="U517" i="15"/>
  <c r="T517" i="15"/>
  <c r="Y516" i="15"/>
  <c r="X516" i="15"/>
  <c r="W516" i="15"/>
  <c r="V516" i="15"/>
  <c r="U516" i="15"/>
  <c r="T516" i="15"/>
  <c r="Y515" i="15"/>
  <c r="X515" i="15"/>
  <c r="W515" i="15"/>
  <c r="V515" i="15"/>
  <c r="U515" i="15"/>
  <c r="T515" i="15"/>
  <c r="Y514" i="15"/>
  <c r="X514" i="15"/>
  <c r="W514" i="15"/>
  <c r="V514" i="15"/>
  <c r="U514" i="15"/>
  <c r="T514" i="15"/>
  <c r="Y513" i="15"/>
  <c r="X513" i="15"/>
  <c r="W513" i="15"/>
  <c r="V513" i="15"/>
  <c r="U513" i="15"/>
  <c r="T513" i="15"/>
  <c r="Y512" i="15"/>
  <c r="X512" i="15"/>
  <c r="W512" i="15"/>
  <c r="V512" i="15"/>
  <c r="U512" i="15"/>
  <c r="T512" i="15"/>
  <c r="Y511" i="15"/>
  <c r="X511" i="15"/>
  <c r="W511" i="15"/>
  <c r="V511" i="15"/>
  <c r="U511" i="15"/>
  <c r="T511" i="15"/>
  <c r="Y510" i="15"/>
  <c r="X510" i="15"/>
  <c r="W510" i="15"/>
  <c r="V510" i="15"/>
  <c r="U510" i="15"/>
  <c r="T510" i="15"/>
  <c r="Y509" i="15"/>
  <c r="X509" i="15"/>
  <c r="W509" i="15"/>
  <c r="V509" i="15"/>
  <c r="U509" i="15"/>
  <c r="T509" i="15"/>
  <c r="Y508" i="15"/>
  <c r="X508" i="15"/>
  <c r="W508" i="15"/>
  <c r="V508" i="15"/>
  <c r="U508" i="15"/>
  <c r="T508" i="15"/>
  <c r="Y507" i="15"/>
  <c r="X507" i="15"/>
  <c r="W507" i="15"/>
  <c r="V507" i="15"/>
  <c r="U507" i="15"/>
  <c r="T507" i="15"/>
  <c r="Y506" i="15"/>
  <c r="X506" i="15"/>
  <c r="W506" i="15"/>
  <c r="V506" i="15"/>
  <c r="U506" i="15"/>
  <c r="T506" i="15"/>
  <c r="Y505" i="15"/>
  <c r="X505" i="15"/>
  <c r="W505" i="15"/>
  <c r="V505" i="15"/>
  <c r="T505" i="15"/>
  <c r="Y504" i="15"/>
  <c r="X504" i="15"/>
  <c r="W504" i="15"/>
  <c r="V504" i="15"/>
  <c r="U504" i="15"/>
  <c r="T504" i="15"/>
  <c r="Y503" i="15"/>
  <c r="X503" i="15"/>
  <c r="W503" i="15"/>
  <c r="V503" i="15"/>
  <c r="T503" i="15"/>
  <c r="Y502" i="15"/>
  <c r="X502" i="15"/>
  <c r="W502" i="15"/>
  <c r="V502" i="15"/>
  <c r="U502" i="15"/>
  <c r="T502" i="15"/>
  <c r="Y501" i="15"/>
  <c r="X501" i="15"/>
  <c r="W501" i="15"/>
  <c r="V501" i="15"/>
  <c r="U501" i="15"/>
  <c r="T501" i="15"/>
  <c r="Y500" i="15"/>
  <c r="X500" i="15"/>
  <c r="W500" i="15"/>
  <c r="V500" i="15"/>
  <c r="U500" i="15"/>
  <c r="T500" i="15"/>
  <c r="Y499" i="15"/>
  <c r="X499" i="15"/>
  <c r="W499" i="15"/>
  <c r="V499" i="15"/>
  <c r="U499" i="15"/>
  <c r="T499" i="15"/>
  <c r="Y498" i="15"/>
  <c r="X498" i="15"/>
  <c r="W498" i="15"/>
  <c r="V498" i="15"/>
  <c r="U498" i="15"/>
  <c r="T498" i="15"/>
  <c r="Y497" i="15"/>
  <c r="X497" i="15"/>
  <c r="W497" i="15"/>
  <c r="V497" i="15"/>
  <c r="U497" i="15"/>
  <c r="T497" i="15"/>
  <c r="Y496" i="15"/>
  <c r="X496" i="15"/>
  <c r="W496" i="15"/>
  <c r="V496" i="15"/>
  <c r="U496" i="15"/>
  <c r="T496" i="15"/>
  <c r="Y495" i="15"/>
  <c r="X495" i="15"/>
  <c r="W495" i="15"/>
  <c r="V495" i="15"/>
  <c r="U495" i="15"/>
  <c r="T495" i="15"/>
  <c r="Y494" i="15"/>
  <c r="X494" i="15"/>
  <c r="W494" i="15"/>
  <c r="V494" i="15"/>
  <c r="U494" i="15"/>
  <c r="T494" i="15"/>
  <c r="Y493" i="15"/>
  <c r="X493" i="15"/>
  <c r="W493" i="15"/>
  <c r="V493" i="15"/>
  <c r="U493" i="15"/>
  <c r="T493" i="15"/>
  <c r="Y492" i="15"/>
  <c r="X492" i="15"/>
  <c r="W492" i="15"/>
  <c r="V492" i="15"/>
  <c r="U492" i="15"/>
  <c r="T492" i="15"/>
  <c r="Y491" i="15"/>
  <c r="X491" i="15"/>
  <c r="W491" i="15"/>
  <c r="V491" i="15"/>
  <c r="U491" i="15"/>
  <c r="T491" i="15"/>
  <c r="Y490" i="15"/>
  <c r="X490" i="15"/>
  <c r="W490" i="15"/>
  <c r="V490" i="15"/>
  <c r="T490" i="15"/>
  <c r="Y489" i="15"/>
  <c r="X489" i="15"/>
  <c r="W489" i="15"/>
  <c r="V489" i="15"/>
  <c r="U489" i="15"/>
  <c r="T489" i="15"/>
  <c r="Y488" i="15"/>
  <c r="X488" i="15"/>
  <c r="W488" i="15"/>
  <c r="V488" i="15"/>
  <c r="T488" i="15"/>
  <c r="Y487" i="15"/>
  <c r="X487" i="15"/>
  <c r="W487" i="15"/>
  <c r="V487" i="15"/>
  <c r="T487" i="15"/>
  <c r="Y486" i="15"/>
  <c r="X486" i="15"/>
  <c r="W486" i="15"/>
  <c r="V486" i="15"/>
  <c r="T486" i="15"/>
  <c r="Y485" i="15"/>
  <c r="X485" i="15"/>
  <c r="W485" i="15"/>
  <c r="V485" i="15"/>
  <c r="T485" i="15"/>
  <c r="Y484" i="15"/>
  <c r="X484" i="15"/>
  <c r="W484" i="15"/>
  <c r="V484" i="15"/>
  <c r="T484" i="15"/>
  <c r="Y483" i="15"/>
  <c r="X483" i="15"/>
  <c r="W483" i="15"/>
  <c r="V483" i="15"/>
  <c r="U483" i="15"/>
  <c r="T483" i="15"/>
  <c r="Y482" i="15"/>
  <c r="X482" i="15"/>
  <c r="W482" i="15"/>
  <c r="V482" i="15"/>
  <c r="T482" i="15"/>
  <c r="Y481" i="15"/>
  <c r="X481" i="15"/>
  <c r="W481" i="15"/>
  <c r="V481" i="15"/>
  <c r="U481" i="15"/>
  <c r="T481" i="15"/>
  <c r="Y480" i="15"/>
  <c r="X480" i="15"/>
  <c r="W480" i="15"/>
  <c r="V480" i="15"/>
  <c r="U480" i="15"/>
  <c r="T480" i="15"/>
  <c r="Y479" i="15"/>
  <c r="X479" i="15"/>
  <c r="W479" i="15"/>
  <c r="V479" i="15"/>
  <c r="U479" i="15"/>
  <c r="T479" i="15"/>
  <c r="Y478" i="15"/>
  <c r="X478" i="15"/>
  <c r="W478" i="15"/>
  <c r="V478" i="15"/>
  <c r="T478" i="15"/>
  <c r="Y477" i="15"/>
  <c r="X477" i="15"/>
  <c r="W477" i="15"/>
  <c r="V477" i="15"/>
  <c r="T477" i="15"/>
  <c r="Y476" i="15"/>
  <c r="X476" i="15"/>
  <c r="W476" i="15"/>
  <c r="V476" i="15"/>
  <c r="U476" i="15"/>
  <c r="T476" i="15"/>
  <c r="Y475" i="15"/>
  <c r="X475" i="15"/>
  <c r="W475" i="15"/>
  <c r="V475" i="15"/>
  <c r="T475" i="15"/>
  <c r="Y474" i="15"/>
  <c r="X474" i="15"/>
  <c r="W474" i="15"/>
  <c r="V474" i="15"/>
  <c r="T474" i="15"/>
  <c r="Y473" i="15"/>
  <c r="X473" i="15"/>
  <c r="W473" i="15"/>
  <c r="V473" i="15"/>
  <c r="T473" i="15"/>
  <c r="Y472" i="15"/>
  <c r="X472" i="15"/>
  <c r="W472" i="15"/>
  <c r="V472" i="15"/>
  <c r="U472" i="15"/>
  <c r="T472" i="15"/>
  <c r="Y471" i="15"/>
  <c r="X471" i="15"/>
  <c r="W471" i="15"/>
  <c r="V471" i="15"/>
  <c r="T471" i="15"/>
  <c r="Y470" i="15"/>
  <c r="X470" i="15"/>
  <c r="W470" i="15"/>
  <c r="V470" i="15"/>
  <c r="T470" i="15"/>
  <c r="Y469" i="15"/>
  <c r="X469" i="15"/>
  <c r="W469" i="15"/>
  <c r="V469" i="15"/>
  <c r="T469" i="15"/>
  <c r="Y468" i="15"/>
  <c r="X468" i="15"/>
  <c r="W468" i="15"/>
  <c r="V468" i="15"/>
  <c r="T468" i="15"/>
  <c r="Y467" i="15"/>
  <c r="X467" i="15"/>
  <c r="W467" i="15"/>
  <c r="V467" i="15"/>
  <c r="T467" i="15"/>
  <c r="Y466" i="15"/>
  <c r="X466" i="15"/>
  <c r="W466" i="15"/>
  <c r="V466" i="15"/>
  <c r="U466" i="15"/>
  <c r="T466" i="15"/>
  <c r="Y465" i="15"/>
  <c r="X465" i="15"/>
  <c r="W465" i="15"/>
  <c r="V465" i="15"/>
  <c r="U465" i="15"/>
  <c r="T465" i="15"/>
  <c r="Y464" i="15"/>
  <c r="X464" i="15"/>
  <c r="W464" i="15"/>
  <c r="V464" i="15"/>
  <c r="U464" i="15"/>
  <c r="T464" i="15"/>
  <c r="Y463" i="15"/>
  <c r="X463" i="15"/>
  <c r="W463" i="15"/>
  <c r="V463" i="15"/>
  <c r="T463" i="15"/>
  <c r="Y462" i="15"/>
  <c r="X462" i="15"/>
  <c r="W462" i="15"/>
  <c r="V462" i="15"/>
  <c r="U462" i="15"/>
  <c r="T462" i="15"/>
  <c r="Y461" i="15"/>
  <c r="X461" i="15"/>
  <c r="W461" i="15"/>
  <c r="V461" i="15"/>
  <c r="U461" i="15"/>
  <c r="T461" i="15"/>
  <c r="Y460" i="15"/>
  <c r="X460" i="15"/>
  <c r="W460" i="15"/>
  <c r="V460" i="15"/>
  <c r="U460" i="15"/>
  <c r="T460" i="15"/>
  <c r="Y459" i="15"/>
  <c r="X459" i="15"/>
  <c r="W459" i="15"/>
  <c r="V459" i="15"/>
  <c r="U459" i="15"/>
  <c r="T459" i="15"/>
  <c r="Y458" i="15"/>
  <c r="X458" i="15"/>
  <c r="W458" i="15"/>
  <c r="V458" i="15"/>
  <c r="U458" i="15"/>
  <c r="T458" i="15"/>
  <c r="Y457" i="15"/>
  <c r="X457" i="15"/>
  <c r="W457" i="15"/>
  <c r="V457" i="15"/>
  <c r="U457" i="15"/>
  <c r="T457" i="15"/>
  <c r="Y456" i="15"/>
  <c r="X456" i="15"/>
  <c r="W456" i="15"/>
  <c r="V456" i="15"/>
  <c r="U456" i="15"/>
  <c r="T456" i="15"/>
  <c r="Y455" i="15"/>
  <c r="X455" i="15"/>
  <c r="W455" i="15"/>
  <c r="V455" i="15"/>
  <c r="U455" i="15"/>
  <c r="T455" i="15"/>
  <c r="Y454" i="15"/>
  <c r="X454" i="15"/>
  <c r="W454" i="15"/>
  <c r="V454" i="15"/>
  <c r="U454" i="15"/>
  <c r="T454" i="15"/>
  <c r="Y453" i="15"/>
  <c r="X453" i="15"/>
  <c r="W453" i="15"/>
  <c r="V453" i="15"/>
  <c r="U453" i="15"/>
  <c r="T453" i="15"/>
  <c r="Y452" i="15"/>
  <c r="X452" i="15"/>
  <c r="W452" i="15"/>
  <c r="V452" i="15"/>
  <c r="U452" i="15"/>
  <c r="T452" i="15"/>
  <c r="Y451" i="15"/>
  <c r="X451" i="15"/>
  <c r="W451" i="15"/>
  <c r="V451" i="15"/>
  <c r="U451" i="15"/>
  <c r="T451" i="15"/>
  <c r="Y450" i="15"/>
  <c r="X450" i="15"/>
  <c r="W450" i="15"/>
  <c r="V450" i="15"/>
  <c r="U450" i="15"/>
  <c r="T450" i="15"/>
  <c r="Y449" i="15"/>
  <c r="X449" i="15"/>
  <c r="W449" i="15"/>
  <c r="V449" i="15"/>
  <c r="U449" i="15"/>
  <c r="T449" i="15"/>
  <c r="Y448" i="15"/>
  <c r="X448" i="15"/>
  <c r="W448" i="15"/>
  <c r="V448" i="15"/>
  <c r="U448" i="15"/>
  <c r="T448" i="15"/>
  <c r="Y447" i="15"/>
  <c r="X447" i="15"/>
  <c r="W447" i="15"/>
  <c r="V447" i="15"/>
  <c r="U447" i="15"/>
  <c r="T447" i="15"/>
  <c r="Y446" i="15"/>
  <c r="X446" i="15"/>
  <c r="W446" i="15"/>
  <c r="V446" i="15"/>
  <c r="U446" i="15"/>
  <c r="T446" i="15"/>
  <c r="Y445" i="15"/>
  <c r="X445" i="15"/>
  <c r="W445" i="15"/>
  <c r="V445" i="15"/>
  <c r="U445" i="15"/>
  <c r="T445" i="15"/>
  <c r="Y444" i="15"/>
  <c r="X444" i="15"/>
  <c r="W444" i="15"/>
  <c r="V444" i="15"/>
  <c r="U444" i="15"/>
  <c r="T444" i="15"/>
  <c r="Y443" i="15"/>
  <c r="X443" i="15"/>
  <c r="W443" i="15"/>
  <c r="V443" i="15"/>
  <c r="U443" i="15"/>
  <c r="T443" i="15"/>
  <c r="Y442" i="15"/>
  <c r="X442" i="15"/>
  <c r="W442" i="15"/>
  <c r="V442" i="15"/>
  <c r="U442" i="15"/>
  <c r="T442" i="15"/>
  <c r="Y441" i="15"/>
  <c r="X441" i="15"/>
  <c r="W441" i="15"/>
  <c r="V441" i="15"/>
  <c r="U441" i="15"/>
  <c r="T441" i="15"/>
  <c r="Y440" i="15"/>
  <c r="X440" i="15"/>
  <c r="W440" i="15"/>
  <c r="V440" i="15"/>
  <c r="U440" i="15"/>
  <c r="T440" i="15"/>
  <c r="Y439" i="15"/>
  <c r="X439" i="15"/>
  <c r="W439" i="15"/>
  <c r="V439" i="15"/>
  <c r="U439" i="15"/>
  <c r="T439" i="15"/>
  <c r="Y438" i="15"/>
  <c r="X438" i="15"/>
  <c r="W438" i="15"/>
  <c r="V438" i="15"/>
  <c r="U438" i="15"/>
  <c r="T438" i="15"/>
  <c r="Y437" i="15"/>
  <c r="X437" i="15"/>
  <c r="W437" i="15"/>
  <c r="V437" i="15"/>
  <c r="U437" i="15"/>
  <c r="T437" i="15"/>
  <c r="Y436" i="15"/>
  <c r="X436" i="15"/>
  <c r="W436" i="15"/>
  <c r="V436" i="15"/>
  <c r="U436" i="15"/>
  <c r="T436" i="15"/>
  <c r="Y435" i="15"/>
  <c r="X435" i="15"/>
  <c r="W435" i="15"/>
  <c r="V435" i="15"/>
  <c r="U435" i="15"/>
  <c r="T435" i="15"/>
  <c r="Y434" i="15"/>
  <c r="X434" i="15"/>
  <c r="W434" i="15"/>
  <c r="V434" i="15"/>
  <c r="U434" i="15"/>
  <c r="T434" i="15"/>
  <c r="Y433" i="15"/>
  <c r="X433" i="15"/>
  <c r="W433" i="15"/>
  <c r="V433" i="15"/>
  <c r="U433" i="15"/>
  <c r="T433" i="15"/>
  <c r="Y432" i="15"/>
  <c r="X432" i="15"/>
  <c r="W432" i="15"/>
  <c r="V432" i="15"/>
  <c r="U432" i="15"/>
  <c r="T432" i="15"/>
  <c r="Y431" i="15"/>
  <c r="X431" i="15"/>
  <c r="W431" i="15"/>
  <c r="V431" i="15"/>
  <c r="U431" i="15"/>
  <c r="T431" i="15"/>
  <c r="Y430" i="15"/>
  <c r="X430" i="15"/>
  <c r="W430" i="15"/>
  <c r="V430" i="15"/>
  <c r="U430" i="15"/>
  <c r="T430" i="15"/>
  <c r="Y429" i="15"/>
  <c r="X429" i="15"/>
  <c r="W429" i="15"/>
  <c r="V429" i="15"/>
  <c r="U429" i="15"/>
  <c r="T429" i="15"/>
  <c r="Y428" i="15"/>
  <c r="X428" i="15"/>
  <c r="W428" i="15"/>
  <c r="V428" i="15"/>
  <c r="U428" i="15"/>
  <c r="T428" i="15"/>
  <c r="Y427" i="15"/>
  <c r="X427" i="15"/>
  <c r="W427" i="15"/>
  <c r="V427" i="15"/>
  <c r="U427" i="15"/>
  <c r="T427" i="15"/>
  <c r="Y426" i="15"/>
  <c r="X426" i="15"/>
  <c r="W426" i="15"/>
  <c r="V426" i="15"/>
  <c r="U426" i="15"/>
  <c r="T426" i="15"/>
  <c r="Y425" i="15"/>
  <c r="X425" i="15"/>
  <c r="W425" i="15"/>
  <c r="V425" i="15"/>
  <c r="U425" i="15"/>
  <c r="T425" i="15"/>
  <c r="Y424" i="15"/>
  <c r="X424" i="15"/>
  <c r="W424" i="15"/>
  <c r="V424" i="15"/>
  <c r="U424" i="15"/>
  <c r="T424" i="15"/>
  <c r="Y423" i="15"/>
  <c r="X423" i="15"/>
  <c r="W423" i="15"/>
  <c r="V423" i="15"/>
  <c r="U423" i="15"/>
  <c r="T423" i="15"/>
  <c r="Y422" i="15"/>
  <c r="X422" i="15"/>
  <c r="W422" i="15"/>
  <c r="V422" i="15"/>
  <c r="U422" i="15"/>
  <c r="T422" i="15"/>
  <c r="Y421" i="15"/>
  <c r="X421" i="15"/>
  <c r="W421" i="15"/>
  <c r="V421" i="15"/>
  <c r="U421" i="15"/>
  <c r="T421" i="15"/>
  <c r="Y420" i="15"/>
  <c r="X420" i="15"/>
  <c r="W420" i="15"/>
  <c r="V420" i="15"/>
  <c r="U420" i="15"/>
  <c r="T420" i="15"/>
  <c r="Y419" i="15"/>
  <c r="X419" i="15"/>
  <c r="W419" i="15"/>
  <c r="V419" i="15"/>
  <c r="U419" i="15"/>
  <c r="T419" i="15"/>
  <c r="Y418" i="15"/>
  <c r="X418" i="15"/>
  <c r="W418" i="15"/>
  <c r="V418" i="15"/>
  <c r="U418" i="15"/>
  <c r="T418" i="15"/>
  <c r="Y417" i="15"/>
  <c r="X417" i="15"/>
  <c r="W417" i="15"/>
  <c r="V417" i="15"/>
  <c r="U417" i="15"/>
  <c r="T417" i="15"/>
  <c r="Y416" i="15"/>
  <c r="X416" i="15"/>
  <c r="W416" i="15"/>
  <c r="V416" i="15"/>
  <c r="U416" i="15"/>
  <c r="T416" i="15"/>
  <c r="Y415" i="15"/>
  <c r="X415" i="15"/>
  <c r="W415" i="15"/>
  <c r="V415" i="15"/>
  <c r="U415" i="15"/>
  <c r="T415" i="15"/>
  <c r="Y414" i="15"/>
  <c r="X414" i="15"/>
  <c r="W414" i="15"/>
  <c r="V414" i="15"/>
  <c r="U414" i="15"/>
  <c r="T414" i="15"/>
  <c r="Y413" i="15"/>
  <c r="X413" i="15"/>
  <c r="W413" i="15"/>
  <c r="V413" i="15"/>
  <c r="U413" i="15"/>
  <c r="T413" i="15"/>
  <c r="Y412" i="15"/>
  <c r="X412" i="15"/>
  <c r="W412" i="15"/>
  <c r="V412" i="15"/>
  <c r="U412" i="15"/>
  <c r="T412" i="15"/>
  <c r="Y411" i="15"/>
  <c r="X411" i="15"/>
  <c r="W411" i="15"/>
  <c r="V411" i="15"/>
  <c r="U411" i="15"/>
  <c r="T411" i="15"/>
  <c r="Y410" i="15"/>
  <c r="X410" i="15"/>
  <c r="W410" i="15"/>
  <c r="V410" i="15"/>
  <c r="U410" i="15"/>
  <c r="T410" i="15"/>
  <c r="Y409" i="15"/>
  <c r="X409" i="15"/>
  <c r="W409" i="15"/>
  <c r="V409" i="15"/>
  <c r="U409" i="15"/>
  <c r="T409" i="15"/>
  <c r="Y408" i="15"/>
  <c r="X408" i="15"/>
  <c r="W408" i="15"/>
  <c r="V408" i="15"/>
  <c r="U408" i="15"/>
  <c r="T408" i="15"/>
  <c r="Y407" i="15"/>
  <c r="X407" i="15"/>
  <c r="W407" i="15"/>
  <c r="V407" i="15"/>
  <c r="U407" i="15"/>
  <c r="T407" i="15"/>
  <c r="Y406" i="15"/>
  <c r="X406" i="15"/>
  <c r="W406" i="15"/>
  <c r="V406" i="15"/>
  <c r="U406" i="15"/>
  <c r="T406" i="15"/>
  <c r="Y405" i="15"/>
  <c r="X405" i="15"/>
  <c r="W405" i="15"/>
  <c r="V405" i="15"/>
  <c r="U405" i="15"/>
  <c r="T405" i="15"/>
  <c r="Y404" i="15"/>
  <c r="X404" i="15"/>
  <c r="W404" i="15"/>
  <c r="V404" i="15"/>
  <c r="U404" i="15"/>
  <c r="T404" i="15"/>
  <c r="Y403" i="15"/>
  <c r="X403" i="15"/>
  <c r="W403" i="15"/>
  <c r="V403" i="15"/>
  <c r="U403" i="15"/>
  <c r="T403" i="15"/>
  <c r="Y402" i="15"/>
  <c r="X402" i="15"/>
  <c r="W402" i="15"/>
  <c r="V402" i="15"/>
  <c r="U402" i="15"/>
  <c r="T402" i="15"/>
  <c r="Y401" i="15"/>
  <c r="X401" i="15"/>
  <c r="W401" i="15"/>
  <c r="V401" i="15"/>
  <c r="U401" i="15"/>
  <c r="T401" i="15"/>
  <c r="Y400" i="15"/>
  <c r="X400" i="15"/>
  <c r="W400" i="15"/>
  <c r="V400" i="15"/>
  <c r="U400" i="15"/>
  <c r="T400" i="15"/>
  <c r="Y399" i="15"/>
  <c r="X399" i="15"/>
  <c r="W399" i="15"/>
  <c r="V399" i="15"/>
  <c r="U399" i="15"/>
  <c r="T399" i="15"/>
  <c r="Y398" i="15"/>
  <c r="X398" i="15"/>
  <c r="W398" i="15"/>
  <c r="V398" i="15"/>
  <c r="U398" i="15"/>
  <c r="T398" i="15"/>
  <c r="Y397" i="15"/>
  <c r="X397" i="15"/>
  <c r="W397" i="15"/>
  <c r="V397" i="15"/>
  <c r="U397" i="15"/>
  <c r="T397" i="15"/>
  <c r="Y396" i="15"/>
  <c r="X396" i="15"/>
  <c r="W396" i="15"/>
  <c r="V396" i="15"/>
  <c r="U396" i="15"/>
  <c r="T396" i="15"/>
  <c r="Y395" i="15"/>
  <c r="X395" i="15"/>
  <c r="W395" i="15"/>
  <c r="V395" i="15"/>
  <c r="U395" i="15"/>
  <c r="T395" i="15"/>
  <c r="Y394" i="15"/>
  <c r="X394" i="15"/>
  <c r="W394" i="15"/>
  <c r="V394" i="15"/>
  <c r="U394" i="15"/>
  <c r="T394" i="15"/>
  <c r="Y393" i="15"/>
  <c r="X393" i="15"/>
  <c r="W393" i="15"/>
  <c r="V393" i="15"/>
  <c r="U393" i="15"/>
  <c r="T393" i="15"/>
  <c r="Y392" i="15"/>
  <c r="X392" i="15"/>
  <c r="W392" i="15"/>
  <c r="V392" i="15"/>
  <c r="U392" i="15"/>
  <c r="T392" i="15"/>
  <c r="Y391" i="15"/>
  <c r="X391" i="15"/>
  <c r="W391" i="15"/>
  <c r="V391" i="15"/>
  <c r="U391" i="15"/>
  <c r="T391" i="15"/>
  <c r="Y390" i="15"/>
  <c r="X390" i="15"/>
  <c r="W390" i="15"/>
  <c r="V390" i="15"/>
  <c r="U390" i="15"/>
  <c r="T390" i="15"/>
  <c r="Y389" i="15"/>
  <c r="X389" i="15"/>
  <c r="W389" i="15"/>
  <c r="V389" i="15"/>
  <c r="U389" i="15"/>
  <c r="T389" i="15"/>
  <c r="Y388" i="15"/>
  <c r="X388" i="15"/>
  <c r="W388" i="15"/>
  <c r="V388" i="15"/>
  <c r="U388" i="15"/>
  <c r="T388" i="15"/>
  <c r="Y387" i="15"/>
  <c r="X387" i="15"/>
  <c r="W387" i="15"/>
  <c r="V387" i="15"/>
  <c r="U387" i="15"/>
  <c r="T387" i="15"/>
  <c r="Y386" i="15"/>
  <c r="X386" i="15"/>
  <c r="W386" i="15"/>
  <c r="V386" i="15"/>
  <c r="U386" i="15"/>
  <c r="T386" i="15"/>
  <c r="Y385" i="15"/>
  <c r="X385" i="15"/>
  <c r="W385" i="15"/>
  <c r="V385" i="15"/>
  <c r="U385" i="15"/>
  <c r="T385" i="15"/>
  <c r="Y384" i="15"/>
  <c r="X384" i="15"/>
  <c r="W384" i="15"/>
  <c r="V384" i="15"/>
  <c r="U384" i="15"/>
  <c r="T384" i="15"/>
  <c r="Y383" i="15"/>
  <c r="X383" i="15"/>
  <c r="W383" i="15"/>
  <c r="V383" i="15"/>
  <c r="U383" i="15"/>
  <c r="T383" i="15"/>
  <c r="Y382" i="15"/>
  <c r="X382" i="15"/>
  <c r="W382" i="15"/>
  <c r="V382" i="15"/>
  <c r="U382" i="15"/>
  <c r="T382" i="15"/>
  <c r="Y381" i="15"/>
  <c r="X381" i="15"/>
  <c r="W381" i="15"/>
  <c r="V381" i="15"/>
  <c r="U381" i="15"/>
  <c r="T381" i="15"/>
  <c r="Y380" i="15"/>
  <c r="X380" i="15"/>
  <c r="W380" i="15"/>
  <c r="V380" i="15"/>
  <c r="U380" i="15"/>
  <c r="T380" i="15"/>
  <c r="Y379" i="15"/>
  <c r="X379" i="15"/>
  <c r="W379" i="15"/>
  <c r="V379" i="15"/>
  <c r="U379" i="15"/>
  <c r="T379" i="15"/>
  <c r="Y378" i="15"/>
  <c r="X378" i="15"/>
  <c r="W378" i="15"/>
  <c r="V378" i="15"/>
  <c r="U378" i="15"/>
  <c r="T378" i="15"/>
  <c r="Y377" i="15"/>
  <c r="X377" i="15"/>
  <c r="W377" i="15"/>
  <c r="V377" i="15"/>
  <c r="U377" i="15"/>
  <c r="T377" i="15"/>
  <c r="Y376" i="15"/>
  <c r="X376" i="15"/>
  <c r="W376" i="15"/>
  <c r="V376" i="15"/>
  <c r="U376" i="15"/>
  <c r="T376" i="15"/>
  <c r="Y375" i="15"/>
  <c r="X375" i="15"/>
  <c r="W375" i="15"/>
  <c r="V375" i="15"/>
  <c r="U375" i="15"/>
  <c r="T375" i="15"/>
  <c r="Y374" i="15"/>
  <c r="X374" i="15"/>
  <c r="W374" i="15"/>
  <c r="V374" i="15"/>
  <c r="U374" i="15"/>
  <c r="T374" i="15"/>
  <c r="Y373" i="15"/>
  <c r="X373" i="15"/>
  <c r="W373" i="15"/>
  <c r="V373" i="15"/>
  <c r="U373" i="15"/>
  <c r="T373" i="15"/>
  <c r="Y372" i="15"/>
  <c r="X372" i="15"/>
  <c r="W372" i="15"/>
  <c r="V372" i="15"/>
  <c r="U372" i="15"/>
  <c r="T372" i="15"/>
  <c r="Y371" i="15"/>
  <c r="X371" i="15"/>
  <c r="W371" i="15"/>
  <c r="V371" i="15"/>
  <c r="U371" i="15"/>
  <c r="T371" i="15"/>
  <c r="Y370" i="15"/>
  <c r="X370" i="15"/>
  <c r="W370" i="15"/>
  <c r="V370" i="15"/>
  <c r="U370" i="15"/>
  <c r="T370" i="15"/>
  <c r="Y369" i="15"/>
  <c r="X369" i="15"/>
  <c r="W369" i="15"/>
  <c r="V369" i="15"/>
  <c r="U369" i="15"/>
  <c r="T369" i="15"/>
  <c r="Y368" i="15"/>
  <c r="X368" i="15"/>
  <c r="W368" i="15"/>
  <c r="V368" i="15"/>
  <c r="U368" i="15"/>
  <c r="T368" i="15"/>
  <c r="Y367" i="15"/>
  <c r="X367" i="15"/>
  <c r="W367" i="15"/>
  <c r="V367" i="15"/>
  <c r="U367" i="15"/>
  <c r="T367" i="15"/>
  <c r="Y366" i="15"/>
  <c r="X366" i="15"/>
  <c r="W366" i="15"/>
  <c r="V366" i="15"/>
  <c r="U366" i="15"/>
  <c r="T366" i="15"/>
  <c r="Y365" i="15"/>
  <c r="X365" i="15"/>
  <c r="W365" i="15"/>
  <c r="V365" i="15"/>
  <c r="U365" i="15"/>
  <c r="T365" i="15"/>
  <c r="Y364" i="15"/>
  <c r="X364" i="15"/>
  <c r="W364" i="15"/>
  <c r="V364" i="15"/>
  <c r="U364" i="15"/>
  <c r="T364" i="15"/>
  <c r="Y363" i="15"/>
  <c r="X363" i="15"/>
  <c r="W363" i="15"/>
  <c r="V363" i="15"/>
  <c r="U363" i="15"/>
  <c r="T363" i="15"/>
  <c r="Y362" i="15"/>
  <c r="X362" i="15"/>
  <c r="W362" i="15"/>
  <c r="V362" i="15"/>
  <c r="U362" i="15"/>
  <c r="T362" i="15"/>
  <c r="Y361" i="15"/>
  <c r="X361" i="15"/>
  <c r="W361" i="15"/>
  <c r="V361" i="15"/>
  <c r="T361" i="15"/>
  <c r="Y360" i="15"/>
  <c r="X360" i="15"/>
  <c r="W360" i="15"/>
  <c r="V360" i="15"/>
  <c r="T360" i="15"/>
  <c r="Y359" i="15"/>
  <c r="X359" i="15"/>
  <c r="W359" i="15"/>
  <c r="V359" i="15"/>
  <c r="U359" i="15"/>
  <c r="T359" i="15"/>
  <c r="Y358" i="15"/>
  <c r="X358" i="15"/>
  <c r="W358" i="15"/>
  <c r="V358" i="15"/>
  <c r="U358" i="15"/>
  <c r="T358" i="15"/>
  <c r="Y357" i="15"/>
  <c r="X357" i="15"/>
  <c r="W357" i="15"/>
  <c r="V357" i="15"/>
  <c r="U357" i="15"/>
  <c r="T357" i="15"/>
  <c r="Y356" i="15"/>
  <c r="X356" i="15"/>
  <c r="W356" i="15"/>
  <c r="V356" i="15"/>
  <c r="U356" i="15"/>
  <c r="T356" i="15"/>
  <c r="Y355" i="15"/>
  <c r="X355" i="15"/>
  <c r="W355" i="15"/>
  <c r="V355" i="15"/>
  <c r="U355" i="15"/>
  <c r="T355" i="15"/>
  <c r="Y354" i="15"/>
  <c r="X354" i="15"/>
  <c r="W354" i="15"/>
  <c r="V354" i="15"/>
  <c r="U354" i="15"/>
  <c r="T354" i="15"/>
  <c r="Y353" i="15"/>
  <c r="X353" i="15"/>
  <c r="W353" i="15"/>
  <c r="V353" i="15"/>
  <c r="U353" i="15"/>
  <c r="T353" i="15"/>
  <c r="Y352" i="15"/>
  <c r="X352" i="15"/>
  <c r="W352" i="15"/>
  <c r="V352" i="15"/>
  <c r="U352" i="15"/>
  <c r="T352" i="15"/>
  <c r="Y351" i="15"/>
  <c r="X351" i="15"/>
  <c r="W351" i="15"/>
  <c r="V351" i="15"/>
  <c r="U351" i="15"/>
  <c r="T351" i="15"/>
  <c r="Y350" i="15"/>
  <c r="X350" i="15"/>
  <c r="W350" i="15"/>
  <c r="V350" i="15"/>
  <c r="U350" i="15"/>
  <c r="T350" i="15"/>
  <c r="Y349" i="15"/>
  <c r="X349" i="15"/>
  <c r="W349" i="15"/>
  <c r="V349" i="15"/>
  <c r="U349" i="15"/>
  <c r="T349" i="15"/>
  <c r="Y348" i="15"/>
  <c r="X348" i="15"/>
  <c r="W348" i="15"/>
  <c r="V348" i="15"/>
  <c r="U348" i="15"/>
  <c r="T348" i="15"/>
  <c r="Y347" i="15"/>
  <c r="X347" i="15"/>
  <c r="W347" i="15"/>
  <c r="V347" i="15"/>
  <c r="U347" i="15"/>
  <c r="T347" i="15"/>
  <c r="Y346" i="15"/>
  <c r="X346" i="15"/>
  <c r="W346" i="15"/>
  <c r="V346" i="15"/>
  <c r="U346" i="15"/>
  <c r="T346" i="15"/>
  <c r="Y345" i="15"/>
  <c r="X345" i="15"/>
  <c r="W345" i="15"/>
  <c r="V345" i="15"/>
  <c r="U345" i="15"/>
  <c r="T345" i="15"/>
  <c r="Y344" i="15"/>
  <c r="X344" i="15"/>
  <c r="W344" i="15"/>
  <c r="V344" i="15"/>
  <c r="U344" i="15"/>
  <c r="T344" i="15"/>
  <c r="Y343" i="15"/>
  <c r="X343" i="15"/>
  <c r="W343" i="15"/>
  <c r="V343" i="15"/>
  <c r="U343" i="15"/>
  <c r="T343" i="15"/>
  <c r="Y342" i="15"/>
  <c r="X342" i="15"/>
  <c r="W342" i="15"/>
  <c r="V342" i="15"/>
  <c r="U342" i="15"/>
  <c r="T342" i="15"/>
  <c r="Y341" i="15"/>
  <c r="X341" i="15"/>
  <c r="W341" i="15"/>
  <c r="V341" i="15"/>
  <c r="U341" i="15"/>
  <c r="T341" i="15"/>
  <c r="Y340" i="15"/>
  <c r="X340" i="15"/>
  <c r="W340" i="15"/>
  <c r="V340" i="15"/>
  <c r="U340" i="15"/>
  <c r="T340" i="15"/>
  <c r="Y339" i="15"/>
  <c r="X339" i="15"/>
  <c r="W339" i="15"/>
  <c r="V339" i="15"/>
  <c r="U339" i="15"/>
  <c r="T339" i="15"/>
  <c r="Y338" i="15"/>
  <c r="X338" i="15"/>
  <c r="W338" i="15"/>
  <c r="V338" i="15"/>
  <c r="U338" i="15"/>
  <c r="T338" i="15"/>
  <c r="Y337" i="15"/>
  <c r="X337" i="15"/>
  <c r="W337" i="15"/>
  <c r="V337" i="15"/>
  <c r="U337" i="15"/>
  <c r="T337" i="15"/>
  <c r="Y336" i="15"/>
  <c r="X336" i="15"/>
  <c r="W336" i="15"/>
  <c r="V336" i="15"/>
  <c r="U336" i="15"/>
  <c r="T336" i="15"/>
  <c r="Y335" i="15"/>
  <c r="X335" i="15"/>
  <c r="W335" i="15"/>
  <c r="V335" i="15"/>
  <c r="U335" i="15"/>
  <c r="T335" i="15"/>
  <c r="Y334" i="15"/>
  <c r="X334" i="15"/>
  <c r="W334" i="15"/>
  <c r="V334" i="15"/>
  <c r="U334" i="15"/>
  <c r="T334" i="15"/>
  <c r="Y333" i="15"/>
  <c r="X333" i="15"/>
  <c r="W333" i="15"/>
  <c r="V333" i="15"/>
  <c r="U333" i="15"/>
  <c r="E333" i="15" s="1"/>
  <c r="F333" i="15" s="1"/>
  <c r="T333" i="15"/>
  <c r="M333" i="15"/>
  <c r="N333" i="15" s="1"/>
  <c r="Y332" i="15"/>
  <c r="X332" i="15"/>
  <c r="W332" i="15"/>
  <c r="V332" i="15"/>
  <c r="U332" i="15"/>
  <c r="T332" i="15"/>
  <c r="Y331" i="15"/>
  <c r="X331" i="15"/>
  <c r="W331" i="15"/>
  <c r="V331" i="15"/>
  <c r="U331" i="15"/>
  <c r="T331" i="15"/>
  <c r="Y330" i="15"/>
  <c r="X330" i="15"/>
  <c r="W330" i="15"/>
  <c r="V330" i="15"/>
  <c r="U330" i="15"/>
  <c r="T330" i="15"/>
  <c r="Y329" i="15"/>
  <c r="X329" i="15"/>
  <c r="W329" i="15"/>
  <c r="V329" i="15"/>
  <c r="U329" i="15"/>
  <c r="T329" i="15"/>
  <c r="Y328" i="15"/>
  <c r="X328" i="15"/>
  <c r="W328" i="15"/>
  <c r="V328" i="15"/>
  <c r="U328" i="15"/>
  <c r="T328" i="15"/>
  <c r="Y327" i="15"/>
  <c r="X327" i="15"/>
  <c r="W327" i="15"/>
  <c r="V327" i="15"/>
  <c r="U327" i="15"/>
  <c r="T327" i="15"/>
  <c r="Y326" i="15"/>
  <c r="X326" i="15"/>
  <c r="W326" i="15"/>
  <c r="V326" i="15"/>
  <c r="U326" i="15"/>
  <c r="T326" i="15"/>
  <c r="Y325" i="15"/>
  <c r="X325" i="15"/>
  <c r="W325" i="15"/>
  <c r="V325" i="15"/>
  <c r="U325" i="15"/>
  <c r="T325" i="15"/>
  <c r="Y324" i="15"/>
  <c r="X324" i="15"/>
  <c r="W324" i="15"/>
  <c r="V324" i="15"/>
  <c r="U324" i="15"/>
  <c r="T324" i="15"/>
  <c r="Y323" i="15"/>
  <c r="X323" i="15"/>
  <c r="W323" i="15"/>
  <c r="V323" i="15"/>
  <c r="U323" i="15"/>
  <c r="T323" i="15"/>
  <c r="Y322" i="15"/>
  <c r="X322" i="15"/>
  <c r="W322" i="15"/>
  <c r="V322" i="15"/>
  <c r="U322" i="15"/>
  <c r="T322" i="15"/>
  <c r="Y321" i="15"/>
  <c r="X321" i="15"/>
  <c r="W321" i="15"/>
  <c r="V321" i="15"/>
  <c r="U321" i="15"/>
  <c r="T321" i="15"/>
  <c r="Y320" i="15"/>
  <c r="X320" i="15"/>
  <c r="W320" i="15"/>
  <c r="V320" i="15"/>
  <c r="U320" i="15"/>
  <c r="T320" i="15"/>
  <c r="Y319" i="15"/>
  <c r="X319" i="15"/>
  <c r="W319" i="15"/>
  <c r="V319" i="15"/>
  <c r="U319" i="15"/>
  <c r="T319" i="15"/>
  <c r="Y318" i="15"/>
  <c r="X318" i="15"/>
  <c r="W318" i="15"/>
  <c r="V318" i="15"/>
  <c r="U318" i="15"/>
  <c r="T318" i="15"/>
  <c r="Y317" i="15"/>
  <c r="X317" i="15"/>
  <c r="W317" i="15"/>
  <c r="V317" i="15"/>
  <c r="U317" i="15"/>
  <c r="T317" i="15"/>
  <c r="Y316" i="15"/>
  <c r="X316" i="15"/>
  <c r="W316" i="15"/>
  <c r="V316" i="15"/>
  <c r="U316" i="15"/>
  <c r="T316" i="15"/>
  <c r="Y315" i="15"/>
  <c r="X315" i="15"/>
  <c r="W315" i="15"/>
  <c r="V315" i="15"/>
  <c r="U315" i="15"/>
  <c r="T315" i="15"/>
  <c r="Y314" i="15"/>
  <c r="X314" i="15"/>
  <c r="W314" i="15"/>
  <c r="V314" i="15"/>
  <c r="U314" i="15"/>
  <c r="T314" i="15"/>
  <c r="Y313" i="15"/>
  <c r="X313" i="15"/>
  <c r="W313" i="15"/>
  <c r="V313" i="15"/>
  <c r="U313" i="15"/>
  <c r="T313" i="15"/>
  <c r="Y312" i="15"/>
  <c r="X312" i="15"/>
  <c r="W312" i="15"/>
  <c r="V312" i="15"/>
  <c r="U312" i="15"/>
  <c r="T312" i="15"/>
  <c r="Y311" i="15"/>
  <c r="X311" i="15"/>
  <c r="W311" i="15"/>
  <c r="V311" i="15"/>
  <c r="U311" i="15"/>
  <c r="T311" i="15"/>
  <c r="Y310" i="15"/>
  <c r="X310" i="15"/>
  <c r="W310" i="15"/>
  <c r="V310" i="15"/>
  <c r="U310" i="15"/>
  <c r="T310" i="15"/>
  <c r="Y309" i="15"/>
  <c r="X309" i="15"/>
  <c r="W309" i="15"/>
  <c r="V309" i="15"/>
  <c r="U309" i="15"/>
  <c r="T309" i="15"/>
  <c r="Y308" i="15"/>
  <c r="X308" i="15"/>
  <c r="W308" i="15"/>
  <c r="V308" i="15"/>
  <c r="U308" i="15"/>
  <c r="T308" i="15"/>
  <c r="Y307" i="15"/>
  <c r="X307" i="15"/>
  <c r="W307" i="15"/>
  <c r="V307" i="15"/>
  <c r="U307" i="15"/>
  <c r="T307" i="15"/>
  <c r="Y306" i="15"/>
  <c r="X306" i="15"/>
  <c r="W306" i="15"/>
  <c r="V306" i="15"/>
  <c r="U306" i="15"/>
  <c r="T306" i="15"/>
  <c r="Y305" i="15"/>
  <c r="X305" i="15"/>
  <c r="W305" i="15"/>
  <c r="V305" i="15"/>
  <c r="U305" i="15"/>
  <c r="T305" i="15"/>
  <c r="Y304" i="15"/>
  <c r="X304" i="15"/>
  <c r="W304" i="15"/>
  <c r="V304" i="15"/>
  <c r="U304" i="15"/>
  <c r="T304" i="15"/>
  <c r="Y303" i="15"/>
  <c r="X303" i="15"/>
  <c r="W303" i="15"/>
  <c r="V303" i="15"/>
  <c r="U303" i="15"/>
  <c r="T303" i="15"/>
  <c r="Y302" i="15"/>
  <c r="X302" i="15"/>
  <c r="W302" i="15"/>
  <c r="V302" i="15"/>
  <c r="U302" i="15"/>
  <c r="T302" i="15"/>
  <c r="Y301" i="15"/>
  <c r="X301" i="15"/>
  <c r="W301" i="15"/>
  <c r="V301" i="15"/>
  <c r="U301" i="15"/>
  <c r="T301" i="15"/>
  <c r="Y300" i="15"/>
  <c r="X300" i="15"/>
  <c r="W300" i="15"/>
  <c r="V300" i="15"/>
  <c r="U300" i="15"/>
  <c r="T300" i="15"/>
  <c r="Y299" i="15"/>
  <c r="X299" i="15"/>
  <c r="W299" i="15"/>
  <c r="V299" i="15"/>
  <c r="U299" i="15"/>
  <c r="T299" i="15"/>
  <c r="Y298" i="15"/>
  <c r="X298" i="15"/>
  <c r="W298" i="15"/>
  <c r="V298" i="15"/>
  <c r="U298" i="15"/>
  <c r="T298" i="15"/>
  <c r="Y297" i="15"/>
  <c r="X297" i="15"/>
  <c r="W297" i="15"/>
  <c r="V297" i="15"/>
  <c r="U297" i="15"/>
  <c r="T297" i="15"/>
  <c r="Y296" i="15"/>
  <c r="X296" i="15"/>
  <c r="W296" i="15"/>
  <c r="V296" i="15"/>
  <c r="U296" i="15"/>
  <c r="T296" i="15"/>
  <c r="Y295" i="15"/>
  <c r="X295" i="15"/>
  <c r="W295" i="15"/>
  <c r="V295" i="15"/>
  <c r="U295" i="15"/>
  <c r="T295" i="15"/>
  <c r="Y294" i="15"/>
  <c r="X294" i="15"/>
  <c r="W294" i="15"/>
  <c r="V294" i="15"/>
  <c r="U294" i="15"/>
  <c r="T294" i="15"/>
  <c r="Y293" i="15"/>
  <c r="X293" i="15"/>
  <c r="W293" i="15"/>
  <c r="V293" i="15"/>
  <c r="U293" i="15"/>
  <c r="T293" i="15"/>
  <c r="Y292" i="15"/>
  <c r="X292" i="15"/>
  <c r="W292" i="15"/>
  <c r="V292" i="15"/>
  <c r="U292" i="15"/>
  <c r="T292" i="15"/>
  <c r="Y291" i="15"/>
  <c r="X291" i="15"/>
  <c r="W291" i="15"/>
  <c r="V291" i="15"/>
  <c r="U291" i="15"/>
  <c r="T291" i="15"/>
  <c r="Y290" i="15"/>
  <c r="X290" i="15"/>
  <c r="W290" i="15"/>
  <c r="V290" i="15"/>
  <c r="U290" i="15"/>
  <c r="T290" i="15"/>
  <c r="Y289" i="15"/>
  <c r="X289" i="15"/>
  <c r="W289" i="15"/>
  <c r="V289" i="15"/>
  <c r="U289" i="15"/>
  <c r="T289" i="15"/>
  <c r="Y288" i="15"/>
  <c r="X288" i="15"/>
  <c r="W288" i="15"/>
  <c r="V288" i="15"/>
  <c r="U288" i="15"/>
  <c r="T288" i="15"/>
  <c r="Y287" i="15"/>
  <c r="X287" i="15"/>
  <c r="W287" i="15"/>
  <c r="V287" i="15"/>
  <c r="U287" i="15"/>
  <c r="T287" i="15"/>
  <c r="Y286" i="15"/>
  <c r="X286" i="15"/>
  <c r="W286" i="15"/>
  <c r="V286" i="15"/>
  <c r="U286" i="15"/>
  <c r="T286" i="15"/>
  <c r="Y285" i="15"/>
  <c r="X285" i="15"/>
  <c r="W285" i="15"/>
  <c r="V285" i="15"/>
  <c r="U285" i="15"/>
  <c r="T285" i="15"/>
  <c r="Y284" i="15"/>
  <c r="X284" i="15"/>
  <c r="W284" i="15"/>
  <c r="V284" i="15"/>
  <c r="U284" i="15"/>
  <c r="E284" i="15" s="1"/>
  <c r="F284" i="15" s="1"/>
  <c r="T284" i="15"/>
  <c r="M284" i="15"/>
  <c r="N284" i="15" s="1"/>
  <c r="Y283" i="15"/>
  <c r="X283" i="15"/>
  <c r="W283" i="15"/>
  <c r="V283" i="15"/>
  <c r="U283" i="15"/>
  <c r="T283" i="15"/>
  <c r="Y282" i="15"/>
  <c r="X282" i="15"/>
  <c r="W282" i="15"/>
  <c r="V282" i="15"/>
  <c r="U282" i="15"/>
  <c r="T282" i="15"/>
  <c r="Y281" i="15"/>
  <c r="X281" i="15"/>
  <c r="W281" i="15"/>
  <c r="V281" i="15"/>
  <c r="U281" i="15"/>
  <c r="T281" i="15"/>
  <c r="Y280" i="15"/>
  <c r="X280" i="15"/>
  <c r="W280" i="15"/>
  <c r="V280" i="15"/>
  <c r="U280" i="15"/>
  <c r="T280" i="15"/>
  <c r="Y279" i="15"/>
  <c r="X279" i="15"/>
  <c r="W279" i="15"/>
  <c r="V279" i="15"/>
  <c r="U279" i="15"/>
  <c r="T279" i="15"/>
  <c r="Y278" i="15"/>
  <c r="X278" i="15"/>
  <c r="W278" i="15"/>
  <c r="V278" i="15"/>
  <c r="U278" i="15"/>
  <c r="T278" i="15"/>
  <c r="Y277" i="15"/>
  <c r="X277" i="15"/>
  <c r="W277" i="15"/>
  <c r="V277" i="15"/>
  <c r="U277" i="15"/>
  <c r="T277" i="15"/>
  <c r="Y276" i="15"/>
  <c r="X276" i="15"/>
  <c r="W276" i="15"/>
  <c r="V276" i="15"/>
  <c r="U276" i="15"/>
  <c r="T276" i="15"/>
  <c r="Y275" i="15"/>
  <c r="X275" i="15"/>
  <c r="W275" i="15"/>
  <c r="V275" i="15"/>
  <c r="U275" i="15"/>
  <c r="T275" i="15"/>
  <c r="Y274" i="15"/>
  <c r="X274" i="15"/>
  <c r="W274" i="15"/>
  <c r="V274" i="15"/>
  <c r="U274" i="15"/>
  <c r="T274" i="15"/>
  <c r="Y273" i="15"/>
  <c r="X273" i="15"/>
  <c r="W273" i="15"/>
  <c r="V273" i="15"/>
  <c r="U273" i="15"/>
  <c r="T273" i="15"/>
  <c r="Y272" i="15"/>
  <c r="X272" i="15"/>
  <c r="W272" i="15"/>
  <c r="V272" i="15"/>
  <c r="U272" i="15"/>
  <c r="T272" i="15"/>
  <c r="Y271" i="15"/>
  <c r="X271" i="15"/>
  <c r="W271" i="15"/>
  <c r="V271" i="15"/>
  <c r="U271" i="15"/>
  <c r="T271" i="15"/>
  <c r="Y270" i="15"/>
  <c r="X270" i="15"/>
  <c r="W270" i="15"/>
  <c r="V270" i="15"/>
  <c r="U270" i="15"/>
  <c r="T270" i="15"/>
  <c r="Y269" i="15"/>
  <c r="X269" i="15"/>
  <c r="W269" i="15"/>
  <c r="V269" i="15"/>
  <c r="U269" i="15"/>
  <c r="T269" i="15"/>
  <c r="Y268" i="15"/>
  <c r="X268" i="15"/>
  <c r="W268" i="15"/>
  <c r="V268" i="15"/>
  <c r="U268" i="15"/>
  <c r="T268" i="15"/>
  <c r="Y267" i="15"/>
  <c r="X267" i="15"/>
  <c r="W267" i="15"/>
  <c r="V267" i="15"/>
  <c r="U267" i="15"/>
  <c r="T267" i="15"/>
  <c r="Y266" i="15"/>
  <c r="X266" i="15"/>
  <c r="W266" i="15"/>
  <c r="V266" i="15"/>
  <c r="U266" i="15"/>
  <c r="T266" i="15"/>
  <c r="Y265" i="15"/>
  <c r="X265" i="15"/>
  <c r="W265" i="15"/>
  <c r="V265" i="15"/>
  <c r="U265" i="15"/>
  <c r="T265" i="15"/>
  <c r="Y264" i="15"/>
  <c r="X264" i="15"/>
  <c r="W264" i="15"/>
  <c r="V264" i="15"/>
  <c r="U264" i="15"/>
  <c r="T264" i="15"/>
  <c r="Y263" i="15"/>
  <c r="X263" i="15"/>
  <c r="W263" i="15"/>
  <c r="V263" i="15"/>
  <c r="U263" i="15"/>
  <c r="T263" i="15"/>
  <c r="Y262" i="15"/>
  <c r="X262" i="15"/>
  <c r="W262" i="15"/>
  <c r="V262" i="15"/>
  <c r="U262" i="15"/>
  <c r="T262" i="15"/>
  <c r="Y261" i="15"/>
  <c r="X261" i="15"/>
  <c r="W261" i="15"/>
  <c r="V261" i="15"/>
  <c r="U261" i="15"/>
  <c r="T261" i="15"/>
  <c r="Y260" i="15"/>
  <c r="X260" i="15"/>
  <c r="W260" i="15"/>
  <c r="V260" i="15"/>
  <c r="U260" i="15"/>
  <c r="T260" i="15"/>
  <c r="Y259" i="15"/>
  <c r="X259" i="15"/>
  <c r="W259" i="15"/>
  <c r="V259" i="15"/>
  <c r="U259" i="15"/>
  <c r="T259" i="15"/>
  <c r="Y258" i="15"/>
  <c r="X258" i="15"/>
  <c r="W258" i="15"/>
  <c r="V258" i="15"/>
  <c r="U258" i="15"/>
  <c r="T258" i="15"/>
  <c r="Y257" i="15"/>
  <c r="X257" i="15"/>
  <c r="W257" i="15"/>
  <c r="V257" i="15"/>
  <c r="U257" i="15"/>
  <c r="T257" i="15"/>
  <c r="Y256" i="15"/>
  <c r="X256" i="15"/>
  <c r="W256" i="15"/>
  <c r="V256" i="15"/>
  <c r="U256" i="15"/>
  <c r="T256" i="15"/>
  <c r="Y255" i="15"/>
  <c r="X255" i="15"/>
  <c r="W255" i="15"/>
  <c r="V255" i="15"/>
  <c r="U255" i="15"/>
  <c r="T255" i="15"/>
  <c r="Y254" i="15"/>
  <c r="X254" i="15"/>
  <c r="W254" i="15"/>
  <c r="V254" i="15"/>
  <c r="U254" i="15"/>
  <c r="T254" i="15"/>
  <c r="Y253" i="15"/>
  <c r="X253" i="15"/>
  <c r="W253" i="15"/>
  <c r="V253" i="15"/>
  <c r="U253" i="15"/>
  <c r="T253" i="15"/>
  <c r="Y252" i="15"/>
  <c r="X252" i="15"/>
  <c r="W252" i="15"/>
  <c r="V252" i="15"/>
  <c r="U252" i="15"/>
  <c r="T252" i="15"/>
  <c r="Y251" i="15"/>
  <c r="X251" i="15"/>
  <c r="W251" i="15"/>
  <c r="V251" i="15"/>
  <c r="U251" i="15"/>
  <c r="T251" i="15"/>
  <c r="Y250" i="15"/>
  <c r="X250" i="15"/>
  <c r="W250" i="15"/>
  <c r="V250" i="15"/>
  <c r="U250" i="15"/>
  <c r="T250" i="15"/>
  <c r="Y249" i="15"/>
  <c r="X249" i="15"/>
  <c r="W249" i="15"/>
  <c r="V249" i="15"/>
  <c r="U249" i="15"/>
  <c r="T249" i="15"/>
  <c r="Y248" i="15"/>
  <c r="X248" i="15"/>
  <c r="W248" i="15"/>
  <c r="V248" i="15"/>
  <c r="U248" i="15"/>
  <c r="T248" i="15"/>
  <c r="Y247" i="15"/>
  <c r="X247" i="15"/>
  <c r="W247" i="15"/>
  <c r="V247" i="15"/>
  <c r="U247" i="15"/>
  <c r="T247" i="15"/>
  <c r="Y246" i="15"/>
  <c r="X246" i="15"/>
  <c r="W246" i="15"/>
  <c r="V246" i="15"/>
  <c r="U246" i="15"/>
  <c r="T246" i="15"/>
  <c r="Y245" i="15"/>
  <c r="X245" i="15"/>
  <c r="W245" i="15"/>
  <c r="V245" i="15"/>
  <c r="U245" i="15"/>
  <c r="T245" i="15"/>
  <c r="Y244" i="15"/>
  <c r="X244" i="15"/>
  <c r="W244" i="15"/>
  <c r="V244" i="15"/>
  <c r="U244" i="15"/>
  <c r="T244" i="15"/>
  <c r="Y243" i="15"/>
  <c r="X243" i="15"/>
  <c r="W243" i="15"/>
  <c r="V243" i="15"/>
  <c r="U243" i="15"/>
  <c r="T243" i="15"/>
  <c r="Y242" i="15"/>
  <c r="X242" i="15"/>
  <c r="W242" i="15"/>
  <c r="V242" i="15"/>
  <c r="U242" i="15"/>
  <c r="T242" i="15"/>
  <c r="Y241" i="15"/>
  <c r="X241" i="15"/>
  <c r="W241" i="15"/>
  <c r="V241" i="15"/>
  <c r="T241" i="15"/>
  <c r="Y240" i="15"/>
  <c r="X240" i="15"/>
  <c r="W240" i="15"/>
  <c r="V240" i="15"/>
  <c r="U240" i="15"/>
  <c r="T240" i="15"/>
  <c r="Y239" i="15"/>
  <c r="X239" i="15"/>
  <c r="W239" i="15"/>
  <c r="V239" i="15"/>
  <c r="U239" i="15"/>
  <c r="T239" i="15"/>
  <c r="Y238" i="15"/>
  <c r="X238" i="15"/>
  <c r="W238" i="15"/>
  <c r="V238" i="15"/>
  <c r="U238" i="15"/>
  <c r="T238" i="15"/>
  <c r="Y237" i="15"/>
  <c r="X237" i="15"/>
  <c r="W237" i="15"/>
  <c r="V237" i="15"/>
  <c r="U237" i="15"/>
  <c r="T237" i="15"/>
  <c r="Y236" i="15"/>
  <c r="X236" i="15"/>
  <c r="W236" i="15"/>
  <c r="V236" i="15"/>
  <c r="U236" i="15"/>
  <c r="T236" i="15"/>
  <c r="Y235" i="15"/>
  <c r="X235" i="15"/>
  <c r="W235" i="15"/>
  <c r="V235" i="15"/>
  <c r="U235" i="15"/>
  <c r="T235" i="15"/>
  <c r="Y234" i="15"/>
  <c r="X234" i="15"/>
  <c r="W234" i="15"/>
  <c r="V234" i="15"/>
  <c r="U234" i="15"/>
  <c r="T234" i="15"/>
  <c r="Y233" i="15"/>
  <c r="X233" i="15"/>
  <c r="W233" i="15"/>
  <c r="V233" i="15"/>
  <c r="U233" i="15"/>
  <c r="T233" i="15"/>
  <c r="Y232" i="15"/>
  <c r="X232" i="15"/>
  <c r="W232" i="15"/>
  <c r="V232" i="15"/>
  <c r="U232" i="15"/>
  <c r="T232" i="15"/>
  <c r="Y231" i="15"/>
  <c r="X231" i="15"/>
  <c r="W231" i="15"/>
  <c r="V231" i="15"/>
  <c r="U231" i="15"/>
  <c r="T231" i="15"/>
  <c r="Y230" i="15"/>
  <c r="X230" i="15"/>
  <c r="W230" i="15"/>
  <c r="V230" i="15"/>
  <c r="U230" i="15"/>
  <c r="T230" i="15"/>
  <c r="Y229" i="15"/>
  <c r="X229" i="15"/>
  <c r="W229" i="15"/>
  <c r="V229" i="15"/>
  <c r="U229" i="15"/>
  <c r="T229" i="15"/>
  <c r="Y228" i="15"/>
  <c r="X228" i="15"/>
  <c r="W228" i="15"/>
  <c r="V228" i="15"/>
  <c r="U228" i="15"/>
  <c r="T228" i="15"/>
  <c r="Y227" i="15"/>
  <c r="X227" i="15"/>
  <c r="W227" i="15"/>
  <c r="V227" i="15"/>
  <c r="U227" i="15"/>
  <c r="T227" i="15"/>
  <c r="Y226" i="15"/>
  <c r="X226" i="15"/>
  <c r="W226" i="15"/>
  <c r="V226" i="15"/>
  <c r="U226" i="15"/>
  <c r="T226" i="15"/>
  <c r="Y225" i="15"/>
  <c r="X225" i="15"/>
  <c r="W225" i="15"/>
  <c r="V225" i="15"/>
  <c r="U225" i="15"/>
  <c r="T225" i="15"/>
  <c r="Y224" i="15"/>
  <c r="X224" i="15"/>
  <c r="W224" i="15"/>
  <c r="V224" i="15"/>
  <c r="U224" i="15"/>
  <c r="T224" i="15"/>
  <c r="Y223" i="15"/>
  <c r="X223" i="15"/>
  <c r="W223" i="15"/>
  <c r="V223" i="15"/>
  <c r="U223" i="15"/>
  <c r="T223" i="15"/>
  <c r="Y222" i="15"/>
  <c r="X222" i="15"/>
  <c r="W222" i="15"/>
  <c r="V222" i="15"/>
  <c r="U222" i="15"/>
  <c r="T222" i="15"/>
  <c r="Y221" i="15"/>
  <c r="X221" i="15"/>
  <c r="W221" i="15"/>
  <c r="V221" i="15"/>
  <c r="U221" i="15"/>
  <c r="T221" i="15"/>
  <c r="Y220" i="15"/>
  <c r="X220" i="15"/>
  <c r="W220" i="15"/>
  <c r="V220" i="15"/>
  <c r="U220" i="15"/>
  <c r="T220" i="15"/>
  <c r="Y219" i="15"/>
  <c r="X219" i="15"/>
  <c r="W219" i="15"/>
  <c r="V219" i="15"/>
  <c r="U219" i="15"/>
  <c r="T219" i="15"/>
  <c r="Y218" i="15"/>
  <c r="X218" i="15"/>
  <c r="W218" i="15"/>
  <c r="V218" i="15"/>
  <c r="U218" i="15"/>
  <c r="T218" i="15"/>
  <c r="Y217" i="15"/>
  <c r="X217" i="15"/>
  <c r="W217" i="15"/>
  <c r="V217" i="15"/>
  <c r="U217" i="15"/>
  <c r="T217" i="15"/>
  <c r="Y216" i="15"/>
  <c r="X216" i="15"/>
  <c r="W216" i="15"/>
  <c r="V216" i="15"/>
  <c r="U216" i="15"/>
  <c r="T216" i="15"/>
  <c r="Y215" i="15"/>
  <c r="X215" i="15"/>
  <c r="W215" i="15"/>
  <c r="V215" i="15"/>
  <c r="U215" i="15"/>
  <c r="T215" i="15"/>
  <c r="Y214" i="15"/>
  <c r="X214" i="15"/>
  <c r="W214" i="15"/>
  <c r="V214" i="15"/>
  <c r="U214" i="15"/>
  <c r="T214" i="15"/>
  <c r="Y213" i="15"/>
  <c r="X213" i="15"/>
  <c r="W213" i="15"/>
  <c r="V213" i="15"/>
  <c r="U213" i="15"/>
  <c r="T213" i="15"/>
  <c r="Y212" i="15"/>
  <c r="X212" i="15"/>
  <c r="W212" i="15"/>
  <c r="V212" i="15"/>
  <c r="U212" i="15"/>
  <c r="T212" i="15"/>
  <c r="Y211" i="15"/>
  <c r="X211" i="15"/>
  <c r="W211" i="15"/>
  <c r="V211" i="15"/>
  <c r="U211" i="15"/>
  <c r="T211" i="15"/>
  <c r="Y210" i="15"/>
  <c r="X210" i="15"/>
  <c r="W210" i="15"/>
  <c r="V210" i="15"/>
  <c r="U210" i="15"/>
  <c r="T210" i="15"/>
  <c r="Y209" i="15"/>
  <c r="X209" i="15"/>
  <c r="W209" i="15"/>
  <c r="V209" i="15"/>
  <c r="U209" i="15"/>
  <c r="T209" i="15"/>
  <c r="Y208" i="15"/>
  <c r="X208" i="15"/>
  <c r="W208" i="15"/>
  <c r="V208" i="15"/>
  <c r="U208" i="15"/>
  <c r="T208" i="15"/>
  <c r="Y207" i="15"/>
  <c r="X207" i="15"/>
  <c r="W207" i="15"/>
  <c r="V207" i="15"/>
  <c r="U207" i="15"/>
  <c r="T207" i="15"/>
  <c r="Y206" i="15"/>
  <c r="X206" i="15"/>
  <c r="W206" i="15"/>
  <c r="V206" i="15"/>
  <c r="U206" i="15"/>
  <c r="T206" i="15"/>
  <c r="Y205" i="15"/>
  <c r="X205" i="15"/>
  <c r="W205" i="15"/>
  <c r="V205" i="15"/>
  <c r="U205" i="15"/>
  <c r="T205" i="15"/>
  <c r="Y204" i="15"/>
  <c r="X204" i="15"/>
  <c r="W204" i="15"/>
  <c r="V204" i="15"/>
  <c r="U204" i="15"/>
  <c r="T204" i="15"/>
  <c r="Y203" i="15"/>
  <c r="X203" i="15"/>
  <c r="W203" i="15"/>
  <c r="V203" i="15"/>
  <c r="U203" i="15"/>
  <c r="T203" i="15"/>
  <c r="Y202" i="15"/>
  <c r="X202" i="15"/>
  <c r="W202" i="15"/>
  <c r="V202" i="15"/>
  <c r="U202" i="15"/>
  <c r="T202" i="15"/>
  <c r="Y201" i="15"/>
  <c r="X201" i="15"/>
  <c r="W201" i="15"/>
  <c r="V201" i="15"/>
  <c r="U201" i="15"/>
  <c r="T201" i="15"/>
  <c r="Y200" i="15"/>
  <c r="X200" i="15"/>
  <c r="W200" i="15"/>
  <c r="V200" i="15"/>
  <c r="U200" i="15"/>
  <c r="T200" i="15"/>
  <c r="Y199" i="15"/>
  <c r="X199" i="15"/>
  <c r="W199" i="15"/>
  <c r="V199" i="15"/>
  <c r="U199" i="15"/>
  <c r="T199" i="15"/>
  <c r="Y198" i="15"/>
  <c r="X198" i="15"/>
  <c r="W198" i="15"/>
  <c r="V198" i="15"/>
  <c r="U198" i="15"/>
  <c r="T198" i="15"/>
  <c r="Y197" i="15"/>
  <c r="X197" i="15"/>
  <c r="W197" i="15"/>
  <c r="V197" i="15"/>
  <c r="U197" i="15"/>
  <c r="T197" i="15"/>
  <c r="Y196" i="15"/>
  <c r="X196" i="15"/>
  <c r="W196" i="15"/>
  <c r="V196" i="15"/>
  <c r="U196" i="15"/>
  <c r="T196" i="15"/>
  <c r="Y195" i="15"/>
  <c r="X195" i="15"/>
  <c r="W195" i="15"/>
  <c r="V195" i="15"/>
  <c r="U195" i="15"/>
  <c r="T195" i="15"/>
  <c r="Y194" i="15"/>
  <c r="X194" i="15"/>
  <c r="W194" i="15"/>
  <c r="V194" i="15"/>
  <c r="U194" i="15"/>
  <c r="T194" i="15"/>
  <c r="Y193" i="15"/>
  <c r="X193" i="15"/>
  <c r="W193" i="15"/>
  <c r="V193" i="15"/>
  <c r="U193" i="15"/>
  <c r="T193" i="15"/>
  <c r="Y192" i="15"/>
  <c r="X192" i="15"/>
  <c r="W192" i="15"/>
  <c r="V192" i="15"/>
  <c r="U192" i="15"/>
  <c r="T192" i="15"/>
  <c r="Y191" i="15"/>
  <c r="X191" i="15"/>
  <c r="W191" i="15"/>
  <c r="V191" i="15"/>
  <c r="U191" i="15"/>
  <c r="T191" i="15"/>
  <c r="Y190" i="15"/>
  <c r="X190" i="15"/>
  <c r="W190" i="15"/>
  <c r="V190" i="15"/>
  <c r="U190" i="15"/>
  <c r="T190" i="15"/>
  <c r="Y189" i="15"/>
  <c r="X189" i="15"/>
  <c r="W189" i="15"/>
  <c r="V189" i="15"/>
  <c r="U189" i="15"/>
  <c r="T189" i="15"/>
  <c r="Y188" i="15"/>
  <c r="X188" i="15"/>
  <c r="W188" i="15"/>
  <c r="V188" i="15"/>
  <c r="U188" i="15"/>
  <c r="T188" i="15"/>
  <c r="Y187" i="15"/>
  <c r="X187" i="15"/>
  <c r="W187" i="15"/>
  <c r="V187" i="15"/>
  <c r="U187" i="15"/>
  <c r="T187" i="15"/>
  <c r="Y186" i="15"/>
  <c r="X186" i="15"/>
  <c r="W186" i="15"/>
  <c r="V186" i="15"/>
  <c r="U186" i="15"/>
  <c r="T186" i="15"/>
  <c r="Y185" i="15"/>
  <c r="X185" i="15"/>
  <c r="W185" i="15"/>
  <c r="V185" i="15"/>
  <c r="U185" i="15"/>
  <c r="T185" i="15"/>
  <c r="Y184" i="15"/>
  <c r="X184" i="15"/>
  <c r="W184" i="15"/>
  <c r="V184" i="15"/>
  <c r="U184" i="15"/>
  <c r="T184" i="15"/>
  <c r="Y183" i="15"/>
  <c r="X183" i="15"/>
  <c r="W183" i="15"/>
  <c r="V183" i="15"/>
  <c r="U183" i="15"/>
  <c r="T183" i="15"/>
  <c r="Y182" i="15"/>
  <c r="X182" i="15"/>
  <c r="W182" i="15"/>
  <c r="V182" i="15"/>
  <c r="U182" i="15"/>
  <c r="T182" i="15"/>
  <c r="Y181" i="15"/>
  <c r="X181" i="15"/>
  <c r="W181" i="15"/>
  <c r="V181" i="15"/>
  <c r="U181" i="15"/>
  <c r="T181" i="15"/>
  <c r="Y180" i="15"/>
  <c r="X180" i="15"/>
  <c r="W180" i="15"/>
  <c r="V180" i="15"/>
  <c r="U180" i="15"/>
  <c r="T180" i="15"/>
  <c r="Y179" i="15"/>
  <c r="X179" i="15"/>
  <c r="W179" i="15"/>
  <c r="V179" i="15"/>
  <c r="U179" i="15"/>
  <c r="T179" i="15"/>
  <c r="Y178" i="15"/>
  <c r="X178" i="15"/>
  <c r="W178" i="15"/>
  <c r="V178" i="15"/>
  <c r="U178" i="15"/>
  <c r="T178" i="15"/>
  <c r="Y177" i="15"/>
  <c r="X177" i="15"/>
  <c r="W177" i="15"/>
  <c r="V177" i="15"/>
  <c r="U177" i="15"/>
  <c r="T177" i="15"/>
  <c r="Y176" i="15"/>
  <c r="X176" i="15"/>
  <c r="W176" i="15"/>
  <c r="V176" i="15"/>
  <c r="T176" i="15"/>
  <c r="Y175" i="15"/>
  <c r="X175" i="15"/>
  <c r="W175" i="15"/>
  <c r="V175" i="15"/>
  <c r="U175" i="15"/>
  <c r="T175" i="15"/>
  <c r="Y174" i="15"/>
  <c r="X174" i="15"/>
  <c r="W174" i="15"/>
  <c r="V174" i="15"/>
  <c r="U174" i="15"/>
  <c r="T174" i="15"/>
  <c r="Y173" i="15"/>
  <c r="X173" i="15"/>
  <c r="W173" i="15"/>
  <c r="V173" i="15"/>
  <c r="U173" i="15"/>
  <c r="T173" i="15"/>
  <c r="Y172" i="15"/>
  <c r="X172" i="15"/>
  <c r="W172" i="15"/>
  <c r="V172" i="15"/>
  <c r="U172" i="15"/>
  <c r="T172" i="15"/>
  <c r="Y171" i="15"/>
  <c r="X171" i="15"/>
  <c r="W171" i="15"/>
  <c r="V171" i="15"/>
  <c r="U171" i="15"/>
  <c r="T171" i="15"/>
  <c r="Y170" i="15"/>
  <c r="X170" i="15"/>
  <c r="W170" i="15"/>
  <c r="V170" i="15"/>
  <c r="U170" i="15"/>
  <c r="T170" i="15"/>
  <c r="Y169" i="15"/>
  <c r="X169" i="15"/>
  <c r="W169" i="15"/>
  <c r="V169" i="15"/>
  <c r="U169" i="15"/>
  <c r="T169" i="15"/>
  <c r="Y168" i="15"/>
  <c r="X168" i="15"/>
  <c r="W168" i="15"/>
  <c r="V168" i="15"/>
  <c r="U168" i="15"/>
  <c r="T168" i="15"/>
  <c r="Y167" i="15"/>
  <c r="X167" i="15"/>
  <c r="W167" i="15"/>
  <c r="V167" i="15"/>
  <c r="U167" i="15"/>
  <c r="T167" i="15"/>
  <c r="Y166" i="15"/>
  <c r="X166" i="15"/>
  <c r="W166" i="15"/>
  <c r="V166" i="15"/>
  <c r="U166" i="15"/>
  <c r="T166" i="15"/>
  <c r="Y165" i="15"/>
  <c r="X165" i="15"/>
  <c r="W165" i="15"/>
  <c r="V165" i="15"/>
  <c r="T165" i="15"/>
  <c r="Y164" i="15"/>
  <c r="X164" i="15"/>
  <c r="W164" i="15"/>
  <c r="V164" i="15"/>
  <c r="U164" i="15"/>
  <c r="T164" i="15"/>
  <c r="Y163" i="15"/>
  <c r="X163" i="15"/>
  <c r="W163" i="15"/>
  <c r="V163" i="15"/>
  <c r="U163" i="15"/>
  <c r="T163" i="15"/>
  <c r="Y162" i="15"/>
  <c r="X162" i="15"/>
  <c r="W162" i="15"/>
  <c r="V162" i="15"/>
  <c r="U162" i="15"/>
  <c r="T162" i="15"/>
  <c r="Y161" i="15"/>
  <c r="X161" i="15"/>
  <c r="W161" i="15"/>
  <c r="V161" i="15"/>
  <c r="U161" i="15"/>
  <c r="T161" i="15"/>
  <c r="Y160" i="15"/>
  <c r="X160" i="15"/>
  <c r="W160" i="15"/>
  <c r="V160" i="15"/>
  <c r="U160" i="15"/>
  <c r="T160" i="15"/>
  <c r="Y159" i="15"/>
  <c r="X159" i="15"/>
  <c r="W159" i="15"/>
  <c r="V159" i="15"/>
  <c r="U159" i="15"/>
  <c r="T159" i="15"/>
  <c r="Y158" i="15"/>
  <c r="X158" i="15"/>
  <c r="W158" i="15"/>
  <c r="V158" i="15"/>
  <c r="U158" i="15"/>
  <c r="T158" i="15"/>
  <c r="Y157" i="15"/>
  <c r="X157" i="15"/>
  <c r="W157" i="15"/>
  <c r="V157" i="15"/>
  <c r="U157" i="15"/>
  <c r="T157" i="15"/>
  <c r="Y156" i="15"/>
  <c r="X156" i="15"/>
  <c r="W156" i="15"/>
  <c r="V156" i="15"/>
  <c r="U156" i="15"/>
  <c r="T156" i="15"/>
  <c r="Y155" i="15"/>
  <c r="X155" i="15"/>
  <c r="W155" i="15"/>
  <c r="V155" i="15"/>
  <c r="U155" i="15"/>
  <c r="T155" i="15"/>
  <c r="Y154" i="15"/>
  <c r="X154" i="15"/>
  <c r="W154" i="15"/>
  <c r="V154" i="15"/>
  <c r="U154" i="15"/>
  <c r="T154" i="15"/>
  <c r="Y153" i="15"/>
  <c r="X153" i="15"/>
  <c r="W153" i="15"/>
  <c r="V153" i="15"/>
  <c r="U153" i="15"/>
  <c r="T153" i="15"/>
  <c r="Y152" i="15"/>
  <c r="X152" i="15"/>
  <c r="W152" i="15"/>
  <c r="V152" i="15"/>
  <c r="U152" i="15"/>
  <c r="T152" i="15"/>
  <c r="Y151" i="15"/>
  <c r="X151" i="15"/>
  <c r="W151" i="15"/>
  <c r="V151" i="15"/>
  <c r="U151" i="15"/>
  <c r="T151" i="15"/>
  <c r="Y150" i="15"/>
  <c r="X150" i="15"/>
  <c r="W150" i="15"/>
  <c r="V150" i="15"/>
  <c r="U150" i="15"/>
  <c r="T150" i="15"/>
  <c r="Y149" i="15"/>
  <c r="X149" i="15"/>
  <c r="W149" i="15"/>
  <c r="V149" i="15"/>
  <c r="U149" i="15"/>
  <c r="T149" i="15"/>
  <c r="Y148" i="15"/>
  <c r="X148" i="15"/>
  <c r="W148" i="15"/>
  <c r="V148" i="15"/>
  <c r="U148" i="15"/>
  <c r="T148" i="15"/>
  <c r="Y147" i="15"/>
  <c r="X147" i="15"/>
  <c r="W147" i="15"/>
  <c r="V147" i="15"/>
  <c r="U147" i="15"/>
  <c r="T147" i="15"/>
  <c r="Y146" i="15"/>
  <c r="X146" i="15"/>
  <c r="W146" i="15"/>
  <c r="V146" i="15"/>
  <c r="U146" i="15"/>
  <c r="T146" i="15"/>
  <c r="Y145" i="15"/>
  <c r="X145" i="15"/>
  <c r="W145" i="15"/>
  <c r="V145" i="15"/>
  <c r="U145" i="15"/>
  <c r="T145" i="15"/>
  <c r="Y144" i="15"/>
  <c r="X144" i="15"/>
  <c r="W144" i="15"/>
  <c r="V144" i="15"/>
  <c r="U144" i="15"/>
  <c r="T144" i="15"/>
  <c r="Y143" i="15"/>
  <c r="X143" i="15"/>
  <c r="W143" i="15"/>
  <c r="V143" i="15"/>
  <c r="U143" i="15"/>
  <c r="T143" i="15"/>
  <c r="Y142" i="15"/>
  <c r="X142" i="15"/>
  <c r="W142" i="15"/>
  <c r="V142" i="15"/>
  <c r="U142" i="15"/>
  <c r="T142" i="15"/>
  <c r="Y141" i="15"/>
  <c r="X141" i="15"/>
  <c r="W141" i="15"/>
  <c r="V141" i="15"/>
  <c r="U141" i="15"/>
  <c r="T141" i="15"/>
  <c r="Y140" i="15"/>
  <c r="X140" i="15"/>
  <c r="W140" i="15"/>
  <c r="V140" i="15"/>
  <c r="U140" i="15"/>
  <c r="T140" i="15"/>
  <c r="Y139" i="15"/>
  <c r="X139" i="15"/>
  <c r="W139" i="15"/>
  <c r="V139" i="15"/>
  <c r="U139" i="15"/>
  <c r="T139" i="15"/>
  <c r="Y138" i="15"/>
  <c r="X138" i="15"/>
  <c r="W138" i="15"/>
  <c r="V138" i="15"/>
  <c r="U138" i="15"/>
  <c r="T138" i="15"/>
  <c r="Y137" i="15"/>
  <c r="X137" i="15"/>
  <c r="W137" i="15"/>
  <c r="V137" i="15"/>
  <c r="U137" i="15"/>
  <c r="T137" i="15"/>
  <c r="Y136" i="15"/>
  <c r="X136" i="15"/>
  <c r="W136" i="15"/>
  <c r="V136" i="15"/>
  <c r="U136" i="15"/>
  <c r="T136" i="15"/>
  <c r="Y135" i="15"/>
  <c r="X135" i="15"/>
  <c r="W135" i="15"/>
  <c r="V135" i="15"/>
  <c r="U135" i="15"/>
  <c r="T135" i="15"/>
  <c r="Y134" i="15"/>
  <c r="X134" i="15"/>
  <c r="W134" i="15"/>
  <c r="V134" i="15"/>
  <c r="U134" i="15"/>
  <c r="T134" i="15"/>
  <c r="Y133" i="15"/>
  <c r="X133" i="15"/>
  <c r="W133" i="15"/>
  <c r="V133" i="15"/>
  <c r="U133" i="15"/>
  <c r="T133" i="15"/>
  <c r="Y132" i="15"/>
  <c r="X132" i="15"/>
  <c r="W132" i="15"/>
  <c r="V132" i="15"/>
  <c r="U132" i="15"/>
  <c r="T132" i="15"/>
  <c r="Y131" i="15"/>
  <c r="X131" i="15"/>
  <c r="W131" i="15"/>
  <c r="V131" i="15"/>
  <c r="U131" i="15"/>
  <c r="T131" i="15"/>
  <c r="Y130" i="15"/>
  <c r="X130" i="15"/>
  <c r="W130" i="15"/>
  <c r="V130" i="15"/>
  <c r="T130" i="15"/>
  <c r="Y129" i="15"/>
  <c r="X129" i="15"/>
  <c r="W129" i="15"/>
  <c r="V129" i="15"/>
  <c r="U129" i="15"/>
  <c r="I129" i="15" s="1"/>
  <c r="J129" i="15" s="1"/>
  <c r="T129" i="15"/>
  <c r="M129" i="15"/>
  <c r="N129" i="15" s="1"/>
  <c r="Y128" i="15"/>
  <c r="X128" i="15"/>
  <c r="W128" i="15"/>
  <c r="V128" i="15"/>
  <c r="U128" i="15"/>
  <c r="T128" i="15"/>
  <c r="Y127" i="15"/>
  <c r="X127" i="15"/>
  <c r="W127" i="15"/>
  <c r="V127" i="15"/>
  <c r="U127" i="15"/>
  <c r="T127" i="15"/>
  <c r="Y126" i="15"/>
  <c r="X126" i="15"/>
  <c r="W126" i="15"/>
  <c r="V126" i="15"/>
  <c r="T126" i="15"/>
  <c r="Y125" i="15"/>
  <c r="X125" i="15"/>
  <c r="W125" i="15"/>
  <c r="V125" i="15"/>
  <c r="T125" i="15"/>
  <c r="Y124" i="15"/>
  <c r="X124" i="15"/>
  <c r="W124" i="15"/>
  <c r="V124" i="15"/>
  <c r="U124" i="15"/>
  <c r="T124" i="15"/>
  <c r="Y123" i="15"/>
  <c r="X123" i="15"/>
  <c r="W123" i="15"/>
  <c r="V123" i="15"/>
  <c r="U123" i="15"/>
  <c r="T123" i="15"/>
  <c r="Y122" i="15"/>
  <c r="X122" i="15"/>
  <c r="W122" i="15"/>
  <c r="V122" i="15"/>
  <c r="U122" i="15"/>
  <c r="T122" i="15"/>
  <c r="Y121" i="15"/>
  <c r="X121" i="15"/>
  <c r="W121" i="15"/>
  <c r="V121" i="15"/>
  <c r="U121" i="15"/>
  <c r="T121" i="15"/>
  <c r="Y120" i="15"/>
  <c r="X120" i="15"/>
  <c r="W120" i="15"/>
  <c r="V120" i="15"/>
  <c r="U120" i="15"/>
  <c r="T120" i="15"/>
  <c r="Y119" i="15"/>
  <c r="X119" i="15"/>
  <c r="W119" i="15"/>
  <c r="V119" i="15"/>
  <c r="U119" i="15"/>
  <c r="T119" i="15"/>
  <c r="Y118" i="15"/>
  <c r="X118" i="15"/>
  <c r="W118" i="15"/>
  <c r="V118" i="15"/>
  <c r="U118" i="15"/>
  <c r="T118" i="15"/>
  <c r="Y117" i="15"/>
  <c r="X117" i="15"/>
  <c r="W117" i="15"/>
  <c r="V117" i="15"/>
  <c r="U117" i="15"/>
  <c r="T117" i="15"/>
  <c r="Y116" i="15"/>
  <c r="X116" i="15"/>
  <c r="W116" i="15"/>
  <c r="V116" i="15"/>
  <c r="U116" i="15"/>
  <c r="T116" i="15"/>
  <c r="Y115" i="15"/>
  <c r="X115" i="15"/>
  <c r="W115" i="15"/>
  <c r="V115" i="15"/>
  <c r="U115" i="15"/>
  <c r="T115" i="15"/>
  <c r="Y114" i="15"/>
  <c r="X114" i="15"/>
  <c r="W114" i="15"/>
  <c r="V114" i="15"/>
  <c r="U114" i="15"/>
  <c r="T114" i="15"/>
  <c r="Y113" i="15"/>
  <c r="X113" i="15"/>
  <c r="W113" i="15"/>
  <c r="V113" i="15"/>
  <c r="U113" i="15"/>
  <c r="E113" i="15" s="1"/>
  <c r="F113" i="15" s="1"/>
  <c r="T113" i="15"/>
  <c r="M113" i="15"/>
  <c r="N113" i="15" s="1"/>
  <c r="Y112" i="15"/>
  <c r="X112" i="15"/>
  <c r="W112" i="15"/>
  <c r="V112" i="15"/>
  <c r="U112" i="15"/>
  <c r="T112" i="15"/>
  <c r="Y111" i="15"/>
  <c r="X111" i="15"/>
  <c r="W111" i="15"/>
  <c r="V111" i="15"/>
  <c r="U111" i="15"/>
  <c r="T111" i="15"/>
  <c r="Y110" i="15"/>
  <c r="X110" i="15"/>
  <c r="W110" i="15"/>
  <c r="V110" i="15"/>
  <c r="U110" i="15"/>
  <c r="T110" i="15"/>
  <c r="Y109" i="15"/>
  <c r="X109" i="15"/>
  <c r="W109" i="15"/>
  <c r="V109" i="15"/>
  <c r="U109" i="15"/>
  <c r="T109" i="15"/>
  <c r="Y108" i="15"/>
  <c r="X108" i="15"/>
  <c r="W108" i="15"/>
  <c r="V108" i="15"/>
  <c r="U108" i="15"/>
  <c r="T108" i="15"/>
  <c r="Y107" i="15"/>
  <c r="X107" i="15"/>
  <c r="W107" i="15"/>
  <c r="V107" i="15"/>
  <c r="U107" i="15"/>
  <c r="T107" i="15"/>
  <c r="Y106" i="15"/>
  <c r="X106" i="15"/>
  <c r="W106" i="15"/>
  <c r="V106" i="15"/>
  <c r="U106" i="15"/>
  <c r="T106" i="15"/>
  <c r="Y105" i="15"/>
  <c r="X105" i="15"/>
  <c r="W105" i="15"/>
  <c r="V105" i="15"/>
  <c r="U105" i="15"/>
  <c r="T105" i="15"/>
  <c r="Y104" i="15"/>
  <c r="X104" i="15"/>
  <c r="W104" i="15"/>
  <c r="V104" i="15"/>
  <c r="U104" i="15"/>
  <c r="T104" i="15"/>
  <c r="Y103" i="15"/>
  <c r="X103" i="15"/>
  <c r="W103" i="15"/>
  <c r="V103" i="15"/>
  <c r="U103" i="15"/>
  <c r="T103" i="15"/>
  <c r="Y102" i="15"/>
  <c r="X102" i="15"/>
  <c r="W102" i="15"/>
  <c r="V102" i="15"/>
  <c r="U102" i="15"/>
  <c r="T102" i="15"/>
  <c r="Y101" i="15"/>
  <c r="X101" i="15"/>
  <c r="W101" i="15"/>
  <c r="V101" i="15"/>
  <c r="U101" i="15"/>
  <c r="T101" i="15"/>
  <c r="Y100" i="15"/>
  <c r="X100" i="15"/>
  <c r="W100" i="15"/>
  <c r="V100" i="15"/>
  <c r="U100" i="15"/>
  <c r="T100" i="15"/>
  <c r="Y99" i="15"/>
  <c r="X99" i="15"/>
  <c r="W99" i="15"/>
  <c r="V99" i="15"/>
  <c r="U99" i="15"/>
  <c r="T99" i="15"/>
  <c r="Y98" i="15"/>
  <c r="X98" i="15"/>
  <c r="W98" i="15"/>
  <c r="V98" i="15"/>
  <c r="U98" i="15"/>
  <c r="T98" i="15"/>
  <c r="Y97" i="15"/>
  <c r="X97" i="15"/>
  <c r="W97" i="15"/>
  <c r="V97" i="15"/>
  <c r="U97" i="15"/>
  <c r="T97" i="15"/>
  <c r="Y96" i="15"/>
  <c r="X96" i="15"/>
  <c r="W96" i="15"/>
  <c r="V96" i="15"/>
  <c r="U96" i="15"/>
  <c r="T96" i="15"/>
  <c r="Y95" i="15"/>
  <c r="X95" i="15"/>
  <c r="W95" i="15"/>
  <c r="V95" i="15"/>
  <c r="U95" i="15"/>
  <c r="T95" i="15"/>
  <c r="Y94" i="15"/>
  <c r="X94" i="15"/>
  <c r="W94" i="15"/>
  <c r="V94" i="15"/>
  <c r="U94" i="15"/>
  <c r="T94" i="15"/>
  <c r="Y93" i="15"/>
  <c r="X93" i="15"/>
  <c r="W93" i="15"/>
  <c r="V93" i="15"/>
  <c r="U93" i="15"/>
  <c r="T93" i="15"/>
  <c r="Y92" i="15"/>
  <c r="X92" i="15"/>
  <c r="W92" i="15"/>
  <c r="V92" i="15"/>
  <c r="U92" i="15"/>
  <c r="T92" i="15"/>
  <c r="Y91" i="15"/>
  <c r="X91" i="15"/>
  <c r="W91" i="15"/>
  <c r="V91" i="15"/>
  <c r="U91" i="15"/>
  <c r="T91" i="15"/>
  <c r="Y90" i="15"/>
  <c r="X90" i="15"/>
  <c r="W90" i="15"/>
  <c r="V90" i="15"/>
  <c r="U90" i="15"/>
  <c r="T90" i="15"/>
  <c r="Y89" i="15"/>
  <c r="X89" i="15"/>
  <c r="W89" i="15"/>
  <c r="V89" i="15"/>
  <c r="U89" i="15"/>
  <c r="T89" i="15"/>
  <c r="Y88" i="15"/>
  <c r="X88" i="15"/>
  <c r="W88" i="15"/>
  <c r="V88" i="15"/>
  <c r="U88" i="15"/>
  <c r="T88" i="15"/>
  <c r="Y87" i="15"/>
  <c r="X87" i="15"/>
  <c r="W87" i="15"/>
  <c r="V87" i="15"/>
  <c r="U87" i="15"/>
  <c r="T87" i="15"/>
  <c r="Y86" i="15"/>
  <c r="X86" i="15"/>
  <c r="W86" i="15"/>
  <c r="V86" i="15"/>
  <c r="U86" i="15"/>
  <c r="T86" i="15"/>
  <c r="Y85" i="15"/>
  <c r="X85" i="15"/>
  <c r="W85" i="15"/>
  <c r="V85" i="15"/>
  <c r="U85" i="15"/>
  <c r="T85" i="15"/>
  <c r="Y84" i="15"/>
  <c r="X84" i="15"/>
  <c r="W84" i="15"/>
  <c r="V84" i="15"/>
  <c r="U84" i="15"/>
  <c r="T84" i="15"/>
  <c r="Y83" i="15"/>
  <c r="X83" i="15"/>
  <c r="W83" i="15"/>
  <c r="V83" i="15"/>
  <c r="U83" i="15"/>
  <c r="T83" i="15"/>
  <c r="Y82" i="15"/>
  <c r="X82" i="15"/>
  <c r="W82" i="15"/>
  <c r="V82" i="15"/>
  <c r="U82" i="15"/>
  <c r="T82" i="15"/>
  <c r="Y81" i="15"/>
  <c r="X81" i="15"/>
  <c r="W81" i="15"/>
  <c r="V81" i="15"/>
  <c r="U81" i="15"/>
  <c r="T81" i="15"/>
  <c r="Y80" i="15"/>
  <c r="X80" i="15"/>
  <c r="W80" i="15"/>
  <c r="V80" i="15"/>
  <c r="U80" i="15"/>
  <c r="T80" i="15"/>
  <c r="Y79" i="15"/>
  <c r="X79" i="15"/>
  <c r="W79" i="15"/>
  <c r="V79" i="15"/>
  <c r="U79" i="15"/>
  <c r="T79" i="15"/>
  <c r="Y78" i="15"/>
  <c r="X78" i="15"/>
  <c r="W78" i="15"/>
  <c r="V78" i="15"/>
  <c r="U78" i="15"/>
  <c r="T78" i="15"/>
  <c r="Y77" i="15"/>
  <c r="X77" i="15"/>
  <c r="W77" i="15"/>
  <c r="V77" i="15"/>
  <c r="U77" i="15"/>
  <c r="T77" i="15"/>
  <c r="Y76" i="15"/>
  <c r="X76" i="15"/>
  <c r="W76" i="15"/>
  <c r="V76" i="15"/>
  <c r="U76" i="15"/>
  <c r="T76" i="15"/>
  <c r="Y75" i="15"/>
  <c r="X75" i="15"/>
  <c r="W75" i="15"/>
  <c r="V75" i="15"/>
  <c r="U75" i="15"/>
  <c r="T75" i="15"/>
  <c r="Y74" i="15"/>
  <c r="X74" i="15"/>
  <c r="W74" i="15"/>
  <c r="V74" i="15"/>
  <c r="U74" i="15"/>
  <c r="T74" i="15"/>
  <c r="Y73" i="15"/>
  <c r="X73" i="15"/>
  <c r="W73" i="15"/>
  <c r="V73" i="15"/>
  <c r="U73" i="15"/>
  <c r="T73" i="15"/>
  <c r="Y72" i="15"/>
  <c r="X72" i="15"/>
  <c r="W72" i="15"/>
  <c r="V72" i="15"/>
  <c r="U72" i="15"/>
  <c r="T72" i="15"/>
  <c r="Y71" i="15"/>
  <c r="X71" i="15"/>
  <c r="W71" i="15"/>
  <c r="V71" i="15"/>
  <c r="U71" i="15"/>
  <c r="T71" i="15"/>
  <c r="Y70" i="15"/>
  <c r="X70" i="15"/>
  <c r="W70" i="15"/>
  <c r="V70" i="15"/>
  <c r="U70" i="15"/>
  <c r="T70" i="15"/>
  <c r="Y69" i="15"/>
  <c r="X69" i="15"/>
  <c r="W69" i="15"/>
  <c r="V69" i="15"/>
  <c r="U69" i="15"/>
  <c r="T69" i="15"/>
  <c r="Y68" i="15"/>
  <c r="X68" i="15"/>
  <c r="W68" i="15"/>
  <c r="V68" i="15"/>
  <c r="U68" i="15"/>
  <c r="T68" i="15"/>
  <c r="Y67" i="15"/>
  <c r="X67" i="15"/>
  <c r="W67" i="15"/>
  <c r="V67" i="15"/>
  <c r="U67" i="15"/>
  <c r="T67" i="15"/>
  <c r="Y66" i="15"/>
  <c r="X66" i="15"/>
  <c r="W66" i="15"/>
  <c r="V66" i="15"/>
  <c r="U66" i="15"/>
  <c r="T66" i="15"/>
  <c r="Y65" i="15"/>
  <c r="X65" i="15"/>
  <c r="W65" i="15"/>
  <c r="V65" i="15"/>
  <c r="U65" i="15"/>
  <c r="T65" i="15"/>
  <c r="Y64" i="15"/>
  <c r="X64" i="15"/>
  <c r="W64" i="15"/>
  <c r="V64" i="15"/>
  <c r="U64" i="15"/>
  <c r="T64" i="15"/>
  <c r="Y63" i="15"/>
  <c r="X63" i="15"/>
  <c r="W63" i="15"/>
  <c r="V63" i="15"/>
  <c r="U63" i="15"/>
  <c r="T63" i="15"/>
  <c r="Y62" i="15"/>
  <c r="X62" i="15"/>
  <c r="W62" i="15"/>
  <c r="V62" i="15"/>
  <c r="U62" i="15"/>
  <c r="T62" i="15"/>
  <c r="Y61" i="15"/>
  <c r="X61" i="15"/>
  <c r="W61" i="15"/>
  <c r="V61" i="15"/>
  <c r="U61" i="15"/>
  <c r="T61" i="15"/>
  <c r="Y60" i="15"/>
  <c r="X60" i="15"/>
  <c r="W60" i="15"/>
  <c r="V60" i="15"/>
  <c r="U60" i="15"/>
  <c r="T60" i="15"/>
  <c r="Y59" i="15"/>
  <c r="X59" i="15"/>
  <c r="W59" i="15"/>
  <c r="V59" i="15"/>
  <c r="U59" i="15"/>
  <c r="T59" i="15"/>
  <c r="Y58" i="15"/>
  <c r="X58" i="15"/>
  <c r="W58" i="15"/>
  <c r="V58" i="15"/>
  <c r="U58" i="15"/>
  <c r="T58" i="15"/>
  <c r="Y57" i="15"/>
  <c r="X57" i="15"/>
  <c r="W57" i="15"/>
  <c r="V57" i="15"/>
  <c r="U57" i="15"/>
  <c r="T57" i="15"/>
  <c r="Y56" i="15"/>
  <c r="X56" i="15"/>
  <c r="W56" i="15"/>
  <c r="V56" i="15"/>
  <c r="U56" i="15"/>
  <c r="T56" i="15"/>
  <c r="Y55" i="15"/>
  <c r="X55" i="15"/>
  <c r="W55" i="15"/>
  <c r="V55" i="15"/>
  <c r="U55" i="15"/>
  <c r="T55" i="15"/>
  <c r="Y54" i="15"/>
  <c r="X54" i="15"/>
  <c r="W54" i="15"/>
  <c r="V54" i="15"/>
  <c r="U54" i="15"/>
  <c r="T54" i="15"/>
  <c r="Y53" i="15"/>
  <c r="X53" i="15"/>
  <c r="W53" i="15"/>
  <c r="V53" i="15"/>
  <c r="U53" i="15"/>
  <c r="T53" i="15"/>
  <c r="Y52" i="15"/>
  <c r="X52" i="15"/>
  <c r="W52" i="15"/>
  <c r="V52" i="15"/>
  <c r="U52" i="15"/>
  <c r="T52" i="15"/>
  <c r="Y51" i="15"/>
  <c r="X51" i="15"/>
  <c r="W51" i="15"/>
  <c r="V51" i="15"/>
  <c r="T51" i="15"/>
  <c r="Y50" i="15"/>
  <c r="X50" i="15"/>
  <c r="W50" i="15"/>
  <c r="V50" i="15"/>
  <c r="U50" i="15"/>
  <c r="T50" i="15"/>
  <c r="Y49" i="15"/>
  <c r="X49" i="15"/>
  <c r="W49" i="15"/>
  <c r="V49" i="15"/>
  <c r="U49" i="15"/>
  <c r="T49" i="15"/>
  <c r="Y48" i="15"/>
  <c r="X48" i="15"/>
  <c r="W48" i="15"/>
  <c r="V48" i="15"/>
  <c r="U48" i="15"/>
  <c r="T48" i="15"/>
  <c r="Y47" i="15"/>
  <c r="X47" i="15"/>
  <c r="W47" i="15"/>
  <c r="V47" i="15"/>
  <c r="U47" i="15"/>
  <c r="T47" i="15"/>
  <c r="Y46" i="15"/>
  <c r="X46" i="15"/>
  <c r="W46" i="15"/>
  <c r="V46" i="15"/>
  <c r="U46" i="15"/>
  <c r="T46" i="15"/>
  <c r="Y45" i="15"/>
  <c r="X45" i="15"/>
  <c r="W45" i="15"/>
  <c r="V45" i="15"/>
  <c r="U45" i="15"/>
  <c r="T45" i="15"/>
  <c r="Y44" i="15"/>
  <c r="X44" i="15"/>
  <c r="W44" i="15"/>
  <c r="V44" i="15"/>
  <c r="U44" i="15"/>
  <c r="T44" i="15"/>
  <c r="Y43" i="15"/>
  <c r="X43" i="15"/>
  <c r="W43" i="15"/>
  <c r="V43" i="15"/>
  <c r="U43" i="15"/>
  <c r="T43" i="15"/>
  <c r="Y42" i="15"/>
  <c r="X42" i="15"/>
  <c r="W42" i="15"/>
  <c r="V42" i="15"/>
  <c r="U42" i="15"/>
  <c r="T42" i="15"/>
  <c r="Y41" i="15"/>
  <c r="X41" i="15"/>
  <c r="W41" i="15"/>
  <c r="V41" i="15"/>
  <c r="U41" i="15"/>
  <c r="T41" i="15"/>
  <c r="Y40" i="15"/>
  <c r="X40" i="15"/>
  <c r="W40" i="15"/>
  <c r="V40" i="15"/>
  <c r="U40" i="15"/>
  <c r="T40" i="15"/>
  <c r="Y39" i="15"/>
  <c r="X39" i="15"/>
  <c r="W39" i="15"/>
  <c r="V39" i="15"/>
  <c r="U39" i="15"/>
  <c r="T39" i="15"/>
  <c r="Y38" i="15"/>
  <c r="X38" i="15"/>
  <c r="W38" i="15"/>
  <c r="V38" i="15"/>
  <c r="U38" i="15"/>
  <c r="T38" i="15"/>
  <c r="Y37" i="15"/>
  <c r="X37" i="15"/>
  <c r="W37" i="15"/>
  <c r="V37" i="15"/>
  <c r="U37" i="15"/>
  <c r="T37" i="15"/>
  <c r="Y36" i="15"/>
  <c r="X36" i="15"/>
  <c r="W36" i="15"/>
  <c r="V36" i="15"/>
  <c r="U36" i="15"/>
  <c r="T36" i="15"/>
  <c r="Y35" i="15"/>
  <c r="X35" i="15"/>
  <c r="W35" i="15"/>
  <c r="V35" i="15"/>
  <c r="U35" i="15"/>
  <c r="T35" i="15"/>
  <c r="Y34" i="15"/>
  <c r="X34" i="15"/>
  <c r="W34" i="15"/>
  <c r="V34" i="15"/>
  <c r="U34" i="15"/>
  <c r="T34" i="15"/>
  <c r="Y33" i="15"/>
  <c r="X33" i="15"/>
  <c r="W33" i="15"/>
  <c r="V33" i="15"/>
  <c r="U33" i="15"/>
  <c r="T33" i="15"/>
  <c r="Y32" i="15"/>
  <c r="X32" i="15"/>
  <c r="W32" i="15"/>
  <c r="V32" i="15"/>
  <c r="U32" i="15"/>
  <c r="T32" i="15"/>
  <c r="Y31" i="15"/>
  <c r="X31" i="15"/>
  <c r="W31" i="15"/>
  <c r="V31" i="15"/>
  <c r="U31" i="15"/>
  <c r="T31" i="15"/>
  <c r="Y30" i="15"/>
  <c r="X30" i="15"/>
  <c r="W30" i="15"/>
  <c r="V30" i="15"/>
  <c r="U30" i="15"/>
  <c r="T30" i="15"/>
  <c r="Y29" i="15"/>
  <c r="X29" i="15"/>
  <c r="W29" i="15"/>
  <c r="V29" i="15"/>
  <c r="U29" i="15"/>
  <c r="T29" i="15"/>
  <c r="Y28" i="15"/>
  <c r="X28" i="15"/>
  <c r="W28" i="15"/>
  <c r="V28" i="15"/>
  <c r="U28" i="15"/>
  <c r="T28" i="15"/>
  <c r="Y27" i="15"/>
  <c r="X27" i="15"/>
  <c r="W27" i="15"/>
  <c r="V27" i="15"/>
  <c r="U27" i="15"/>
  <c r="T27" i="15"/>
  <c r="Y26" i="15"/>
  <c r="X26" i="15"/>
  <c r="W26" i="15"/>
  <c r="V26" i="15"/>
  <c r="U26" i="15"/>
  <c r="T26" i="15"/>
  <c r="Y25" i="15"/>
  <c r="X25" i="15"/>
  <c r="W25" i="15"/>
  <c r="V25" i="15"/>
  <c r="U25" i="15"/>
  <c r="T25" i="15"/>
  <c r="Y24" i="15"/>
  <c r="X24" i="15"/>
  <c r="W24" i="15"/>
  <c r="V24" i="15"/>
  <c r="U24" i="15"/>
  <c r="T24" i="15"/>
  <c r="Y23" i="15"/>
  <c r="X23" i="15"/>
  <c r="W23" i="15"/>
  <c r="V23" i="15"/>
  <c r="U23" i="15"/>
  <c r="T23" i="15"/>
  <c r="Y22" i="15"/>
  <c r="X22" i="15"/>
  <c r="W22" i="15"/>
  <c r="V22" i="15"/>
  <c r="U22" i="15"/>
  <c r="T22" i="15"/>
  <c r="Y21" i="15"/>
  <c r="X21" i="15"/>
  <c r="W21" i="15"/>
  <c r="V21" i="15"/>
  <c r="U21" i="15"/>
  <c r="T21" i="15"/>
  <c r="Y20" i="15"/>
  <c r="X20" i="15"/>
  <c r="W20" i="15"/>
  <c r="V20" i="15"/>
  <c r="U20" i="15"/>
  <c r="T20" i="15"/>
  <c r="Y19" i="15"/>
  <c r="X19" i="15"/>
  <c r="W19" i="15"/>
  <c r="V19" i="15"/>
  <c r="U19" i="15"/>
  <c r="T19" i="15"/>
  <c r="Y18" i="15"/>
  <c r="X18" i="15"/>
  <c r="W18" i="15"/>
  <c r="V18" i="15"/>
  <c r="U18" i="15"/>
  <c r="T18" i="15"/>
  <c r="Y17" i="15"/>
  <c r="X17" i="15"/>
  <c r="W17" i="15"/>
  <c r="V17" i="15"/>
  <c r="U17" i="15"/>
  <c r="T17" i="15"/>
  <c r="Y16" i="15"/>
  <c r="X16" i="15"/>
  <c r="W16" i="15"/>
  <c r="V16" i="15"/>
  <c r="U16" i="15"/>
  <c r="T16" i="15"/>
  <c r="Y15" i="15"/>
  <c r="X15" i="15"/>
  <c r="W15" i="15"/>
  <c r="V15" i="15"/>
  <c r="U15" i="15"/>
  <c r="T15" i="15"/>
  <c r="Y14" i="15"/>
  <c r="X14" i="15"/>
  <c r="W14" i="15"/>
  <c r="V14" i="15"/>
  <c r="U14" i="15"/>
  <c r="T14" i="15"/>
  <c r="Y13" i="15"/>
  <c r="X13" i="15"/>
  <c r="W13" i="15"/>
  <c r="V13" i="15"/>
  <c r="T13" i="15"/>
  <c r="Y12" i="15"/>
  <c r="X12" i="15"/>
  <c r="W12" i="15"/>
  <c r="V12" i="15"/>
  <c r="U12" i="15"/>
  <c r="T12" i="15"/>
  <c r="Y11" i="15"/>
  <c r="X11" i="15"/>
  <c r="W11" i="15"/>
  <c r="V11" i="15"/>
  <c r="U11" i="15"/>
  <c r="T11" i="15"/>
  <c r="Y10" i="15"/>
  <c r="X10" i="15"/>
  <c r="W10" i="15"/>
  <c r="V10" i="15"/>
  <c r="U10" i="15"/>
  <c r="T10" i="15"/>
  <c r="Y9" i="15"/>
  <c r="X9" i="15"/>
  <c r="W9" i="15"/>
  <c r="V9" i="15"/>
  <c r="U9" i="15"/>
  <c r="T9" i="15"/>
  <c r="Y8" i="15"/>
  <c r="X8" i="15"/>
  <c r="W8" i="15"/>
  <c r="V8" i="15"/>
  <c r="U8" i="15"/>
  <c r="T8" i="15"/>
  <c r="F657" i="15"/>
  <c r="F656" i="15"/>
  <c r="F661" i="15"/>
  <c r="F660" i="15"/>
  <c r="F659" i="15"/>
  <c r="F658" i="15"/>
  <c r="E129" i="15" l="1"/>
  <c r="F129" i="15" s="1"/>
  <c r="I284" i="15"/>
  <c r="J284" i="15" s="1"/>
  <c r="I333" i="15"/>
  <c r="J333" i="15" s="1"/>
  <c r="I113" i="15"/>
  <c r="J113" i="15" s="1"/>
  <c r="B613" i="15" l="1"/>
  <c r="A613" i="15"/>
  <c r="B612" i="15"/>
  <c r="A612" i="15"/>
  <c r="B611" i="15"/>
  <c r="A611" i="15"/>
  <c r="B610" i="15"/>
  <c r="A610" i="15"/>
  <c r="B609" i="15"/>
  <c r="A609" i="15"/>
  <c r="B608" i="15"/>
  <c r="A608" i="15"/>
  <c r="B607" i="15"/>
  <c r="A607" i="15"/>
  <c r="B606" i="15"/>
  <c r="A606" i="15"/>
  <c r="B605" i="15"/>
  <c r="A605" i="15"/>
  <c r="T604" i="15"/>
  <c r="Y604" i="15"/>
  <c r="X604" i="15"/>
  <c r="W604" i="15"/>
  <c r="V604" i="15"/>
  <c r="B604" i="15"/>
  <c r="A604" i="15"/>
  <c r="B603" i="15"/>
  <c r="A603" i="15"/>
  <c r="B602" i="15"/>
  <c r="A602" i="15"/>
  <c r="B601" i="15"/>
  <c r="A601" i="15"/>
  <c r="B600" i="15"/>
  <c r="A600" i="15"/>
  <c r="B599" i="15"/>
  <c r="A599" i="15"/>
  <c r="B598" i="15"/>
  <c r="A598" i="15"/>
  <c r="B597" i="15"/>
  <c r="A597" i="15"/>
  <c r="B596" i="15"/>
  <c r="A596" i="15"/>
  <c r="B595" i="15"/>
  <c r="A595" i="15"/>
  <c r="B594" i="15"/>
  <c r="A594" i="15"/>
  <c r="B593" i="15"/>
  <c r="A593" i="15"/>
  <c r="B592" i="15"/>
  <c r="A592" i="15"/>
  <c r="B591" i="15"/>
  <c r="A591" i="15"/>
  <c r="B590" i="15"/>
  <c r="A590" i="15"/>
  <c r="B589" i="15"/>
  <c r="A589" i="15"/>
  <c r="B588" i="15"/>
  <c r="A588" i="15"/>
  <c r="B587" i="15"/>
  <c r="A587" i="15"/>
  <c r="B586" i="15"/>
  <c r="A586" i="15"/>
  <c r="B585" i="15"/>
  <c r="A585" i="15"/>
  <c r="B584" i="15"/>
  <c r="A584" i="15"/>
  <c r="B583" i="15"/>
  <c r="A583" i="15"/>
  <c r="B582" i="15"/>
  <c r="A582" i="15"/>
  <c r="B581" i="15"/>
  <c r="A581" i="15"/>
  <c r="T580" i="15"/>
  <c r="Y580" i="15"/>
  <c r="X580" i="15"/>
  <c r="W580" i="15"/>
  <c r="V580" i="15"/>
  <c r="B580" i="15"/>
  <c r="A580" i="15"/>
  <c r="B579" i="15"/>
  <c r="A579" i="15"/>
  <c r="B578" i="15"/>
  <c r="A578" i="15"/>
  <c r="B577" i="15"/>
  <c r="A577" i="15"/>
  <c r="B576" i="15"/>
  <c r="A576" i="15"/>
  <c r="B575" i="15"/>
  <c r="A575" i="15"/>
  <c r="B574" i="15"/>
  <c r="A574" i="15"/>
  <c r="B573" i="15"/>
  <c r="A573" i="15"/>
  <c r="B572" i="15"/>
  <c r="A572" i="15"/>
  <c r="B571" i="15"/>
  <c r="A571" i="15"/>
  <c r="B570" i="15"/>
  <c r="A570" i="15"/>
  <c r="B569" i="15"/>
  <c r="A569" i="15"/>
  <c r="B568" i="15"/>
  <c r="A568" i="15"/>
  <c r="B567" i="15"/>
  <c r="A567" i="15"/>
  <c r="B566" i="15"/>
  <c r="A566" i="15"/>
  <c r="B565" i="15"/>
  <c r="A565" i="15"/>
  <c r="B564" i="15"/>
  <c r="A564" i="15"/>
  <c r="B563" i="15"/>
  <c r="A563" i="15"/>
  <c r="B562" i="15"/>
  <c r="A562" i="15"/>
  <c r="B561" i="15"/>
  <c r="A561" i="15"/>
  <c r="B560" i="15"/>
  <c r="A560" i="15"/>
  <c r="B559" i="15"/>
  <c r="A559" i="15"/>
  <c r="B558" i="15"/>
  <c r="A558" i="15"/>
  <c r="B557" i="15"/>
  <c r="A557" i="15"/>
  <c r="B556" i="15"/>
  <c r="A556" i="15"/>
  <c r="B555" i="15"/>
  <c r="A555" i="15"/>
  <c r="B554" i="15"/>
  <c r="A554" i="15"/>
  <c r="B553" i="15"/>
  <c r="A553" i="15"/>
  <c r="B552" i="15"/>
  <c r="A552" i="15"/>
  <c r="B551" i="15"/>
  <c r="A551" i="15"/>
  <c r="B550" i="15"/>
  <c r="A550" i="15"/>
  <c r="B549" i="15"/>
  <c r="A549" i="15"/>
  <c r="B548" i="15"/>
  <c r="A548" i="15"/>
  <c r="B547" i="15"/>
  <c r="A547" i="15"/>
  <c r="B546" i="15"/>
  <c r="A546" i="15"/>
  <c r="B545" i="15"/>
  <c r="A545" i="15"/>
  <c r="B544" i="15"/>
  <c r="A544" i="15"/>
  <c r="B543" i="15"/>
  <c r="A543" i="15"/>
  <c r="B542" i="15"/>
  <c r="A542" i="15"/>
  <c r="B541" i="15"/>
  <c r="A541" i="15"/>
  <c r="B540" i="15"/>
  <c r="A540" i="15"/>
  <c r="B539" i="15"/>
  <c r="A539" i="15"/>
  <c r="B538" i="15"/>
  <c r="A538" i="15"/>
  <c r="B537" i="15"/>
  <c r="A537" i="15"/>
  <c r="B536" i="15"/>
  <c r="A536" i="15"/>
  <c r="B535" i="15"/>
  <c r="A535" i="15"/>
  <c r="B534" i="15"/>
  <c r="A534" i="15"/>
  <c r="B533" i="15"/>
  <c r="A533" i="15"/>
  <c r="B532" i="15"/>
  <c r="A532" i="15"/>
  <c r="B531" i="15"/>
  <c r="A531" i="15"/>
  <c r="B530" i="15"/>
  <c r="A530" i="15"/>
  <c r="B529" i="15"/>
  <c r="A529" i="15"/>
  <c r="B528" i="15"/>
  <c r="A528" i="15"/>
  <c r="B527" i="15"/>
  <c r="A527" i="15"/>
  <c r="B526" i="15"/>
  <c r="A526" i="15"/>
  <c r="B525" i="15"/>
  <c r="A525" i="15"/>
  <c r="B524" i="15"/>
  <c r="A524" i="15"/>
  <c r="B523" i="15"/>
  <c r="A523" i="15"/>
  <c r="B522" i="15"/>
  <c r="A522" i="15"/>
  <c r="B521" i="15"/>
  <c r="A521" i="15"/>
  <c r="B520" i="15"/>
  <c r="A520" i="15"/>
  <c r="B519" i="15"/>
  <c r="A519" i="15"/>
  <c r="B518" i="15"/>
  <c r="A518" i="15"/>
  <c r="B517" i="15"/>
  <c r="A517" i="15"/>
  <c r="B516" i="15"/>
  <c r="A516" i="15"/>
  <c r="B515" i="15"/>
  <c r="A515" i="15"/>
  <c r="B514" i="15"/>
  <c r="A514" i="15"/>
  <c r="B513" i="15"/>
  <c r="A513" i="15"/>
  <c r="B512" i="15"/>
  <c r="A512" i="15"/>
  <c r="B511" i="15"/>
  <c r="A511" i="15"/>
  <c r="B510" i="15"/>
  <c r="A510" i="15"/>
  <c r="B509" i="15"/>
  <c r="A509" i="15"/>
  <c r="B508" i="15"/>
  <c r="A508" i="15"/>
  <c r="B507" i="15"/>
  <c r="A507" i="15"/>
  <c r="B506" i="15"/>
  <c r="A506" i="15"/>
  <c r="B505" i="15"/>
  <c r="A505" i="15"/>
  <c r="B504" i="15"/>
  <c r="A504" i="15"/>
  <c r="B503" i="15"/>
  <c r="A503" i="15"/>
  <c r="B502" i="15"/>
  <c r="A502" i="15"/>
  <c r="B501" i="15"/>
  <c r="A501" i="15"/>
  <c r="B500" i="15"/>
  <c r="A500" i="15"/>
  <c r="B499" i="15"/>
  <c r="A499" i="15"/>
  <c r="B498" i="15"/>
  <c r="A498" i="15"/>
  <c r="B497" i="15"/>
  <c r="A497" i="15"/>
  <c r="B496" i="15"/>
  <c r="A496" i="15"/>
  <c r="B495" i="15"/>
  <c r="A495" i="15"/>
  <c r="B494" i="15"/>
  <c r="A494" i="15"/>
  <c r="B493" i="15"/>
  <c r="A493" i="15"/>
  <c r="B492" i="15"/>
  <c r="A492" i="15"/>
  <c r="B491" i="15"/>
  <c r="A491" i="15"/>
  <c r="B490" i="15"/>
  <c r="A490" i="15"/>
  <c r="B489" i="15"/>
  <c r="A489" i="15"/>
  <c r="B488" i="15"/>
  <c r="A488" i="15"/>
  <c r="B487" i="15"/>
  <c r="A487" i="15"/>
  <c r="B486" i="15"/>
  <c r="A486" i="15"/>
  <c r="B485" i="15"/>
  <c r="A485" i="15"/>
  <c r="B484" i="15"/>
  <c r="A484" i="15"/>
  <c r="B483" i="15"/>
  <c r="A483" i="15"/>
  <c r="B482" i="15"/>
  <c r="A482" i="15"/>
  <c r="B481" i="15"/>
  <c r="A481" i="15"/>
  <c r="B480" i="15"/>
  <c r="A480" i="15"/>
  <c r="B479" i="15"/>
  <c r="A479" i="15"/>
  <c r="B478" i="15"/>
  <c r="A478" i="15"/>
  <c r="B477" i="15"/>
  <c r="A477" i="15"/>
  <c r="B476" i="15"/>
  <c r="A476" i="15"/>
  <c r="B475" i="15"/>
  <c r="A475" i="15"/>
  <c r="B474" i="15"/>
  <c r="A474" i="15"/>
  <c r="B473" i="15"/>
  <c r="A473" i="15"/>
  <c r="B472" i="15"/>
  <c r="A472" i="15"/>
  <c r="B471" i="15"/>
  <c r="A471" i="15"/>
  <c r="B470" i="15"/>
  <c r="A470" i="15"/>
  <c r="B469" i="15"/>
  <c r="A469" i="15"/>
  <c r="B468" i="15"/>
  <c r="A468" i="15"/>
  <c r="B467" i="15"/>
  <c r="A467" i="15"/>
  <c r="B466" i="15"/>
  <c r="A466" i="15"/>
  <c r="B465" i="15"/>
  <c r="A465" i="15"/>
  <c r="B464" i="15"/>
  <c r="A464" i="15"/>
  <c r="B463" i="15"/>
  <c r="A463" i="15"/>
  <c r="B462" i="15"/>
  <c r="A462" i="15"/>
  <c r="B461" i="15"/>
  <c r="A461" i="15"/>
  <c r="B460" i="15"/>
  <c r="A460" i="15"/>
  <c r="B459" i="15"/>
  <c r="A459" i="15"/>
  <c r="B458" i="15"/>
  <c r="A458" i="15"/>
  <c r="B457" i="15"/>
  <c r="A457" i="15"/>
  <c r="B456" i="15"/>
  <c r="A456" i="15"/>
  <c r="B455" i="15"/>
  <c r="A455" i="15"/>
  <c r="B454" i="15"/>
  <c r="A454" i="15"/>
  <c r="B453" i="15"/>
  <c r="A453" i="15"/>
  <c r="B452" i="15"/>
  <c r="A452" i="15"/>
  <c r="B451" i="15"/>
  <c r="A451" i="15"/>
  <c r="B450" i="15"/>
  <c r="A450" i="15"/>
  <c r="B449" i="15"/>
  <c r="A449" i="15"/>
  <c r="B448" i="15"/>
  <c r="A448" i="15"/>
  <c r="B447" i="15"/>
  <c r="A447" i="15"/>
  <c r="B446" i="15"/>
  <c r="A446" i="15"/>
  <c r="B445" i="15"/>
  <c r="A445" i="15"/>
  <c r="B444" i="15"/>
  <c r="A444" i="15"/>
  <c r="B443" i="15"/>
  <c r="A443" i="15"/>
  <c r="B442" i="15"/>
  <c r="A442" i="15"/>
  <c r="B441" i="15"/>
  <c r="A441" i="15"/>
  <c r="B440" i="15"/>
  <c r="A440" i="15"/>
  <c r="B439" i="15"/>
  <c r="A439" i="15"/>
  <c r="B438" i="15"/>
  <c r="A438" i="15"/>
  <c r="B437" i="15"/>
  <c r="A437" i="15"/>
  <c r="B436" i="15"/>
  <c r="A436" i="15"/>
  <c r="B435" i="15"/>
  <c r="A435" i="15"/>
  <c r="B434" i="15"/>
  <c r="A434" i="15"/>
  <c r="B433" i="15"/>
  <c r="A433" i="15"/>
  <c r="B432" i="15"/>
  <c r="A432" i="15"/>
  <c r="B431" i="15"/>
  <c r="A431" i="15"/>
  <c r="B430" i="15"/>
  <c r="A430" i="15"/>
  <c r="B429" i="15"/>
  <c r="A429" i="15"/>
  <c r="B428" i="15"/>
  <c r="A428" i="15"/>
  <c r="B427" i="15"/>
  <c r="A427" i="15"/>
  <c r="B426" i="15"/>
  <c r="A426" i="15"/>
  <c r="B425" i="15"/>
  <c r="A425" i="15"/>
  <c r="B424" i="15"/>
  <c r="A424" i="15"/>
  <c r="B423" i="15"/>
  <c r="A423" i="15"/>
  <c r="B422" i="15"/>
  <c r="A422" i="15"/>
  <c r="B421" i="15"/>
  <c r="A421" i="15"/>
  <c r="B420" i="15"/>
  <c r="A420" i="15"/>
  <c r="B419" i="15"/>
  <c r="A419" i="15"/>
  <c r="B418" i="15"/>
  <c r="A418" i="15"/>
  <c r="B417" i="15"/>
  <c r="A417" i="15"/>
  <c r="B416" i="15"/>
  <c r="A416" i="15"/>
  <c r="B415" i="15"/>
  <c r="A415" i="15"/>
  <c r="B414" i="15"/>
  <c r="A414" i="15"/>
  <c r="B413" i="15"/>
  <c r="A413" i="15"/>
  <c r="B412" i="15"/>
  <c r="A412" i="15"/>
  <c r="B411" i="15"/>
  <c r="A411" i="15"/>
  <c r="B410" i="15"/>
  <c r="A410" i="15"/>
  <c r="B409" i="15"/>
  <c r="A409" i="15"/>
  <c r="B408" i="15"/>
  <c r="A408" i="15"/>
  <c r="B407" i="15"/>
  <c r="A407" i="15"/>
  <c r="B406" i="15"/>
  <c r="A406" i="15"/>
  <c r="B405" i="15"/>
  <c r="A405" i="15"/>
  <c r="B404" i="15"/>
  <c r="A404" i="15"/>
  <c r="B403" i="15"/>
  <c r="A403" i="15"/>
  <c r="B402" i="15"/>
  <c r="A402" i="15"/>
  <c r="B401" i="15"/>
  <c r="A401" i="15"/>
  <c r="B400" i="15"/>
  <c r="A400" i="15"/>
  <c r="B399" i="15"/>
  <c r="A399" i="15"/>
  <c r="B398" i="15"/>
  <c r="A398" i="15"/>
  <c r="B397" i="15"/>
  <c r="A397" i="15"/>
  <c r="B396" i="15"/>
  <c r="A396" i="15"/>
  <c r="B395" i="15"/>
  <c r="A395" i="15"/>
  <c r="B394" i="15"/>
  <c r="A394" i="15"/>
  <c r="B393" i="15"/>
  <c r="A393" i="15"/>
  <c r="B392" i="15"/>
  <c r="A392" i="15"/>
  <c r="B391" i="15"/>
  <c r="A391" i="15"/>
  <c r="B390" i="15"/>
  <c r="A390" i="15"/>
  <c r="B389" i="15"/>
  <c r="A389" i="15"/>
  <c r="B388" i="15"/>
  <c r="A388" i="15"/>
  <c r="B387" i="15"/>
  <c r="A387" i="15"/>
  <c r="B386" i="15"/>
  <c r="A386" i="15"/>
  <c r="B385" i="15"/>
  <c r="A385" i="15"/>
  <c r="B384" i="15"/>
  <c r="A384" i="15"/>
  <c r="B383" i="15"/>
  <c r="A383" i="15"/>
  <c r="B382" i="15"/>
  <c r="A382" i="15"/>
  <c r="B381" i="15"/>
  <c r="A381" i="15"/>
  <c r="B380" i="15"/>
  <c r="A380" i="15"/>
  <c r="B379" i="15"/>
  <c r="A379" i="15"/>
  <c r="B378" i="15"/>
  <c r="A378" i="15"/>
  <c r="B377" i="15"/>
  <c r="A377" i="15"/>
  <c r="B376" i="15"/>
  <c r="A376" i="15"/>
  <c r="B375" i="15"/>
  <c r="A375" i="15"/>
  <c r="B374" i="15"/>
  <c r="A374" i="15"/>
  <c r="B373" i="15"/>
  <c r="A373" i="15"/>
  <c r="B372" i="15"/>
  <c r="A372" i="15"/>
  <c r="B371" i="15"/>
  <c r="A371" i="15"/>
  <c r="B370" i="15"/>
  <c r="A370" i="15"/>
  <c r="B369" i="15"/>
  <c r="A369" i="15"/>
  <c r="B368" i="15"/>
  <c r="A368" i="15"/>
  <c r="B367" i="15"/>
  <c r="A367" i="15"/>
  <c r="B366" i="15"/>
  <c r="A366" i="15"/>
  <c r="B365" i="15"/>
  <c r="A365" i="15"/>
  <c r="B364" i="15"/>
  <c r="A364" i="15"/>
  <c r="B363" i="15"/>
  <c r="A363" i="15"/>
  <c r="B362" i="15"/>
  <c r="A362" i="15"/>
  <c r="B361" i="15"/>
  <c r="A361" i="15"/>
  <c r="B360" i="15"/>
  <c r="A360" i="15"/>
  <c r="B359" i="15"/>
  <c r="A359" i="15"/>
  <c r="B358" i="15"/>
  <c r="A358" i="15"/>
  <c r="B357" i="15"/>
  <c r="A357" i="15"/>
  <c r="B356" i="15"/>
  <c r="A356" i="15"/>
  <c r="B355" i="15"/>
  <c r="A355" i="15"/>
  <c r="B354" i="15"/>
  <c r="A354" i="15"/>
  <c r="B353" i="15"/>
  <c r="A353" i="15"/>
  <c r="B352" i="15"/>
  <c r="A352" i="15"/>
  <c r="B351" i="15"/>
  <c r="A351" i="15"/>
  <c r="B350" i="15"/>
  <c r="A350" i="15"/>
  <c r="B349" i="15"/>
  <c r="A349" i="15"/>
  <c r="B348" i="15"/>
  <c r="A348" i="15"/>
  <c r="B347" i="15"/>
  <c r="A347" i="15"/>
  <c r="B346" i="15"/>
  <c r="A346" i="15"/>
  <c r="B345" i="15"/>
  <c r="A345" i="15"/>
  <c r="B344" i="15"/>
  <c r="A344" i="15"/>
  <c r="B343" i="15"/>
  <c r="A343" i="15"/>
  <c r="B342" i="15"/>
  <c r="A342" i="15"/>
  <c r="B341" i="15"/>
  <c r="A341" i="15"/>
  <c r="B340" i="15"/>
  <c r="A340" i="15"/>
  <c r="B339" i="15"/>
  <c r="A339" i="15"/>
  <c r="B338" i="15"/>
  <c r="A338" i="15"/>
  <c r="B337" i="15"/>
  <c r="A337" i="15"/>
  <c r="B336" i="15"/>
  <c r="A336" i="15"/>
  <c r="B335" i="15"/>
  <c r="A335" i="15"/>
  <c r="B334" i="15"/>
  <c r="A334" i="15"/>
  <c r="B333" i="15"/>
  <c r="A333" i="15"/>
  <c r="B332" i="15"/>
  <c r="A332" i="15"/>
  <c r="B331" i="15"/>
  <c r="A331" i="15"/>
  <c r="B330" i="15"/>
  <c r="A330" i="15"/>
  <c r="B329" i="15"/>
  <c r="A329" i="15"/>
  <c r="B328" i="15"/>
  <c r="A328" i="15"/>
  <c r="B327" i="15"/>
  <c r="A327" i="15"/>
  <c r="B326" i="15"/>
  <c r="A326" i="15"/>
  <c r="B325" i="15"/>
  <c r="A325" i="15"/>
  <c r="B324" i="15"/>
  <c r="A324" i="15"/>
  <c r="B323" i="15"/>
  <c r="A323" i="15"/>
  <c r="B322" i="15"/>
  <c r="A322" i="15"/>
  <c r="B321" i="15"/>
  <c r="A321" i="15"/>
  <c r="B320" i="15"/>
  <c r="A320" i="15"/>
  <c r="B319" i="15"/>
  <c r="A319" i="15"/>
  <c r="B318" i="15"/>
  <c r="A318" i="15"/>
  <c r="B317" i="15"/>
  <c r="A317" i="15"/>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53" i="15"/>
  <c r="A53" i="15"/>
  <c r="B52" i="15"/>
  <c r="A52" i="15"/>
  <c r="B51" i="15"/>
  <c r="A51" i="15"/>
  <c r="B50" i="15"/>
  <c r="A50" i="15"/>
  <c r="B49" i="15"/>
  <c r="A49" i="15"/>
  <c r="B48" i="15"/>
  <c r="A48" i="15"/>
  <c r="B47" i="15"/>
  <c r="A47" i="15"/>
  <c r="B46" i="15"/>
  <c r="A46" i="15"/>
  <c r="B45" i="15"/>
  <c r="A45" i="15"/>
  <c r="B44" i="15"/>
  <c r="A44" i="15"/>
  <c r="B43" i="15"/>
  <c r="A43" i="15"/>
  <c r="B42" i="15"/>
  <c r="A42" i="15"/>
  <c r="B41" i="15"/>
  <c r="A41" i="15"/>
  <c r="B40" i="15"/>
  <c r="A40" i="15"/>
  <c r="B39" i="15"/>
  <c r="A39" i="15"/>
  <c r="B38" i="15"/>
  <c r="A38" i="15"/>
  <c r="B37" i="15"/>
  <c r="A37" i="15"/>
  <c r="B36" i="15"/>
  <c r="A36" i="15"/>
  <c r="B35" i="15"/>
  <c r="A35" i="15"/>
  <c r="B34" i="15"/>
  <c r="A34" i="15"/>
  <c r="B33" i="15"/>
  <c r="A33" i="15"/>
  <c r="B32" i="15"/>
  <c r="A32" i="15"/>
  <c r="B31" i="15"/>
  <c r="A31" i="15"/>
  <c r="B30" i="15"/>
  <c r="A30" i="15"/>
  <c r="B29" i="15"/>
  <c r="A29" i="15"/>
  <c r="B28" i="15"/>
  <c r="A28" i="15"/>
  <c r="B27" i="15"/>
  <c r="A27" i="15"/>
  <c r="B26" i="15"/>
  <c r="A26" i="15"/>
  <c r="B25" i="15"/>
  <c r="A25" i="15"/>
  <c r="B24" i="15"/>
  <c r="A24" i="15"/>
  <c r="B23" i="15"/>
  <c r="A23" i="15"/>
  <c r="B22" i="15"/>
  <c r="A22" i="15"/>
  <c r="B21" i="15"/>
  <c r="A21" i="15"/>
  <c r="B20" i="15"/>
  <c r="A20" i="15"/>
  <c r="B19" i="15"/>
  <c r="A19" i="15"/>
  <c r="B18" i="15"/>
  <c r="A18" i="15"/>
  <c r="B17" i="15"/>
  <c r="A17" i="15"/>
  <c r="B16" i="15"/>
  <c r="A16" i="15"/>
  <c r="B15" i="15"/>
  <c r="A15" i="15"/>
  <c r="B14" i="15"/>
  <c r="A14" i="15"/>
  <c r="B13" i="15"/>
  <c r="A13" i="15"/>
  <c r="B12" i="15"/>
  <c r="A12" i="15"/>
  <c r="B11" i="15"/>
  <c r="A11" i="15"/>
  <c r="B10" i="15"/>
  <c r="A10" i="15"/>
  <c r="B9" i="15"/>
  <c r="A9" i="15"/>
  <c r="B8" i="15"/>
  <c r="A8" i="15"/>
  <c r="T7" i="15"/>
  <c r="Y7" i="15"/>
  <c r="X7" i="15"/>
  <c r="W7" i="15"/>
  <c r="V7" i="15"/>
  <c r="U7" i="15"/>
  <c r="B7" i="15"/>
  <c r="A7" i="15"/>
  <c r="T616" i="15" l="1"/>
  <c r="BF333" i="1" l="1"/>
  <c r="BK613" i="1"/>
  <c r="BH613" i="1"/>
  <c r="BN613" i="1" s="1"/>
  <c r="BG613" i="1"/>
  <c r="BD613" i="1"/>
  <c r="BK612" i="1"/>
  <c r="BH612" i="1"/>
  <c r="BN612" i="1" s="1"/>
  <c r="BG612" i="1"/>
  <c r="BD612" i="1"/>
  <c r="BK611" i="1"/>
  <c r="BH611" i="1"/>
  <c r="BN611" i="1" s="1"/>
  <c r="BO611" i="1" s="1"/>
  <c r="BG611" i="1"/>
  <c r="BD611" i="1"/>
  <c r="BK610" i="1"/>
  <c r="BH610" i="1"/>
  <c r="BN610" i="1" s="1"/>
  <c r="BO610" i="1" s="1"/>
  <c r="BG610" i="1"/>
  <c r="BD610" i="1"/>
  <c r="BK609" i="1"/>
  <c r="BH609" i="1"/>
  <c r="BN609" i="1" s="1"/>
  <c r="BO609" i="1" s="1"/>
  <c r="BG609" i="1"/>
  <c r="BD609" i="1"/>
  <c r="BK606" i="1"/>
  <c r="BH606" i="1"/>
  <c r="BN606" i="1" s="1"/>
  <c r="BG606" i="1"/>
  <c r="BD606" i="1"/>
  <c r="BK605" i="1"/>
  <c r="BH605" i="1"/>
  <c r="BG605" i="1"/>
  <c r="BD605" i="1"/>
  <c r="BF605" i="1" s="1"/>
  <c r="BK598" i="1"/>
  <c r="BH598" i="1"/>
  <c r="BG598" i="1"/>
  <c r="BD598" i="1"/>
  <c r="BK597" i="1"/>
  <c r="BH597" i="1"/>
  <c r="BG597" i="1"/>
  <c r="BD597" i="1"/>
  <c r="BF597" i="1" s="1"/>
  <c r="BK596" i="1"/>
  <c r="BH596" i="1"/>
  <c r="BN596" i="1" s="1"/>
  <c r="BG596" i="1"/>
  <c r="BD596" i="1"/>
  <c r="BF596" i="1" s="1"/>
  <c r="BK592" i="1"/>
  <c r="BH592" i="1"/>
  <c r="BN592" i="1" s="1"/>
  <c r="BG592" i="1"/>
  <c r="BD592" i="1"/>
  <c r="BK591" i="1"/>
  <c r="BH591" i="1"/>
  <c r="BN591" i="1" s="1"/>
  <c r="BG591" i="1"/>
  <c r="BD591" i="1"/>
  <c r="BK590" i="1"/>
  <c r="BH590" i="1"/>
  <c r="BN590" i="1" s="1"/>
  <c r="BG590" i="1"/>
  <c r="BD590" i="1"/>
  <c r="BK589" i="1"/>
  <c r="BH589" i="1"/>
  <c r="BN589" i="1" s="1"/>
  <c r="BG589" i="1"/>
  <c r="BD589" i="1"/>
  <c r="BK588" i="1"/>
  <c r="BH588" i="1"/>
  <c r="BN588" i="1" s="1"/>
  <c r="BG588" i="1"/>
  <c r="BD588" i="1"/>
  <c r="BK587" i="1"/>
  <c r="BH587" i="1"/>
  <c r="BN587" i="1" s="1"/>
  <c r="BG587" i="1"/>
  <c r="BD587" i="1"/>
  <c r="BK585" i="1"/>
  <c r="BH585" i="1"/>
  <c r="BN585" i="1" s="1"/>
  <c r="BG585" i="1"/>
  <c r="BD585" i="1"/>
  <c r="BK582" i="1"/>
  <c r="BH582" i="1"/>
  <c r="BN582" i="1" s="1"/>
  <c r="BG582" i="1"/>
  <c r="BD582" i="1"/>
  <c r="BK581" i="1"/>
  <c r="BH581" i="1"/>
  <c r="BN581" i="1" s="1"/>
  <c r="BG581" i="1"/>
  <c r="BD581" i="1"/>
  <c r="BK577" i="1"/>
  <c r="BH577" i="1"/>
  <c r="BN577" i="1" s="1"/>
  <c r="BG577" i="1"/>
  <c r="BD577" i="1"/>
  <c r="BK576" i="1"/>
  <c r="BH576" i="1"/>
  <c r="BN576" i="1" s="1"/>
  <c r="BG576" i="1"/>
  <c r="BD576" i="1"/>
  <c r="BK574" i="1"/>
  <c r="BH574" i="1"/>
  <c r="BN574" i="1" s="1"/>
  <c r="BG574" i="1"/>
  <c r="BD574" i="1"/>
  <c r="BK573" i="1"/>
  <c r="BH573" i="1"/>
  <c r="BN573" i="1" s="1"/>
  <c r="BG573" i="1"/>
  <c r="BD573" i="1"/>
  <c r="BK572" i="1"/>
  <c r="BH572" i="1"/>
  <c r="BN572" i="1" s="1"/>
  <c r="BG572" i="1"/>
  <c r="BD572" i="1"/>
  <c r="BK571" i="1"/>
  <c r="BH571" i="1"/>
  <c r="BN571" i="1" s="1"/>
  <c r="BG571" i="1"/>
  <c r="BD571" i="1"/>
  <c r="BK570" i="1"/>
  <c r="BH570" i="1"/>
  <c r="BN570" i="1" s="1"/>
  <c r="BG570" i="1"/>
  <c r="BD570" i="1"/>
  <c r="BK569" i="1"/>
  <c r="BH569" i="1"/>
  <c r="BN569" i="1" s="1"/>
  <c r="BG569" i="1"/>
  <c r="BD569" i="1"/>
  <c r="BK568" i="1"/>
  <c r="BH568" i="1"/>
  <c r="BN568" i="1" s="1"/>
  <c r="BG568" i="1"/>
  <c r="BD568" i="1"/>
  <c r="BK567" i="1"/>
  <c r="BH567" i="1"/>
  <c r="BN567" i="1" s="1"/>
  <c r="BG567" i="1"/>
  <c r="BD567" i="1"/>
  <c r="BK566" i="1"/>
  <c r="BH566" i="1"/>
  <c r="BN566" i="1" s="1"/>
  <c r="BG566" i="1"/>
  <c r="BD566" i="1"/>
  <c r="BK565" i="1"/>
  <c r="BH565" i="1"/>
  <c r="BN565" i="1" s="1"/>
  <c r="BG565" i="1"/>
  <c r="BD565" i="1"/>
  <c r="BK564" i="1"/>
  <c r="BH564" i="1"/>
  <c r="BN564" i="1" s="1"/>
  <c r="BO564" i="1" s="1"/>
  <c r="BG564" i="1"/>
  <c r="BK563" i="1"/>
  <c r="BH563" i="1"/>
  <c r="BN563" i="1" s="1"/>
  <c r="BO563" i="1" s="1"/>
  <c r="BG563" i="1"/>
  <c r="BK559" i="1"/>
  <c r="BH559" i="1"/>
  <c r="BN559" i="1" s="1"/>
  <c r="BG559" i="1"/>
  <c r="BD559" i="1"/>
  <c r="BK558" i="1"/>
  <c r="BH558" i="1"/>
  <c r="BN558" i="1" s="1"/>
  <c r="BG558" i="1"/>
  <c r="BD558" i="1"/>
  <c r="BK556" i="1"/>
  <c r="BH556" i="1"/>
  <c r="BN556" i="1" s="1"/>
  <c r="BG556" i="1"/>
  <c r="BD556" i="1"/>
  <c r="BK554" i="1"/>
  <c r="BH554" i="1"/>
  <c r="BG554" i="1"/>
  <c r="BD554" i="1"/>
  <c r="BF554" i="1" s="1"/>
  <c r="BK550" i="1"/>
  <c r="BH550" i="1"/>
  <c r="BN550" i="1" s="1"/>
  <c r="BG550" i="1"/>
  <c r="BD550" i="1"/>
  <c r="BK549" i="1"/>
  <c r="BH549" i="1"/>
  <c r="BN549" i="1" s="1"/>
  <c r="BG549" i="1"/>
  <c r="BD549" i="1"/>
  <c r="BK548" i="1"/>
  <c r="BH548" i="1"/>
  <c r="BN548" i="1" s="1"/>
  <c r="BG548" i="1"/>
  <c r="BD548" i="1"/>
  <c r="BK544" i="1"/>
  <c r="BH544" i="1"/>
  <c r="BN544" i="1" s="1"/>
  <c r="BG544" i="1"/>
  <c r="BD544" i="1"/>
  <c r="BK543" i="1"/>
  <c r="BH543" i="1"/>
  <c r="BN543" i="1" s="1"/>
  <c r="BG543" i="1"/>
  <c r="BD543" i="1"/>
  <c r="BK541" i="1"/>
  <c r="BH541" i="1"/>
  <c r="BN541" i="1" s="1"/>
  <c r="BG541" i="1"/>
  <c r="BD541" i="1"/>
  <c r="BF541" i="1" s="1"/>
  <c r="BK540" i="1"/>
  <c r="BH540" i="1"/>
  <c r="BG540" i="1"/>
  <c r="BD540" i="1"/>
  <c r="BF540" i="1" s="1"/>
  <c r="BK538" i="1"/>
  <c r="BH538" i="1"/>
  <c r="BN538" i="1" s="1"/>
  <c r="BG538" i="1"/>
  <c r="BD538" i="1"/>
  <c r="BK537" i="1"/>
  <c r="BH537" i="1"/>
  <c r="BN537" i="1" s="1"/>
  <c r="BG537" i="1"/>
  <c r="BD537" i="1"/>
  <c r="BK535" i="1"/>
  <c r="BH535" i="1"/>
  <c r="BN535" i="1" s="1"/>
  <c r="BG535" i="1"/>
  <c r="BD535" i="1"/>
  <c r="BK532" i="1"/>
  <c r="BH532" i="1"/>
  <c r="BN532" i="1" s="1"/>
  <c r="BG532" i="1"/>
  <c r="BD532" i="1"/>
  <c r="BK531" i="1"/>
  <c r="BH531" i="1"/>
  <c r="BN531" i="1" s="1"/>
  <c r="BG531" i="1"/>
  <c r="BD531" i="1"/>
  <c r="BK530" i="1"/>
  <c r="BH530" i="1"/>
  <c r="BN530" i="1" s="1"/>
  <c r="BG530" i="1"/>
  <c r="BD530" i="1"/>
  <c r="BK528" i="1"/>
  <c r="BH528" i="1"/>
  <c r="BN528" i="1" s="1"/>
  <c r="BG528" i="1"/>
  <c r="BD528" i="1"/>
  <c r="BK527" i="1"/>
  <c r="BH527" i="1"/>
  <c r="BN527" i="1" s="1"/>
  <c r="BG527" i="1"/>
  <c r="BD527" i="1"/>
  <c r="BK526" i="1"/>
  <c r="BH526" i="1"/>
  <c r="BN526" i="1" s="1"/>
  <c r="BG526" i="1"/>
  <c r="BD526" i="1"/>
  <c r="BK525" i="1"/>
  <c r="BH525" i="1"/>
  <c r="BN525" i="1" s="1"/>
  <c r="BG525" i="1"/>
  <c r="BD525" i="1"/>
  <c r="BK524" i="1"/>
  <c r="BH524" i="1"/>
  <c r="BN524" i="1" s="1"/>
  <c r="BG524" i="1"/>
  <c r="BD524" i="1"/>
  <c r="BK523" i="1"/>
  <c r="BH523" i="1"/>
  <c r="BN523" i="1" s="1"/>
  <c r="BG523" i="1"/>
  <c r="BD523" i="1"/>
  <c r="BK521" i="1"/>
  <c r="BH521" i="1"/>
  <c r="BN521" i="1" s="1"/>
  <c r="BG521" i="1"/>
  <c r="BD521" i="1"/>
  <c r="BK517" i="1"/>
  <c r="BH517" i="1"/>
  <c r="BN517" i="1" s="1"/>
  <c r="BG517" i="1"/>
  <c r="BD517" i="1"/>
  <c r="BF517" i="1" s="1"/>
  <c r="BK515" i="1"/>
  <c r="BH515" i="1"/>
  <c r="BN515" i="1" s="1"/>
  <c r="BG515" i="1"/>
  <c r="BD515" i="1"/>
  <c r="BK513" i="1"/>
  <c r="BH513" i="1"/>
  <c r="BN513" i="1" s="1"/>
  <c r="BG513" i="1"/>
  <c r="BD513" i="1"/>
  <c r="BK512" i="1"/>
  <c r="BH512" i="1"/>
  <c r="BN512" i="1" s="1"/>
  <c r="BG512" i="1"/>
  <c r="BD512" i="1"/>
  <c r="BK510" i="1"/>
  <c r="BH510" i="1"/>
  <c r="BN510" i="1" s="1"/>
  <c r="BG510" i="1"/>
  <c r="BD510" i="1"/>
  <c r="BK509" i="1"/>
  <c r="BH509" i="1"/>
  <c r="BN509" i="1" s="1"/>
  <c r="BG509" i="1"/>
  <c r="BD509" i="1"/>
  <c r="BK508" i="1"/>
  <c r="BH508" i="1"/>
  <c r="BN508" i="1" s="1"/>
  <c r="BG508" i="1"/>
  <c r="BK507" i="1"/>
  <c r="BH507" i="1"/>
  <c r="BN507" i="1" s="1"/>
  <c r="BG507" i="1"/>
  <c r="BK506" i="1"/>
  <c r="BH506" i="1"/>
  <c r="BN506" i="1" s="1"/>
  <c r="BG506" i="1"/>
  <c r="BK504" i="1"/>
  <c r="BH504" i="1"/>
  <c r="BN504" i="1" s="1"/>
  <c r="BG504" i="1"/>
  <c r="BK502" i="1"/>
  <c r="BH502" i="1"/>
  <c r="BN502" i="1" s="1"/>
  <c r="BG502" i="1"/>
  <c r="BK501" i="1"/>
  <c r="BH501" i="1"/>
  <c r="BN501" i="1" s="1"/>
  <c r="BG501" i="1"/>
  <c r="BK500" i="1"/>
  <c r="BH500" i="1"/>
  <c r="BN500" i="1" s="1"/>
  <c r="BG500" i="1"/>
  <c r="BK499" i="1"/>
  <c r="BH499" i="1"/>
  <c r="BN499" i="1" s="1"/>
  <c r="BG499" i="1"/>
  <c r="BK498" i="1"/>
  <c r="BH498" i="1"/>
  <c r="BN498" i="1" s="1"/>
  <c r="BG498" i="1"/>
  <c r="BD498" i="1"/>
  <c r="BK497" i="1"/>
  <c r="BH497" i="1"/>
  <c r="BN497" i="1" s="1"/>
  <c r="BG497" i="1"/>
  <c r="BK496" i="1"/>
  <c r="BH496" i="1"/>
  <c r="BN496" i="1" s="1"/>
  <c r="BG496" i="1"/>
  <c r="BD496" i="1"/>
  <c r="BK495" i="1"/>
  <c r="BH495" i="1"/>
  <c r="BN495" i="1" s="1"/>
  <c r="BG495" i="1"/>
  <c r="BD495" i="1"/>
  <c r="BK494" i="1"/>
  <c r="BH494" i="1"/>
  <c r="BN494" i="1" s="1"/>
  <c r="BG494" i="1"/>
  <c r="BD494" i="1"/>
  <c r="BK493" i="1"/>
  <c r="BH493" i="1"/>
  <c r="BN493" i="1" s="1"/>
  <c r="BG493" i="1"/>
  <c r="BD493" i="1"/>
  <c r="BK492" i="1"/>
  <c r="BH492" i="1"/>
  <c r="BN492" i="1" s="1"/>
  <c r="BG492" i="1"/>
  <c r="BD492" i="1"/>
  <c r="BK491" i="1"/>
  <c r="BH491" i="1"/>
  <c r="BN491" i="1" s="1"/>
  <c r="BG491" i="1"/>
  <c r="BD491" i="1"/>
  <c r="BK489" i="1"/>
  <c r="BH489" i="1"/>
  <c r="BN489" i="1" s="1"/>
  <c r="BG489" i="1"/>
  <c r="BD489" i="1"/>
  <c r="BK483" i="1"/>
  <c r="BH483" i="1"/>
  <c r="BN483" i="1" s="1"/>
  <c r="BG483" i="1"/>
  <c r="BD483" i="1"/>
  <c r="BK481" i="1"/>
  <c r="BH481" i="1"/>
  <c r="BG481" i="1"/>
  <c r="BK480" i="1"/>
  <c r="BH480" i="1"/>
  <c r="BG480" i="1"/>
  <c r="BK479" i="1"/>
  <c r="BH479" i="1"/>
  <c r="BG479" i="1"/>
  <c r="BK476" i="1"/>
  <c r="BH476" i="1"/>
  <c r="BG476" i="1"/>
  <c r="BD476" i="1"/>
  <c r="BF476" i="1" s="1"/>
  <c r="BK472" i="1"/>
  <c r="BH472" i="1"/>
  <c r="BG472" i="1"/>
  <c r="BD472" i="1"/>
  <c r="BK466" i="1"/>
  <c r="BH466" i="1"/>
  <c r="BN466" i="1" s="1"/>
  <c r="BG466" i="1"/>
  <c r="BD466" i="1"/>
  <c r="BK465" i="1"/>
  <c r="BH465" i="1"/>
  <c r="BN465" i="1" s="1"/>
  <c r="BG465" i="1"/>
  <c r="BD465" i="1"/>
  <c r="BK464" i="1"/>
  <c r="BH464" i="1"/>
  <c r="BN464" i="1" s="1"/>
  <c r="BG464" i="1"/>
  <c r="BD464" i="1"/>
  <c r="BK444" i="1"/>
  <c r="BH444" i="1"/>
  <c r="BN444" i="1" s="1"/>
  <c r="BG444" i="1"/>
  <c r="BD444" i="1"/>
  <c r="BK443" i="1"/>
  <c r="BH443" i="1"/>
  <c r="BN443" i="1" s="1"/>
  <c r="BG443" i="1"/>
  <c r="BD443" i="1"/>
  <c r="BK442" i="1"/>
  <c r="BH442" i="1"/>
  <c r="BN442" i="1" s="1"/>
  <c r="BG442" i="1"/>
  <c r="BD442" i="1"/>
  <c r="BK440" i="1"/>
  <c r="BH440" i="1"/>
  <c r="BN440" i="1" s="1"/>
  <c r="BG440" i="1"/>
  <c r="BD440" i="1"/>
  <c r="BK439" i="1"/>
  <c r="BH439" i="1"/>
  <c r="BN439" i="1" s="1"/>
  <c r="BG439" i="1"/>
  <c r="BD439" i="1"/>
  <c r="BK438" i="1"/>
  <c r="BH438" i="1"/>
  <c r="BN438" i="1" s="1"/>
  <c r="BG438" i="1"/>
  <c r="BD438" i="1"/>
  <c r="BK433" i="1"/>
  <c r="BH433" i="1"/>
  <c r="BN433" i="1" s="1"/>
  <c r="BG433" i="1"/>
  <c r="BD433" i="1"/>
  <c r="BF433" i="1" s="1"/>
  <c r="BK432" i="1"/>
  <c r="BH432" i="1"/>
  <c r="BG432" i="1"/>
  <c r="BD432" i="1"/>
  <c r="BK431" i="1"/>
  <c r="BH431" i="1"/>
  <c r="BG431" i="1"/>
  <c r="BD431" i="1"/>
  <c r="BF431" i="1" s="1"/>
  <c r="BK425" i="1"/>
  <c r="BH425" i="1"/>
  <c r="BN425" i="1" s="1"/>
  <c r="BG425" i="1"/>
  <c r="BD425" i="1"/>
  <c r="BK422" i="1"/>
  <c r="BH422" i="1"/>
  <c r="BG422" i="1"/>
  <c r="BD422" i="1"/>
  <c r="BK421" i="1"/>
  <c r="BH421" i="1"/>
  <c r="BN421" i="1" s="1"/>
  <c r="BG421" i="1"/>
  <c r="BD421" i="1"/>
  <c r="BF421" i="1" s="1"/>
  <c r="BK420" i="1"/>
  <c r="BH420" i="1"/>
  <c r="BG420" i="1"/>
  <c r="BD420" i="1"/>
  <c r="BF420" i="1" s="1"/>
  <c r="BK419" i="1"/>
  <c r="BH419" i="1"/>
  <c r="BG419" i="1"/>
  <c r="BD419" i="1"/>
  <c r="BF419" i="1" s="1"/>
  <c r="BK418" i="1"/>
  <c r="BH418" i="1"/>
  <c r="BG418" i="1"/>
  <c r="BD418" i="1"/>
  <c r="BF418" i="1" s="1"/>
  <c r="BK417" i="1"/>
  <c r="BH417" i="1"/>
  <c r="BN417" i="1" s="1"/>
  <c r="BG417" i="1"/>
  <c r="BD417" i="1"/>
  <c r="BF417" i="1" s="1"/>
  <c r="BK414" i="1"/>
  <c r="BH414" i="1"/>
  <c r="BG414" i="1"/>
  <c r="BD414" i="1"/>
  <c r="BF414" i="1" s="1"/>
  <c r="BK413" i="1"/>
  <c r="BH413" i="1"/>
  <c r="BG413" i="1"/>
  <c r="BD413" i="1"/>
  <c r="BF413" i="1" s="1"/>
  <c r="BK412" i="1"/>
  <c r="BH412" i="1"/>
  <c r="BG412" i="1"/>
  <c r="BD412" i="1"/>
  <c r="BF412" i="1" s="1"/>
  <c r="BK411" i="1"/>
  <c r="BH411" i="1"/>
  <c r="BN411" i="1" s="1"/>
  <c r="BG411" i="1"/>
  <c r="BD411" i="1"/>
  <c r="BF411" i="1" s="1"/>
  <c r="BK410" i="1"/>
  <c r="BH410" i="1"/>
  <c r="BG410" i="1"/>
  <c r="BD410" i="1"/>
  <c r="BF410" i="1" s="1"/>
  <c r="BK409" i="1"/>
  <c r="BH409" i="1"/>
  <c r="BG409" i="1"/>
  <c r="BD409" i="1"/>
  <c r="BF409" i="1" s="1"/>
  <c r="BK408" i="1"/>
  <c r="BH408" i="1"/>
  <c r="BG408" i="1"/>
  <c r="BD408" i="1"/>
  <c r="BF408" i="1" s="1"/>
  <c r="BK407" i="1"/>
  <c r="BH407" i="1"/>
  <c r="BN407" i="1" s="1"/>
  <c r="BG407" i="1"/>
  <c r="BD407" i="1"/>
  <c r="BF407" i="1" s="1"/>
  <c r="BK404" i="1"/>
  <c r="BH404" i="1"/>
  <c r="BN404" i="1" s="1"/>
  <c r="BG404" i="1"/>
  <c r="BD404" i="1"/>
  <c r="BK402" i="1"/>
  <c r="BH402" i="1"/>
  <c r="BG402" i="1"/>
  <c r="BD402" i="1"/>
  <c r="BF402" i="1" s="1"/>
  <c r="BK401" i="1"/>
  <c r="BH401" i="1"/>
  <c r="BG401" i="1"/>
  <c r="BD401" i="1"/>
  <c r="BF401" i="1" s="1"/>
  <c r="BK400" i="1"/>
  <c r="BH400" i="1"/>
  <c r="BG400" i="1"/>
  <c r="BD400" i="1"/>
  <c r="BF400" i="1" s="1"/>
  <c r="BK399" i="1"/>
  <c r="BH399" i="1"/>
  <c r="BN399" i="1" s="1"/>
  <c r="BG399" i="1"/>
  <c r="BD399" i="1"/>
  <c r="BF399" i="1" s="1"/>
  <c r="BK398" i="1"/>
  <c r="BH398" i="1"/>
  <c r="BG398" i="1"/>
  <c r="BD398" i="1"/>
  <c r="BF398" i="1" s="1"/>
  <c r="BK394" i="1"/>
  <c r="BH394" i="1"/>
  <c r="BN394" i="1" s="1"/>
  <c r="BG394" i="1"/>
  <c r="BD394" i="1"/>
  <c r="BK393" i="1"/>
  <c r="BH393" i="1"/>
  <c r="BN393" i="1" s="1"/>
  <c r="BG393" i="1"/>
  <c r="BD393" i="1"/>
  <c r="BK392" i="1"/>
  <c r="BH392" i="1"/>
  <c r="BN392" i="1" s="1"/>
  <c r="BG392" i="1"/>
  <c r="BD392" i="1"/>
  <c r="BK391" i="1"/>
  <c r="BH391" i="1"/>
  <c r="BN391" i="1" s="1"/>
  <c r="BG391" i="1"/>
  <c r="BD391" i="1"/>
  <c r="BK390" i="1"/>
  <c r="BH390" i="1"/>
  <c r="BN390" i="1" s="1"/>
  <c r="BG390" i="1"/>
  <c r="BD390" i="1"/>
  <c r="BK388" i="1"/>
  <c r="BH388" i="1"/>
  <c r="BG388" i="1"/>
  <c r="BD388" i="1"/>
  <c r="BF388" i="1" s="1"/>
  <c r="BK387" i="1"/>
  <c r="BH387" i="1"/>
  <c r="BG387" i="1"/>
  <c r="BD387" i="1"/>
  <c r="BF387" i="1" s="1"/>
  <c r="BK386" i="1"/>
  <c r="BH386" i="1"/>
  <c r="BG386" i="1"/>
  <c r="BD386" i="1"/>
  <c r="BF386" i="1" s="1"/>
  <c r="BK385" i="1"/>
  <c r="BH385" i="1"/>
  <c r="BG385" i="1"/>
  <c r="BD385" i="1"/>
  <c r="BF385" i="1" s="1"/>
  <c r="BK384" i="1"/>
  <c r="BH384" i="1"/>
  <c r="BG384" i="1"/>
  <c r="BD384" i="1"/>
  <c r="BF384" i="1" s="1"/>
  <c r="BK383" i="1"/>
  <c r="BH383" i="1"/>
  <c r="BG383" i="1"/>
  <c r="BD383" i="1"/>
  <c r="BF383" i="1" s="1"/>
  <c r="BK382" i="1"/>
  <c r="BH382" i="1"/>
  <c r="BN382" i="1" s="1"/>
  <c r="BG382" i="1"/>
  <c r="BD382" i="1"/>
  <c r="BF382" i="1" s="1"/>
  <c r="BK381" i="1"/>
  <c r="BH381" i="1"/>
  <c r="BG381" i="1"/>
  <c r="BD381" i="1"/>
  <c r="BF381" i="1" s="1"/>
  <c r="BK380" i="1"/>
  <c r="BH380" i="1"/>
  <c r="BG380" i="1"/>
  <c r="BD380" i="1"/>
  <c r="BF380" i="1" s="1"/>
  <c r="BK379" i="1"/>
  <c r="BH379" i="1"/>
  <c r="BG379" i="1"/>
  <c r="BD379" i="1"/>
  <c r="BF379" i="1" s="1"/>
  <c r="BK378" i="1"/>
  <c r="BH378" i="1"/>
  <c r="BN378" i="1" s="1"/>
  <c r="BO378" i="1" s="1"/>
  <c r="BG378" i="1"/>
  <c r="BD378" i="1"/>
  <c r="BF378" i="1" s="1"/>
  <c r="BK374" i="1"/>
  <c r="BH374" i="1"/>
  <c r="BG374" i="1"/>
  <c r="BD374" i="1"/>
  <c r="BF374" i="1" s="1"/>
  <c r="BK373" i="1"/>
  <c r="BH373" i="1"/>
  <c r="BG373" i="1"/>
  <c r="BD373" i="1"/>
  <c r="BF373" i="1" s="1"/>
  <c r="BK370" i="1"/>
  <c r="BH370" i="1"/>
  <c r="BN370" i="1" s="1"/>
  <c r="BG370" i="1"/>
  <c r="BD370" i="1"/>
  <c r="BK368" i="1"/>
  <c r="BH368" i="1"/>
  <c r="BG368" i="1"/>
  <c r="BD368" i="1"/>
  <c r="BF368" i="1" s="1"/>
  <c r="BK367" i="1"/>
  <c r="BH367" i="1"/>
  <c r="BN367" i="1" s="1"/>
  <c r="BG367" i="1"/>
  <c r="BD367" i="1"/>
  <c r="BF367" i="1" s="1"/>
  <c r="BK366" i="1"/>
  <c r="BH366" i="1"/>
  <c r="BG366" i="1"/>
  <c r="BD366" i="1"/>
  <c r="BF366" i="1" s="1"/>
  <c r="BK359" i="1"/>
  <c r="BH359" i="1"/>
  <c r="BG359" i="1"/>
  <c r="BD359" i="1"/>
  <c r="BF359" i="1" s="1"/>
  <c r="BK356" i="1"/>
  <c r="BH356" i="1"/>
  <c r="BN356" i="1" s="1"/>
  <c r="BG356" i="1"/>
  <c r="BD356" i="1"/>
  <c r="BK355" i="1"/>
  <c r="BH355" i="1"/>
  <c r="BN355" i="1" s="1"/>
  <c r="BG355" i="1"/>
  <c r="BD355" i="1"/>
  <c r="BK354" i="1"/>
  <c r="BH354" i="1"/>
  <c r="BN354" i="1" s="1"/>
  <c r="BG354" i="1"/>
  <c r="BD354" i="1"/>
  <c r="BK353" i="1"/>
  <c r="BH353" i="1"/>
  <c r="BN353" i="1" s="1"/>
  <c r="BG353" i="1"/>
  <c r="BD353" i="1"/>
  <c r="BK352" i="1"/>
  <c r="BH352" i="1"/>
  <c r="BN352" i="1" s="1"/>
  <c r="BG352" i="1"/>
  <c r="BD352" i="1"/>
  <c r="BK351" i="1"/>
  <c r="BH351" i="1"/>
  <c r="BN351" i="1" s="1"/>
  <c r="BG351" i="1"/>
  <c r="BD351" i="1"/>
  <c r="BK350" i="1"/>
  <c r="BH350" i="1"/>
  <c r="BN350" i="1" s="1"/>
  <c r="BG350" i="1"/>
  <c r="BD350" i="1"/>
  <c r="BK348" i="1"/>
  <c r="BH348" i="1"/>
  <c r="BN348" i="1" s="1"/>
  <c r="BG348" i="1"/>
  <c r="BD348" i="1"/>
  <c r="BK347" i="1"/>
  <c r="BH347" i="1"/>
  <c r="BN347" i="1" s="1"/>
  <c r="BG347" i="1"/>
  <c r="BD347" i="1"/>
  <c r="BK346" i="1"/>
  <c r="BH346" i="1"/>
  <c r="BN346" i="1" s="1"/>
  <c r="BG346" i="1"/>
  <c r="BD346" i="1"/>
  <c r="BK344" i="1"/>
  <c r="BH344" i="1"/>
  <c r="BN344" i="1" s="1"/>
  <c r="BG344" i="1"/>
  <c r="BD344" i="1"/>
  <c r="BK343" i="1"/>
  <c r="BH343" i="1"/>
  <c r="BN343" i="1" s="1"/>
  <c r="BO343" i="1" s="1"/>
  <c r="BG343" i="1"/>
  <c r="BK342" i="1"/>
  <c r="BH342" i="1"/>
  <c r="BN342" i="1" s="1"/>
  <c r="BG342" i="1"/>
  <c r="BD342" i="1"/>
  <c r="BK341" i="1"/>
  <c r="BH341" i="1"/>
  <c r="BN341" i="1" s="1"/>
  <c r="BG341" i="1"/>
  <c r="BD341" i="1"/>
  <c r="BK340" i="1"/>
  <c r="BH340" i="1"/>
  <c r="BN340" i="1" s="1"/>
  <c r="BG340" i="1"/>
  <c r="BD340" i="1"/>
  <c r="BK339" i="1"/>
  <c r="BH339" i="1"/>
  <c r="BN339" i="1" s="1"/>
  <c r="BO339" i="1" s="1"/>
  <c r="BG339" i="1"/>
  <c r="BK338" i="1"/>
  <c r="BH338" i="1"/>
  <c r="BN338" i="1" s="1"/>
  <c r="BG338" i="1"/>
  <c r="BD338" i="1"/>
  <c r="BK337" i="1"/>
  <c r="BH337" i="1"/>
  <c r="BN337" i="1" s="1"/>
  <c r="BO337" i="1" s="1"/>
  <c r="BG337" i="1"/>
  <c r="BK336" i="1"/>
  <c r="BH336" i="1"/>
  <c r="BN336" i="1" s="1"/>
  <c r="BG336" i="1"/>
  <c r="BD336" i="1"/>
  <c r="BK335" i="1"/>
  <c r="BH335" i="1"/>
  <c r="BN335" i="1" s="1"/>
  <c r="BO335" i="1" s="1"/>
  <c r="BG335" i="1"/>
  <c r="BK334" i="1"/>
  <c r="BH334" i="1"/>
  <c r="BN334" i="1" s="1"/>
  <c r="BO334" i="1" s="1"/>
  <c r="BG334" i="1"/>
  <c r="BK332" i="1"/>
  <c r="BH332" i="1"/>
  <c r="BN332" i="1" s="1"/>
  <c r="BG332" i="1"/>
  <c r="BD332" i="1"/>
  <c r="BK331" i="1"/>
  <c r="BH331" i="1"/>
  <c r="BN331" i="1" s="1"/>
  <c r="BO331" i="1" s="1"/>
  <c r="BG331" i="1"/>
  <c r="BD331" i="1"/>
  <c r="BK330" i="1"/>
  <c r="BH330" i="1"/>
  <c r="BN330" i="1" s="1"/>
  <c r="BO330" i="1" s="1"/>
  <c r="BG330" i="1"/>
  <c r="BD330" i="1"/>
  <c r="BK329" i="1"/>
  <c r="BH329" i="1"/>
  <c r="BN329" i="1" s="1"/>
  <c r="BG329" i="1"/>
  <c r="BD329" i="1"/>
  <c r="BK327" i="1"/>
  <c r="BH327" i="1"/>
  <c r="BN327" i="1" s="1"/>
  <c r="BO327" i="1" s="1"/>
  <c r="BG327" i="1"/>
  <c r="BK325" i="1"/>
  <c r="BH325" i="1"/>
  <c r="BG325" i="1"/>
  <c r="BD325" i="1"/>
  <c r="BF325" i="1" s="1"/>
  <c r="BK324" i="1"/>
  <c r="BH324" i="1"/>
  <c r="BN324" i="1" s="1"/>
  <c r="BG324" i="1"/>
  <c r="BD324" i="1"/>
  <c r="BF324" i="1" s="1"/>
  <c r="BK323" i="1"/>
  <c r="BH323" i="1"/>
  <c r="BG323" i="1"/>
  <c r="BD323" i="1"/>
  <c r="BF323" i="1" s="1"/>
  <c r="BK322" i="1"/>
  <c r="BH322" i="1"/>
  <c r="BG322" i="1"/>
  <c r="BD322" i="1"/>
  <c r="BF322" i="1" s="1"/>
  <c r="BK321" i="1"/>
  <c r="BH321" i="1"/>
  <c r="BG321" i="1"/>
  <c r="BD321" i="1"/>
  <c r="BF321" i="1" s="1"/>
  <c r="BK320" i="1"/>
  <c r="BH320" i="1"/>
  <c r="BG320" i="1"/>
  <c r="BD320" i="1"/>
  <c r="BF320" i="1" s="1"/>
  <c r="BK319" i="1"/>
  <c r="BH319" i="1"/>
  <c r="BG319" i="1"/>
  <c r="BD319" i="1"/>
  <c r="BF319" i="1" s="1"/>
  <c r="BK317" i="1"/>
  <c r="BH317" i="1"/>
  <c r="BG317" i="1"/>
  <c r="BD317" i="1"/>
  <c r="BF317" i="1" s="1"/>
  <c r="BK315" i="1"/>
  <c r="BH315" i="1"/>
  <c r="BN315" i="1" s="1"/>
  <c r="BG315" i="1"/>
  <c r="BD315" i="1"/>
  <c r="BK314" i="1"/>
  <c r="BH314" i="1"/>
  <c r="BN314" i="1" s="1"/>
  <c r="BG314" i="1"/>
  <c r="BD314" i="1"/>
  <c r="BK313" i="1"/>
  <c r="BH313" i="1"/>
  <c r="BN313" i="1" s="1"/>
  <c r="BG313" i="1"/>
  <c r="BD313" i="1"/>
  <c r="BK312" i="1"/>
  <c r="BH312" i="1"/>
  <c r="BN312" i="1" s="1"/>
  <c r="BG312" i="1"/>
  <c r="BD312" i="1"/>
  <c r="BK311" i="1"/>
  <c r="BH311" i="1"/>
  <c r="BN311" i="1" s="1"/>
  <c r="BG311" i="1"/>
  <c r="BD311" i="1"/>
  <c r="BK310" i="1"/>
  <c r="BH310" i="1"/>
  <c r="BN310" i="1" s="1"/>
  <c r="BG310" i="1"/>
  <c r="BD310" i="1"/>
  <c r="BK308" i="1"/>
  <c r="BH308" i="1"/>
  <c r="BG308" i="1"/>
  <c r="BD308" i="1"/>
  <c r="BF308" i="1" s="1"/>
  <c r="BK305" i="1"/>
  <c r="BH305" i="1"/>
  <c r="BN305" i="1" s="1"/>
  <c r="BG305" i="1"/>
  <c r="BD305" i="1"/>
  <c r="BK304" i="1"/>
  <c r="BH304" i="1"/>
  <c r="BN304" i="1" s="1"/>
  <c r="BG304" i="1"/>
  <c r="BD304" i="1"/>
  <c r="BK303" i="1"/>
  <c r="BH303" i="1"/>
  <c r="BN303" i="1" s="1"/>
  <c r="BG303" i="1"/>
  <c r="BD303" i="1"/>
  <c r="BK301" i="1"/>
  <c r="BH301" i="1"/>
  <c r="BN301" i="1" s="1"/>
  <c r="BG301" i="1"/>
  <c r="BD301" i="1"/>
  <c r="BK300" i="1"/>
  <c r="BH300" i="1"/>
  <c r="BN300" i="1" s="1"/>
  <c r="BG300" i="1"/>
  <c r="BD300" i="1"/>
  <c r="BK299" i="1"/>
  <c r="BH299" i="1"/>
  <c r="BN299" i="1" s="1"/>
  <c r="BG299" i="1"/>
  <c r="BD299" i="1"/>
  <c r="BK296" i="1"/>
  <c r="BH296" i="1"/>
  <c r="BN296" i="1" s="1"/>
  <c r="BG296" i="1"/>
  <c r="BD296" i="1"/>
  <c r="BK295" i="1"/>
  <c r="BH295" i="1"/>
  <c r="BN295" i="1" s="1"/>
  <c r="BG295" i="1"/>
  <c r="BD295" i="1"/>
  <c r="BK293" i="1"/>
  <c r="BH293" i="1"/>
  <c r="BN293" i="1" s="1"/>
  <c r="BG293" i="1"/>
  <c r="BD293" i="1"/>
  <c r="BK292" i="1"/>
  <c r="BH292" i="1"/>
  <c r="BN292" i="1" s="1"/>
  <c r="BG292" i="1"/>
  <c r="BD292" i="1"/>
  <c r="BK291" i="1"/>
  <c r="BH291" i="1"/>
  <c r="BN291" i="1" s="1"/>
  <c r="BG291" i="1"/>
  <c r="BD291" i="1"/>
  <c r="BK289" i="1"/>
  <c r="BH289" i="1"/>
  <c r="BN289" i="1" s="1"/>
  <c r="BG289" i="1"/>
  <c r="BD289" i="1"/>
  <c r="BF289" i="1" s="1"/>
  <c r="BK288" i="1"/>
  <c r="BH288" i="1"/>
  <c r="BG288" i="1"/>
  <c r="BD288" i="1"/>
  <c r="BF288" i="1" s="1"/>
  <c r="BK285" i="1"/>
  <c r="BH285" i="1"/>
  <c r="BN285" i="1" s="1"/>
  <c r="BG285" i="1"/>
  <c r="BD285" i="1"/>
  <c r="BK283" i="1"/>
  <c r="BH283" i="1"/>
  <c r="BG283" i="1"/>
  <c r="BD283" i="1"/>
  <c r="BF283" i="1" s="1"/>
  <c r="BK282" i="1"/>
  <c r="BH282" i="1"/>
  <c r="BG282" i="1"/>
  <c r="BD282" i="1"/>
  <c r="BF282" i="1" s="1"/>
  <c r="BK279" i="1"/>
  <c r="BH279" i="1"/>
  <c r="BG279" i="1"/>
  <c r="BD279" i="1"/>
  <c r="BF279" i="1" s="1"/>
  <c r="BK277" i="1"/>
  <c r="BH277" i="1"/>
  <c r="BN277" i="1" s="1"/>
  <c r="BG277" i="1"/>
  <c r="BD277" i="1"/>
  <c r="BK276" i="1"/>
  <c r="BH276" i="1"/>
  <c r="BN276" i="1" s="1"/>
  <c r="BG276" i="1"/>
  <c r="BD276" i="1"/>
  <c r="BK275" i="1"/>
  <c r="BH275" i="1"/>
  <c r="BN275" i="1" s="1"/>
  <c r="BG275" i="1"/>
  <c r="BD275" i="1"/>
  <c r="BK272" i="1"/>
  <c r="BH272" i="1"/>
  <c r="BN272" i="1" s="1"/>
  <c r="BG272" i="1"/>
  <c r="BD272" i="1"/>
  <c r="BK270" i="1"/>
  <c r="BH270" i="1"/>
  <c r="BG270" i="1"/>
  <c r="BD270" i="1"/>
  <c r="BF270" i="1" s="1"/>
  <c r="BK266" i="1"/>
  <c r="BH266" i="1"/>
  <c r="BN266" i="1" s="1"/>
  <c r="BG266" i="1"/>
  <c r="BD266" i="1"/>
  <c r="BK255" i="1"/>
  <c r="BH255" i="1"/>
  <c r="BG255" i="1"/>
  <c r="BD255" i="1"/>
  <c r="BF255" i="1" s="1"/>
  <c r="BK254" i="1"/>
  <c r="BH254" i="1"/>
  <c r="BG254" i="1"/>
  <c r="BD254" i="1"/>
  <c r="BF254" i="1" s="1"/>
  <c r="BK253" i="1"/>
  <c r="BH253" i="1"/>
  <c r="BN253" i="1" s="1"/>
  <c r="BG253" i="1"/>
  <c r="BD253" i="1"/>
  <c r="BF253" i="1" s="1"/>
  <c r="BK252" i="1"/>
  <c r="BH252" i="1"/>
  <c r="BG252" i="1"/>
  <c r="BD252" i="1"/>
  <c r="BF252" i="1" s="1"/>
  <c r="BK250" i="1"/>
  <c r="BH250" i="1"/>
  <c r="BN250" i="1" s="1"/>
  <c r="BG250" i="1"/>
  <c r="BD250" i="1"/>
  <c r="BK249" i="1"/>
  <c r="BH249" i="1"/>
  <c r="BN249" i="1" s="1"/>
  <c r="BG249" i="1"/>
  <c r="BD249" i="1"/>
  <c r="BK248" i="1"/>
  <c r="BH248" i="1"/>
  <c r="BN248" i="1" s="1"/>
  <c r="BG248" i="1"/>
  <c r="BD248" i="1"/>
  <c r="BK247" i="1"/>
  <c r="BH247" i="1"/>
  <c r="BN247" i="1" s="1"/>
  <c r="BG247" i="1"/>
  <c r="BD247" i="1"/>
  <c r="BK243" i="1"/>
  <c r="BH243" i="1"/>
  <c r="BG243" i="1"/>
  <c r="BD243" i="1"/>
  <c r="BF243" i="1" s="1"/>
  <c r="BK240" i="1"/>
  <c r="BH240" i="1"/>
  <c r="BN240" i="1" s="1"/>
  <c r="BG240" i="1"/>
  <c r="BD240" i="1"/>
  <c r="BK239" i="1"/>
  <c r="BH239" i="1"/>
  <c r="BN239" i="1" s="1"/>
  <c r="BG239" i="1"/>
  <c r="BD239" i="1"/>
  <c r="BK233" i="1"/>
  <c r="BH233" i="1"/>
  <c r="BG233" i="1"/>
  <c r="BD233" i="1"/>
  <c r="BK232" i="1"/>
  <c r="BH232" i="1"/>
  <c r="BG232" i="1"/>
  <c r="BD232" i="1"/>
  <c r="BF232" i="1" s="1"/>
  <c r="BK228" i="1"/>
  <c r="BH228" i="1"/>
  <c r="BG228" i="1"/>
  <c r="BD228" i="1"/>
  <c r="BK225" i="1"/>
  <c r="BH225" i="1"/>
  <c r="BN225" i="1" s="1"/>
  <c r="BG225" i="1"/>
  <c r="BD225" i="1"/>
  <c r="BK224" i="1"/>
  <c r="BH224" i="1"/>
  <c r="BN224" i="1" s="1"/>
  <c r="BG224" i="1"/>
  <c r="BD224" i="1"/>
  <c r="BK220" i="1"/>
  <c r="BH220" i="1"/>
  <c r="BG220" i="1"/>
  <c r="BD220" i="1"/>
  <c r="BF220" i="1" s="1"/>
  <c r="BK216" i="1"/>
  <c r="BH216" i="1"/>
  <c r="BG216" i="1"/>
  <c r="BD216" i="1"/>
  <c r="BK215" i="1"/>
  <c r="BH215" i="1"/>
  <c r="BG215" i="1"/>
  <c r="BD215" i="1"/>
  <c r="BF215" i="1" s="1"/>
  <c r="BG212" i="1"/>
  <c r="BH212" i="1"/>
  <c r="BN212" i="1" s="1"/>
  <c r="BO212" i="1" s="1"/>
  <c r="BK212" i="1"/>
  <c r="BK213" i="1"/>
  <c r="BH213" i="1"/>
  <c r="BG213" i="1"/>
  <c r="BD213" i="1"/>
  <c r="BF213" i="1" s="1"/>
  <c r="BK211" i="1"/>
  <c r="BH211" i="1"/>
  <c r="BN211" i="1" s="1"/>
  <c r="BG211" i="1"/>
  <c r="BD211" i="1"/>
  <c r="BK209" i="1"/>
  <c r="BH209" i="1"/>
  <c r="BG209" i="1"/>
  <c r="BD209" i="1"/>
  <c r="BF209" i="1" s="1"/>
  <c r="BK208" i="1"/>
  <c r="BH208" i="1"/>
  <c r="BG208" i="1"/>
  <c r="BD208" i="1"/>
  <c r="BF208" i="1" s="1"/>
  <c r="BK207" i="1"/>
  <c r="BH207" i="1"/>
  <c r="BG207" i="1"/>
  <c r="BD207" i="1"/>
  <c r="BF207" i="1" s="1"/>
  <c r="BK206" i="1"/>
  <c r="BH206" i="1"/>
  <c r="BG206" i="1"/>
  <c r="BD206" i="1"/>
  <c r="BF206" i="1" s="1"/>
  <c r="BK205" i="1"/>
  <c r="BH205" i="1"/>
  <c r="BG205" i="1"/>
  <c r="BD205" i="1"/>
  <c r="BF205" i="1" s="1"/>
  <c r="BK202" i="1"/>
  <c r="BH202" i="1"/>
  <c r="BN202" i="1" s="1"/>
  <c r="BG202" i="1"/>
  <c r="BD202" i="1"/>
  <c r="BK201" i="1"/>
  <c r="BH201" i="1"/>
  <c r="BN201" i="1" s="1"/>
  <c r="BG201" i="1"/>
  <c r="BD201" i="1"/>
  <c r="BK200" i="1"/>
  <c r="BH200" i="1"/>
  <c r="BN200" i="1" s="1"/>
  <c r="BG200" i="1"/>
  <c r="BD200" i="1"/>
  <c r="BK198" i="1"/>
  <c r="BH198" i="1"/>
  <c r="BG198" i="1"/>
  <c r="BD198" i="1"/>
  <c r="BF198" i="1" s="1"/>
  <c r="BK197" i="1"/>
  <c r="BH197" i="1"/>
  <c r="BN197" i="1" s="1"/>
  <c r="BG197" i="1"/>
  <c r="BD197" i="1"/>
  <c r="BF197" i="1" s="1"/>
  <c r="BK196" i="1"/>
  <c r="BH196" i="1"/>
  <c r="BG196" i="1"/>
  <c r="BD196" i="1"/>
  <c r="BF196" i="1" s="1"/>
  <c r="BK194" i="1"/>
  <c r="BH194" i="1"/>
  <c r="BN194" i="1" s="1"/>
  <c r="BG194" i="1"/>
  <c r="BD194" i="1"/>
  <c r="BK193" i="1"/>
  <c r="BH193" i="1"/>
  <c r="BN193" i="1" s="1"/>
  <c r="BG193" i="1"/>
  <c r="BD193" i="1"/>
  <c r="BK192" i="1"/>
  <c r="BH192" i="1"/>
  <c r="BN192" i="1" s="1"/>
  <c r="BG192" i="1"/>
  <c r="BD192" i="1"/>
  <c r="BK191" i="1"/>
  <c r="BH191" i="1"/>
  <c r="BN191" i="1" s="1"/>
  <c r="BG191" i="1"/>
  <c r="BD191" i="1"/>
  <c r="BK188" i="1"/>
  <c r="BH188" i="1"/>
  <c r="BG188" i="1"/>
  <c r="BD188" i="1"/>
  <c r="BF188" i="1" s="1"/>
  <c r="BK187" i="1"/>
  <c r="BH187" i="1"/>
  <c r="BG187" i="1"/>
  <c r="BD187" i="1"/>
  <c r="BF187" i="1" s="1"/>
  <c r="BK183" i="1"/>
  <c r="BH183" i="1"/>
  <c r="BN183" i="1" s="1"/>
  <c r="BG183" i="1"/>
  <c r="BD183" i="1"/>
  <c r="BK182" i="1"/>
  <c r="BH182" i="1"/>
  <c r="BN182" i="1" s="1"/>
  <c r="BG182" i="1"/>
  <c r="BD182" i="1"/>
  <c r="BK178" i="1"/>
  <c r="BH178" i="1"/>
  <c r="BG178" i="1"/>
  <c r="BD178" i="1"/>
  <c r="BF178" i="1" s="1"/>
  <c r="BK177" i="1"/>
  <c r="BH177" i="1"/>
  <c r="BG177" i="1"/>
  <c r="BD177" i="1"/>
  <c r="BF177" i="1" s="1"/>
  <c r="BK173" i="1"/>
  <c r="BH173" i="1"/>
  <c r="BG173" i="1"/>
  <c r="BD173" i="1"/>
  <c r="BF173" i="1" s="1"/>
  <c r="BK172" i="1"/>
  <c r="BH172" i="1"/>
  <c r="BG172" i="1"/>
  <c r="BD172" i="1"/>
  <c r="BF172" i="1" s="1"/>
  <c r="BK169" i="1"/>
  <c r="BH169" i="1"/>
  <c r="BN169" i="1" s="1"/>
  <c r="BG169" i="1"/>
  <c r="BD169" i="1"/>
  <c r="BF169" i="1" s="1"/>
  <c r="BK168" i="1"/>
  <c r="BH168" i="1"/>
  <c r="BG168" i="1"/>
  <c r="BD168" i="1"/>
  <c r="BF168" i="1" s="1"/>
  <c r="BK167" i="1"/>
  <c r="BH167" i="1"/>
  <c r="BG167" i="1"/>
  <c r="BD167" i="1"/>
  <c r="BF167" i="1" s="1"/>
  <c r="BK166" i="1"/>
  <c r="BH166" i="1"/>
  <c r="BG166" i="1"/>
  <c r="BD166" i="1"/>
  <c r="BF166" i="1" s="1"/>
  <c r="BK164" i="1"/>
  <c r="BH164" i="1"/>
  <c r="BN164" i="1" s="1"/>
  <c r="BG164" i="1"/>
  <c r="BD164" i="1"/>
  <c r="BK163" i="1"/>
  <c r="BH163" i="1"/>
  <c r="BN163" i="1" s="1"/>
  <c r="BG163" i="1"/>
  <c r="BD163" i="1"/>
  <c r="BK161" i="1"/>
  <c r="BH161" i="1"/>
  <c r="BG161" i="1"/>
  <c r="BD161" i="1"/>
  <c r="BF161" i="1" s="1"/>
  <c r="BK159" i="1"/>
  <c r="BH159" i="1"/>
  <c r="BG159" i="1"/>
  <c r="BD159" i="1"/>
  <c r="BF159" i="1" s="1"/>
  <c r="BK158" i="1"/>
  <c r="BH158" i="1"/>
  <c r="BG158" i="1"/>
  <c r="BD158" i="1"/>
  <c r="BF158" i="1" s="1"/>
  <c r="BK155" i="1"/>
  <c r="BH155" i="1"/>
  <c r="BG155" i="1"/>
  <c r="BD155" i="1"/>
  <c r="BF155" i="1" s="1"/>
  <c r="BK154" i="1"/>
  <c r="BH154" i="1"/>
  <c r="BN154" i="1" s="1"/>
  <c r="BG154" i="1"/>
  <c r="BK153" i="1"/>
  <c r="BH153" i="1"/>
  <c r="BN153" i="1" s="1"/>
  <c r="BG153" i="1"/>
  <c r="BD153" i="1"/>
  <c r="BK152" i="1"/>
  <c r="BH152" i="1"/>
  <c r="BN152" i="1" s="1"/>
  <c r="BG152" i="1"/>
  <c r="BD152" i="1"/>
  <c r="BK151" i="1"/>
  <c r="BH151" i="1"/>
  <c r="BN151" i="1" s="1"/>
  <c r="BG151" i="1"/>
  <c r="BD151" i="1"/>
  <c r="BK150" i="1"/>
  <c r="BH150" i="1"/>
  <c r="BN150" i="1" s="1"/>
  <c r="BG150" i="1"/>
  <c r="BK149" i="1"/>
  <c r="BH149" i="1"/>
  <c r="BN149" i="1" s="1"/>
  <c r="BG149" i="1"/>
  <c r="BD149" i="1"/>
  <c r="BK148" i="1"/>
  <c r="BH148" i="1"/>
  <c r="BN148" i="1" s="1"/>
  <c r="BG148" i="1"/>
  <c r="BD148" i="1"/>
  <c r="BK147" i="1"/>
  <c r="BH147" i="1"/>
  <c r="BN147" i="1" s="1"/>
  <c r="BG147" i="1"/>
  <c r="BD147" i="1"/>
  <c r="BK146" i="1"/>
  <c r="BH146" i="1"/>
  <c r="BN146" i="1" s="1"/>
  <c r="BG146" i="1"/>
  <c r="BD146" i="1"/>
  <c r="BK145" i="1"/>
  <c r="BH145" i="1"/>
  <c r="BN145" i="1" s="1"/>
  <c r="BG145" i="1"/>
  <c r="BD145" i="1"/>
  <c r="BK144" i="1"/>
  <c r="BH144" i="1"/>
  <c r="BN144" i="1" s="1"/>
  <c r="BG144" i="1"/>
  <c r="BD144" i="1"/>
  <c r="BK143" i="1"/>
  <c r="BH143" i="1"/>
  <c r="BN143" i="1" s="1"/>
  <c r="BG143" i="1"/>
  <c r="BD143" i="1"/>
  <c r="BK139" i="1"/>
  <c r="BH139" i="1"/>
  <c r="BG139" i="1"/>
  <c r="BD139" i="1"/>
  <c r="BF139" i="1" s="1"/>
  <c r="BK138" i="1"/>
  <c r="BH138" i="1"/>
  <c r="BG138" i="1"/>
  <c r="BD138" i="1"/>
  <c r="BF138" i="1" s="1"/>
  <c r="BK137" i="1"/>
  <c r="BH137" i="1"/>
  <c r="BG137" i="1"/>
  <c r="BD137" i="1"/>
  <c r="BF137" i="1" s="1"/>
  <c r="BK136" i="1"/>
  <c r="BH136" i="1"/>
  <c r="BG136" i="1"/>
  <c r="BD136" i="1"/>
  <c r="BF136" i="1" s="1"/>
  <c r="BK135" i="1"/>
  <c r="BH135" i="1"/>
  <c r="BG135" i="1"/>
  <c r="BD135" i="1"/>
  <c r="BF135" i="1" s="1"/>
  <c r="BK132" i="1"/>
  <c r="BH132" i="1"/>
  <c r="BG132" i="1"/>
  <c r="BD132" i="1"/>
  <c r="BF132" i="1" s="1"/>
  <c r="BK128" i="1"/>
  <c r="BH128" i="1"/>
  <c r="BN128" i="1" s="1"/>
  <c r="BG128" i="1"/>
  <c r="BD128" i="1"/>
  <c r="BF128" i="1" s="1"/>
  <c r="BK127" i="1"/>
  <c r="BH127" i="1"/>
  <c r="BG127" i="1"/>
  <c r="BD127" i="1"/>
  <c r="BF127" i="1" s="1"/>
  <c r="BK124" i="1"/>
  <c r="BH124" i="1"/>
  <c r="BG124" i="1"/>
  <c r="BD124" i="1"/>
  <c r="BF124" i="1" s="1"/>
  <c r="BK123" i="1"/>
  <c r="BH123" i="1"/>
  <c r="BG123" i="1"/>
  <c r="BD123" i="1"/>
  <c r="BF123" i="1" s="1"/>
  <c r="BK121" i="1"/>
  <c r="BH121" i="1"/>
  <c r="BG121" i="1"/>
  <c r="BD121" i="1"/>
  <c r="BF121" i="1" s="1"/>
  <c r="BK117" i="1"/>
  <c r="BH117" i="1"/>
  <c r="BG117" i="1"/>
  <c r="BD117" i="1"/>
  <c r="BF117" i="1" s="1"/>
  <c r="BK116" i="1"/>
  <c r="BH116" i="1"/>
  <c r="BN116" i="1" s="1"/>
  <c r="BG116" i="1"/>
  <c r="BD116" i="1"/>
  <c r="BF116" i="1" s="1"/>
  <c r="BK115" i="1"/>
  <c r="BH115" i="1"/>
  <c r="BN115" i="1" s="1"/>
  <c r="BG115" i="1"/>
  <c r="BD115" i="1"/>
  <c r="BF115" i="1" s="1"/>
  <c r="BK109" i="1"/>
  <c r="BH109" i="1"/>
  <c r="BN109" i="1" s="1"/>
  <c r="BG109" i="1"/>
  <c r="BD109" i="1"/>
  <c r="BF109" i="1" s="1"/>
  <c r="BK107" i="1"/>
  <c r="BH107" i="1"/>
  <c r="BG107" i="1"/>
  <c r="BD107" i="1"/>
  <c r="BF107" i="1" s="1"/>
  <c r="BK106" i="1"/>
  <c r="BH106" i="1"/>
  <c r="BN106" i="1" s="1"/>
  <c r="BG106" i="1"/>
  <c r="BD106" i="1"/>
  <c r="BF106" i="1" s="1"/>
  <c r="BK104" i="1"/>
  <c r="BH104" i="1"/>
  <c r="BG104" i="1"/>
  <c r="BD104" i="1"/>
  <c r="BF104" i="1" s="1"/>
  <c r="BK100" i="1"/>
  <c r="BH100" i="1"/>
  <c r="BG100" i="1"/>
  <c r="BD100" i="1"/>
  <c r="BF100" i="1" s="1"/>
  <c r="BK99" i="1"/>
  <c r="BH99" i="1"/>
  <c r="BG99" i="1"/>
  <c r="BD99" i="1"/>
  <c r="BF99" i="1" s="1"/>
  <c r="BK98" i="1"/>
  <c r="BH98" i="1"/>
  <c r="BN98" i="1" s="1"/>
  <c r="BG98" i="1"/>
  <c r="BD98" i="1"/>
  <c r="BF98" i="1" s="1"/>
  <c r="BK96" i="1"/>
  <c r="BH96" i="1"/>
  <c r="BN96" i="1" s="1"/>
  <c r="BG96" i="1"/>
  <c r="BD96" i="1"/>
  <c r="BF96" i="1" s="1"/>
  <c r="BK95" i="1"/>
  <c r="BH95" i="1"/>
  <c r="BN95" i="1" s="1"/>
  <c r="BG95" i="1"/>
  <c r="BD95" i="1"/>
  <c r="BF95" i="1" s="1"/>
  <c r="BK94" i="1"/>
  <c r="BH94" i="1"/>
  <c r="BG94" i="1"/>
  <c r="BD94" i="1"/>
  <c r="BF94" i="1" s="1"/>
  <c r="BK93" i="1"/>
  <c r="BH93" i="1"/>
  <c r="BG93" i="1"/>
  <c r="BD93" i="1"/>
  <c r="BF93" i="1" s="1"/>
  <c r="BK92" i="1"/>
  <c r="BH92" i="1"/>
  <c r="BN92" i="1" s="1"/>
  <c r="BG92" i="1"/>
  <c r="BD92" i="1"/>
  <c r="BF92" i="1" s="1"/>
  <c r="BK88" i="1"/>
  <c r="BH88" i="1"/>
  <c r="BN88" i="1" s="1"/>
  <c r="BG88" i="1"/>
  <c r="BD88" i="1"/>
  <c r="BF88" i="1" s="1"/>
  <c r="BK87" i="1"/>
  <c r="BH87" i="1"/>
  <c r="BG87" i="1"/>
  <c r="BD87" i="1"/>
  <c r="BF87" i="1" s="1"/>
  <c r="BK86" i="1"/>
  <c r="BH86" i="1"/>
  <c r="BN86" i="1" s="1"/>
  <c r="BG86" i="1"/>
  <c r="BD86" i="1"/>
  <c r="BF86" i="1" s="1"/>
  <c r="BK84" i="1"/>
  <c r="BH84" i="1"/>
  <c r="BN84" i="1" s="1"/>
  <c r="BG84" i="1"/>
  <c r="BD84" i="1"/>
  <c r="BK82" i="1"/>
  <c r="BH82" i="1"/>
  <c r="BG82" i="1"/>
  <c r="BD82" i="1"/>
  <c r="BF82" i="1" s="1"/>
  <c r="BK81" i="1"/>
  <c r="BH81" i="1"/>
  <c r="BG81" i="1"/>
  <c r="BD81" i="1"/>
  <c r="BF81" i="1" s="1"/>
  <c r="BK80" i="1"/>
  <c r="BH80" i="1"/>
  <c r="BN80" i="1" s="1"/>
  <c r="BG80" i="1"/>
  <c r="BD80" i="1"/>
  <c r="BF80" i="1" s="1"/>
  <c r="BK79" i="1"/>
  <c r="BH79" i="1"/>
  <c r="BG79" i="1"/>
  <c r="BD79" i="1"/>
  <c r="BF79" i="1" s="1"/>
  <c r="BK77" i="1"/>
  <c r="BH77" i="1"/>
  <c r="BG77" i="1"/>
  <c r="BD77" i="1"/>
  <c r="BF77" i="1" s="1"/>
  <c r="BK76" i="1"/>
  <c r="BH76" i="1"/>
  <c r="BG76" i="1"/>
  <c r="BD76" i="1"/>
  <c r="BF76" i="1" s="1"/>
  <c r="BK75" i="1"/>
  <c r="BH75" i="1"/>
  <c r="BN75" i="1" s="1"/>
  <c r="BG75" i="1"/>
  <c r="BD75" i="1"/>
  <c r="BF75" i="1" s="1"/>
  <c r="BK72" i="1"/>
  <c r="BH72" i="1"/>
  <c r="BN72" i="1" s="1"/>
  <c r="BG72" i="1"/>
  <c r="BD72" i="1"/>
  <c r="BK68" i="1"/>
  <c r="BH68" i="1"/>
  <c r="BG68" i="1"/>
  <c r="BD68" i="1"/>
  <c r="BF68" i="1" s="1"/>
  <c r="BK67" i="1"/>
  <c r="BH67" i="1"/>
  <c r="BG67" i="1"/>
  <c r="BD67" i="1"/>
  <c r="BF67" i="1" s="1"/>
  <c r="BK66" i="1"/>
  <c r="BH66" i="1"/>
  <c r="BN66" i="1" s="1"/>
  <c r="BG66" i="1"/>
  <c r="BD66" i="1"/>
  <c r="BF66" i="1" s="1"/>
  <c r="BK64" i="1"/>
  <c r="BH64" i="1"/>
  <c r="BN64" i="1" s="1"/>
  <c r="BG64" i="1"/>
  <c r="BD64" i="1"/>
  <c r="BK61" i="1"/>
  <c r="BH61" i="1"/>
  <c r="BN61" i="1" s="1"/>
  <c r="BG61" i="1"/>
  <c r="BD61" i="1"/>
  <c r="BF61" i="1" s="1"/>
  <c r="BK60" i="1"/>
  <c r="BH60" i="1"/>
  <c r="BN60" i="1" s="1"/>
  <c r="BG60" i="1"/>
  <c r="BD60" i="1"/>
  <c r="BF60" i="1" s="1"/>
  <c r="BK59" i="1"/>
  <c r="BH59" i="1"/>
  <c r="BG59" i="1"/>
  <c r="BD59" i="1"/>
  <c r="BF59" i="1" s="1"/>
  <c r="BK57" i="1"/>
  <c r="BH57" i="1"/>
  <c r="BG57" i="1"/>
  <c r="BD57" i="1"/>
  <c r="BF57" i="1" s="1"/>
  <c r="BK55" i="1"/>
  <c r="BH55" i="1"/>
  <c r="BN55" i="1" s="1"/>
  <c r="BG55" i="1"/>
  <c r="BD55" i="1"/>
  <c r="BF55" i="1" s="1"/>
  <c r="BK54" i="1"/>
  <c r="BH54" i="1"/>
  <c r="BG54" i="1"/>
  <c r="BD54" i="1"/>
  <c r="BF54" i="1" s="1"/>
  <c r="BK53" i="1"/>
  <c r="BH53" i="1"/>
  <c r="BG53" i="1"/>
  <c r="BD53" i="1"/>
  <c r="BF53" i="1" s="1"/>
  <c r="BK52" i="1"/>
  <c r="BH52" i="1"/>
  <c r="BG52" i="1"/>
  <c r="BD52" i="1"/>
  <c r="BF52" i="1" s="1"/>
  <c r="BK49" i="1"/>
  <c r="BH49" i="1"/>
  <c r="BN49" i="1" s="1"/>
  <c r="BG49" i="1"/>
  <c r="BD49" i="1"/>
  <c r="BK47" i="1"/>
  <c r="BH47" i="1"/>
  <c r="BN47" i="1" s="1"/>
  <c r="BG47" i="1"/>
  <c r="BD47" i="1"/>
  <c r="BF47" i="1" s="1"/>
  <c r="BK46" i="1"/>
  <c r="BH46" i="1"/>
  <c r="BG46" i="1"/>
  <c r="BD46" i="1"/>
  <c r="BF46" i="1" s="1"/>
  <c r="BK45" i="1"/>
  <c r="BH45" i="1"/>
  <c r="BG45" i="1"/>
  <c r="BD45" i="1"/>
  <c r="BF45" i="1" s="1"/>
  <c r="BK44" i="1"/>
  <c r="BH44" i="1"/>
  <c r="BN44" i="1" s="1"/>
  <c r="BG44" i="1"/>
  <c r="BD44" i="1"/>
  <c r="BF44" i="1" s="1"/>
  <c r="BK38" i="1"/>
  <c r="BH38" i="1"/>
  <c r="BG38" i="1"/>
  <c r="BD38" i="1"/>
  <c r="BF38" i="1" s="1"/>
  <c r="BK37" i="1"/>
  <c r="BH37" i="1"/>
  <c r="BG37" i="1"/>
  <c r="BD37" i="1"/>
  <c r="BF37" i="1" s="1"/>
  <c r="BK36" i="1"/>
  <c r="BH36" i="1"/>
  <c r="BN36" i="1" s="1"/>
  <c r="BG36" i="1"/>
  <c r="BD36" i="1"/>
  <c r="BF36" i="1" s="1"/>
  <c r="BK34" i="1"/>
  <c r="BH34" i="1"/>
  <c r="BG34" i="1"/>
  <c r="BD34" i="1"/>
  <c r="BF34" i="1" s="1"/>
  <c r="BK33" i="1"/>
  <c r="BH33" i="1"/>
  <c r="BN33" i="1" s="1"/>
  <c r="BG33" i="1"/>
  <c r="BD33" i="1"/>
  <c r="BF33" i="1" s="1"/>
  <c r="BK32" i="1"/>
  <c r="BH32" i="1"/>
  <c r="BG32" i="1"/>
  <c r="BD32" i="1"/>
  <c r="BF32" i="1" s="1"/>
  <c r="BK30" i="1"/>
  <c r="BH30" i="1"/>
  <c r="BG30" i="1"/>
  <c r="BD30" i="1"/>
  <c r="BF30" i="1" s="1"/>
  <c r="BK29" i="1"/>
  <c r="BH29" i="1"/>
  <c r="BG29" i="1"/>
  <c r="BD29" i="1"/>
  <c r="BF29" i="1" s="1"/>
  <c r="BK28" i="1"/>
  <c r="BH28" i="1"/>
  <c r="BG28" i="1"/>
  <c r="BD28" i="1"/>
  <c r="BF28" i="1" s="1"/>
  <c r="BK27" i="1"/>
  <c r="BH27" i="1"/>
  <c r="BG27" i="1"/>
  <c r="BD27" i="1"/>
  <c r="BF27" i="1" s="1"/>
  <c r="BK26" i="1"/>
  <c r="BH26" i="1"/>
  <c r="BN26" i="1" s="1"/>
  <c r="BG26" i="1"/>
  <c r="BD26" i="1"/>
  <c r="BF26" i="1" s="1"/>
  <c r="BK25" i="1"/>
  <c r="BH25" i="1"/>
  <c r="BG25" i="1"/>
  <c r="BD25" i="1"/>
  <c r="BF25" i="1" s="1"/>
  <c r="BK24" i="1"/>
  <c r="BH24" i="1"/>
  <c r="BN24" i="1" s="1"/>
  <c r="BG24" i="1"/>
  <c r="BD24" i="1"/>
  <c r="BF24" i="1" s="1"/>
  <c r="BK23" i="1"/>
  <c r="BH23" i="1"/>
  <c r="BG23" i="1"/>
  <c r="BD23" i="1"/>
  <c r="BF23" i="1" s="1"/>
  <c r="BK22" i="1"/>
  <c r="BH22" i="1"/>
  <c r="BG22" i="1"/>
  <c r="BD22" i="1"/>
  <c r="BF22" i="1" s="1"/>
  <c r="BK21" i="1"/>
  <c r="BH21" i="1"/>
  <c r="BG21" i="1"/>
  <c r="BD21" i="1"/>
  <c r="BF21" i="1" s="1"/>
  <c r="BK17" i="1"/>
  <c r="BH17" i="1"/>
  <c r="BN17" i="1" s="1"/>
  <c r="BG17" i="1"/>
  <c r="BD17" i="1"/>
  <c r="BK16" i="1"/>
  <c r="BH16" i="1"/>
  <c r="BN16" i="1" s="1"/>
  <c r="BG16" i="1"/>
  <c r="BD16" i="1"/>
  <c r="BK11" i="1"/>
  <c r="BH11" i="1"/>
  <c r="BN11" i="1" s="1"/>
  <c r="BG11" i="1"/>
  <c r="BD11" i="1"/>
  <c r="BJ433" i="1" l="1"/>
  <c r="BJ421" i="1"/>
  <c r="BJ197" i="1"/>
  <c r="BJ289" i="1"/>
  <c r="BJ382" i="1"/>
  <c r="BJ47" i="1"/>
  <c r="BJ115" i="1"/>
  <c r="BJ24" i="1"/>
  <c r="BJ36" i="1"/>
  <c r="BJ96" i="1"/>
  <c r="BJ26" i="1"/>
  <c r="BJ75" i="1"/>
  <c r="BJ253" i="1"/>
  <c r="BJ324" i="1"/>
  <c r="BJ378" i="1"/>
  <c r="BJ411" i="1"/>
  <c r="BJ606" i="1"/>
  <c r="BJ407" i="1"/>
  <c r="BJ21" i="1"/>
  <c r="BN21" i="1"/>
  <c r="BJ22" i="1"/>
  <c r="BN22" i="1"/>
  <c r="BJ33" i="1"/>
  <c r="BJ34" i="1"/>
  <c r="BN34" i="1"/>
  <c r="BJ45" i="1"/>
  <c r="BN45" i="1"/>
  <c r="BJ55" i="1"/>
  <c r="BJ57" i="1"/>
  <c r="BN57" i="1"/>
  <c r="BJ67" i="1"/>
  <c r="BN67" i="1"/>
  <c r="BJ68" i="1"/>
  <c r="BN68" i="1"/>
  <c r="BJ80" i="1"/>
  <c r="BJ81" i="1"/>
  <c r="BN81" i="1"/>
  <c r="BJ92" i="1"/>
  <c r="BJ93" i="1"/>
  <c r="BN93" i="1"/>
  <c r="BJ99" i="1"/>
  <c r="BN99" i="1"/>
  <c r="BJ100" i="1"/>
  <c r="BN100" i="1"/>
  <c r="BJ104" i="1"/>
  <c r="BN104" i="1"/>
  <c r="BJ107" i="1"/>
  <c r="BN107" i="1"/>
  <c r="BJ132" i="1"/>
  <c r="BN132" i="1"/>
  <c r="BJ135" i="1"/>
  <c r="BN135" i="1"/>
  <c r="BJ169" i="1"/>
  <c r="BJ172" i="1"/>
  <c r="BN172" i="1"/>
  <c r="BJ198" i="1"/>
  <c r="BN198" i="1"/>
  <c r="BJ255" i="1"/>
  <c r="BN255" i="1"/>
  <c r="BJ270" i="1"/>
  <c r="BN270" i="1"/>
  <c r="BJ317" i="1"/>
  <c r="BN317" i="1"/>
  <c r="BJ319" i="1"/>
  <c r="BN319" i="1"/>
  <c r="BJ320" i="1"/>
  <c r="BN320" i="1"/>
  <c r="BJ321" i="1"/>
  <c r="BN321" i="1"/>
  <c r="BJ322" i="1"/>
  <c r="BN322" i="1"/>
  <c r="BJ373" i="1"/>
  <c r="BN373" i="1"/>
  <c r="BJ381" i="1"/>
  <c r="BN381" i="1"/>
  <c r="BJ399" i="1"/>
  <c r="BJ400" i="1"/>
  <c r="BN400" i="1"/>
  <c r="BJ410" i="1"/>
  <c r="BN410" i="1"/>
  <c r="BJ419" i="1"/>
  <c r="BN419" i="1"/>
  <c r="BJ420" i="1"/>
  <c r="BN420" i="1"/>
  <c r="BJ481" i="1"/>
  <c r="BN481" i="1"/>
  <c r="BJ554" i="1"/>
  <c r="BN554" i="1"/>
  <c r="BJ597" i="1"/>
  <c r="BN597" i="1"/>
  <c r="BJ598" i="1"/>
  <c r="BN598" i="1"/>
  <c r="BJ605" i="1"/>
  <c r="BN605" i="1"/>
  <c r="BJ23" i="1"/>
  <c r="BN23" i="1"/>
  <c r="BJ27" i="1"/>
  <c r="BN27" i="1"/>
  <c r="BJ46" i="1"/>
  <c r="BN46" i="1"/>
  <c r="BJ59" i="1"/>
  <c r="BN59" i="1"/>
  <c r="BJ76" i="1"/>
  <c r="BN76" i="1"/>
  <c r="BJ82" i="1"/>
  <c r="BN82" i="1"/>
  <c r="BJ87" i="1"/>
  <c r="BN87" i="1"/>
  <c r="BJ94" i="1"/>
  <c r="BN94" i="1"/>
  <c r="BJ136" i="1"/>
  <c r="BN136" i="1"/>
  <c r="BJ137" i="1"/>
  <c r="BN137" i="1"/>
  <c r="BJ154" i="1"/>
  <c r="BJ155" i="1"/>
  <c r="BN155" i="1"/>
  <c r="BJ173" i="1"/>
  <c r="BN173" i="1"/>
  <c r="BJ177" i="1"/>
  <c r="BN177" i="1"/>
  <c r="BJ178" i="1"/>
  <c r="BN178" i="1"/>
  <c r="BJ187" i="1"/>
  <c r="BN187" i="1"/>
  <c r="BJ188" i="1"/>
  <c r="BN188" i="1"/>
  <c r="BJ205" i="1"/>
  <c r="BN205" i="1"/>
  <c r="BJ206" i="1"/>
  <c r="BN206" i="1"/>
  <c r="BJ207" i="1"/>
  <c r="BN207" i="1"/>
  <c r="BJ208" i="1"/>
  <c r="BN208" i="1"/>
  <c r="BJ209" i="1"/>
  <c r="BN209" i="1"/>
  <c r="BJ215" i="1"/>
  <c r="BN215" i="1"/>
  <c r="BJ216" i="1"/>
  <c r="BN216" i="1"/>
  <c r="BJ220" i="1"/>
  <c r="BN220" i="1"/>
  <c r="BJ228" i="1"/>
  <c r="BN228" i="1"/>
  <c r="BJ232" i="1"/>
  <c r="BN232" i="1"/>
  <c r="BJ233" i="1"/>
  <c r="BN233" i="1"/>
  <c r="BJ279" i="1"/>
  <c r="BN279" i="1"/>
  <c r="BJ282" i="1"/>
  <c r="BN282" i="1"/>
  <c r="BJ283" i="1"/>
  <c r="BN283" i="1"/>
  <c r="BJ323" i="1"/>
  <c r="BN323" i="1"/>
  <c r="BJ359" i="1"/>
  <c r="BN359" i="1"/>
  <c r="BJ374" i="1"/>
  <c r="BN374" i="1"/>
  <c r="BJ383" i="1"/>
  <c r="BN383" i="1"/>
  <c r="BJ401" i="1"/>
  <c r="BN401" i="1"/>
  <c r="BJ402" i="1"/>
  <c r="BN402" i="1"/>
  <c r="BJ412" i="1"/>
  <c r="BN412" i="1"/>
  <c r="BJ422" i="1"/>
  <c r="BN422" i="1"/>
  <c r="BJ431" i="1"/>
  <c r="BN431" i="1"/>
  <c r="BJ432" i="1"/>
  <c r="BN432" i="1"/>
  <c r="BJ480" i="1"/>
  <c r="BN480" i="1"/>
  <c r="BJ28" i="1"/>
  <c r="BN28" i="1"/>
  <c r="BJ29" i="1"/>
  <c r="BN29" i="1"/>
  <c r="BJ30" i="1"/>
  <c r="BN30" i="1"/>
  <c r="BJ37" i="1"/>
  <c r="BN37" i="1"/>
  <c r="BJ52" i="1"/>
  <c r="BN52" i="1"/>
  <c r="BJ77" i="1"/>
  <c r="BN77" i="1"/>
  <c r="BJ138" i="1"/>
  <c r="BN138" i="1"/>
  <c r="BJ139" i="1"/>
  <c r="BN139" i="1"/>
  <c r="BJ158" i="1"/>
  <c r="BN158" i="1"/>
  <c r="BJ159" i="1"/>
  <c r="BN159" i="1"/>
  <c r="BJ161" i="1"/>
  <c r="BN161" i="1"/>
  <c r="BJ166" i="1"/>
  <c r="BN166" i="1"/>
  <c r="BJ167" i="1"/>
  <c r="BN167" i="1"/>
  <c r="BJ196" i="1"/>
  <c r="BN196" i="1"/>
  <c r="BJ213" i="1"/>
  <c r="BN213" i="1"/>
  <c r="BJ243" i="1"/>
  <c r="BN243" i="1"/>
  <c r="BJ252" i="1"/>
  <c r="BN252" i="1"/>
  <c r="BJ288" i="1"/>
  <c r="BN288" i="1"/>
  <c r="BJ325" i="1"/>
  <c r="BN325" i="1"/>
  <c r="BJ366" i="1"/>
  <c r="BN366" i="1"/>
  <c r="BJ379" i="1"/>
  <c r="BN379" i="1"/>
  <c r="BJ384" i="1"/>
  <c r="BN384" i="1"/>
  <c r="BJ385" i="1"/>
  <c r="BN385" i="1"/>
  <c r="BJ386" i="1"/>
  <c r="BN386" i="1"/>
  <c r="BJ387" i="1"/>
  <c r="BN387" i="1"/>
  <c r="BJ388" i="1"/>
  <c r="BN388" i="1"/>
  <c r="BJ408" i="1"/>
  <c r="BN408" i="1"/>
  <c r="BO408" i="1" s="1"/>
  <c r="BJ413" i="1"/>
  <c r="BN413" i="1"/>
  <c r="BJ414" i="1"/>
  <c r="BN414" i="1"/>
  <c r="BJ472" i="1"/>
  <c r="BN472" i="1"/>
  <c r="BJ479" i="1"/>
  <c r="BN479" i="1"/>
  <c r="BJ25" i="1"/>
  <c r="BN25" i="1"/>
  <c r="BJ32" i="1"/>
  <c r="BN32" i="1"/>
  <c r="BJ38" i="1"/>
  <c r="BN38" i="1"/>
  <c r="BO38" i="1" s="1"/>
  <c r="BJ53" i="1"/>
  <c r="BN53" i="1"/>
  <c r="BJ54" i="1"/>
  <c r="BN54" i="1"/>
  <c r="BJ61" i="1"/>
  <c r="BJ79" i="1"/>
  <c r="BN79" i="1"/>
  <c r="BJ117" i="1"/>
  <c r="BN117" i="1"/>
  <c r="BJ121" i="1"/>
  <c r="BN121" i="1"/>
  <c r="BJ123" i="1"/>
  <c r="BN123" i="1"/>
  <c r="BJ124" i="1"/>
  <c r="BN124" i="1"/>
  <c r="BJ127" i="1"/>
  <c r="BN127" i="1"/>
  <c r="BJ168" i="1"/>
  <c r="BN168" i="1"/>
  <c r="BJ254" i="1"/>
  <c r="BN254" i="1"/>
  <c r="BJ308" i="1"/>
  <c r="BN308" i="1"/>
  <c r="BJ367" i="1"/>
  <c r="BJ368" i="1"/>
  <c r="BN368" i="1"/>
  <c r="BJ380" i="1"/>
  <c r="BN380" i="1"/>
  <c r="BJ398" i="1"/>
  <c r="BN398" i="1"/>
  <c r="BJ409" i="1"/>
  <c r="BN409" i="1"/>
  <c r="BJ417" i="1"/>
  <c r="BJ418" i="1"/>
  <c r="BN418" i="1"/>
  <c r="BJ476" i="1"/>
  <c r="BN476" i="1"/>
  <c r="BJ540" i="1"/>
  <c r="BN540" i="1"/>
  <c r="BJ596" i="1"/>
  <c r="BI44" i="1"/>
  <c r="K44" i="15"/>
  <c r="L44" i="15" s="1"/>
  <c r="O44" i="15"/>
  <c r="P44" i="15" s="1"/>
  <c r="G44" i="15"/>
  <c r="H44" i="15" s="1"/>
  <c r="BI60" i="1"/>
  <c r="O60" i="15"/>
  <c r="P60" i="15" s="1"/>
  <c r="G60" i="15"/>
  <c r="H60" i="15" s="1"/>
  <c r="K60" i="15"/>
  <c r="L60" i="15" s="1"/>
  <c r="BI66" i="1"/>
  <c r="O66" i="15"/>
  <c r="P66" i="15" s="1"/>
  <c r="G66" i="15"/>
  <c r="H66" i="15" s="1"/>
  <c r="K66" i="15"/>
  <c r="L66" i="15" s="1"/>
  <c r="BI86" i="1"/>
  <c r="O86" i="15"/>
  <c r="P86" i="15" s="1"/>
  <c r="G86" i="15"/>
  <c r="H86" i="15" s="1"/>
  <c r="K86" i="15"/>
  <c r="L86" i="15" s="1"/>
  <c r="BI88" i="1"/>
  <c r="O88" i="15"/>
  <c r="P88" i="15" s="1"/>
  <c r="G88" i="15"/>
  <c r="H88" i="15" s="1"/>
  <c r="K88" i="15"/>
  <c r="L88" i="15" s="1"/>
  <c r="BI95" i="1"/>
  <c r="G95" i="15"/>
  <c r="H95" i="15" s="1"/>
  <c r="O95" i="15"/>
  <c r="P95" i="15" s="1"/>
  <c r="K95" i="15"/>
  <c r="L95" i="15" s="1"/>
  <c r="BI98" i="1"/>
  <c r="O98" i="15"/>
  <c r="P98" i="15" s="1"/>
  <c r="G98" i="15"/>
  <c r="H98" i="15" s="1"/>
  <c r="K98" i="15"/>
  <c r="L98" i="15" s="1"/>
  <c r="BI106" i="1"/>
  <c r="O106" i="15"/>
  <c r="P106" i="15" s="1"/>
  <c r="G106" i="15"/>
  <c r="H106" i="15" s="1"/>
  <c r="K106" i="15"/>
  <c r="L106" i="15" s="1"/>
  <c r="BI109" i="1"/>
  <c r="O109" i="15"/>
  <c r="P109" i="15" s="1"/>
  <c r="K109" i="15"/>
  <c r="L109" i="15" s="1"/>
  <c r="G109" i="15"/>
  <c r="H109" i="15" s="1"/>
  <c r="BI116" i="1"/>
  <c r="O116" i="15"/>
  <c r="P116" i="15" s="1"/>
  <c r="G116" i="15"/>
  <c r="H116" i="15" s="1"/>
  <c r="K116" i="15"/>
  <c r="L116" i="15" s="1"/>
  <c r="BI128" i="1"/>
  <c r="O128" i="15"/>
  <c r="P128" i="15" s="1"/>
  <c r="G128" i="15"/>
  <c r="H128" i="15" s="1"/>
  <c r="K128" i="15"/>
  <c r="L128" i="15" s="1"/>
  <c r="BF11" i="1"/>
  <c r="M11" i="15"/>
  <c r="N11" i="15" s="1"/>
  <c r="I11" i="15"/>
  <c r="J11" i="15" s="1"/>
  <c r="E11" i="15"/>
  <c r="F11" i="15" s="1"/>
  <c r="BF16" i="1"/>
  <c r="I16" i="15"/>
  <c r="J16" i="15" s="1"/>
  <c r="M16" i="15"/>
  <c r="N16" i="15" s="1"/>
  <c r="E16" i="15"/>
  <c r="F16" i="15" s="1"/>
  <c r="BF17" i="1"/>
  <c r="M17" i="15"/>
  <c r="N17" i="15" s="1"/>
  <c r="I17" i="15"/>
  <c r="J17" i="15" s="1"/>
  <c r="E17" i="15"/>
  <c r="F17" i="15" s="1"/>
  <c r="BE21" i="1"/>
  <c r="M21" i="15"/>
  <c r="N21" i="15" s="1"/>
  <c r="I21" i="15"/>
  <c r="J21" i="15" s="1"/>
  <c r="E21" i="15"/>
  <c r="F21" i="15" s="1"/>
  <c r="BE23" i="1"/>
  <c r="E23" i="15"/>
  <c r="F23" i="15" s="1"/>
  <c r="I23" i="15"/>
  <c r="J23" i="15" s="1"/>
  <c r="M23" i="15"/>
  <c r="N23" i="15" s="1"/>
  <c r="BE25" i="1"/>
  <c r="M25" i="15"/>
  <c r="N25" i="15" s="1"/>
  <c r="I25" i="15"/>
  <c r="J25" i="15" s="1"/>
  <c r="E25" i="15"/>
  <c r="F25" i="15" s="1"/>
  <c r="BE27" i="1"/>
  <c r="M27" i="15"/>
  <c r="N27" i="15" s="1"/>
  <c r="I27" i="15"/>
  <c r="J27" i="15" s="1"/>
  <c r="E27" i="15"/>
  <c r="F27" i="15" s="1"/>
  <c r="BE29" i="1"/>
  <c r="M29" i="15"/>
  <c r="N29" i="15" s="1"/>
  <c r="I29" i="15"/>
  <c r="J29" i="15" s="1"/>
  <c r="E29" i="15"/>
  <c r="F29" i="15" s="1"/>
  <c r="BE32" i="1"/>
  <c r="M32" i="15"/>
  <c r="N32" i="15" s="1"/>
  <c r="E32" i="15"/>
  <c r="F32" i="15" s="1"/>
  <c r="I32" i="15"/>
  <c r="J32" i="15" s="1"/>
  <c r="BE34" i="1"/>
  <c r="M34" i="15"/>
  <c r="N34" i="15" s="1"/>
  <c r="E34" i="15"/>
  <c r="F34" i="15" s="1"/>
  <c r="I34" i="15"/>
  <c r="J34" i="15" s="1"/>
  <c r="BE37" i="1"/>
  <c r="M37" i="15"/>
  <c r="N37" i="15" s="1"/>
  <c r="I37" i="15"/>
  <c r="J37" i="15" s="1"/>
  <c r="E37" i="15"/>
  <c r="F37" i="15" s="1"/>
  <c r="BE44" i="1"/>
  <c r="M44" i="15"/>
  <c r="N44" i="15" s="1"/>
  <c r="E44" i="15"/>
  <c r="F44" i="15" s="1"/>
  <c r="I44" i="15"/>
  <c r="J44" i="15" s="1"/>
  <c r="BJ44" i="1"/>
  <c r="BE46" i="1"/>
  <c r="M46" i="15"/>
  <c r="N46" i="15" s="1"/>
  <c r="E46" i="15"/>
  <c r="F46" i="15" s="1"/>
  <c r="I46" i="15"/>
  <c r="J46" i="15" s="1"/>
  <c r="BF49" i="1"/>
  <c r="M49" i="15"/>
  <c r="N49" i="15" s="1"/>
  <c r="I49" i="15"/>
  <c r="J49" i="15" s="1"/>
  <c r="E49" i="15"/>
  <c r="F49" i="15" s="1"/>
  <c r="BE52" i="1"/>
  <c r="I52" i="15"/>
  <c r="J52" i="15" s="1"/>
  <c r="M52" i="15"/>
  <c r="N52" i="15" s="1"/>
  <c r="E52" i="15"/>
  <c r="F52" i="15" s="1"/>
  <c r="BE54" i="1"/>
  <c r="I54" i="15"/>
  <c r="J54" i="15" s="1"/>
  <c r="M54" i="15"/>
  <c r="N54" i="15" s="1"/>
  <c r="E54" i="15"/>
  <c r="F54" i="15" s="1"/>
  <c r="BE57" i="1"/>
  <c r="M57" i="15"/>
  <c r="N57" i="15" s="1"/>
  <c r="I57" i="15"/>
  <c r="J57" i="15" s="1"/>
  <c r="E57" i="15"/>
  <c r="F57" i="15" s="1"/>
  <c r="BE60" i="1"/>
  <c r="I60" i="15"/>
  <c r="J60" i="15" s="1"/>
  <c r="M60" i="15"/>
  <c r="N60" i="15" s="1"/>
  <c r="E60" i="15"/>
  <c r="F60" i="15" s="1"/>
  <c r="BJ60" i="1"/>
  <c r="BF64" i="1"/>
  <c r="I64" i="15"/>
  <c r="J64" i="15" s="1"/>
  <c r="M64" i="15"/>
  <c r="N64" i="15" s="1"/>
  <c r="E64" i="15"/>
  <c r="F64" i="15" s="1"/>
  <c r="BE66" i="1"/>
  <c r="M66" i="15"/>
  <c r="N66" i="15" s="1"/>
  <c r="E66" i="15"/>
  <c r="F66" i="15" s="1"/>
  <c r="I66" i="15"/>
  <c r="J66" i="15" s="1"/>
  <c r="BJ66" i="1"/>
  <c r="BE68" i="1"/>
  <c r="I68" i="15"/>
  <c r="J68" i="15" s="1"/>
  <c r="M68" i="15"/>
  <c r="N68" i="15" s="1"/>
  <c r="E68" i="15"/>
  <c r="F68" i="15" s="1"/>
  <c r="BJ72" i="1"/>
  <c r="K72" i="15"/>
  <c r="L72" i="15" s="1"/>
  <c r="G72" i="15"/>
  <c r="H72" i="15" s="1"/>
  <c r="O72" i="15"/>
  <c r="P72" i="15" s="1"/>
  <c r="BE76" i="1"/>
  <c r="M76" i="15"/>
  <c r="N76" i="15" s="1"/>
  <c r="E76" i="15"/>
  <c r="F76" i="15" s="1"/>
  <c r="I76" i="15"/>
  <c r="J76" i="15" s="1"/>
  <c r="BE79" i="1"/>
  <c r="M79" i="15"/>
  <c r="N79" i="15" s="1"/>
  <c r="I79" i="15"/>
  <c r="J79" i="15" s="1"/>
  <c r="E79" i="15"/>
  <c r="F79" i="15" s="1"/>
  <c r="BE81" i="1"/>
  <c r="M81" i="15"/>
  <c r="N81" i="15" s="1"/>
  <c r="I81" i="15"/>
  <c r="J81" i="15" s="1"/>
  <c r="E81" i="15"/>
  <c r="F81" i="15" s="1"/>
  <c r="BF84" i="1"/>
  <c r="I84" i="15"/>
  <c r="J84" i="15" s="1"/>
  <c r="M84" i="15"/>
  <c r="N84" i="15" s="1"/>
  <c r="E84" i="15"/>
  <c r="F84" i="15" s="1"/>
  <c r="BE86" i="1"/>
  <c r="M86" i="15"/>
  <c r="N86" i="15" s="1"/>
  <c r="E86" i="15"/>
  <c r="F86" i="15" s="1"/>
  <c r="I86" i="15"/>
  <c r="J86" i="15" s="1"/>
  <c r="BJ86" i="1"/>
  <c r="BE88" i="1"/>
  <c r="I88" i="15"/>
  <c r="J88" i="15" s="1"/>
  <c r="M88" i="15"/>
  <c r="N88" i="15" s="1"/>
  <c r="E88" i="15"/>
  <c r="F88" i="15" s="1"/>
  <c r="BJ88" i="1"/>
  <c r="BE93" i="1"/>
  <c r="M93" i="15"/>
  <c r="N93" i="15" s="1"/>
  <c r="I93" i="15"/>
  <c r="J93" i="15" s="1"/>
  <c r="E93" i="15"/>
  <c r="F93" i="15" s="1"/>
  <c r="BE95" i="1"/>
  <c r="M95" i="15"/>
  <c r="N95" i="15" s="1"/>
  <c r="I95" i="15"/>
  <c r="J95" i="15" s="1"/>
  <c r="E95" i="15"/>
  <c r="F95" i="15" s="1"/>
  <c r="BJ95" i="1"/>
  <c r="BE98" i="1"/>
  <c r="M98" i="15"/>
  <c r="N98" i="15" s="1"/>
  <c r="E98" i="15"/>
  <c r="F98" i="15" s="1"/>
  <c r="I98" i="15"/>
  <c r="J98" i="15" s="1"/>
  <c r="BJ98" i="1"/>
  <c r="BE100" i="1"/>
  <c r="I100" i="15"/>
  <c r="J100" i="15" s="1"/>
  <c r="M100" i="15"/>
  <c r="N100" i="15" s="1"/>
  <c r="E100" i="15"/>
  <c r="F100" i="15" s="1"/>
  <c r="BE106" i="1"/>
  <c r="M106" i="15"/>
  <c r="N106" i="15" s="1"/>
  <c r="E106" i="15"/>
  <c r="F106" i="15" s="1"/>
  <c r="I106" i="15"/>
  <c r="J106" i="15" s="1"/>
  <c r="BJ106" i="1"/>
  <c r="BE109" i="1"/>
  <c r="M109" i="15"/>
  <c r="N109" i="15" s="1"/>
  <c r="I109" i="15"/>
  <c r="J109" i="15" s="1"/>
  <c r="E109" i="15"/>
  <c r="F109" i="15" s="1"/>
  <c r="BJ109" i="1"/>
  <c r="BE116" i="1"/>
  <c r="I116" i="15"/>
  <c r="J116" i="15" s="1"/>
  <c r="M116" i="15"/>
  <c r="N116" i="15" s="1"/>
  <c r="E116" i="15"/>
  <c r="F116" i="15" s="1"/>
  <c r="BJ116" i="1"/>
  <c r="BE121" i="1"/>
  <c r="M121" i="15"/>
  <c r="N121" i="15" s="1"/>
  <c r="I121" i="15"/>
  <c r="J121" i="15" s="1"/>
  <c r="E121" i="15"/>
  <c r="F121" i="15" s="1"/>
  <c r="BE124" i="1"/>
  <c r="I124" i="15"/>
  <c r="J124" i="15" s="1"/>
  <c r="M124" i="15"/>
  <c r="N124" i="15" s="1"/>
  <c r="E124" i="15"/>
  <c r="F124" i="15" s="1"/>
  <c r="BE128" i="1"/>
  <c r="I128" i="15"/>
  <c r="J128" i="15" s="1"/>
  <c r="M128" i="15"/>
  <c r="N128" i="15" s="1"/>
  <c r="E128" i="15"/>
  <c r="F128" i="15" s="1"/>
  <c r="BJ128" i="1"/>
  <c r="BE135" i="1"/>
  <c r="I135" i="15"/>
  <c r="J135" i="15" s="1"/>
  <c r="M135" i="15"/>
  <c r="N135" i="15" s="1"/>
  <c r="E135" i="15"/>
  <c r="F135" i="15" s="1"/>
  <c r="BE137" i="1"/>
  <c r="M137" i="15"/>
  <c r="N137" i="15" s="1"/>
  <c r="E137" i="15"/>
  <c r="F137" i="15" s="1"/>
  <c r="I137" i="15"/>
  <c r="J137" i="15" s="1"/>
  <c r="BE139" i="1"/>
  <c r="M139" i="15"/>
  <c r="N139" i="15" s="1"/>
  <c r="E139" i="15"/>
  <c r="F139" i="15" s="1"/>
  <c r="I139" i="15"/>
  <c r="J139" i="15" s="1"/>
  <c r="BJ143" i="1"/>
  <c r="K143" i="15"/>
  <c r="L143" i="15" s="1"/>
  <c r="O143" i="15"/>
  <c r="P143" i="15" s="1"/>
  <c r="G143" i="15"/>
  <c r="H143" i="15" s="1"/>
  <c r="BJ144" i="1"/>
  <c r="K144" i="15"/>
  <c r="L144" i="15" s="1"/>
  <c r="O144" i="15"/>
  <c r="P144" i="15" s="1"/>
  <c r="G144" i="15"/>
  <c r="H144" i="15" s="1"/>
  <c r="BJ145" i="1"/>
  <c r="K145" i="15"/>
  <c r="L145" i="15" s="1"/>
  <c r="G145" i="15"/>
  <c r="H145" i="15" s="1"/>
  <c r="O145" i="15"/>
  <c r="P145" i="15" s="1"/>
  <c r="BJ146" i="1"/>
  <c r="O146" i="15"/>
  <c r="P146" i="15" s="1"/>
  <c r="K146" i="15"/>
  <c r="L146" i="15" s="1"/>
  <c r="G146" i="15"/>
  <c r="H146" i="15" s="1"/>
  <c r="BJ147" i="1"/>
  <c r="G147" i="15"/>
  <c r="H147" i="15" s="1"/>
  <c r="K147" i="15"/>
  <c r="L147" i="15" s="1"/>
  <c r="O147" i="15"/>
  <c r="P147" i="15" s="1"/>
  <c r="BJ148" i="1"/>
  <c r="O148" i="15"/>
  <c r="P148" i="15" s="1"/>
  <c r="K148" i="15"/>
  <c r="L148" i="15" s="1"/>
  <c r="G148" i="15"/>
  <c r="H148" i="15" s="1"/>
  <c r="BJ149" i="1"/>
  <c r="K149" i="15"/>
  <c r="L149" i="15" s="1"/>
  <c r="O149" i="15"/>
  <c r="P149" i="15" s="1"/>
  <c r="G149" i="15"/>
  <c r="H149" i="15" s="1"/>
  <c r="BJ150" i="1"/>
  <c r="O150" i="15"/>
  <c r="P150" i="15" s="1"/>
  <c r="K150" i="15"/>
  <c r="L150" i="15" s="1"/>
  <c r="G150" i="15"/>
  <c r="H150" i="15" s="1"/>
  <c r="BJ151" i="1"/>
  <c r="K151" i="15"/>
  <c r="L151" i="15" s="1"/>
  <c r="O151" i="15"/>
  <c r="P151" i="15" s="1"/>
  <c r="G151" i="15"/>
  <c r="H151" i="15" s="1"/>
  <c r="BJ152" i="1"/>
  <c r="O152" i="15"/>
  <c r="P152" i="15" s="1"/>
  <c r="K152" i="15"/>
  <c r="L152" i="15" s="1"/>
  <c r="G152" i="15"/>
  <c r="H152" i="15" s="1"/>
  <c r="BJ153" i="1"/>
  <c r="K153" i="15"/>
  <c r="L153" i="15" s="1"/>
  <c r="O153" i="15"/>
  <c r="P153" i="15" s="1"/>
  <c r="G153" i="15"/>
  <c r="H153" i="15" s="1"/>
  <c r="BE155" i="1"/>
  <c r="M155" i="15"/>
  <c r="N155" i="15" s="1"/>
  <c r="E155" i="15"/>
  <c r="F155" i="15" s="1"/>
  <c r="I155" i="15"/>
  <c r="J155" i="15" s="1"/>
  <c r="BE159" i="1"/>
  <c r="M159" i="15"/>
  <c r="N159" i="15" s="1"/>
  <c r="E159" i="15"/>
  <c r="F159" i="15" s="1"/>
  <c r="I159" i="15"/>
  <c r="J159" i="15" s="1"/>
  <c r="BF163" i="1"/>
  <c r="M163" i="15"/>
  <c r="N163" i="15" s="1"/>
  <c r="E163" i="15"/>
  <c r="F163" i="15" s="1"/>
  <c r="I163" i="15"/>
  <c r="J163" i="15" s="1"/>
  <c r="BF164" i="1"/>
  <c r="I164" i="15"/>
  <c r="J164" i="15" s="1"/>
  <c r="M164" i="15"/>
  <c r="N164" i="15" s="1"/>
  <c r="E164" i="15"/>
  <c r="F164" i="15" s="1"/>
  <c r="BE166" i="1"/>
  <c r="I166" i="15"/>
  <c r="J166" i="15" s="1"/>
  <c r="M166" i="15"/>
  <c r="N166" i="15" s="1"/>
  <c r="E166" i="15"/>
  <c r="F166" i="15" s="1"/>
  <c r="BE168" i="1"/>
  <c r="M168" i="15"/>
  <c r="N168" i="15" s="1"/>
  <c r="I168" i="15"/>
  <c r="J168" i="15" s="1"/>
  <c r="E168" i="15"/>
  <c r="F168" i="15" s="1"/>
  <c r="BE172" i="1"/>
  <c r="M172" i="15"/>
  <c r="N172" i="15" s="1"/>
  <c r="I172" i="15"/>
  <c r="J172" i="15" s="1"/>
  <c r="E172" i="15"/>
  <c r="F172" i="15" s="1"/>
  <c r="BE177" i="1"/>
  <c r="E177" i="15"/>
  <c r="F177" i="15" s="1"/>
  <c r="M177" i="15"/>
  <c r="N177" i="15" s="1"/>
  <c r="I177" i="15"/>
  <c r="J177" i="15" s="1"/>
  <c r="BF182" i="1"/>
  <c r="M182" i="15"/>
  <c r="N182" i="15" s="1"/>
  <c r="I182" i="15"/>
  <c r="J182" i="15" s="1"/>
  <c r="E182" i="15"/>
  <c r="F182" i="15" s="1"/>
  <c r="BF183" i="1"/>
  <c r="M183" i="15"/>
  <c r="N183" i="15" s="1"/>
  <c r="I183" i="15"/>
  <c r="J183" i="15" s="1"/>
  <c r="E183" i="15"/>
  <c r="F183" i="15" s="1"/>
  <c r="BE187" i="1"/>
  <c r="M187" i="15"/>
  <c r="N187" i="15" s="1"/>
  <c r="I187" i="15"/>
  <c r="J187" i="15" s="1"/>
  <c r="E187" i="15"/>
  <c r="F187" i="15" s="1"/>
  <c r="BF191" i="1"/>
  <c r="I191" i="15"/>
  <c r="J191" i="15" s="1"/>
  <c r="M191" i="15"/>
  <c r="N191" i="15" s="1"/>
  <c r="E191" i="15"/>
  <c r="F191" i="15" s="1"/>
  <c r="BF192" i="1"/>
  <c r="M192" i="15"/>
  <c r="N192" i="15" s="1"/>
  <c r="I192" i="15"/>
  <c r="J192" i="15" s="1"/>
  <c r="E192" i="15"/>
  <c r="F192" i="15" s="1"/>
  <c r="BF193" i="1"/>
  <c r="M193" i="15"/>
  <c r="N193" i="15" s="1"/>
  <c r="E193" i="15"/>
  <c r="F193" i="15" s="1"/>
  <c r="I193" i="15"/>
  <c r="J193" i="15" s="1"/>
  <c r="BF194" i="1"/>
  <c r="M194" i="15"/>
  <c r="N194" i="15" s="1"/>
  <c r="E194" i="15"/>
  <c r="F194" i="15" s="1"/>
  <c r="I194" i="15"/>
  <c r="J194" i="15" s="1"/>
  <c r="BE196" i="1"/>
  <c r="M196" i="15"/>
  <c r="N196" i="15" s="1"/>
  <c r="E196" i="15"/>
  <c r="F196" i="15" s="1"/>
  <c r="I196" i="15"/>
  <c r="J196" i="15" s="1"/>
  <c r="BE198" i="1"/>
  <c r="M198" i="15"/>
  <c r="N198" i="15" s="1"/>
  <c r="E198" i="15"/>
  <c r="F198" i="15" s="1"/>
  <c r="I198" i="15"/>
  <c r="J198" i="15" s="1"/>
  <c r="BJ200" i="1"/>
  <c r="O200" i="15"/>
  <c r="P200" i="15" s="1"/>
  <c r="G200" i="15"/>
  <c r="H200" i="15" s="1"/>
  <c r="K200" i="15"/>
  <c r="L200" i="15" s="1"/>
  <c r="BJ201" i="1"/>
  <c r="K201" i="15"/>
  <c r="L201" i="15" s="1"/>
  <c r="O201" i="15"/>
  <c r="P201" i="15" s="1"/>
  <c r="G201" i="15"/>
  <c r="H201" i="15" s="1"/>
  <c r="BJ202" i="1"/>
  <c r="O202" i="15"/>
  <c r="P202" i="15" s="1"/>
  <c r="G202" i="15"/>
  <c r="H202" i="15" s="1"/>
  <c r="K202" i="15"/>
  <c r="L202" i="15" s="1"/>
  <c r="BE206" i="1"/>
  <c r="M206" i="15"/>
  <c r="N206" i="15" s="1"/>
  <c r="I206" i="15"/>
  <c r="J206" i="15" s="1"/>
  <c r="E206" i="15"/>
  <c r="F206" i="15" s="1"/>
  <c r="BE208" i="1"/>
  <c r="M208" i="15"/>
  <c r="N208" i="15" s="1"/>
  <c r="E208" i="15"/>
  <c r="F208" i="15" s="1"/>
  <c r="I208" i="15"/>
  <c r="J208" i="15" s="1"/>
  <c r="BF211" i="1"/>
  <c r="E211" i="15"/>
  <c r="F211" i="15" s="1"/>
  <c r="M211" i="15"/>
  <c r="N211" i="15" s="1"/>
  <c r="I211" i="15"/>
  <c r="J211" i="15" s="1"/>
  <c r="BE213" i="1"/>
  <c r="M213" i="15"/>
  <c r="N213" i="15" s="1"/>
  <c r="E213" i="15"/>
  <c r="F213" i="15" s="1"/>
  <c r="I213" i="15"/>
  <c r="J213" i="15" s="1"/>
  <c r="BE216" i="1"/>
  <c r="M216" i="15"/>
  <c r="N216" i="15" s="1"/>
  <c r="I216" i="15"/>
  <c r="J216" i="15" s="1"/>
  <c r="E216" i="15"/>
  <c r="F216" i="15" s="1"/>
  <c r="BF224" i="1"/>
  <c r="M224" i="15"/>
  <c r="N224" i="15" s="1"/>
  <c r="I224" i="15"/>
  <c r="J224" i="15" s="1"/>
  <c r="E224" i="15"/>
  <c r="F224" i="15" s="1"/>
  <c r="BF225" i="1"/>
  <c r="E225" i="15"/>
  <c r="F225" i="15" s="1"/>
  <c r="I225" i="15"/>
  <c r="J225" i="15" s="1"/>
  <c r="M225" i="15"/>
  <c r="N225" i="15" s="1"/>
  <c r="BE228" i="1"/>
  <c r="I228" i="15"/>
  <c r="J228" i="15" s="1"/>
  <c r="M228" i="15"/>
  <c r="N228" i="15" s="1"/>
  <c r="E228" i="15"/>
  <c r="F228" i="15" s="1"/>
  <c r="BE233" i="1"/>
  <c r="E233" i="15"/>
  <c r="F233" i="15" s="1"/>
  <c r="I233" i="15"/>
  <c r="J233" i="15" s="1"/>
  <c r="M233" i="15"/>
  <c r="N233" i="15" s="1"/>
  <c r="BJ239" i="1"/>
  <c r="K239" i="15"/>
  <c r="L239" i="15" s="1"/>
  <c r="G239" i="15"/>
  <c r="H239" i="15" s="1"/>
  <c r="O239" i="15"/>
  <c r="P239" i="15" s="1"/>
  <c r="BJ240" i="1"/>
  <c r="K240" i="15"/>
  <c r="L240" i="15" s="1"/>
  <c r="O240" i="15"/>
  <c r="P240" i="15" s="1"/>
  <c r="G240" i="15"/>
  <c r="H240" i="15" s="1"/>
  <c r="BF247" i="1"/>
  <c r="E247" i="15"/>
  <c r="F247" i="15" s="1"/>
  <c r="M247" i="15"/>
  <c r="N247" i="15" s="1"/>
  <c r="I247" i="15"/>
  <c r="J247" i="15" s="1"/>
  <c r="BF248" i="1"/>
  <c r="M248" i="15"/>
  <c r="N248" i="15" s="1"/>
  <c r="I248" i="15"/>
  <c r="J248" i="15" s="1"/>
  <c r="E248" i="15"/>
  <c r="F248" i="15" s="1"/>
  <c r="BF249" i="1"/>
  <c r="I249" i="15"/>
  <c r="J249" i="15" s="1"/>
  <c r="M249" i="15"/>
  <c r="N249" i="15" s="1"/>
  <c r="E249" i="15"/>
  <c r="F249" i="15" s="1"/>
  <c r="BF250" i="1"/>
  <c r="M250" i="15"/>
  <c r="N250" i="15" s="1"/>
  <c r="I250" i="15"/>
  <c r="J250" i="15" s="1"/>
  <c r="E250" i="15"/>
  <c r="F250" i="15" s="1"/>
  <c r="BE252" i="1"/>
  <c r="M252" i="15"/>
  <c r="N252" i="15" s="1"/>
  <c r="E252" i="15"/>
  <c r="F252" i="15" s="1"/>
  <c r="I252" i="15"/>
  <c r="J252" i="15" s="1"/>
  <c r="BE254" i="1"/>
  <c r="E254" i="15"/>
  <c r="F254" i="15" s="1"/>
  <c r="I254" i="15"/>
  <c r="J254" i="15" s="1"/>
  <c r="M254" i="15"/>
  <c r="N254" i="15" s="1"/>
  <c r="BF266" i="1"/>
  <c r="I266" i="15"/>
  <c r="J266" i="15" s="1"/>
  <c r="M266" i="15"/>
  <c r="N266" i="15" s="1"/>
  <c r="E266" i="15"/>
  <c r="F266" i="15" s="1"/>
  <c r="BE270" i="1"/>
  <c r="I270" i="15"/>
  <c r="J270" i="15" s="1"/>
  <c r="E270" i="15"/>
  <c r="F270" i="15" s="1"/>
  <c r="M270" i="15"/>
  <c r="N270" i="15" s="1"/>
  <c r="BJ272" i="1"/>
  <c r="O272" i="15"/>
  <c r="P272" i="15" s="1"/>
  <c r="K272" i="15"/>
  <c r="L272" i="15" s="1"/>
  <c r="G272" i="15"/>
  <c r="H272" i="15" s="1"/>
  <c r="BJ275" i="1"/>
  <c r="G275" i="15"/>
  <c r="H275" i="15" s="1"/>
  <c r="K275" i="15"/>
  <c r="L275" i="15" s="1"/>
  <c r="O275" i="15"/>
  <c r="P275" i="15" s="1"/>
  <c r="BJ276" i="1"/>
  <c r="G276" i="15"/>
  <c r="H276" i="15" s="1"/>
  <c r="O276" i="15"/>
  <c r="P276" i="15" s="1"/>
  <c r="K276" i="15"/>
  <c r="L276" i="15" s="1"/>
  <c r="BJ277" i="1"/>
  <c r="G277" i="15"/>
  <c r="H277" i="15" s="1"/>
  <c r="K277" i="15"/>
  <c r="L277" i="15" s="1"/>
  <c r="O277" i="15"/>
  <c r="P277" i="15" s="1"/>
  <c r="BE282" i="1"/>
  <c r="E282" i="15"/>
  <c r="F282" i="15" s="1"/>
  <c r="M282" i="15"/>
  <c r="N282" i="15" s="1"/>
  <c r="I282" i="15"/>
  <c r="J282" i="15" s="1"/>
  <c r="BF285" i="1"/>
  <c r="I285" i="15"/>
  <c r="J285" i="15" s="1"/>
  <c r="M285" i="15"/>
  <c r="N285" i="15" s="1"/>
  <c r="E285" i="15"/>
  <c r="F285" i="15" s="1"/>
  <c r="BE288" i="1"/>
  <c r="M288" i="15"/>
  <c r="N288" i="15" s="1"/>
  <c r="E288" i="15"/>
  <c r="F288" i="15" s="1"/>
  <c r="I288" i="15"/>
  <c r="J288" i="15" s="1"/>
  <c r="BF291" i="1"/>
  <c r="M291" i="15"/>
  <c r="N291" i="15" s="1"/>
  <c r="E291" i="15"/>
  <c r="F291" i="15" s="1"/>
  <c r="I291" i="15"/>
  <c r="J291" i="15" s="1"/>
  <c r="BF292" i="1"/>
  <c r="M292" i="15"/>
  <c r="N292" i="15" s="1"/>
  <c r="E292" i="15"/>
  <c r="F292" i="15" s="1"/>
  <c r="I292" i="15"/>
  <c r="J292" i="15" s="1"/>
  <c r="BE293" i="1"/>
  <c r="I293" i="15"/>
  <c r="J293" i="15" s="1"/>
  <c r="M293" i="15"/>
  <c r="N293" i="15" s="1"/>
  <c r="E293" i="15"/>
  <c r="F293" i="15" s="1"/>
  <c r="BF295" i="1"/>
  <c r="M295" i="15"/>
  <c r="N295" i="15" s="1"/>
  <c r="E295" i="15"/>
  <c r="F295" i="15" s="1"/>
  <c r="I295" i="15"/>
  <c r="J295" i="15" s="1"/>
  <c r="BF296" i="1"/>
  <c r="E296" i="15"/>
  <c r="F296" i="15" s="1"/>
  <c r="M296" i="15"/>
  <c r="N296" i="15" s="1"/>
  <c r="I296" i="15"/>
  <c r="J296" i="15" s="1"/>
  <c r="BF299" i="1"/>
  <c r="I299" i="15"/>
  <c r="J299" i="15" s="1"/>
  <c r="M299" i="15"/>
  <c r="N299" i="15" s="1"/>
  <c r="E299" i="15"/>
  <c r="F299" i="15" s="1"/>
  <c r="BF300" i="1"/>
  <c r="M300" i="15"/>
  <c r="N300" i="15" s="1"/>
  <c r="E300" i="15"/>
  <c r="F300" i="15" s="1"/>
  <c r="I300" i="15"/>
  <c r="J300" i="15" s="1"/>
  <c r="BF301" i="1"/>
  <c r="I301" i="15"/>
  <c r="J301" i="15" s="1"/>
  <c r="M301" i="15"/>
  <c r="N301" i="15" s="1"/>
  <c r="E301" i="15"/>
  <c r="F301" i="15" s="1"/>
  <c r="BF303" i="1"/>
  <c r="M303" i="15"/>
  <c r="N303" i="15" s="1"/>
  <c r="I303" i="15"/>
  <c r="J303" i="15" s="1"/>
  <c r="E303" i="15"/>
  <c r="F303" i="15" s="1"/>
  <c r="BF304" i="1"/>
  <c r="E304" i="15"/>
  <c r="F304" i="15" s="1"/>
  <c r="I304" i="15"/>
  <c r="J304" i="15" s="1"/>
  <c r="M304" i="15"/>
  <c r="N304" i="15" s="1"/>
  <c r="BF305" i="1"/>
  <c r="I305" i="15"/>
  <c r="J305" i="15" s="1"/>
  <c r="M305" i="15"/>
  <c r="N305" i="15" s="1"/>
  <c r="E305" i="15"/>
  <c r="F305" i="15" s="1"/>
  <c r="BE308" i="1"/>
  <c r="E308" i="15"/>
  <c r="F308" i="15" s="1"/>
  <c r="I308" i="15"/>
  <c r="J308" i="15" s="1"/>
  <c r="M308" i="15"/>
  <c r="N308" i="15" s="1"/>
  <c r="BJ310" i="1"/>
  <c r="G310" i="15"/>
  <c r="H310" i="15" s="1"/>
  <c r="K310" i="15"/>
  <c r="L310" i="15" s="1"/>
  <c r="O310" i="15"/>
  <c r="P310" i="15" s="1"/>
  <c r="BJ311" i="1"/>
  <c r="G311" i="15"/>
  <c r="H311" i="15" s="1"/>
  <c r="K311" i="15"/>
  <c r="L311" i="15" s="1"/>
  <c r="O311" i="15"/>
  <c r="P311" i="15" s="1"/>
  <c r="BJ312" i="1"/>
  <c r="G312" i="15"/>
  <c r="H312" i="15" s="1"/>
  <c r="O312" i="15"/>
  <c r="P312" i="15" s="1"/>
  <c r="K312" i="15"/>
  <c r="L312" i="15" s="1"/>
  <c r="BJ313" i="1"/>
  <c r="G313" i="15"/>
  <c r="H313" i="15" s="1"/>
  <c r="K313" i="15"/>
  <c r="L313" i="15" s="1"/>
  <c r="O313" i="15"/>
  <c r="P313" i="15" s="1"/>
  <c r="BJ314" i="1"/>
  <c r="G314" i="15"/>
  <c r="H314" i="15" s="1"/>
  <c r="K314" i="15"/>
  <c r="L314" i="15" s="1"/>
  <c r="O314" i="15"/>
  <c r="P314" i="15" s="1"/>
  <c r="BJ315" i="1"/>
  <c r="K315" i="15"/>
  <c r="L315" i="15" s="1"/>
  <c r="O315" i="15"/>
  <c r="P315" i="15" s="1"/>
  <c r="G315" i="15"/>
  <c r="H315" i="15" s="1"/>
  <c r="BE319" i="1"/>
  <c r="M319" i="15"/>
  <c r="N319" i="15" s="1"/>
  <c r="I319" i="15"/>
  <c r="J319" i="15" s="1"/>
  <c r="E319" i="15"/>
  <c r="F319" i="15" s="1"/>
  <c r="BE321" i="1"/>
  <c r="M321" i="15"/>
  <c r="N321" i="15" s="1"/>
  <c r="E321" i="15"/>
  <c r="F321" i="15" s="1"/>
  <c r="I321" i="15"/>
  <c r="J321" i="15" s="1"/>
  <c r="BE323" i="1"/>
  <c r="I323" i="15"/>
  <c r="J323" i="15" s="1"/>
  <c r="M323" i="15"/>
  <c r="N323" i="15" s="1"/>
  <c r="E323" i="15"/>
  <c r="F323" i="15" s="1"/>
  <c r="BE325" i="1"/>
  <c r="M325" i="15"/>
  <c r="N325" i="15" s="1"/>
  <c r="I325" i="15"/>
  <c r="J325" i="15" s="1"/>
  <c r="E325" i="15"/>
  <c r="F325" i="15" s="1"/>
  <c r="BJ327" i="1"/>
  <c r="O327" i="15"/>
  <c r="P327" i="15" s="1"/>
  <c r="K327" i="15"/>
  <c r="L327" i="15" s="1"/>
  <c r="G327" i="15"/>
  <c r="H327" i="15" s="1"/>
  <c r="BI329" i="1"/>
  <c r="K329" i="15"/>
  <c r="L329" i="15" s="1"/>
  <c r="O329" i="15"/>
  <c r="P329" i="15" s="1"/>
  <c r="G329" i="15"/>
  <c r="H329" i="15" s="1"/>
  <c r="BI330" i="1"/>
  <c r="O330" i="15"/>
  <c r="P330" i="15" s="1"/>
  <c r="K330" i="15"/>
  <c r="L330" i="15" s="1"/>
  <c r="G330" i="15"/>
  <c r="H330" i="15" s="1"/>
  <c r="BI331" i="1"/>
  <c r="O331" i="15"/>
  <c r="P331" i="15" s="1"/>
  <c r="K331" i="15"/>
  <c r="L331" i="15" s="1"/>
  <c r="G331" i="15"/>
  <c r="H331" i="15" s="1"/>
  <c r="BI332" i="1"/>
  <c r="G332" i="15"/>
  <c r="H332" i="15" s="1"/>
  <c r="O332" i="15"/>
  <c r="P332" i="15" s="1"/>
  <c r="K332" i="15"/>
  <c r="L332" i="15" s="1"/>
  <c r="BJ334" i="1"/>
  <c r="G334" i="15"/>
  <c r="H334" i="15" s="1"/>
  <c r="K334" i="15"/>
  <c r="L334" i="15" s="1"/>
  <c r="O334" i="15"/>
  <c r="P334" i="15" s="1"/>
  <c r="BJ335" i="1"/>
  <c r="O335" i="15"/>
  <c r="P335" i="15" s="1"/>
  <c r="K335" i="15"/>
  <c r="L335" i="15" s="1"/>
  <c r="G335" i="15"/>
  <c r="H335" i="15" s="1"/>
  <c r="BJ336" i="1"/>
  <c r="O336" i="15"/>
  <c r="P336" i="15" s="1"/>
  <c r="G336" i="15"/>
  <c r="H336" i="15" s="1"/>
  <c r="K336" i="15"/>
  <c r="L336" i="15" s="1"/>
  <c r="BJ337" i="1"/>
  <c r="G337" i="15"/>
  <c r="H337" i="15" s="1"/>
  <c r="K337" i="15"/>
  <c r="L337" i="15" s="1"/>
  <c r="O337" i="15"/>
  <c r="P337" i="15" s="1"/>
  <c r="BJ338" i="1"/>
  <c r="G338" i="15"/>
  <c r="H338" i="15" s="1"/>
  <c r="K338" i="15"/>
  <c r="L338" i="15" s="1"/>
  <c r="O338" i="15"/>
  <c r="P338" i="15" s="1"/>
  <c r="BJ339" i="1"/>
  <c r="O339" i="15"/>
  <c r="P339" i="15" s="1"/>
  <c r="K339" i="15"/>
  <c r="L339" i="15" s="1"/>
  <c r="G339" i="15"/>
  <c r="H339" i="15" s="1"/>
  <c r="BJ340" i="1"/>
  <c r="O340" i="15"/>
  <c r="P340" i="15" s="1"/>
  <c r="G340" i="15"/>
  <c r="H340" i="15" s="1"/>
  <c r="K340" i="15"/>
  <c r="L340" i="15" s="1"/>
  <c r="BJ341" i="1"/>
  <c r="G341" i="15"/>
  <c r="H341" i="15" s="1"/>
  <c r="O341" i="15"/>
  <c r="P341" i="15" s="1"/>
  <c r="K341" i="15"/>
  <c r="L341" i="15" s="1"/>
  <c r="BJ342" i="1"/>
  <c r="G342" i="15"/>
  <c r="H342" i="15" s="1"/>
  <c r="K342" i="15"/>
  <c r="L342" i="15" s="1"/>
  <c r="O342" i="15"/>
  <c r="P342" i="15" s="1"/>
  <c r="BJ343" i="1"/>
  <c r="K343" i="15"/>
  <c r="L343" i="15" s="1"/>
  <c r="O343" i="15"/>
  <c r="P343" i="15" s="1"/>
  <c r="G343" i="15"/>
  <c r="H343" i="15" s="1"/>
  <c r="BJ344" i="1"/>
  <c r="K344" i="15"/>
  <c r="L344" i="15" s="1"/>
  <c r="O344" i="15"/>
  <c r="P344" i="15" s="1"/>
  <c r="G344" i="15"/>
  <c r="H344" i="15" s="1"/>
  <c r="BJ346" i="1"/>
  <c r="K346" i="15"/>
  <c r="L346" i="15" s="1"/>
  <c r="G346" i="15"/>
  <c r="H346" i="15" s="1"/>
  <c r="O346" i="15"/>
  <c r="P346" i="15" s="1"/>
  <c r="BJ347" i="1"/>
  <c r="O347" i="15"/>
  <c r="P347" i="15" s="1"/>
  <c r="K347" i="15"/>
  <c r="L347" i="15" s="1"/>
  <c r="G347" i="15"/>
  <c r="H347" i="15" s="1"/>
  <c r="BJ348" i="1"/>
  <c r="K348" i="15"/>
  <c r="L348" i="15" s="1"/>
  <c r="G348" i="15"/>
  <c r="H348" i="15" s="1"/>
  <c r="O348" i="15"/>
  <c r="P348" i="15" s="1"/>
  <c r="BJ350" i="1"/>
  <c r="K350" i="15"/>
  <c r="L350" i="15" s="1"/>
  <c r="G350" i="15"/>
  <c r="H350" i="15" s="1"/>
  <c r="O350" i="15"/>
  <c r="P350" i="15" s="1"/>
  <c r="BI351" i="1"/>
  <c r="O351" i="15"/>
  <c r="P351" i="15" s="1"/>
  <c r="K351" i="15"/>
  <c r="L351" i="15" s="1"/>
  <c r="G351" i="15"/>
  <c r="H351" i="15" s="1"/>
  <c r="BI352" i="1"/>
  <c r="O352" i="15"/>
  <c r="P352" i="15" s="1"/>
  <c r="G352" i="15"/>
  <c r="H352" i="15" s="1"/>
  <c r="K352" i="15"/>
  <c r="L352" i="15" s="1"/>
  <c r="BI353" i="1"/>
  <c r="O353" i="15"/>
  <c r="P353" i="15" s="1"/>
  <c r="K353" i="15"/>
  <c r="L353" i="15" s="1"/>
  <c r="G353" i="15"/>
  <c r="H353" i="15" s="1"/>
  <c r="BJ354" i="1"/>
  <c r="K354" i="15"/>
  <c r="L354" i="15" s="1"/>
  <c r="G354" i="15"/>
  <c r="H354" i="15" s="1"/>
  <c r="O354" i="15"/>
  <c r="P354" i="15" s="1"/>
  <c r="BJ355" i="1"/>
  <c r="O355" i="15"/>
  <c r="P355" i="15" s="1"/>
  <c r="K355" i="15"/>
  <c r="L355" i="15" s="1"/>
  <c r="G355" i="15"/>
  <c r="H355" i="15" s="1"/>
  <c r="BJ356" i="1"/>
  <c r="K356" i="15"/>
  <c r="L356" i="15" s="1"/>
  <c r="G356" i="15"/>
  <c r="H356" i="15" s="1"/>
  <c r="O356" i="15"/>
  <c r="P356" i="15" s="1"/>
  <c r="BE366" i="1"/>
  <c r="M366" i="15"/>
  <c r="N366" i="15" s="1"/>
  <c r="E366" i="15"/>
  <c r="F366" i="15" s="1"/>
  <c r="I366" i="15"/>
  <c r="J366" i="15" s="1"/>
  <c r="BE368" i="1"/>
  <c r="M368" i="15"/>
  <c r="N368" i="15" s="1"/>
  <c r="E368" i="15"/>
  <c r="F368" i="15" s="1"/>
  <c r="I368" i="15"/>
  <c r="J368" i="15" s="1"/>
  <c r="BJ370" i="1"/>
  <c r="K370" i="15"/>
  <c r="L370" i="15" s="1"/>
  <c r="G370" i="15"/>
  <c r="H370" i="15" s="1"/>
  <c r="O370" i="15"/>
  <c r="P370" i="15" s="1"/>
  <c r="BE374" i="1"/>
  <c r="M374" i="15"/>
  <c r="N374" i="15" s="1"/>
  <c r="I374" i="15"/>
  <c r="J374" i="15" s="1"/>
  <c r="E374" i="15"/>
  <c r="F374" i="15" s="1"/>
  <c r="BE379" i="1"/>
  <c r="M379" i="15"/>
  <c r="N379" i="15" s="1"/>
  <c r="I379" i="15"/>
  <c r="J379" i="15" s="1"/>
  <c r="E379" i="15"/>
  <c r="F379" i="15" s="1"/>
  <c r="BE381" i="1"/>
  <c r="M381" i="15"/>
  <c r="N381" i="15" s="1"/>
  <c r="I381" i="15"/>
  <c r="J381" i="15" s="1"/>
  <c r="E381" i="15"/>
  <c r="F381" i="15" s="1"/>
  <c r="BE383" i="1"/>
  <c r="M383" i="15"/>
  <c r="N383" i="15" s="1"/>
  <c r="I383" i="15"/>
  <c r="J383" i="15" s="1"/>
  <c r="E383" i="15"/>
  <c r="F383" i="15" s="1"/>
  <c r="BE385" i="1"/>
  <c r="M385" i="15"/>
  <c r="N385" i="15" s="1"/>
  <c r="E385" i="15"/>
  <c r="F385" i="15" s="1"/>
  <c r="I385" i="15"/>
  <c r="J385" i="15" s="1"/>
  <c r="BE387" i="1"/>
  <c r="E387" i="15"/>
  <c r="F387" i="15" s="1"/>
  <c r="M387" i="15"/>
  <c r="N387" i="15" s="1"/>
  <c r="I387" i="15"/>
  <c r="J387" i="15" s="1"/>
  <c r="BF390" i="1"/>
  <c r="E390" i="15"/>
  <c r="F390" i="15" s="1"/>
  <c r="I390" i="15"/>
  <c r="J390" i="15" s="1"/>
  <c r="M390" i="15"/>
  <c r="N390" i="15" s="1"/>
  <c r="BF391" i="1"/>
  <c r="M391" i="15"/>
  <c r="N391" i="15" s="1"/>
  <c r="E391" i="15"/>
  <c r="F391" i="15" s="1"/>
  <c r="I391" i="15"/>
  <c r="J391" i="15" s="1"/>
  <c r="BF392" i="1"/>
  <c r="M392" i="15"/>
  <c r="N392" i="15" s="1"/>
  <c r="I392" i="15"/>
  <c r="J392" i="15" s="1"/>
  <c r="E392" i="15"/>
  <c r="F392" i="15" s="1"/>
  <c r="BF393" i="1"/>
  <c r="M393" i="15"/>
  <c r="N393" i="15" s="1"/>
  <c r="E393" i="15"/>
  <c r="F393" i="15" s="1"/>
  <c r="I393" i="15"/>
  <c r="J393" i="15" s="1"/>
  <c r="BF394" i="1"/>
  <c r="M394" i="15"/>
  <c r="N394" i="15" s="1"/>
  <c r="I394" i="15"/>
  <c r="J394" i="15" s="1"/>
  <c r="E394" i="15"/>
  <c r="F394" i="15" s="1"/>
  <c r="BE398" i="1"/>
  <c r="M398" i="15"/>
  <c r="N398" i="15" s="1"/>
  <c r="I398" i="15"/>
  <c r="J398" i="15" s="1"/>
  <c r="E398" i="15"/>
  <c r="F398" i="15" s="1"/>
  <c r="BE400" i="1"/>
  <c r="M400" i="15"/>
  <c r="N400" i="15" s="1"/>
  <c r="E400" i="15"/>
  <c r="F400" i="15" s="1"/>
  <c r="I400" i="15"/>
  <c r="J400" i="15" s="1"/>
  <c r="BE402" i="1"/>
  <c r="M402" i="15"/>
  <c r="N402" i="15" s="1"/>
  <c r="E402" i="15"/>
  <c r="F402" i="15" s="1"/>
  <c r="I402" i="15"/>
  <c r="J402" i="15" s="1"/>
  <c r="BJ404" i="1"/>
  <c r="O404" i="15"/>
  <c r="P404" i="15" s="1"/>
  <c r="K404" i="15"/>
  <c r="L404" i="15" s="1"/>
  <c r="G404" i="15"/>
  <c r="H404" i="15" s="1"/>
  <c r="BE408" i="1"/>
  <c r="E408" i="15"/>
  <c r="F408" i="15" s="1"/>
  <c r="I408" i="15"/>
  <c r="J408" i="15" s="1"/>
  <c r="M408" i="15"/>
  <c r="N408" i="15" s="1"/>
  <c r="BE410" i="1"/>
  <c r="I410" i="15"/>
  <c r="J410" i="15" s="1"/>
  <c r="M410" i="15"/>
  <c r="N410" i="15" s="1"/>
  <c r="E410" i="15"/>
  <c r="F410" i="15" s="1"/>
  <c r="BE412" i="1"/>
  <c r="E412" i="15"/>
  <c r="F412" i="15" s="1"/>
  <c r="M412" i="15"/>
  <c r="N412" i="15" s="1"/>
  <c r="I412" i="15"/>
  <c r="J412" i="15" s="1"/>
  <c r="BE414" i="1"/>
  <c r="M414" i="15"/>
  <c r="N414" i="15" s="1"/>
  <c r="I414" i="15"/>
  <c r="J414" i="15" s="1"/>
  <c r="E414" i="15"/>
  <c r="F414" i="15" s="1"/>
  <c r="BE418" i="1"/>
  <c r="M418" i="15"/>
  <c r="N418" i="15" s="1"/>
  <c r="I418" i="15"/>
  <c r="J418" i="15" s="1"/>
  <c r="E418" i="15"/>
  <c r="F418" i="15" s="1"/>
  <c r="BE420" i="1"/>
  <c r="M420" i="15"/>
  <c r="N420" i="15" s="1"/>
  <c r="I420" i="15"/>
  <c r="J420" i="15" s="1"/>
  <c r="E420" i="15"/>
  <c r="F420" i="15" s="1"/>
  <c r="BE422" i="1"/>
  <c r="M422" i="15"/>
  <c r="N422" i="15" s="1"/>
  <c r="I422" i="15"/>
  <c r="J422" i="15" s="1"/>
  <c r="E422" i="15"/>
  <c r="F422" i="15" s="1"/>
  <c r="BJ425" i="1"/>
  <c r="G425" i="15"/>
  <c r="H425" i="15" s="1"/>
  <c r="K425" i="15"/>
  <c r="L425" i="15" s="1"/>
  <c r="O425" i="15"/>
  <c r="P425" i="15" s="1"/>
  <c r="BE432" i="1"/>
  <c r="M432" i="15"/>
  <c r="N432" i="15" s="1"/>
  <c r="I432" i="15"/>
  <c r="J432" i="15" s="1"/>
  <c r="E432" i="15"/>
  <c r="F432" i="15" s="1"/>
  <c r="BF438" i="1"/>
  <c r="M438" i="15"/>
  <c r="N438" i="15" s="1"/>
  <c r="I438" i="15"/>
  <c r="J438" i="15" s="1"/>
  <c r="E438" i="15"/>
  <c r="F438" i="15" s="1"/>
  <c r="BF439" i="1"/>
  <c r="I439" i="15"/>
  <c r="J439" i="15" s="1"/>
  <c r="M439" i="15"/>
  <c r="N439" i="15" s="1"/>
  <c r="E439" i="15"/>
  <c r="F439" i="15" s="1"/>
  <c r="BF440" i="1"/>
  <c r="M440" i="15"/>
  <c r="N440" i="15" s="1"/>
  <c r="I440" i="15"/>
  <c r="J440" i="15" s="1"/>
  <c r="E440" i="15"/>
  <c r="F440" i="15" s="1"/>
  <c r="BF442" i="1"/>
  <c r="E442" i="15"/>
  <c r="F442" i="15" s="1"/>
  <c r="M442" i="15"/>
  <c r="N442" i="15" s="1"/>
  <c r="I442" i="15"/>
  <c r="J442" i="15" s="1"/>
  <c r="BF443" i="1"/>
  <c r="M443" i="15"/>
  <c r="N443" i="15" s="1"/>
  <c r="E443" i="15"/>
  <c r="F443" i="15" s="1"/>
  <c r="I443" i="15"/>
  <c r="J443" i="15" s="1"/>
  <c r="BF444" i="1"/>
  <c r="M444" i="15"/>
  <c r="N444" i="15" s="1"/>
  <c r="I444" i="15"/>
  <c r="J444" i="15" s="1"/>
  <c r="E444" i="15"/>
  <c r="F444" i="15" s="1"/>
  <c r="BF464" i="1"/>
  <c r="M464" i="15"/>
  <c r="N464" i="15" s="1"/>
  <c r="I464" i="15"/>
  <c r="J464" i="15" s="1"/>
  <c r="E464" i="15"/>
  <c r="F464" i="15" s="1"/>
  <c r="BF465" i="1"/>
  <c r="M465" i="15"/>
  <c r="N465" i="15" s="1"/>
  <c r="I465" i="15"/>
  <c r="J465" i="15" s="1"/>
  <c r="E465" i="15"/>
  <c r="F465" i="15" s="1"/>
  <c r="BF466" i="1"/>
  <c r="E466" i="15"/>
  <c r="F466" i="15" s="1"/>
  <c r="I466" i="15"/>
  <c r="J466" i="15" s="1"/>
  <c r="M466" i="15"/>
  <c r="N466" i="15" s="1"/>
  <c r="BE472" i="1"/>
  <c r="E472" i="15"/>
  <c r="F472" i="15" s="1"/>
  <c r="I472" i="15"/>
  <c r="J472" i="15" s="1"/>
  <c r="M472" i="15"/>
  <c r="N472" i="15" s="1"/>
  <c r="BJ483" i="1"/>
  <c r="K483" i="15"/>
  <c r="L483" i="15" s="1"/>
  <c r="G483" i="15"/>
  <c r="H483" i="15" s="1"/>
  <c r="O483" i="15"/>
  <c r="P483" i="15" s="1"/>
  <c r="BI489" i="1"/>
  <c r="O489" i="15"/>
  <c r="P489" i="15" s="1"/>
  <c r="G489" i="15"/>
  <c r="H489" i="15" s="1"/>
  <c r="K489" i="15"/>
  <c r="L489" i="15" s="1"/>
  <c r="BJ491" i="1"/>
  <c r="K491" i="15"/>
  <c r="L491" i="15" s="1"/>
  <c r="O491" i="15"/>
  <c r="P491" i="15" s="1"/>
  <c r="G491" i="15"/>
  <c r="H491" i="15" s="1"/>
  <c r="BJ492" i="1"/>
  <c r="O492" i="15"/>
  <c r="P492" i="15" s="1"/>
  <c r="K492" i="15"/>
  <c r="L492" i="15" s="1"/>
  <c r="G492" i="15"/>
  <c r="H492" i="15" s="1"/>
  <c r="BJ493" i="1"/>
  <c r="O493" i="15"/>
  <c r="P493" i="15" s="1"/>
  <c r="G493" i="15"/>
  <c r="H493" i="15" s="1"/>
  <c r="K493" i="15"/>
  <c r="L493" i="15" s="1"/>
  <c r="BJ494" i="1"/>
  <c r="O494" i="15"/>
  <c r="P494" i="15" s="1"/>
  <c r="K494" i="15"/>
  <c r="L494" i="15" s="1"/>
  <c r="G494" i="15"/>
  <c r="H494" i="15" s="1"/>
  <c r="BJ495" i="1"/>
  <c r="K495" i="15"/>
  <c r="L495" i="15" s="1"/>
  <c r="O495" i="15"/>
  <c r="P495" i="15" s="1"/>
  <c r="G495" i="15"/>
  <c r="H495" i="15" s="1"/>
  <c r="BJ496" i="1"/>
  <c r="O496" i="15"/>
  <c r="P496" i="15" s="1"/>
  <c r="K496" i="15"/>
  <c r="L496" i="15" s="1"/>
  <c r="G496" i="15"/>
  <c r="H496" i="15" s="1"/>
  <c r="BJ497" i="1"/>
  <c r="K497" i="15"/>
  <c r="L497" i="15" s="1"/>
  <c r="G497" i="15"/>
  <c r="H497" i="15" s="1"/>
  <c r="O497" i="15"/>
  <c r="P497" i="15" s="1"/>
  <c r="BJ498" i="1"/>
  <c r="K498" i="15"/>
  <c r="L498" i="15" s="1"/>
  <c r="O498" i="15"/>
  <c r="P498" i="15" s="1"/>
  <c r="G498" i="15"/>
  <c r="H498" i="15" s="1"/>
  <c r="BJ499" i="1"/>
  <c r="K499" i="15"/>
  <c r="L499" i="15" s="1"/>
  <c r="O499" i="15"/>
  <c r="P499" i="15" s="1"/>
  <c r="G499" i="15"/>
  <c r="H499" i="15" s="1"/>
  <c r="BJ500" i="1"/>
  <c r="O500" i="15"/>
  <c r="P500" i="15" s="1"/>
  <c r="K500" i="15"/>
  <c r="L500" i="15" s="1"/>
  <c r="G500" i="15"/>
  <c r="H500" i="15" s="1"/>
  <c r="BJ501" i="1"/>
  <c r="K501" i="15"/>
  <c r="L501" i="15" s="1"/>
  <c r="O501" i="15"/>
  <c r="P501" i="15" s="1"/>
  <c r="G501" i="15"/>
  <c r="H501" i="15" s="1"/>
  <c r="BJ502" i="1"/>
  <c r="G502" i="15"/>
  <c r="H502" i="15" s="1"/>
  <c r="O502" i="15"/>
  <c r="P502" i="15" s="1"/>
  <c r="K502" i="15"/>
  <c r="L502" i="15" s="1"/>
  <c r="BJ504" i="1"/>
  <c r="K504" i="15"/>
  <c r="L504" i="15" s="1"/>
  <c r="G504" i="15"/>
  <c r="H504" i="15" s="1"/>
  <c r="O504" i="15"/>
  <c r="P504" i="15" s="1"/>
  <c r="BJ506" i="1"/>
  <c r="O506" i="15"/>
  <c r="P506" i="15" s="1"/>
  <c r="K506" i="15"/>
  <c r="L506" i="15" s="1"/>
  <c r="G506" i="15"/>
  <c r="H506" i="15" s="1"/>
  <c r="BJ507" i="1"/>
  <c r="O507" i="15"/>
  <c r="P507" i="15" s="1"/>
  <c r="K507" i="15"/>
  <c r="L507" i="15" s="1"/>
  <c r="G507" i="15"/>
  <c r="H507" i="15" s="1"/>
  <c r="BJ508" i="1"/>
  <c r="O508" i="15"/>
  <c r="P508" i="15" s="1"/>
  <c r="K508" i="15"/>
  <c r="L508" i="15" s="1"/>
  <c r="G508" i="15"/>
  <c r="H508" i="15" s="1"/>
  <c r="BJ509" i="1"/>
  <c r="O509" i="15"/>
  <c r="P509" i="15" s="1"/>
  <c r="K509" i="15"/>
  <c r="L509" i="15" s="1"/>
  <c r="G509" i="15"/>
  <c r="H509" i="15" s="1"/>
  <c r="BJ510" i="1"/>
  <c r="K510" i="15"/>
  <c r="L510" i="15" s="1"/>
  <c r="O510" i="15"/>
  <c r="P510" i="15" s="1"/>
  <c r="G510" i="15"/>
  <c r="H510" i="15" s="1"/>
  <c r="BI512" i="1"/>
  <c r="O512" i="15"/>
  <c r="P512" i="15" s="1"/>
  <c r="G512" i="15"/>
  <c r="H512" i="15" s="1"/>
  <c r="K512" i="15"/>
  <c r="L512" i="15" s="1"/>
  <c r="BI513" i="1"/>
  <c r="O513" i="15"/>
  <c r="P513" i="15" s="1"/>
  <c r="K513" i="15"/>
  <c r="L513" i="15" s="1"/>
  <c r="G513" i="15"/>
  <c r="H513" i="15" s="1"/>
  <c r="BI515" i="1"/>
  <c r="K515" i="15"/>
  <c r="L515" i="15" s="1"/>
  <c r="O515" i="15"/>
  <c r="P515" i="15" s="1"/>
  <c r="G515" i="15"/>
  <c r="H515" i="15" s="1"/>
  <c r="BF521" i="1"/>
  <c r="I521" i="15"/>
  <c r="J521" i="15" s="1"/>
  <c r="M521" i="15"/>
  <c r="N521" i="15" s="1"/>
  <c r="E521" i="15"/>
  <c r="F521" i="15" s="1"/>
  <c r="BF523" i="1"/>
  <c r="M523" i="15"/>
  <c r="N523" i="15" s="1"/>
  <c r="I523" i="15"/>
  <c r="J523" i="15" s="1"/>
  <c r="E523" i="15"/>
  <c r="F523" i="15" s="1"/>
  <c r="BF524" i="1"/>
  <c r="M524" i="15"/>
  <c r="N524" i="15" s="1"/>
  <c r="E524" i="15"/>
  <c r="F524" i="15" s="1"/>
  <c r="I524" i="15"/>
  <c r="J524" i="15" s="1"/>
  <c r="BF525" i="1"/>
  <c r="I525" i="15"/>
  <c r="J525" i="15" s="1"/>
  <c r="M525" i="15"/>
  <c r="N525" i="15" s="1"/>
  <c r="E525" i="15"/>
  <c r="F525" i="15" s="1"/>
  <c r="BF526" i="1"/>
  <c r="M526" i="15"/>
  <c r="N526" i="15" s="1"/>
  <c r="E526" i="15"/>
  <c r="F526" i="15" s="1"/>
  <c r="I526" i="15"/>
  <c r="J526" i="15" s="1"/>
  <c r="BF527" i="1"/>
  <c r="I527" i="15"/>
  <c r="J527" i="15" s="1"/>
  <c r="M527" i="15"/>
  <c r="N527" i="15" s="1"/>
  <c r="E527" i="15"/>
  <c r="F527" i="15" s="1"/>
  <c r="BF528" i="1"/>
  <c r="I528" i="15"/>
  <c r="J528" i="15" s="1"/>
  <c r="M528" i="15"/>
  <c r="N528" i="15" s="1"/>
  <c r="E528" i="15"/>
  <c r="F528" i="15" s="1"/>
  <c r="BF530" i="1"/>
  <c r="M530" i="15"/>
  <c r="N530" i="15" s="1"/>
  <c r="E530" i="15"/>
  <c r="F530" i="15" s="1"/>
  <c r="I530" i="15"/>
  <c r="J530" i="15" s="1"/>
  <c r="BF531" i="1"/>
  <c r="I531" i="15"/>
  <c r="J531" i="15" s="1"/>
  <c r="M531" i="15"/>
  <c r="N531" i="15" s="1"/>
  <c r="E531" i="15"/>
  <c r="F531" i="15" s="1"/>
  <c r="BF532" i="1"/>
  <c r="M532" i="15"/>
  <c r="N532" i="15" s="1"/>
  <c r="I532" i="15"/>
  <c r="J532" i="15" s="1"/>
  <c r="E532" i="15"/>
  <c r="F532" i="15" s="1"/>
  <c r="BF535" i="1"/>
  <c r="I535" i="15"/>
  <c r="J535" i="15" s="1"/>
  <c r="E535" i="15"/>
  <c r="F535" i="15" s="1"/>
  <c r="M535" i="15"/>
  <c r="N535" i="15" s="1"/>
  <c r="BF537" i="1"/>
  <c r="M537" i="15"/>
  <c r="N537" i="15" s="1"/>
  <c r="E537" i="15"/>
  <c r="F537" i="15" s="1"/>
  <c r="I537" i="15"/>
  <c r="J537" i="15" s="1"/>
  <c r="BF538" i="1"/>
  <c r="M538" i="15"/>
  <c r="N538" i="15" s="1"/>
  <c r="E538" i="15"/>
  <c r="F538" i="15" s="1"/>
  <c r="I538" i="15"/>
  <c r="J538" i="15" s="1"/>
  <c r="BE540" i="1"/>
  <c r="M540" i="15"/>
  <c r="N540" i="15" s="1"/>
  <c r="I540" i="15"/>
  <c r="J540" i="15" s="1"/>
  <c r="E540" i="15"/>
  <c r="F540" i="15" s="1"/>
  <c r="BF543" i="1"/>
  <c r="M543" i="15"/>
  <c r="N543" i="15" s="1"/>
  <c r="E543" i="15"/>
  <c r="F543" i="15" s="1"/>
  <c r="I543" i="15"/>
  <c r="J543" i="15" s="1"/>
  <c r="BF544" i="1"/>
  <c r="M544" i="15"/>
  <c r="N544" i="15" s="1"/>
  <c r="E544" i="15"/>
  <c r="F544" i="15" s="1"/>
  <c r="I544" i="15"/>
  <c r="J544" i="15" s="1"/>
  <c r="BF548" i="1"/>
  <c r="M548" i="15"/>
  <c r="N548" i="15" s="1"/>
  <c r="I548" i="15"/>
  <c r="J548" i="15" s="1"/>
  <c r="E548" i="15"/>
  <c r="F548" i="15" s="1"/>
  <c r="BF549" i="1"/>
  <c r="M549" i="15"/>
  <c r="N549" i="15" s="1"/>
  <c r="E549" i="15"/>
  <c r="F549" i="15" s="1"/>
  <c r="I549" i="15"/>
  <c r="J549" i="15" s="1"/>
  <c r="BF550" i="1"/>
  <c r="M550" i="15"/>
  <c r="N550" i="15" s="1"/>
  <c r="E550" i="15"/>
  <c r="F550" i="15" s="1"/>
  <c r="I550" i="15"/>
  <c r="J550" i="15" s="1"/>
  <c r="BE554" i="1"/>
  <c r="I554" i="15"/>
  <c r="J554" i="15" s="1"/>
  <c r="M554" i="15"/>
  <c r="N554" i="15" s="1"/>
  <c r="E554" i="15"/>
  <c r="F554" i="15" s="1"/>
  <c r="BJ556" i="1"/>
  <c r="O556" i="15"/>
  <c r="P556" i="15" s="1"/>
  <c r="K556" i="15"/>
  <c r="L556" i="15" s="1"/>
  <c r="G556" i="15"/>
  <c r="H556" i="15" s="1"/>
  <c r="BJ558" i="1"/>
  <c r="O558" i="15"/>
  <c r="P558" i="15" s="1"/>
  <c r="K558" i="15"/>
  <c r="L558" i="15" s="1"/>
  <c r="G558" i="15"/>
  <c r="H558" i="15" s="1"/>
  <c r="BJ559" i="1"/>
  <c r="K559" i="15"/>
  <c r="L559" i="15" s="1"/>
  <c r="G559" i="15"/>
  <c r="H559" i="15" s="1"/>
  <c r="O559" i="15"/>
  <c r="P559" i="15" s="1"/>
  <c r="BJ563" i="1"/>
  <c r="G563" i="15"/>
  <c r="H563" i="15" s="1"/>
  <c r="K563" i="15"/>
  <c r="L563" i="15" s="1"/>
  <c r="O563" i="15"/>
  <c r="P563" i="15" s="1"/>
  <c r="BJ564" i="1"/>
  <c r="K564" i="15"/>
  <c r="L564" i="15" s="1"/>
  <c r="O564" i="15"/>
  <c r="P564" i="15" s="1"/>
  <c r="G564" i="15"/>
  <c r="H564" i="15" s="1"/>
  <c r="BJ565" i="1"/>
  <c r="K565" i="15"/>
  <c r="L565" i="15" s="1"/>
  <c r="O565" i="15"/>
  <c r="P565" i="15" s="1"/>
  <c r="G565" i="15"/>
  <c r="H565" i="15" s="1"/>
  <c r="BJ566" i="1"/>
  <c r="O566" i="15"/>
  <c r="P566" i="15" s="1"/>
  <c r="K566" i="15"/>
  <c r="L566" i="15" s="1"/>
  <c r="G566" i="15"/>
  <c r="H566" i="15" s="1"/>
  <c r="BJ567" i="1"/>
  <c r="O567" i="15"/>
  <c r="P567" i="15" s="1"/>
  <c r="G567" i="15"/>
  <c r="H567" i="15" s="1"/>
  <c r="K567" i="15"/>
  <c r="L567" i="15" s="1"/>
  <c r="BJ568" i="1"/>
  <c r="O568" i="15"/>
  <c r="P568" i="15" s="1"/>
  <c r="K568" i="15"/>
  <c r="L568" i="15" s="1"/>
  <c r="G568" i="15"/>
  <c r="H568" i="15" s="1"/>
  <c r="BJ569" i="1"/>
  <c r="O569" i="15"/>
  <c r="P569" i="15" s="1"/>
  <c r="G569" i="15"/>
  <c r="H569" i="15" s="1"/>
  <c r="K569" i="15"/>
  <c r="L569" i="15" s="1"/>
  <c r="BJ570" i="1"/>
  <c r="O570" i="15"/>
  <c r="P570" i="15" s="1"/>
  <c r="G570" i="15"/>
  <c r="H570" i="15" s="1"/>
  <c r="K570" i="15"/>
  <c r="L570" i="15" s="1"/>
  <c r="BJ571" i="1"/>
  <c r="K571" i="15"/>
  <c r="L571" i="15" s="1"/>
  <c r="O571" i="15"/>
  <c r="P571" i="15" s="1"/>
  <c r="G571" i="15"/>
  <c r="H571" i="15" s="1"/>
  <c r="BJ572" i="1"/>
  <c r="O572" i="15"/>
  <c r="P572" i="15" s="1"/>
  <c r="G572" i="15"/>
  <c r="H572" i="15" s="1"/>
  <c r="K572" i="15"/>
  <c r="L572" i="15" s="1"/>
  <c r="BJ573" i="1"/>
  <c r="K573" i="15"/>
  <c r="L573" i="15" s="1"/>
  <c r="G573" i="15"/>
  <c r="H573" i="15" s="1"/>
  <c r="O573" i="15"/>
  <c r="P573" i="15" s="1"/>
  <c r="BJ574" i="1"/>
  <c r="O574" i="15"/>
  <c r="P574" i="15" s="1"/>
  <c r="K574" i="15"/>
  <c r="L574" i="15" s="1"/>
  <c r="G574" i="15"/>
  <c r="H574" i="15" s="1"/>
  <c r="BJ576" i="1"/>
  <c r="O576" i="15"/>
  <c r="P576" i="15" s="1"/>
  <c r="K576" i="15"/>
  <c r="L576" i="15" s="1"/>
  <c r="G576" i="15"/>
  <c r="H576" i="15" s="1"/>
  <c r="BJ577" i="1"/>
  <c r="O577" i="15"/>
  <c r="P577" i="15" s="1"/>
  <c r="G577" i="15"/>
  <c r="H577" i="15" s="1"/>
  <c r="K577" i="15"/>
  <c r="L577" i="15" s="1"/>
  <c r="BJ581" i="1"/>
  <c r="G581" i="15"/>
  <c r="H581" i="15" s="1"/>
  <c r="K581" i="15"/>
  <c r="L581" i="15" s="1"/>
  <c r="O581" i="15"/>
  <c r="P581" i="15" s="1"/>
  <c r="BJ582" i="1"/>
  <c r="K582" i="15"/>
  <c r="L582" i="15" s="1"/>
  <c r="G582" i="15"/>
  <c r="H582" i="15" s="1"/>
  <c r="O582" i="15"/>
  <c r="P582" i="15" s="1"/>
  <c r="BJ585" i="1"/>
  <c r="G585" i="15"/>
  <c r="H585" i="15" s="1"/>
  <c r="O585" i="15"/>
  <c r="P585" i="15" s="1"/>
  <c r="K585" i="15"/>
  <c r="L585" i="15" s="1"/>
  <c r="BJ587" i="1"/>
  <c r="G587" i="15"/>
  <c r="H587" i="15" s="1"/>
  <c r="O587" i="15"/>
  <c r="P587" i="15" s="1"/>
  <c r="K587" i="15"/>
  <c r="L587" i="15" s="1"/>
  <c r="BJ588" i="1"/>
  <c r="O588" i="15"/>
  <c r="P588" i="15" s="1"/>
  <c r="G588" i="15"/>
  <c r="H588" i="15" s="1"/>
  <c r="K588" i="15"/>
  <c r="L588" i="15" s="1"/>
  <c r="BJ589" i="1"/>
  <c r="O589" i="15"/>
  <c r="P589" i="15" s="1"/>
  <c r="K589" i="15"/>
  <c r="L589" i="15" s="1"/>
  <c r="G589" i="15"/>
  <c r="H589" i="15" s="1"/>
  <c r="BJ590" i="1"/>
  <c r="O590" i="15"/>
  <c r="P590" i="15" s="1"/>
  <c r="G590" i="15"/>
  <c r="H590" i="15" s="1"/>
  <c r="K590" i="15"/>
  <c r="L590" i="15" s="1"/>
  <c r="BJ591" i="1"/>
  <c r="O591" i="15"/>
  <c r="P591" i="15" s="1"/>
  <c r="K591" i="15"/>
  <c r="L591" i="15" s="1"/>
  <c r="G591" i="15"/>
  <c r="H591" i="15" s="1"/>
  <c r="BJ592" i="1"/>
  <c r="O592" i="15"/>
  <c r="P592" i="15" s="1"/>
  <c r="G592" i="15"/>
  <c r="H592" i="15" s="1"/>
  <c r="K592" i="15"/>
  <c r="L592" i="15" s="1"/>
  <c r="BE597" i="1"/>
  <c r="I597" i="15"/>
  <c r="J597" i="15" s="1"/>
  <c r="M597" i="15"/>
  <c r="N597" i="15" s="1"/>
  <c r="E597" i="15"/>
  <c r="F597" i="15" s="1"/>
  <c r="BE605" i="1"/>
  <c r="E605" i="15"/>
  <c r="F605" i="15" s="1"/>
  <c r="I605" i="15"/>
  <c r="J605" i="15" s="1"/>
  <c r="M605" i="15"/>
  <c r="N605" i="15" s="1"/>
  <c r="BF609" i="1"/>
  <c r="I609" i="15"/>
  <c r="J609" i="15" s="1"/>
  <c r="E609" i="15"/>
  <c r="F609" i="15" s="1"/>
  <c r="M609" i="15"/>
  <c r="N609" i="15" s="1"/>
  <c r="BF610" i="1"/>
  <c r="M610" i="15"/>
  <c r="N610" i="15" s="1"/>
  <c r="I610" i="15"/>
  <c r="J610" i="15" s="1"/>
  <c r="E610" i="15"/>
  <c r="F610" i="15" s="1"/>
  <c r="BF611" i="1"/>
  <c r="E611" i="15"/>
  <c r="F611" i="15" s="1"/>
  <c r="I611" i="15"/>
  <c r="J611" i="15" s="1"/>
  <c r="M611" i="15"/>
  <c r="N611" i="15" s="1"/>
  <c r="BF612" i="1"/>
  <c r="M612" i="15"/>
  <c r="N612" i="15" s="1"/>
  <c r="I612" i="15"/>
  <c r="J612" i="15" s="1"/>
  <c r="E612" i="15"/>
  <c r="F612" i="15" s="1"/>
  <c r="BF613" i="1"/>
  <c r="E613" i="15"/>
  <c r="F613" i="15" s="1"/>
  <c r="M613" i="15"/>
  <c r="N613" i="15" s="1"/>
  <c r="I613" i="15"/>
  <c r="J613" i="15" s="1"/>
  <c r="BI21" i="1"/>
  <c r="O21" i="15"/>
  <c r="P21" i="15" s="1"/>
  <c r="K21" i="15"/>
  <c r="L21" i="15" s="1"/>
  <c r="G21" i="15"/>
  <c r="H21" i="15" s="1"/>
  <c r="BI25" i="1"/>
  <c r="O25" i="15"/>
  <c r="P25" i="15" s="1"/>
  <c r="K25" i="15"/>
  <c r="L25" i="15" s="1"/>
  <c r="G25" i="15"/>
  <c r="H25" i="15" s="1"/>
  <c r="BI34" i="1"/>
  <c r="O34" i="15"/>
  <c r="P34" i="15" s="1"/>
  <c r="G34" i="15"/>
  <c r="H34" i="15" s="1"/>
  <c r="K34" i="15"/>
  <c r="L34" i="15" s="1"/>
  <c r="BI54" i="1"/>
  <c r="K54" i="15"/>
  <c r="L54" i="15" s="1"/>
  <c r="O54" i="15"/>
  <c r="P54" i="15" s="1"/>
  <c r="G54" i="15"/>
  <c r="H54" i="15" s="1"/>
  <c r="BI57" i="1"/>
  <c r="O57" i="15"/>
  <c r="P57" i="15" s="1"/>
  <c r="K57" i="15"/>
  <c r="L57" i="15" s="1"/>
  <c r="G57" i="15"/>
  <c r="H57" i="15" s="1"/>
  <c r="BI68" i="1"/>
  <c r="O68" i="15"/>
  <c r="P68" i="15" s="1"/>
  <c r="G68" i="15"/>
  <c r="H68" i="15" s="1"/>
  <c r="K68" i="15"/>
  <c r="L68" i="15" s="1"/>
  <c r="BI76" i="1"/>
  <c r="K76" i="15"/>
  <c r="L76" i="15" s="1"/>
  <c r="O76" i="15"/>
  <c r="P76" i="15" s="1"/>
  <c r="G76" i="15"/>
  <c r="H76" i="15" s="1"/>
  <c r="BI79" i="1"/>
  <c r="O79" i="15"/>
  <c r="P79" i="15" s="1"/>
  <c r="K79" i="15"/>
  <c r="L79" i="15" s="1"/>
  <c r="G79" i="15"/>
  <c r="H79" i="15" s="1"/>
  <c r="BI81" i="1"/>
  <c r="O81" i="15"/>
  <c r="P81" i="15" s="1"/>
  <c r="K81" i="15"/>
  <c r="L81" i="15" s="1"/>
  <c r="G81" i="15"/>
  <c r="H81" i="15" s="1"/>
  <c r="BI22" i="1"/>
  <c r="O22" i="15"/>
  <c r="P22" i="15" s="1"/>
  <c r="G22" i="15"/>
  <c r="H22" i="15" s="1"/>
  <c r="K22" i="15"/>
  <c r="L22" i="15" s="1"/>
  <c r="BI24" i="1"/>
  <c r="O24" i="15"/>
  <c r="P24" i="15" s="1"/>
  <c r="G24" i="15"/>
  <c r="H24" i="15" s="1"/>
  <c r="K24" i="15"/>
  <c r="L24" i="15" s="1"/>
  <c r="BI26" i="1"/>
  <c r="K26" i="15"/>
  <c r="L26" i="15" s="1"/>
  <c r="O26" i="15"/>
  <c r="P26" i="15" s="1"/>
  <c r="G26" i="15"/>
  <c r="H26" i="15" s="1"/>
  <c r="BI28" i="1"/>
  <c r="K28" i="15"/>
  <c r="L28" i="15" s="1"/>
  <c r="O28" i="15"/>
  <c r="P28" i="15" s="1"/>
  <c r="G28" i="15"/>
  <c r="H28" i="15" s="1"/>
  <c r="BI30" i="1"/>
  <c r="O30" i="15"/>
  <c r="P30" i="15" s="1"/>
  <c r="G30" i="15"/>
  <c r="H30" i="15" s="1"/>
  <c r="K30" i="15"/>
  <c r="L30" i="15" s="1"/>
  <c r="BI33" i="1"/>
  <c r="O33" i="15"/>
  <c r="P33" i="15" s="1"/>
  <c r="K33" i="15"/>
  <c r="L33" i="15" s="1"/>
  <c r="G33" i="15"/>
  <c r="H33" i="15" s="1"/>
  <c r="BI36" i="1"/>
  <c r="O36" i="15"/>
  <c r="P36" i="15" s="1"/>
  <c r="G36" i="15"/>
  <c r="H36" i="15" s="1"/>
  <c r="K36" i="15"/>
  <c r="L36" i="15" s="1"/>
  <c r="BI38" i="1"/>
  <c r="G38" i="15"/>
  <c r="H38" i="15" s="1"/>
  <c r="O38" i="15"/>
  <c r="P38" i="15" s="1"/>
  <c r="K38" i="15"/>
  <c r="L38" i="15" s="1"/>
  <c r="BI45" i="1"/>
  <c r="O45" i="15"/>
  <c r="P45" i="15" s="1"/>
  <c r="K45" i="15"/>
  <c r="L45" i="15" s="1"/>
  <c r="G45" i="15"/>
  <c r="H45" i="15" s="1"/>
  <c r="BI47" i="1"/>
  <c r="O47" i="15"/>
  <c r="P47" i="15" s="1"/>
  <c r="K47" i="15"/>
  <c r="L47" i="15" s="1"/>
  <c r="G47" i="15"/>
  <c r="H47" i="15" s="1"/>
  <c r="BI53" i="1"/>
  <c r="O53" i="15"/>
  <c r="P53" i="15" s="1"/>
  <c r="K53" i="15"/>
  <c r="L53" i="15" s="1"/>
  <c r="G53" i="15"/>
  <c r="H53" i="15" s="1"/>
  <c r="BI55" i="1"/>
  <c r="K55" i="15"/>
  <c r="L55" i="15" s="1"/>
  <c r="G55" i="15"/>
  <c r="H55" i="15" s="1"/>
  <c r="O55" i="15"/>
  <c r="P55" i="15" s="1"/>
  <c r="BI59" i="1"/>
  <c r="O59" i="15"/>
  <c r="P59" i="15" s="1"/>
  <c r="K59" i="15"/>
  <c r="L59" i="15" s="1"/>
  <c r="G59" i="15"/>
  <c r="H59" i="15" s="1"/>
  <c r="BI61" i="1"/>
  <c r="O61" i="15"/>
  <c r="P61" i="15" s="1"/>
  <c r="K61" i="15"/>
  <c r="L61" i="15" s="1"/>
  <c r="G61" i="15"/>
  <c r="H61" i="15" s="1"/>
  <c r="BI67" i="1"/>
  <c r="O67" i="15"/>
  <c r="P67" i="15" s="1"/>
  <c r="K67" i="15"/>
  <c r="L67" i="15" s="1"/>
  <c r="G67" i="15"/>
  <c r="H67" i="15" s="1"/>
  <c r="BI75" i="1"/>
  <c r="K75" i="15"/>
  <c r="L75" i="15" s="1"/>
  <c r="O75" i="15"/>
  <c r="P75" i="15" s="1"/>
  <c r="G75" i="15"/>
  <c r="H75" i="15" s="1"/>
  <c r="BI77" i="1"/>
  <c r="O77" i="15"/>
  <c r="P77" i="15" s="1"/>
  <c r="K77" i="15"/>
  <c r="L77" i="15" s="1"/>
  <c r="G77" i="15"/>
  <c r="H77" i="15" s="1"/>
  <c r="BI80" i="1"/>
  <c r="K80" i="15"/>
  <c r="L80" i="15" s="1"/>
  <c r="O80" i="15"/>
  <c r="P80" i="15" s="1"/>
  <c r="G80" i="15"/>
  <c r="H80" i="15" s="1"/>
  <c r="BI82" i="1"/>
  <c r="O82" i="15"/>
  <c r="P82" i="15" s="1"/>
  <c r="G82" i="15"/>
  <c r="H82" i="15" s="1"/>
  <c r="K82" i="15"/>
  <c r="L82" i="15" s="1"/>
  <c r="BI87" i="1"/>
  <c r="O87" i="15"/>
  <c r="P87" i="15" s="1"/>
  <c r="K87" i="15"/>
  <c r="L87" i="15" s="1"/>
  <c r="G87" i="15"/>
  <c r="H87" i="15" s="1"/>
  <c r="BI92" i="1"/>
  <c r="O92" i="15"/>
  <c r="P92" i="15" s="1"/>
  <c r="G92" i="15"/>
  <c r="H92" i="15" s="1"/>
  <c r="K92" i="15"/>
  <c r="L92" i="15" s="1"/>
  <c r="BI94" i="1"/>
  <c r="K94" i="15"/>
  <c r="L94" i="15" s="1"/>
  <c r="O94" i="15"/>
  <c r="P94" i="15" s="1"/>
  <c r="G94" i="15"/>
  <c r="H94" i="15" s="1"/>
  <c r="BI96" i="1"/>
  <c r="K96" i="15"/>
  <c r="L96" i="15" s="1"/>
  <c r="O96" i="15"/>
  <c r="P96" i="15" s="1"/>
  <c r="G96" i="15"/>
  <c r="H96" i="15" s="1"/>
  <c r="BI99" i="1"/>
  <c r="O99" i="15"/>
  <c r="P99" i="15" s="1"/>
  <c r="K99" i="15"/>
  <c r="L99" i="15" s="1"/>
  <c r="G99" i="15"/>
  <c r="H99" i="15" s="1"/>
  <c r="BI104" i="1"/>
  <c r="O104" i="15"/>
  <c r="P104" i="15" s="1"/>
  <c r="G104" i="15"/>
  <c r="H104" i="15" s="1"/>
  <c r="K104" i="15"/>
  <c r="L104" i="15" s="1"/>
  <c r="BI107" i="1"/>
  <c r="O107" i="15"/>
  <c r="P107" i="15" s="1"/>
  <c r="K107" i="15"/>
  <c r="L107" i="15" s="1"/>
  <c r="G107" i="15"/>
  <c r="H107" i="15" s="1"/>
  <c r="BI115" i="1"/>
  <c r="O115" i="15"/>
  <c r="P115" i="15" s="1"/>
  <c r="K115" i="15"/>
  <c r="L115" i="15" s="1"/>
  <c r="G115" i="15"/>
  <c r="H115" i="15" s="1"/>
  <c r="BI117" i="1"/>
  <c r="O117" i="15"/>
  <c r="P117" i="15" s="1"/>
  <c r="K117" i="15"/>
  <c r="L117" i="15" s="1"/>
  <c r="G117" i="15"/>
  <c r="H117" i="15" s="1"/>
  <c r="BI123" i="1"/>
  <c r="O123" i="15"/>
  <c r="P123" i="15" s="1"/>
  <c r="K123" i="15"/>
  <c r="L123" i="15" s="1"/>
  <c r="G123" i="15"/>
  <c r="H123" i="15" s="1"/>
  <c r="BI127" i="1"/>
  <c r="O127" i="15"/>
  <c r="P127" i="15" s="1"/>
  <c r="K127" i="15"/>
  <c r="L127" i="15" s="1"/>
  <c r="G127" i="15"/>
  <c r="H127" i="15" s="1"/>
  <c r="BI132" i="1"/>
  <c r="O132" i="15"/>
  <c r="P132" i="15" s="1"/>
  <c r="G132" i="15"/>
  <c r="H132" i="15" s="1"/>
  <c r="K132" i="15"/>
  <c r="L132" i="15" s="1"/>
  <c r="BI136" i="1"/>
  <c r="G136" i="15"/>
  <c r="H136" i="15" s="1"/>
  <c r="K136" i="15"/>
  <c r="L136" i="15" s="1"/>
  <c r="O136" i="15"/>
  <c r="P136" i="15" s="1"/>
  <c r="BI138" i="1"/>
  <c r="O138" i="15"/>
  <c r="P138" i="15" s="1"/>
  <c r="K138" i="15"/>
  <c r="L138" i="15" s="1"/>
  <c r="G138" i="15"/>
  <c r="H138" i="15" s="1"/>
  <c r="BI154" i="1"/>
  <c r="G154" i="15"/>
  <c r="H154" i="15" s="1"/>
  <c r="K154" i="15"/>
  <c r="L154" i="15" s="1"/>
  <c r="O154" i="15"/>
  <c r="P154" i="15" s="1"/>
  <c r="BI158" i="1"/>
  <c r="O158" i="15"/>
  <c r="P158" i="15" s="1"/>
  <c r="K158" i="15"/>
  <c r="L158" i="15" s="1"/>
  <c r="G158" i="15"/>
  <c r="H158" i="15" s="1"/>
  <c r="BI161" i="1"/>
  <c r="K161" i="15"/>
  <c r="L161" i="15" s="1"/>
  <c r="O161" i="15"/>
  <c r="P161" i="15" s="1"/>
  <c r="G161" i="15"/>
  <c r="H161" i="15" s="1"/>
  <c r="BI167" i="1"/>
  <c r="K167" i="15"/>
  <c r="L167" i="15" s="1"/>
  <c r="O167" i="15"/>
  <c r="P167" i="15" s="1"/>
  <c r="G167" i="15"/>
  <c r="H167" i="15" s="1"/>
  <c r="BI169" i="1"/>
  <c r="K169" i="15"/>
  <c r="L169" i="15" s="1"/>
  <c r="O169" i="15"/>
  <c r="P169" i="15" s="1"/>
  <c r="G169" i="15"/>
  <c r="H169" i="15" s="1"/>
  <c r="BI173" i="1"/>
  <c r="K173" i="15"/>
  <c r="L173" i="15" s="1"/>
  <c r="G173" i="15"/>
  <c r="H173" i="15" s="1"/>
  <c r="O173" i="15"/>
  <c r="P173" i="15" s="1"/>
  <c r="BI178" i="1"/>
  <c r="O178" i="15"/>
  <c r="P178" i="15" s="1"/>
  <c r="G178" i="15"/>
  <c r="H178" i="15" s="1"/>
  <c r="K178" i="15"/>
  <c r="L178" i="15" s="1"/>
  <c r="BI188" i="1"/>
  <c r="O188" i="15"/>
  <c r="P188" i="15" s="1"/>
  <c r="G188" i="15"/>
  <c r="H188" i="15" s="1"/>
  <c r="K188" i="15"/>
  <c r="L188" i="15" s="1"/>
  <c r="BI197" i="1"/>
  <c r="O197" i="15"/>
  <c r="P197" i="15" s="1"/>
  <c r="G197" i="15"/>
  <c r="H197" i="15" s="1"/>
  <c r="K197" i="15"/>
  <c r="L197" i="15" s="1"/>
  <c r="BI205" i="1"/>
  <c r="K205" i="15"/>
  <c r="L205" i="15" s="1"/>
  <c r="G205" i="15"/>
  <c r="H205" i="15" s="1"/>
  <c r="O205" i="15"/>
  <c r="P205" i="15" s="1"/>
  <c r="BI207" i="1"/>
  <c r="O207" i="15"/>
  <c r="P207" i="15" s="1"/>
  <c r="G207" i="15"/>
  <c r="H207" i="15" s="1"/>
  <c r="K207" i="15"/>
  <c r="L207" i="15" s="1"/>
  <c r="BI209" i="1"/>
  <c r="G209" i="15"/>
  <c r="H209" i="15" s="1"/>
  <c r="K209" i="15"/>
  <c r="L209" i="15" s="1"/>
  <c r="O209" i="15"/>
  <c r="P209" i="15" s="1"/>
  <c r="BI215" i="1"/>
  <c r="K215" i="15"/>
  <c r="L215" i="15" s="1"/>
  <c r="O215" i="15"/>
  <c r="P215" i="15" s="1"/>
  <c r="G215" i="15"/>
  <c r="H215" i="15" s="1"/>
  <c r="BF216" i="1"/>
  <c r="BI220" i="1"/>
  <c r="O220" i="15"/>
  <c r="P220" i="15" s="1"/>
  <c r="K220" i="15"/>
  <c r="L220" i="15" s="1"/>
  <c r="G220" i="15"/>
  <c r="H220" i="15" s="1"/>
  <c r="BF228" i="1"/>
  <c r="BI232" i="1"/>
  <c r="O232" i="15"/>
  <c r="P232" i="15" s="1"/>
  <c r="G232" i="15"/>
  <c r="H232" i="15" s="1"/>
  <c r="K232" i="15"/>
  <c r="L232" i="15" s="1"/>
  <c r="BF233" i="1"/>
  <c r="BI243" i="1"/>
  <c r="K243" i="15"/>
  <c r="L243" i="15" s="1"/>
  <c r="O243" i="15"/>
  <c r="P243" i="15" s="1"/>
  <c r="G243" i="15"/>
  <c r="H243" i="15" s="1"/>
  <c r="BI253" i="1"/>
  <c r="K253" i="15"/>
  <c r="L253" i="15" s="1"/>
  <c r="O253" i="15"/>
  <c r="P253" i="15" s="1"/>
  <c r="G253" i="15"/>
  <c r="H253" i="15" s="1"/>
  <c r="BI255" i="1"/>
  <c r="O255" i="15"/>
  <c r="P255" i="15" s="1"/>
  <c r="G255" i="15"/>
  <c r="H255" i="15" s="1"/>
  <c r="K255" i="15"/>
  <c r="L255" i="15" s="1"/>
  <c r="BI279" i="1"/>
  <c r="O279" i="15"/>
  <c r="P279" i="15" s="1"/>
  <c r="K279" i="15"/>
  <c r="L279" i="15" s="1"/>
  <c r="G279" i="15"/>
  <c r="H279" i="15" s="1"/>
  <c r="BI283" i="1"/>
  <c r="G283" i="15"/>
  <c r="H283" i="15" s="1"/>
  <c r="K283" i="15"/>
  <c r="L283" i="15" s="1"/>
  <c r="O283" i="15"/>
  <c r="P283" i="15" s="1"/>
  <c r="BI289" i="1"/>
  <c r="G289" i="15"/>
  <c r="H289" i="15" s="1"/>
  <c r="O289" i="15"/>
  <c r="P289" i="15" s="1"/>
  <c r="K289" i="15"/>
  <c r="L289" i="15" s="1"/>
  <c r="BI317" i="1"/>
  <c r="O317" i="15"/>
  <c r="P317" i="15" s="1"/>
  <c r="K317" i="15"/>
  <c r="L317" i="15" s="1"/>
  <c r="G317" i="15"/>
  <c r="H317" i="15" s="1"/>
  <c r="BI320" i="1"/>
  <c r="K320" i="15"/>
  <c r="L320" i="15" s="1"/>
  <c r="O320" i="15"/>
  <c r="P320" i="15" s="1"/>
  <c r="G320" i="15"/>
  <c r="H320" i="15" s="1"/>
  <c r="BI322" i="1"/>
  <c r="O322" i="15"/>
  <c r="P322" i="15" s="1"/>
  <c r="G322" i="15"/>
  <c r="H322" i="15" s="1"/>
  <c r="K322" i="15"/>
  <c r="L322" i="15" s="1"/>
  <c r="BI324" i="1"/>
  <c r="K324" i="15"/>
  <c r="L324" i="15" s="1"/>
  <c r="G324" i="15"/>
  <c r="H324" i="15" s="1"/>
  <c r="O324" i="15"/>
  <c r="P324" i="15" s="1"/>
  <c r="BI359" i="1"/>
  <c r="O359" i="15"/>
  <c r="P359" i="15" s="1"/>
  <c r="K359" i="15"/>
  <c r="L359" i="15" s="1"/>
  <c r="G359" i="15"/>
  <c r="H359" i="15" s="1"/>
  <c r="BI367" i="1"/>
  <c r="O367" i="15"/>
  <c r="P367" i="15" s="1"/>
  <c r="K367" i="15"/>
  <c r="L367" i="15" s="1"/>
  <c r="G367" i="15"/>
  <c r="H367" i="15" s="1"/>
  <c r="BI373" i="1"/>
  <c r="O373" i="15"/>
  <c r="P373" i="15" s="1"/>
  <c r="K373" i="15"/>
  <c r="L373" i="15" s="1"/>
  <c r="G373" i="15"/>
  <c r="H373" i="15" s="1"/>
  <c r="BI378" i="1"/>
  <c r="K378" i="15"/>
  <c r="L378" i="15" s="1"/>
  <c r="G378" i="15"/>
  <c r="H378" i="15" s="1"/>
  <c r="O378" i="15"/>
  <c r="P378" i="15" s="1"/>
  <c r="BI380" i="1"/>
  <c r="O380" i="15"/>
  <c r="P380" i="15" s="1"/>
  <c r="G380" i="15"/>
  <c r="H380" i="15" s="1"/>
  <c r="K380" i="15"/>
  <c r="L380" i="15" s="1"/>
  <c r="BI382" i="1"/>
  <c r="O382" i="15"/>
  <c r="P382" i="15" s="1"/>
  <c r="G382" i="15"/>
  <c r="H382" i="15" s="1"/>
  <c r="K382" i="15"/>
  <c r="L382" i="15" s="1"/>
  <c r="BI384" i="1"/>
  <c r="K384" i="15"/>
  <c r="L384" i="15" s="1"/>
  <c r="O384" i="15"/>
  <c r="P384" i="15" s="1"/>
  <c r="G384" i="15"/>
  <c r="H384" i="15" s="1"/>
  <c r="BI386" i="1"/>
  <c r="O386" i="15"/>
  <c r="P386" i="15" s="1"/>
  <c r="K386" i="15"/>
  <c r="L386" i="15" s="1"/>
  <c r="G386" i="15"/>
  <c r="H386" i="15" s="1"/>
  <c r="BI388" i="1"/>
  <c r="K388" i="15"/>
  <c r="L388" i="15" s="1"/>
  <c r="O388" i="15"/>
  <c r="P388" i="15" s="1"/>
  <c r="G388" i="15"/>
  <c r="H388" i="15" s="1"/>
  <c r="BI399" i="1"/>
  <c r="K399" i="15"/>
  <c r="L399" i="15" s="1"/>
  <c r="G399" i="15"/>
  <c r="H399" i="15" s="1"/>
  <c r="O399" i="15"/>
  <c r="P399" i="15" s="1"/>
  <c r="BI401" i="1"/>
  <c r="G401" i="15"/>
  <c r="H401" i="15" s="1"/>
  <c r="K401" i="15"/>
  <c r="L401" i="15" s="1"/>
  <c r="O401" i="15"/>
  <c r="P401" i="15" s="1"/>
  <c r="BI407" i="1"/>
  <c r="G407" i="15"/>
  <c r="H407" i="15" s="1"/>
  <c r="K407" i="15"/>
  <c r="L407" i="15" s="1"/>
  <c r="O407" i="15"/>
  <c r="P407" i="15" s="1"/>
  <c r="BI409" i="1"/>
  <c r="K409" i="15"/>
  <c r="L409" i="15" s="1"/>
  <c r="O409" i="15"/>
  <c r="P409" i="15" s="1"/>
  <c r="G409" i="15"/>
  <c r="H409" i="15" s="1"/>
  <c r="BI411" i="1"/>
  <c r="K411" i="15"/>
  <c r="L411" i="15" s="1"/>
  <c r="O411" i="15"/>
  <c r="P411" i="15" s="1"/>
  <c r="G411" i="15"/>
  <c r="H411" i="15" s="1"/>
  <c r="BI413" i="1"/>
  <c r="K413" i="15"/>
  <c r="L413" i="15" s="1"/>
  <c r="O413" i="15"/>
  <c r="P413" i="15" s="1"/>
  <c r="G413" i="15"/>
  <c r="H413" i="15" s="1"/>
  <c r="BI417" i="1"/>
  <c r="G417" i="15"/>
  <c r="H417" i="15" s="1"/>
  <c r="K417" i="15"/>
  <c r="L417" i="15" s="1"/>
  <c r="O417" i="15"/>
  <c r="P417" i="15" s="1"/>
  <c r="BI419" i="1"/>
  <c r="O419" i="15"/>
  <c r="P419" i="15" s="1"/>
  <c r="G419" i="15"/>
  <c r="H419" i="15" s="1"/>
  <c r="K419" i="15"/>
  <c r="L419" i="15" s="1"/>
  <c r="BI421" i="1"/>
  <c r="G421" i="15"/>
  <c r="H421" i="15" s="1"/>
  <c r="K421" i="15"/>
  <c r="L421" i="15" s="1"/>
  <c r="O421" i="15"/>
  <c r="P421" i="15" s="1"/>
  <c r="BF422" i="1"/>
  <c r="BI431" i="1"/>
  <c r="K431" i="15"/>
  <c r="L431" i="15" s="1"/>
  <c r="O431" i="15"/>
  <c r="P431" i="15" s="1"/>
  <c r="G431" i="15"/>
  <c r="H431" i="15" s="1"/>
  <c r="BF432" i="1"/>
  <c r="BI433" i="1"/>
  <c r="O433" i="15"/>
  <c r="P433" i="15" s="1"/>
  <c r="G433" i="15"/>
  <c r="H433" i="15" s="1"/>
  <c r="K433" i="15"/>
  <c r="L433" i="15" s="1"/>
  <c r="BF472" i="1"/>
  <c r="BI476" i="1"/>
  <c r="O476" i="15"/>
  <c r="P476" i="15" s="1"/>
  <c r="G476" i="15"/>
  <c r="H476" i="15" s="1"/>
  <c r="K476" i="15"/>
  <c r="L476" i="15" s="1"/>
  <c r="BI480" i="1"/>
  <c r="K480" i="15"/>
  <c r="L480" i="15" s="1"/>
  <c r="O480" i="15"/>
  <c r="P480" i="15" s="1"/>
  <c r="G480" i="15"/>
  <c r="H480" i="15" s="1"/>
  <c r="BI517" i="1"/>
  <c r="O517" i="15"/>
  <c r="P517" i="15" s="1"/>
  <c r="G517" i="15"/>
  <c r="H517" i="15" s="1"/>
  <c r="K517" i="15"/>
  <c r="L517" i="15" s="1"/>
  <c r="BI541" i="1"/>
  <c r="K541" i="15"/>
  <c r="L541" i="15" s="1"/>
  <c r="O541" i="15"/>
  <c r="P541" i="15" s="1"/>
  <c r="G541" i="15"/>
  <c r="H541" i="15" s="1"/>
  <c r="BI596" i="1"/>
  <c r="O596" i="15"/>
  <c r="P596" i="15" s="1"/>
  <c r="G596" i="15"/>
  <c r="H596" i="15" s="1"/>
  <c r="K596" i="15"/>
  <c r="L596" i="15" s="1"/>
  <c r="BI598" i="1"/>
  <c r="O598" i="15"/>
  <c r="P598" i="15" s="1"/>
  <c r="G598" i="15"/>
  <c r="H598" i="15" s="1"/>
  <c r="K598" i="15"/>
  <c r="L598" i="15" s="1"/>
  <c r="BI606" i="1"/>
  <c r="O606" i="15"/>
  <c r="P606" i="15" s="1"/>
  <c r="K606" i="15"/>
  <c r="L606" i="15" s="1"/>
  <c r="G606" i="15"/>
  <c r="H606" i="15" s="1"/>
  <c r="BI27" i="1"/>
  <c r="G27" i="15"/>
  <c r="H27" i="15" s="1"/>
  <c r="K27" i="15"/>
  <c r="L27" i="15" s="1"/>
  <c r="O27" i="15"/>
  <c r="P27" i="15" s="1"/>
  <c r="BI32" i="1"/>
  <c r="K32" i="15"/>
  <c r="L32" i="15" s="1"/>
  <c r="G32" i="15"/>
  <c r="H32" i="15" s="1"/>
  <c r="O32" i="15"/>
  <c r="P32" i="15" s="1"/>
  <c r="BI46" i="1"/>
  <c r="O46" i="15"/>
  <c r="P46" i="15" s="1"/>
  <c r="G46" i="15"/>
  <c r="H46" i="15" s="1"/>
  <c r="K46" i="15"/>
  <c r="L46" i="15" s="1"/>
  <c r="BI52" i="1"/>
  <c r="O52" i="15"/>
  <c r="P52" i="15" s="1"/>
  <c r="G52" i="15"/>
  <c r="H52" i="15" s="1"/>
  <c r="K52" i="15"/>
  <c r="L52" i="15" s="1"/>
  <c r="BJ11" i="1"/>
  <c r="O11" i="15"/>
  <c r="P11" i="15" s="1"/>
  <c r="K11" i="15"/>
  <c r="L11" i="15" s="1"/>
  <c r="G11" i="15"/>
  <c r="H11" i="15" s="1"/>
  <c r="BJ16" i="1"/>
  <c r="O16" i="15"/>
  <c r="P16" i="15" s="1"/>
  <c r="G16" i="15"/>
  <c r="H16" i="15" s="1"/>
  <c r="K16" i="15"/>
  <c r="L16" i="15" s="1"/>
  <c r="BJ17" i="1"/>
  <c r="O17" i="15"/>
  <c r="P17" i="15" s="1"/>
  <c r="K17" i="15"/>
  <c r="L17" i="15" s="1"/>
  <c r="G17" i="15"/>
  <c r="H17" i="15" s="1"/>
  <c r="BE22" i="1"/>
  <c r="M22" i="15"/>
  <c r="N22" i="15" s="1"/>
  <c r="E22" i="15"/>
  <c r="F22" i="15" s="1"/>
  <c r="I22" i="15"/>
  <c r="J22" i="15" s="1"/>
  <c r="BE24" i="1"/>
  <c r="I24" i="15"/>
  <c r="J24" i="15" s="1"/>
  <c r="M24" i="15"/>
  <c r="N24" i="15" s="1"/>
  <c r="E24" i="15"/>
  <c r="F24" i="15" s="1"/>
  <c r="BE26" i="1"/>
  <c r="I26" i="15"/>
  <c r="J26" i="15" s="1"/>
  <c r="E26" i="15"/>
  <c r="F26" i="15" s="1"/>
  <c r="M26" i="15"/>
  <c r="N26" i="15" s="1"/>
  <c r="BE28" i="1"/>
  <c r="M28" i="15"/>
  <c r="N28" i="15" s="1"/>
  <c r="E28" i="15"/>
  <c r="F28" i="15" s="1"/>
  <c r="I28" i="15"/>
  <c r="J28" i="15" s="1"/>
  <c r="BE30" i="1"/>
  <c r="M30" i="15"/>
  <c r="N30" i="15" s="1"/>
  <c r="E30" i="15"/>
  <c r="F30" i="15" s="1"/>
  <c r="I30" i="15"/>
  <c r="J30" i="15" s="1"/>
  <c r="BE33" i="1"/>
  <c r="M33" i="15"/>
  <c r="N33" i="15" s="1"/>
  <c r="I33" i="15"/>
  <c r="J33" i="15" s="1"/>
  <c r="E33" i="15"/>
  <c r="F33" i="15" s="1"/>
  <c r="BE36" i="1"/>
  <c r="I36" i="15"/>
  <c r="J36" i="15" s="1"/>
  <c r="M36" i="15"/>
  <c r="N36" i="15" s="1"/>
  <c r="E36" i="15"/>
  <c r="F36" i="15" s="1"/>
  <c r="BE38" i="1"/>
  <c r="M38" i="15"/>
  <c r="N38" i="15" s="1"/>
  <c r="I38" i="15"/>
  <c r="J38" i="15" s="1"/>
  <c r="E38" i="15"/>
  <c r="F38" i="15" s="1"/>
  <c r="BE45" i="1"/>
  <c r="M45" i="15"/>
  <c r="N45" i="15" s="1"/>
  <c r="I45" i="15"/>
  <c r="J45" i="15" s="1"/>
  <c r="E45" i="15"/>
  <c r="F45" i="15" s="1"/>
  <c r="BE47" i="1"/>
  <c r="I47" i="15"/>
  <c r="J47" i="15" s="1"/>
  <c r="E47" i="15"/>
  <c r="F47" i="15" s="1"/>
  <c r="M47" i="15"/>
  <c r="N47" i="15" s="1"/>
  <c r="BJ49" i="1"/>
  <c r="O49" i="15"/>
  <c r="P49" i="15" s="1"/>
  <c r="K49" i="15"/>
  <c r="L49" i="15" s="1"/>
  <c r="G49" i="15"/>
  <c r="H49" i="15" s="1"/>
  <c r="BE53" i="1"/>
  <c r="M53" i="15"/>
  <c r="N53" i="15" s="1"/>
  <c r="I53" i="15"/>
  <c r="J53" i="15" s="1"/>
  <c r="E53" i="15"/>
  <c r="F53" i="15" s="1"/>
  <c r="BE55" i="1"/>
  <c r="M55" i="15"/>
  <c r="N55" i="15" s="1"/>
  <c r="I55" i="15"/>
  <c r="J55" i="15" s="1"/>
  <c r="E55" i="15"/>
  <c r="F55" i="15" s="1"/>
  <c r="BE59" i="1"/>
  <c r="I59" i="15"/>
  <c r="J59" i="15" s="1"/>
  <c r="E59" i="15"/>
  <c r="F59" i="15" s="1"/>
  <c r="M59" i="15"/>
  <c r="N59" i="15" s="1"/>
  <c r="BE61" i="1"/>
  <c r="M61" i="15"/>
  <c r="N61" i="15" s="1"/>
  <c r="I61" i="15"/>
  <c r="J61" i="15" s="1"/>
  <c r="E61" i="15"/>
  <c r="F61" i="15" s="1"/>
  <c r="BJ64" i="1"/>
  <c r="O64" i="15"/>
  <c r="P64" i="15" s="1"/>
  <c r="G64" i="15"/>
  <c r="H64" i="15" s="1"/>
  <c r="K64" i="15"/>
  <c r="L64" i="15" s="1"/>
  <c r="BE67" i="1"/>
  <c r="M67" i="15"/>
  <c r="N67" i="15" s="1"/>
  <c r="E67" i="15"/>
  <c r="F67" i="15" s="1"/>
  <c r="I67" i="15"/>
  <c r="J67" i="15" s="1"/>
  <c r="BF72" i="1"/>
  <c r="M72" i="15"/>
  <c r="N72" i="15" s="1"/>
  <c r="E72" i="15"/>
  <c r="F72" i="15" s="1"/>
  <c r="I72" i="15"/>
  <c r="J72" i="15" s="1"/>
  <c r="BE75" i="1"/>
  <c r="M75" i="15"/>
  <c r="N75" i="15" s="1"/>
  <c r="I75" i="15"/>
  <c r="J75" i="15" s="1"/>
  <c r="E75" i="15"/>
  <c r="F75" i="15" s="1"/>
  <c r="BE77" i="1"/>
  <c r="M77" i="15"/>
  <c r="N77" i="15" s="1"/>
  <c r="I77" i="15"/>
  <c r="J77" i="15" s="1"/>
  <c r="E77" i="15"/>
  <c r="F77" i="15" s="1"/>
  <c r="BE80" i="1"/>
  <c r="M80" i="15"/>
  <c r="N80" i="15" s="1"/>
  <c r="E80" i="15"/>
  <c r="F80" i="15" s="1"/>
  <c r="I80" i="15"/>
  <c r="J80" i="15" s="1"/>
  <c r="BE82" i="1"/>
  <c r="M82" i="15"/>
  <c r="N82" i="15" s="1"/>
  <c r="E82" i="15"/>
  <c r="F82" i="15" s="1"/>
  <c r="I82" i="15"/>
  <c r="J82" i="15" s="1"/>
  <c r="BJ84" i="1"/>
  <c r="O84" i="15"/>
  <c r="P84" i="15" s="1"/>
  <c r="G84" i="15"/>
  <c r="H84" i="15" s="1"/>
  <c r="K84" i="15"/>
  <c r="L84" i="15" s="1"/>
  <c r="BE87" i="1"/>
  <c r="E87" i="15"/>
  <c r="F87" i="15" s="1"/>
  <c r="M87" i="15"/>
  <c r="N87" i="15" s="1"/>
  <c r="I87" i="15"/>
  <c r="J87" i="15" s="1"/>
  <c r="BE92" i="1"/>
  <c r="I92" i="15"/>
  <c r="J92" i="15" s="1"/>
  <c r="M92" i="15"/>
  <c r="N92" i="15" s="1"/>
  <c r="E92" i="15"/>
  <c r="F92" i="15" s="1"/>
  <c r="BE94" i="1"/>
  <c r="I94" i="15"/>
  <c r="J94" i="15" s="1"/>
  <c r="E94" i="15"/>
  <c r="F94" i="15" s="1"/>
  <c r="M94" i="15"/>
  <c r="N94" i="15" s="1"/>
  <c r="BE96" i="1"/>
  <c r="M96" i="15"/>
  <c r="N96" i="15" s="1"/>
  <c r="E96" i="15"/>
  <c r="F96" i="15" s="1"/>
  <c r="I96" i="15"/>
  <c r="J96" i="15" s="1"/>
  <c r="BE99" i="1"/>
  <c r="M99" i="15"/>
  <c r="N99" i="15" s="1"/>
  <c r="I99" i="15"/>
  <c r="J99" i="15" s="1"/>
  <c r="E99" i="15"/>
  <c r="F99" i="15" s="1"/>
  <c r="BE104" i="1"/>
  <c r="I104" i="15"/>
  <c r="J104" i="15" s="1"/>
  <c r="M104" i="15"/>
  <c r="N104" i="15" s="1"/>
  <c r="E104" i="15"/>
  <c r="F104" i="15" s="1"/>
  <c r="BE107" i="1"/>
  <c r="E107" i="15"/>
  <c r="F107" i="15" s="1"/>
  <c r="I107" i="15"/>
  <c r="J107" i="15" s="1"/>
  <c r="M107" i="15"/>
  <c r="N107" i="15" s="1"/>
  <c r="BE115" i="1"/>
  <c r="E115" i="15"/>
  <c r="F115" i="15" s="1"/>
  <c r="M115" i="15"/>
  <c r="N115" i="15" s="1"/>
  <c r="I115" i="15"/>
  <c r="J115" i="15" s="1"/>
  <c r="BE117" i="1"/>
  <c r="M117" i="15"/>
  <c r="N117" i="15" s="1"/>
  <c r="I117" i="15"/>
  <c r="J117" i="15" s="1"/>
  <c r="E117" i="15"/>
  <c r="F117" i="15" s="1"/>
  <c r="BE123" i="1"/>
  <c r="M123" i="15"/>
  <c r="N123" i="15" s="1"/>
  <c r="I123" i="15"/>
  <c r="J123" i="15" s="1"/>
  <c r="E123" i="15"/>
  <c r="F123" i="15" s="1"/>
  <c r="BE127" i="1"/>
  <c r="E127" i="15"/>
  <c r="F127" i="15" s="1"/>
  <c r="M127" i="15"/>
  <c r="N127" i="15" s="1"/>
  <c r="I127" i="15"/>
  <c r="J127" i="15" s="1"/>
  <c r="BE132" i="1"/>
  <c r="I132" i="15"/>
  <c r="J132" i="15" s="1"/>
  <c r="M132" i="15"/>
  <c r="N132" i="15" s="1"/>
  <c r="E132" i="15"/>
  <c r="F132" i="15" s="1"/>
  <c r="BE136" i="1"/>
  <c r="I136" i="15"/>
  <c r="J136" i="15" s="1"/>
  <c r="M136" i="15"/>
  <c r="N136" i="15" s="1"/>
  <c r="E136" i="15"/>
  <c r="F136" i="15" s="1"/>
  <c r="BE138" i="1"/>
  <c r="M138" i="15"/>
  <c r="N138" i="15" s="1"/>
  <c r="I138" i="15"/>
  <c r="J138" i="15" s="1"/>
  <c r="E138" i="15"/>
  <c r="F138" i="15" s="1"/>
  <c r="BF143" i="1"/>
  <c r="E143" i="15"/>
  <c r="F143" i="15" s="1"/>
  <c r="I143" i="15"/>
  <c r="J143" i="15" s="1"/>
  <c r="M143" i="15"/>
  <c r="N143" i="15" s="1"/>
  <c r="BF144" i="1"/>
  <c r="E144" i="15"/>
  <c r="F144" i="15" s="1"/>
  <c r="I144" i="15"/>
  <c r="J144" i="15" s="1"/>
  <c r="M144" i="15"/>
  <c r="N144" i="15" s="1"/>
  <c r="BF145" i="1"/>
  <c r="M145" i="15"/>
  <c r="N145" i="15" s="1"/>
  <c r="I145" i="15"/>
  <c r="J145" i="15" s="1"/>
  <c r="E145" i="15"/>
  <c r="F145" i="15" s="1"/>
  <c r="BF146" i="1"/>
  <c r="M146" i="15"/>
  <c r="N146" i="15" s="1"/>
  <c r="I146" i="15"/>
  <c r="J146" i="15" s="1"/>
  <c r="E146" i="15"/>
  <c r="F146" i="15" s="1"/>
  <c r="BF147" i="1"/>
  <c r="M147" i="15"/>
  <c r="N147" i="15" s="1"/>
  <c r="E147" i="15"/>
  <c r="F147" i="15" s="1"/>
  <c r="I147" i="15"/>
  <c r="J147" i="15" s="1"/>
  <c r="BF148" i="1"/>
  <c r="M148" i="15"/>
  <c r="N148" i="15" s="1"/>
  <c r="I148" i="15"/>
  <c r="J148" i="15" s="1"/>
  <c r="E148" i="15"/>
  <c r="F148" i="15" s="1"/>
  <c r="BF149" i="1"/>
  <c r="E149" i="15"/>
  <c r="F149" i="15" s="1"/>
  <c r="I149" i="15"/>
  <c r="J149" i="15" s="1"/>
  <c r="M149" i="15"/>
  <c r="N149" i="15" s="1"/>
  <c r="BF151" i="1"/>
  <c r="M151" i="15"/>
  <c r="N151" i="15" s="1"/>
  <c r="E151" i="15"/>
  <c r="F151" i="15" s="1"/>
  <c r="I151" i="15"/>
  <c r="J151" i="15" s="1"/>
  <c r="BF152" i="1"/>
  <c r="M152" i="15"/>
  <c r="N152" i="15" s="1"/>
  <c r="I152" i="15"/>
  <c r="J152" i="15" s="1"/>
  <c r="E152" i="15"/>
  <c r="F152" i="15" s="1"/>
  <c r="BF153" i="1"/>
  <c r="I153" i="15"/>
  <c r="J153" i="15" s="1"/>
  <c r="M153" i="15"/>
  <c r="N153" i="15" s="1"/>
  <c r="E153" i="15"/>
  <c r="F153" i="15" s="1"/>
  <c r="BE158" i="1"/>
  <c r="M158" i="15"/>
  <c r="N158" i="15" s="1"/>
  <c r="I158" i="15"/>
  <c r="J158" i="15" s="1"/>
  <c r="E158" i="15"/>
  <c r="F158" i="15" s="1"/>
  <c r="BE161" i="1"/>
  <c r="M161" i="15"/>
  <c r="N161" i="15" s="1"/>
  <c r="I161" i="15"/>
  <c r="J161" i="15" s="1"/>
  <c r="E161" i="15"/>
  <c r="F161" i="15" s="1"/>
  <c r="BJ163" i="1"/>
  <c r="O163" i="15"/>
  <c r="P163" i="15" s="1"/>
  <c r="G163" i="15"/>
  <c r="H163" i="15" s="1"/>
  <c r="K163" i="15"/>
  <c r="L163" i="15" s="1"/>
  <c r="BJ164" i="1"/>
  <c r="O164" i="15"/>
  <c r="P164" i="15" s="1"/>
  <c r="K164" i="15"/>
  <c r="L164" i="15" s="1"/>
  <c r="G164" i="15"/>
  <c r="H164" i="15" s="1"/>
  <c r="BE167" i="1"/>
  <c r="I167" i="15"/>
  <c r="J167" i="15" s="1"/>
  <c r="M167" i="15"/>
  <c r="N167" i="15" s="1"/>
  <c r="E167" i="15"/>
  <c r="F167" i="15" s="1"/>
  <c r="BE169" i="1"/>
  <c r="M169" i="15"/>
  <c r="N169" i="15" s="1"/>
  <c r="E169" i="15"/>
  <c r="F169" i="15" s="1"/>
  <c r="I169" i="15"/>
  <c r="J169" i="15" s="1"/>
  <c r="BE173" i="1"/>
  <c r="I173" i="15"/>
  <c r="J173" i="15" s="1"/>
  <c r="M173" i="15"/>
  <c r="N173" i="15" s="1"/>
  <c r="E173" i="15"/>
  <c r="F173" i="15" s="1"/>
  <c r="BE178" i="1"/>
  <c r="E178" i="15"/>
  <c r="F178" i="15" s="1"/>
  <c r="I178" i="15"/>
  <c r="J178" i="15" s="1"/>
  <c r="M178" i="15"/>
  <c r="N178" i="15" s="1"/>
  <c r="BJ182" i="1"/>
  <c r="G182" i="15"/>
  <c r="H182" i="15" s="1"/>
  <c r="K182" i="15"/>
  <c r="L182" i="15" s="1"/>
  <c r="O182" i="15"/>
  <c r="P182" i="15" s="1"/>
  <c r="BJ183" i="1"/>
  <c r="G183" i="15"/>
  <c r="H183" i="15" s="1"/>
  <c r="O183" i="15"/>
  <c r="P183" i="15" s="1"/>
  <c r="K183" i="15"/>
  <c r="L183" i="15" s="1"/>
  <c r="BE188" i="1"/>
  <c r="E188" i="15"/>
  <c r="F188" i="15" s="1"/>
  <c r="I188" i="15"/>
  <c r="J188" i="15" s="1"/>
  <c r="M188" i="15"/>
  <c r="N188" i="15" s="1"/>
  <c r="BJ191" i="1"/>
  <c r="K191" i="15"/>
  <c r="L191" i="15" s="1"/>
  <c r="G191" i="15"/>
  <c r="H191" i="15" s="1"/>
  <c r="O191" i="15"/>
  <c r="P191" i="15" s="1"/>
  <c r="BJ192" i="1"/>
  <c r="O192" i="15"/>
  <c r="P192" i="15" s="1"/>
  <c r="G192" i="15"/>
  <c r="H192" i="15" s="1"/>
  <c r="K192" i="15"/>
  <c r="L192" i="15" s="1"/>
  <c r="BJ193" i="1"/>
  <c r="K193" i="15"/>
  <c r="L193" i="15" s="1"/>
  <c r="O193" i="15"/>
  <c r="P193" i="15" s="1"/>
  <c r="G193" i="15"/>
  <c r="H193" i="15" s="1"/>
  <c r="BJ194" i="1"/>
  <c r="O194" i="15"/>
  <c r="P194" i="15" s="1"/>
  <c r="K194" i="15"/>
  <c r="L194" i="15" s="1"/>
  <c r="G194" i="15"/>
  <c r="H194" i="15" s="1"/>
  <c r="BE197" i="1"/>
  <c r="M197" i="15"/>
  <c r="N197" i="15" s="1"/>
  <c r="E197" i="15"/>
  <c r="F197" i="15" s="1"/>
  <c r="I197" i="15"/>
  <c r="J197" i="15" s="1"/>
  <c r="BF200" i="1"/>
  <c r="M200" i="15"/>
  <c r="N200" i="15" s="1"/>
  <c r="I200" i="15"/>
  <c r="J200" i="15" s="1"/>
  <c r="E200" i="15"/>
  <c r="F200" i="15" s="1"/>
  <c r="BF201" i="1"/>
  <c r="I201" i="15"/>
  <c r="J201" i="15" s="1"/>
  <c r="M201" i="15"/>
  <c r="N201" i="15" s="1"/>
  <c r="E201" i="15"/>
  <c r="F201" i="15" s="1"/>
  <c r="BF202" i="1"/>
  <c r="M202" i="15"/>
  <c r="N202" i="15" s="1"/>
  <c r="I202" i="15"/>
  <c r="J202" i="15" s="1"/>
  <c r="E202" i="15"/>
  <c r="F202" i="15" s="1"/>
  <c r="BE205" i="1"/>
  <c r="I205" i="15"/>
  <c r="J205" i="15" s="1"/>
  <c r="E205" i="15"/>
  <c r="F205" i="15" s="1"/>
  <c r="M205" i="15"/>
  <c r="N205" i="15" s="1"/>
  <c r="BE207" i="1"/>
  <c r="M207" i="15"/>
  <c r="N207" i="15" s="1"/>
  <c r="I207" i="15"/>
  <c r="J207" i="15" s="1"/>
  <c r="E207" i="15"/>
  <c r="F207" i="15" s="1"/>
  <c r="BE209" i="1"/>
  <c r="M209" i="15"/>
  <c r="N209" i="15" s="1"/>
  <c r="I209" i="15"/>
  <c r="J209" i="15" s="1"/>
  <c r="E209" i="15"/>
  <c r="F209" i="15" s="1"/>
  <c r="BJ211" i="1"/>
  <c r="K211" i="15"/>
  <c r="L211" i="15" s="1"/>
  <c r="G211" i="15"/>
  <c r="H211" i="15" s="1"/>
  <c r="O211" i="15"/>
  <c r="P211" i="15" s="1"/>
  <c r="BE215" i="1"/>
  <c r="E215" i="15"/>
  <c r="F215" i="15" s="1"/>
  <c r="M215" i="15"/>
  <c r="N215" i="15" s="1"/>
  <c r="I215" i="15"/>
  <c r="J215" i="15" s="1"/>
  <c r="BE220" i="1"/>
  <c r="I220" i="15"/>
  <c r="J220" i="15" s="1"/>
  <c r="M220" i="15"/>
  <c r="N220" i="15" s="1"/>
  <c r="E220" i="15"/>
  <c r="F220" i="15" s="1"/>
  <c r="BJ224" i="1"/>
  <c r="K224" i="15"/>
  <c r="L224" i="15" s="1"/>
  <c r="O224" i="15"/>
  <c r="P224" i="15" s="1"/>
  <c r="G224" i="15"/>
  <c r="H224" i="15" s="1"/>
  <c r="BJ225" i="1"/>
  <c r="O225" i="15"/>
  <c r="P225" i="15" s="1"/>
  <c r="G225" i="15"/>
  <c r="H225" i="15" s="1"/>
  <c r="K225" i="15"/>
  <c r="L225" i="15" s="1"/>
  <c r="BE232" i="1"/>
  <c r="M232" i="15"/>
  <c r="N232" i="15" s="1"/>
  <c r="I232" i="15"/>
  <c r="J232" i="15" s="1"/>
  <c r="E232" i="15"/>
  <c r="F232" i="15" s="1"/>
  <c r="BF239" i="1"/>
  <c r="E239" i="15"/>
  <c r="F239" i="15" s="1"/>
  <c r="M239" i="15"/>
  <c r="N239" i="15" s="1"/>
  <c r="I239" i="15"/>
  <c r="J239" i="15" s="1"/>
  <c r="BF240" i="1"/>
  <c r="M240" i="15"/>
  <c r="N240" i="15" s="1"/>
  <c r="I240" i="15"/>
  <c r="J240" i="15" s="1"/>
  <c r="E240" i="15"/>
  <c r="F240" i="15" s="1"/>
  <c r="BE243" i="1"/>
  <c r="E243" i="15"/>
  <c r="F243" i="15" s="1"/>
  <c r="M243" i="15"/>
  <c r="N243" i="15" s="1"/>
  <c r="I243" i="15"/>
  <c r="J243" i="15" s="1"/>
  <c r="BJ247" i="1"/>
  <c r="K247" i="15"/>
  <c r="L247" i="15" s="1"/>
  <c r="O247" i="15"/>
  <c r="P247" i="15" s="1"/>
  <c r="G247" i="15"/>
  <c r="H247" i="15" s="1"/>
  <c r="BJ248" i="1"/>
  <c r="K248" i="15"/>
  <c r="L248" i="15" s="1"/>
  <c r="O248" i="15"/>
  <c r="P248" i="15" s="1"/>
  <c r="G248" i="15"/>
  <c r="H248" i="15" s="1"/>
  <c r="BJ249" i="1"/>
  <c r="G249" i="15"/>
  <c r="H249" i="15" s="1"/>
  <c r="O249" i="15"/>
  <c r="P249" i="15" s="1"/>
  <c r="K249" i="15"/>
  <c r="L249" i="15" s="1"/>
  <c r="BJ250" i="1"/>
  <c r="O250" i="15"/>
  <c r="P250" i="15" s="1"/>
  <c r="G250" i="15"/>
  <c r="H250" i="15" s="1"/>
  <c r="K250" i="15"/>
  <c r="L250" i="15" s="1"/>
  <c r="BE253" i="1"/>
  <c r="E253" i="15"/>
  <c r="F253" i="15" s="1"/>
  <c r="M253" i="15"/>
  <c r="N253" i="15" s="1"/>
  <c r="I253" i="15"/>
  <c r="J253" i="15" s="1"/>
  <c r="BE255" i="1"/>
  <c r="M255" i="15"/>
  <c r="N255" i="15" s="1"/>
  <c r="E255" i="15"/>
  <c r="F255" i="15" s="1"/>
  <c r="I255" i="15"/>
  <c r="J255" i="15" s="1"/>
  <c r="BJ266" i="1"/>
  <c r="O266" i="15"/>
  <c r="P266" i="15" s="1"/>
  <c r="K266" i="15"/>
  <c r="L266" i="15" s="1"/>
  <c r="G266" i="15"/>
  <c r="H266" i="15" s="1"/>
  <c r="BE272" i="1"/>
  <c r="M272" i="15"/>
  <c r="N272" i="15" s="1"/>
  <c r="E272" i="15"/>
  <c r="F272" i="15" s="1"/>
  <c r="I272" i="15"/>
  <c r="J272" i="15" s="1"/>
  <c r="BF275" i="1"/>
  <c r="M275" i="15"/>
  <c r="N275" i="15" s="1"/>
  <c r="E275" i="15"/>
  <c r="F275" i="15" s="1"/>
  <c r="I275" i="15"/>
  <c r="J275" i="15" s="1"/>
  <c r="BF276" i="1"/>
  <c r="M276" i="15"/>
  <c r="N276" i="15" s="1"/>
  <c r="I276" i="15"/>
  <c r="J276" i="15" s="1"/>
  <c r="E276" i="15"/>
  <c r="F276" i="15" s="1"/>
  <c r="BF277" i="1"/>
  <c r="E277" i="15"/>
  <c r="F277" i="15" s="1"/>
  <c r="I277" i="15"/>
  <c r="J277" i="15" s="1"/>
  <c r="M277" i="15"/>
  <c r="N277" i="15" s="1"/>
  <c r="BE279" i="1"/>
  <c r="I279" i="15"/>
  <c r="J279" i="15" s="1"/>
  <c r="M279" i="15"/>
  <c r="N279" i="15" s="1"/>
  <c r="E279" i="15"/>
  <c r="F279" i="15" s="1"/>
  <c r="BE283" i="1"/>
  <c r="M283" i="15"/>
  <c r="N283" i="15" s="1"/>
  <c r="I283" i="15"/>
  <c r="J283" i="15" s="1"/>
  <c r="E283" i="15"/>
  <c r="F283" i="15" s="1"/>
  <c r="BJ285" i="1"/>
  <c r="K285" i="15"/>
  <c r="L285" i="15" s="1"/>
  <c r="O285" i="15"/>
  <c r="P285" i="15" s="1"/>
  <c r="G285" i="15"/>
  <c r="H285" i="15" s="1"/>
  <c r="BE289" i="1"/>
  <c r="M289" i="15"/>
  <c r="N289" i="15" s="1"/>
  <c r="E289" i="15"/>
  <c r="F289" i="15" s="1"/>
  <c r="I289" i="15"/>
  <c r="J289" i="15" s="1"/>
  <c r="BJ291" i="1"/>
  <c r="O291" i="15"/>
  <c r="P291" i="15" s="1"/>
  <c r="K291" i="15"/>
  <c r="L291" i="15" s="1"/>
  <c r="G291" i="15"/>
  <c r="H291" i="15" s="1"/>
  <c r="BJ292" i="1"/>
  <c r="K292" i="15"/>
  <c r="L292" i="15" s="1"/>
  <c r="O292" i="15"/>
  <c r="P292" i="15" s="1"/>
  <c r="G292" i="15"/>
  <c r="H292" i="15" s="1"/>
  <c r="BJ293" i="1"/>
  <c r="O293" i="15"/>
  <c r="P293" i="15" s="1"/>
  <c r="G293" i="15"/>
  <c r="H293" i="15" s="1"/>
  <c r="K293" i="15"/>
  <c r="L293" i="15" s="1"/>
  <c r="BJ295" i="1"/>
  <c r="G295" i="15"/>
  <c r="H295" i="15" s="1"/>
  <c r="K295" i="15"/>
  <c r="L295" i="15" s="1"/>
  <c r="O295" i="15"/>
  <c r="P295" i="15" s="1"/>
  <c r="BJ296" i="1"/>
  <c r="K296" i="15"/>
  <c r="L296" i="15" s="1"/>
  <c r="G296" i="15"/>
  <c r="H296" i="15" s="1"/>
  <c r="O296" i="15"/>
  <c r="P296" i="15" s="1"/>
  <c r="BJ299" i="1"/>
  <c r="K299" i="15"/>
  <c r="L299" i="15" s="1"/>
  <c r="O299" i="15"/>
  <c r="P299" i="15" s="1"/>
  <c r="G299" i="15"/>
  <c r="H299" i="15" s="1"/>
  <c r="BJ300" i="1"/>
  <c r="K300" i="15"/>
  <c r="L300" i="15" s="1"/>
  <c r="O300" i="15"/>
  <c r="P300" i="15" s="1"/>
  <c r="G300" i="15"/>
  <c r="H300" i="15" s="1"/>
  <c r="BJ301" i="1"/>
  <c r="O301" i="15"/>
  <c r="P301" i="15" s="1"/>
  <c r="K301" i="15"/>
  <c r="L301" i="15" s="1"/>
  <c r="G301" i="15"/>
  <c r="H301" i="15" s="1"/>
  <c r="BJ303" i="1"/>
  <c r="K303" i="15"/>
  <c r="L303" i="15" s="1"/>
  <c r="O303" i="15"/>
  <c r="P303" i="15" s="1"/>
  <c r="G303" i="15"/>
  <c r="H303" i="15" s="1"/>
  <c r="BJ304" i="1"/>
  <c r="K304" i="15"/>
  <c r="L304" i="15" s="1"/>
  <c r="O304" i="15"/>
  <c r="P304" i="15" s="1"/>
  <c r="G304" i="15"/>
  <c r="H304" i="15" s="1"/>
  <c r="BJ305" i="1"/>
  <c r="O305" i="15"/>
  <c r="P305" i="15" s="1"/>
  <c r="K305" i="15"/>
  <c r="L305" i="15" s="1"/>
  <c r="G305" i="15"/>
  <c r="H305" i="15" s="1"/>
  <c r="BF310" i="1"/>
  <c r="M310" i="15"/>
  <c r="N310" i="15" s="1"/>
  <c r="I310" i="15"/>
  <c r="J310" i="15" s="1"/>
  <c r="E310" i="15"/>
  <c r="F310" i="15" s="1"/>
  <c r="BF311" i="1"/>
  <c r="M311" i="15"/>
  <c r="N311" i="15" s="1"/>
  <c r="I311" i="15"/>
  <c r="J311" i="15" s="1"/>
  <c r="E311" i="15"/>
  <c r="F311" i="15" s="1"/>
  <c r="BF312" i="1"/>
  <c r="M312" i="15"/>
  <c r="N312" i="15" s="1"/>
  <c r="E312" i="15"/>
  <c r="F312" i="15" s="1"/>
  <c r="I312" i="15"/>
  <c r="J312" i="15" s="1"/>
  <c r="BF313" i="1"/>
  <c r="M313" i="15"/>
  <c r="N313" i="15" s="1"/>
  <c r="E313" i="15"/>
  <c r="F313" i="15" s="1"/>
  <c r="I313" i="15"/>
  <c r="J313" i="15" s="1"/>
  <c r="BF314" i="1"/>
  <c r="E314" i="15"/>
  <c r="F314" i="15" s="1"/>
  <c r="M314" i="15"/>
  <c r="N314" i="15" s="1"/>
  <c r="I314" i="15"/>
  <c r="J314" i="15" s="1"/>
  <c r="BF315" i="1"/>
  <c r="E315" i="15"/>
  <c r="F315" i="15" s="1"/>
  <c r="I315" i="15"/>
  <c r="J315" i="15" s="1"/>
  <c r="M315" i="15"/>
  <c r="N315" i="15" s="1"/>
  <c r="BE317" i="1"/>
  <c r="I317" i="15"/>
  <c r="J317" i="15" s="1"/>
  <c r="E317" i="15"/>
  <c r="F317" i="15" s="1"/>
  <c r="M317" i="15"/>
  <c r="N317" i="15" s="1"/>
  <c r="BE320" i="1"/>
  <c r="M320" i="15"/>
  <c r="N320" i="15" s="1"/>
  <c r="I320" i="15"/>
  <c r="J320" i="15" s="1"/>
  <c r="E320" i="15"/>
  <c r="F320" i="15" s="1"/>
  <c r="BE322" i="1"/>
  <c r="M322" i="15"/>
  <c r="N322" i="15" s="1"/>
  <c r="E322" i="15"/>
  <c r="F322" i="15" s="1"/>
  <c r="I322" i="15"/>
  <c r="J322" i="15" s="1"/>
  <c r="BE324" i="1"/>
  <c r="E324" i="15"/>
  <c r="F324" i="15" s="1"/>
  <c r="M324" i="15"/>
  <c r="N324" i="15" s="1"/>
  <c r="I324" i="15"/>
  <c r="J324" i="15" s="1"/>
  <c r="BE329" i="1"/>
  <c r="M329" i="15"/>
  <c r="N329" i="15" s="1"/>
  <c r="I329" i="15"/>
  <c r="J329" i="15" s="1"/>
  <c r="E329" i="15"/>
  <c r="F329" i="15" s="1"/>
  <c r="BE330" i="1"/>
  <c r="E330" i="15"/>
  <c r="F330" i="15" s="1"/>
  <c r="M330" i="15"/>
  <c r="N330" i="15" s="1"/>
  <c r="I330" i="15"/>
  <c r="J330" i="15" s="1"/>
  <c r="BE331" i="1"/>
  <c r="E331" i="15"/>
  <c r="F331" i="15" s="1"/>
  <c r="I331" i="15"/>
  <c r="J331" i="15" s="1"/>
  <c r="M331" i="15"/>
  <c r="N331" i="15" s="1"/>
  <c r="BE332" i="1"/>
  <c r="E332" i="15"/>
  <c r="F332" i="15" s="1"/>
  <c r="M332" i="15"/>
  <c r="N332" i="15" s="1"/>
  <c r="I332" i="15"/>
  <c r="J332" i="15" s="1"/>
  <c r="BF336" i="1"/>
  <c r="I336" i="15"/>
  <c r="J336" i="15" s="1"/>
  <c r="M336" i="15"/>
  <c r="N336" i="15" s="1"/>
  <c r="E336" i="15"/>
  <c r="F336" i="15" s="1"/>
  <c r="BF338" i="1"/>
  <c r="M338" i="15"/>
  <c r="N338" i="15" s="1"/>
  <c r="I338" i="15"/>
  <c r="J338" i="15" s="1"/>
  <c r="E338" i="15"/>
  <c r="F338" i="15" s="1"/>
  <c r="BF340" i="1"/>
  <c r="M340" i="15"/>
  <c r="N340" i="15" s="1"/>
  <c r="E340" i="15"/>
  <c r="F340" i="15" s="1"/>
  <c r="I340" i="15"/>
  <c r="J340" i="15" s="1"/>
  <c r="BF341" i="1"/>
  <c r="I341" i="15"/>
  <c r="J341" i="15" s="1"/>
  <c r="M341" i="15"/>
  <c r="N341" i="15" s="1"/>
  <c r="E341" i="15"/>
  <c r="F341" i="15" s="1"/>
  <c r="BF342" i="1"/>
  <c r="M342" i="15"/>
  <c r="N342" i="15" s="1"/>
  <c r="E342" i="15"/>
  <c r="F342" i="15" s="1"/>
  <c r="I342" i="15"/>
  <c r="J342" i="15" s="1"/>
  <c r="BF344" i="1"/>
  <c r="M344" i="15"/>
  <c r="N344" i="15" s="1"/>
  <c r="E344" i="15"/>
  <c r="F344" i="15" s="1"/>
  <c r="I344" i="15"/>
  <c r="J344" i="15" s="1"/>
  <c r="BF346" i="1"/>
  <c r="M346" i="15"/>
  <c r="N346" i="15" s="1"/>
  <c r="I346" i="15"/>
  <c r="J346" i="15" s="1"/>
  <c r="E346" i="15"/>
  <c r="F346" i="15" s="1"/>
  <c r="BF347" i="1"/>
  <c r="M347" i="15"/>
  <c r="N347" i="15" s="1"/>
  <c r="I347" i="15"/>
  <c r="J347" i="15" s="1"/>
  <c r="E347" i="15"/>
  <c r="F347" i="15" s="1"/>
  <c r="BE348" i="1"/>
  <c r="M348" i="15"/>
  <c r="N348" i="15" s="1"/>
  <c r="E348" i="15"/>
  <c r="F348" i="15" s="1"/>
  <c r="I348" i="15"/>
  <c r="J348" i="15" s="1"/>
  <c r="BE350" i="1"/>
  <c r="M350" i="15"/>
  <c r="N350" i="15" s="1"/>
  <c r="E350" i="15"/>
  <c r="F350" i="15" s="1"/>
  <c r="I350" i="15"/>
  <c r="J350" i="15" s="1"/>
  <c r="BF351" i="1"/>
  <c r="M351" i="15"/>
  <c r="N351" i="15" s="1"/>
  <c r="I351" i="15"/>
  <c r="J351" i="15" s="1"/>
  <c r="E351" i="15"/>
  <c r="F351" i="15" s="1"/>
  <c r="BF352" i="1"/>
  <c r="M352" i="15"/>
  <c r="N352" i="15" s="1"/>
  <c r="E352" i="15"/>
  <c r="F352" i="15" s="1"/>
  <c r="I352" i="15"/>
  <c r="J352" i="15" s="1"/>
  <c r="BF353" i="1"/>
  <c r="M353" i="15"/>
  <c r="N353" i="15" s="1"/>
  <c r="I353" i="15"/>
  <c r="J353" i="15" s="1"/>
  <c r="E353" i="15"/>
  <c r="F353" i="15" s="1"/>
  <c r="BF354" i="1"/>
  <c r="E354" i="15"/>
  <c r="F354" i="15" s="1"/>
  <c r="M354" i="15"/>
  <c r="N354" i="15" s="1"/>
  <c r="I354" i="15"/>
  <c r="J354" i="15" s="1"/>
  <c r="BF355" i="1"/>
  <c r="M355" i="15"/>
  <c r="N355" i="15" s="1"/>
  <c r="I355" i="15"/>
  <c r="J355" i="15" s="1"/>
  <c r="E355" i="15"/>
  <c r="F355" i="15" s="1"/>
  <c r="BE356" i="1"/>
  <c r="M356" i="15"/>
  <c r="N356" i="15" s="1"/>
  <c r="E356" i="15"/>
  <c r="F356" i="15" s="1"/>
  <c r="I356" i="15"/>
  <c r="J356" i="15" s="1"/>
  <c r="BE359" i="1"/>
  <c r="M359" i="15"/>
  <c r="N359" i="15" s="1"/>
  <c r="I359" i="15"/>
  <c r="J359" i="15" s="1"/>
  <c r="E359" i="15"/>
  <c r="F359" i="15" s="1"/>
  <c r="BE367" i="1"/>
  <c r="M367" i="15"/>
  <c r="N367" i="15" s="1"/>
  <c r="I367" i="15"/>
  <c r="J367" i="15" s="1"/>
  <c r="E367" i="15"/>
  <c r="F367" i="15" s="1"/>
  <c r="BF370" i="1"/>
  <c r="M370" i="15"/>
  <c r="N370" i="15" s="1"/>
  <c r="E370" i="15"/>
  <c r="F370" i="15" s="1"/>
  <c r="I370" i="15"/>
  <c r="J370" i="15" s="1"/>
  <c r="BE373" i="1"/>
  <c r="M373" i="15"/>
  <c r="N373" i="15" s="1"/>
  <c r="I373" i="15"/>
  <c r="J373" i="15" s="1"/>
  <c r="E373" i="15"/>
  <c r="F373" i="15" s="1"/>
  <c r="BE378" i="1"/>
  <c r="M378" i="15"/>
  <c r="N378" i="15" s="1"/>
  <c r="E378" i="15"/>
  <c r="F378" i="15" s="1"/>
  <c r="I378" i="15"/>
  <c r="J378" i="15" s="1"/>
  <c r="BE380" i="1"/>
  <c r="M380" i="15"/>
  <c r="N380" i="15" s="1"/>
  <c r="E380" i="15"/>
  <c r="F380" i="15" s="1"/>
  <c r="I380" i="15"/>
  <c r="J380" i="15" s="1"/>
  <c r="BE382" i="1"/>
  <c r="I382" i="15"/>
  <c r="J382" i="15" s="1"/>
  <c r="M382" i="15"/>
  <c r="N382" i="15" s="1"/>
  <c r="E382" i="15"/>
  <c r="F382" i="15" s="1"/>
  <c r="BE384" i="1"/>
  <c r="I384" i="15"/>
  <c r="J384" i="15" s="1"/>
  <c r="M384" i="15"/>
  <c r="N384" i="15" s="1"/>
  <c r="E384" i="15"/>
  <c r="F384" i="15" s="1"/>
  <c r="BE386" i="1"/>
  <c r="M386" i="15"/>
  <c r="N386" i="15" s="1"/>
  <c r="I386" i="15"/>
  <c r="J386" i="15" s="1"/>
  <c r="E386" i="15"/>
  <c r="F386" i="15" s="1"/>
  <c r="BE388" i="1"/>
  <c r="E388" i="15"/>
  <c r="F388" i="15" s="1"/>
  <c r="I388" i="15"/>
  <c r="J388" i="15" s="1"/>
  <c r="M388" i="15"/>
  <c r="N388" i="15" s="1"/>
  <c r="BJ390" i="1"/>
  <c r="K390" i="15"/>
  <c r="L390" i="15" s="1"/>
  <c r="O390" i="15"/>
  <c r="P390" i="15" s="1"/>
  <c r="G390" i="15"/>
  <c r="H390" i="15" s="1"/>
  <c r="BJ391" i="1"/>
  <c r="K391" i="15"/>
  <c r="L391" i="15" s="1"/>
  <c r="O391" i="15"/>
  <c r="P391" i="15" s="1"/>
  <c r="G391" i="15"/>
  <c r="H391" i="15" s="1"/>
  <c r="BJ392" i="1"/>
  <c r="O392" i="15"/>
  <c r="P392" i="15" s="1"/>
  <c r="K392" i="15"/>
  <c r="L392" i="15" s="1"/>
  <c r="G392" i="15"/>
  <c r="H392" i="15" s="1"/>
  <c r="BJ393" i="1"/>
  <c r="O393" i="15"/>
  <c r="P393" i="15" s="1"/>
  <c r="G393" i="15"/>
  <c r="H393" i="15" s="1"/>
  <c r="K393" i="15"/>
  <c r="L393" i="15" s="1"/>
  <c r="BJ394" i="1"/>
  <c r="O394" i="15"/>
  <c r="P394" i="15" s="1"/>
  <c r="K394" i="15"/>
  <c r="L394" i="15" s="1"/>
  <c r="G394" i="15"/>
  <c r="H394" i="15" s="1"/>
  <c r="BE399" i="1"/>
  <c r="M399" i="15"/>
  <c r="N399" i="15" s="1"/>
  <c r="E399" i="15"/>
  <c r="F399" i="15" s="1"/>
  <c r="I399" i="15"/>
  <c r="J399" i="15" s="1"/>
  <c r="BE401" i="1"/>
  <c r="M401" i="15"/>
  <c r="N401" i="15" s="1"/>
  <c r="E401" i="15"/>
  <c r="F401" i="15" s="1"/>
  <c r="I401" i="15"/>
  <c r="J401" i="15" s="1"/>
  <c r="BF404" i="1"/>
  <c r="M404" i="15"/>
  <c r="N404" i="15" s="1"/>
  <c r="I404" i="15"/>
  <c r="J404" i="15" s="1"/>
  <c r="E404" i="15"/>
  <c r="F404" i="15" s="1"/>
  <c r="BE407" i="1"/>
  <c r="M407" i="15"/>
  <c r="N407" i="15" s="1"/>
  <c r="E407" i="15"/>
  <c r="F407" i="15" s="1"/>
  <c r="I407" i="15"/>
  <c r="J407" i="15" s="1"/>
  <c r="BE409" i="1"/>
  <c r="E409" i="15"/>
  <c r="F409" i="15" s="1"/>
  <c r="I409" i="15"/>
  <c r="J409" i="15" s="1"/>
  <c r="M409" i="15"/>
  <c r="N409" i="15" s="1"/>
  <c r="BE411" i="1"/>
  <c r="E411" i="15"/>
  <c r="F411" i="15" s="1"/>
  <c r="I411" i="15"/>
  <c r="J411" i="15" s="1"/>
  <c r="M411" i="15"/>
  <c r="N411" i="15" s="1"/>
  <c r="BE413" i="1"/>
  <c r="M413" i="15"/>
  <c r="N413" i="15" s="1"/>
  <c r="I413" i="15"/>
  <c r="J413" i="15" s="1"/>
  <c r="E413" i="15"/>
  <c r="F413" i="15" s="1"/>
  <c r="BE417" i="1"/>
  <c r="M417" i="15"/>
  <c r="N417" i="15" s="1"/>
  <c r="I417" i="15"/>
  <c r="J417" i="15" s="1"/>
  <c r="E417" i="15"/>
  <c r="F417" i="15" s="1"/>
  <c r="BE419" i="1"/>
  <c r="E419" i="15"/>
  <c r="F419" i="15" s="1"/>
  <c r="I419" i="15"/>
  <c r="J419" i="15" s="1"/>
  <c r="M419" i="15"/>
  <c r="N419" i="15" s="1"/>
  <c r="BE421" i="1"/>
  <c r="E421" i="15"/>
  <c r="F421" i="15" s="1"/>
  <c r="I421" i="15"/>
  <c r="J421" i="15" s="1"/>
  <c r="M421" i="15"/>
  <c r="N421" i="15" s="1"/>
  <c r="BF425" i="1"/>
  <c r="E425" i="15"/>
  <c r="F425" i="15" s="1"/>
  <c r="I425" i="15"/>
  <c r="J425" i="15" s="1"/>
  <c r="M425" i="15"/>
  <c r="N425" i="15" s="1"/>
  <c r="BE431" i="1"/>
  <c r="E431" i="15"/>
  <c r="F431" i="15" s="1"/>
  <c r="I431" i="15"/>
  <c r="J431" i="15" s="1"/>
  <c r="M431" i="15"/>
  <c r="N431" i="15" s="1"/>
  <c r="BE433" i="1"/>
  <c r="M433" i="15"/>
  <c r="N433" i="15" s="1"/>
  <c r="E433" i="15"/>
  <c r="F433" i="15" s="1"/>
  <c r="I433" i="15"/>
  <c r="J433" i="15" s="1"/>
  <c r="BJ438" i="1"/>
  <c r="O438" i="15"/>
  <c r="P438" i="15" s="1"/>
  <c r="K438" i="15"/>
  <c r="L438" i="15" s="1"/>
  <c r="G438" i="15"/>
  <c r="H438" i="15" s="1"/>
  <c r="BJ439" i="1"/>
  <c r="G439" i="15"/>
  <c r="H439" i="15" s="1"/>
  <c r="K439" i="15"/>
  <c r="L439" i="15" s="1"/>
  <c r="O439" i="15"/>
  <c r="P439" i="15" s="1"/>
  <c r="BJ440" i="1"/>
  <c r="K440" i="15"/>
  <c r="L440" i="15" s="1"/>
  <c r="G440" i="15"/>
  <c r="H440" i="15" s="1"/>
  <c r="O440" i="15"/>
  <c r="P440" i="15" s="1"/>
  <c r="BJ442" i="1"/>
  <c r="O442" i="15"/>
  <c r="P442" i="15" s="1"/>
  <c r="K442" i="15"/>
  <c r="L442" i="15" s="1"/>
  <c r="G442" i="15"/>
  <c r="H442" i="15" s="1"/>
  <c r="BJ443" i="1"/>
  <c r="G443" i="15"/>
  <c r="H443" i="15" s="1"/>
  <c r="K443" i="15"/>
  <c r="L443" i="15" s="1"/>
  <c r="O443" i="15"/>
  <c r="P443" i="15" s="1"/>
  <c r="BJ444" i="1"/>
  <c r="O444" i="15"/>
  <c r="P444" i="15" s="1"/>
  <c r="K444" i="15"/>
  <c r="L444" i="15" s="1"/>
  <c r="G444" i="15"/>
  <c r="H444" i="15" s="1"/>
  <c r="BJ464" i="1"/>
  <c r="G464" i="15"/>
  <c r="H464" i="15" s="1"/>
  <c r="K464" i="15"/>
  <c r="L464" i="15" s="1"/>
  <c r="O464" i="15"/>
  <c r="P464" i="15" s="1"/>
  <c r="BJ465" i="1"/>
  <c r="G465" i="15"/>
  <c r="H465" i="15" s="1"/>
  <c r="O465" i="15"/>
  <c r="P465" i="15" s="1"/>
  <c r="K465" i="15"/>
  <c r="L465" i="15" s="1"/>
  <c r="BJ466" i="1"/>
  <c r="O466" i="15"/>
  <c r="P466" i="15" s="1"/>
  <c r="K466" i="15"/>
  <c r="L466" i="15" s="1"/>
  <c r="G466" i="15"/>
  <c r="H466" i="15" s="1"/>
  <c r="BE476" i="1"/>
  <c r="M476" i="15"/>
  <c r="N476" i="15" s="1"/>
  <c r="I476" i="15"/>
  <c r="J476" i="15" s="1"/>
  <c r="E476" i="15"/>
  <c r="F476" i="15" s="1"/>
  <c r="BF483" i="1"/>
  <c r="I483" i="15"/>
  <c r="J483" i="15" s="1"/>
  <c r="M483" i="15"/>
  <c r="N483" i="15" s="1"/>
  <c r="E483" i="15"/>
  <c r="F483" i="15" s="1"/>
  <c r="BF489" i="1"/>
  <c r="M489" i="15"/>
  <c r="N489" i="15" s="1"/>
  <c r="I489" i="15"/>
  <c r="J489" i="15" s="1"/>
  <c r="E489" i="15"/>
  <c r="F489" i="15" s="1"/>
  <c r="BF491" i="1"/>
  <c r="M491" i="15"/>
  <c r="N491" i="15" s="1"/>
  <c r="E491" i="15"/>
  <c r="F491" i="15" s="1"/>
  <c r="I491" i="15"/>
  <c r="J491" i="15" s="1"/>
  <c r="BF492" i="1"/>
  <c r="M492" i="15"/>
  <c r="N492" i="15" s="1"/>
  <c r="I492" i="15"/>
  <c r="J492" i="15" s="1"/>
  <c r="E492" i="15"/>
  <c r="F492" i="15" s="1"/>
  <c r="BF493" i="1"/>
  <c r="I493" i="15"/>
  <c r="J493" i="15" s="1"/>
  <c r="M493" i="15"/>
  <c r="N493" i="15" s="1"/>
  <c r="E493" i="15"/>
  <c r="F493" i="15" s="1"/>
  <c r="BF494" i="1"/>
  <c r="M494" i="15"/>
  <c r="N494" i="15" s="1"/>
  <c r="I494" i="15"/>
  <c r="J494" i="15" s="1"/>
  <c r="E494" i="15"/>
  <c r="F494" i="15" s="1"/>
  <c r="BF495" i="1"/>
  <c r="I495" i="15"/>
  <c r="J495" i="15" s="1"/>
  <c r="M495" i="15"/>
  <c r="N495" i="15" s="1"/>
  <c r="E495" i="15"/>
  <c r="F495" i="15" s="1"/>
  <c r="BF496" i="1"/>
  <c r="M496" i="15"/>
  <c r="N496" i="15" s="1"/>
  <c r="I496" i="15"/>
  <c r="J496" i="15" s="1"/>
  <c r="E496" i="15"/>
  <c r="F496" i="15" s="1"/>
  <c r="BF498" i="1"/>
  <c r="E498" i="15"/>
  <c r="F498" i="15" s="1"/>
  <c r="I498" i="15"/>
  <c r="J498" i="15" s="1"/>
  <c r="M498" i="15"/>
  <c r="N498" i="15" s="1"/>
  <c r="BF509" i="1"/>
  <c r="M509" i="15"/>
  <c r="N509" i="15" s="1"/>
  <c r="I509" i="15"/>
  <c r="J509" i="15" s="1"/>
  <c r="E509" i="15"/>
  <c r="F509" i="15" s="1"/>
  <c r="BF510" i="1"/>
  <c r="I510" i="15"/>
  <c r="J510" i="15" s="1"/>
  <c r="E510" i="15"/>
  <c r="F510" i="15" s="1"/>
  <c r="M510" i="15"/>
  <c r="N510" i="15" s="1"/>
  <c r="BE512" i="1"/>
  <c r="M512" i="15"/>
  <c r="N512" i="15" s="1"/>
  <c r="E512" i="15"/>
  <c r="F512" i="15" s="1"/>
  <c r="I512" i="15"/>
  <c r="J512" i="15" s="1"/>
  <c r="BE513" i="1"/>
  <c r="M513" i="15"/>
  <c r="N513" i="15" s="1"/>
  <c r="I513" i="15"/>
  <c r="J513" i="15" s="1"/>
  <c r="E513" i="15"/>
  <c r="F513" i="15" s="1"/>
  <c r="BE515" i="1"/>
  <c r="M515" i="15"/>
  <c r="N515" i="15" s="1"/>
  <c r="I515" i="15"/>
  <c r="J515" i="15" s="1"/>
  <c r="E515" i="15"/>
  <c r="F515" i="15" s="1"/>
  <c r="BE517" i="1"/>
  <c r="M517" i="15"/>
  <c r="N517" i="15" s="1"/>
  <c r="I517" i="15"/>
  <c r="J517" i="15" s="1"/>
  <c r="E517" i="15"/>
  <c r="F517" i="15" s="1"/>
  <c r="BJ517" i="1"/>
  <c r="BJ521" i="1"/>
  <c r="O521" i="15"/>
  <c r="P521" i="15" s="1"/>
  <c r="K521" i="15"/>
  <c r="L521" i="15" s="1"/>
  <c r="G521" i="15"/>
  <c r="H521" i="15" s="1"/>
  <c r="BJ523" i="1"/>
  <c r="O523" i="15"/>
  <c r="P523" i="15" s="1"/>
  <c r="G523" i="15"/>
  <c r="H523" i="15" s="1"/>
  <c r="K523" i="15"/>
  <c r="L523" i="15" s="1"/>
  <c r="BJ524" i="1"/>
  <c r="K524" i="15"/>
  <c r="L524" i="15" s="1"/>
  <c r="G524" i="15"/>
  <c r="H524" i="15" s="1"/>
  <c r="O524" i="15"/>
  <c r="P524" i="15" s="1"/>
  <c r="BJ525" i="1"/>
  <c r="O525" i="15"/>
  <c r="P525" i="15" s="1"/>
  <c r="K525" i="15"/>
  <c r="L525" i="15" s="1"/>
  <c r="G525" i="15"/>
  <c r="H525" i="15" s="1"/>
  <c r="BJ526" i="1"/>
  <c r="O526" i="15"/>
  <c r="P526" i="15" s="1"/>
  <c r="G526" i="15"/>
  <c r="H526" i="15" s="1"/>
  <c r="K526" i="15"/>
  <c r="L526" i="15" s="1"/>
  <c r="BJ527" i="1"/>
  <c r="O527" i="15"/>
  <c r="P527" i="15" s="1"/>
  <c r="K527" i="15"/>
  <c r="L527" i="15" s="1"/>
  <c r="G527" i="15"/>
  <c r="H527" i="15" s="1"/>
  <c r="BJ528" i="1"/>
  <c r="K528" i="15"/>
  <c r="L528" i="15" s="1"/>
  <c r="G528" i="15"/>
  <c r="H528" i="15" s="1"/>
  <c r="O528" i="15"/>
  <c r="P528" i="15" s="1"/>
  <c r="BJ530" i="1"/>
  <c r="O530" i="15"/>
  <c r="P530" i="15" s="1"/>
  <c r="G530" i="15"/>
  <c r="H530" i="15" s="1"/>
  <c r="K530" i="15"/>
  <c r="L530" i="15" s="1"/>
  <c r="BJ531" i="1"/>
  <c r="O531" i="15"/>
  <c r="P531" i="15" s="1"/>
  <c r="K531" i="15"/>
  <c r="L531" i="15" s="1"/>
  <c r="G531" i="15"/>
  <c r="H531" i="15" s="1"/>
  <c r="BJ532" i="1"/>
  <c r="K532" i="15"/>
  <c r="L532" i="15" s="1"/>
  <c r="G532" i="15"/>
  <c r="H532" i="15" s="1"/>
  <c r="O532" i="15"/>
  <c r="P532" i="15" s="1"/>
  <c r="BJ535" i="1"/>
  <c r="K535" i="15"/>
  <c r="L535" i="15" s="1"/>
  <c r="O535" i="15"/>
  <c r="P535" i="15" s="1"/>
  <c r="G535" i="15"/>
  <c r="H535" i="15" s="1"/>
  <c r="BJ537" i="1"/>
  <c r="K537" i="15"/>
  <c r="L537" i="15" s="1"/>
  <c r="O537" i="15"/>
  <c r="P537" i="15" s="1"/>
  <c r="G537" i="15"/>
  <c r="H537" i="15" s="1"/>
  <c r="BJ538" i="1"/>
  <c r="O538" i="15"/>
  <c r="P538" i="15" s="1"/>
  <c r="K538" i="15"/>
  <c r="L538" i="15" s="1"/>
  <c r="G538" i="15"/>
  <c r="H538" i="15" s="1"/>
  <c r="BE541" i="1"/>
  <c r="M541" i="15"/>
  <c r="N541" i="15" s="1"/>
  <c r="E541" i="15"/>
  <c r="F541" i="15" s="1"/>
  <c r="I541" i="15"/>
  <c r="J541" i="15" s="1"/>
  <c r="BJ541" i="1"/>
  <c r="BJ543" i="1"/>
  <c r="O543" i="15"/>
  <c r="P543" i="15" s="1"/>
  <c r="K543" i="15"/>
  <c r="L543" i="15" s="1"/>
  <c r="G543" i="15"/>
  <c r="H543" i="15" s="1"/>
  <c r="BJ544" i="1"/>
  <c r="O544" i="15"/>
  <c r="P544" i="15" s="1"/>
  <c r="K544" i="15"/>
  <c r="L544" i="15" s="1"/>
  <c r="G544" i="15"/>
  <c r="H544" i="15" s="1"/>
  <c r="BJ548" i="1"/>
  <c r="K548" i="15"/>
  <c r="L548" i="15" s="1"/>
  <c r="O548" i="15"/>
  <c r="P548" i="15" s="1"/>
  <c r="G548" i="15"/>
  <c r="H548" i="15" s="1"/>
  <c r="BJ549" i="1"/>
  <c r="K549" i="15"/>
  <c r="L549" i="15" s="1"/>
  <c r="O549" i="15"/>
  <c r="P549" i="15" s="1"/>
  <c r="G549" i="15"/>
  <c r="H549" i="15" s="1"/>
  <c r="BJ550" i="1"/>
  <c r="O550" i="15"/>
  <c r="P550" i="15" s="1"/>
  <c r="K550" i="15"/>
  <c r="L550" i="15" s="1"/>
  <c r="G550" i="15"/>
  <c r="H550" i="15" s="1"/>
  <c r="BF556" i="1"/>
  <c r="M556" i="15"/>
  <c r="N556" i="15" s="1"/>
  <c r="E556" i="15"/>
  <c r="F556" i="15" s="1"/>
  <c r="I556" i="15"/>
  <c r="J556" i="15" s="1"/>
  <c r="BF558" i="1"/>
  <c r="I558" i="15"/>
  <c r="J558" i="15" s="1"/>
  <c r="M558" i="15"/>
  <c r="N558" i="15" s="1"/>
  <c r="E558" i="15"/>
  <c r="F558" i="15" s="1"/>
  <c r="BF559" i="1"/>
  <c r="M559" i="15"/>
  <c r="N559" i="15" s="1"/>
  <c r="E559" i="15"/>
  <c r="F559" i="15" s="1"/>
  <c r="I559" i="15"/>
  <c r="J559" i="15" s="1"/>
  <c r="BF565" i="1"/>
  <c r="M565" i="15"/>
  <c r="N565" i="15" s="1"/>
  <c r="E565" i="15"/>
  <c r="F565" i="15" s="1"/>
  <c r="I565" i="15"/>
  <c r="J565" i="15" s="1"/>
  <c r="BF566" i="1"/>
  <c r="M566" i="15"/>
  <c r="N566" i="15" s="1"/>
  <c r="E566" i="15"/>
  <c r="F566" i="15" s="1"/>
  <c r="I566" i="15"/>
  <c r="J566" i="15" s="1"/>
  <c r="BF567" i="1"/>
  <c r="M567" i="15"/>
  <c r="N567" i="15" s="1"/>
  <c r="E567" i="15"/>
  <c r="F567" i="15" s="1"/>
  <c r="I567" i="15"/>
  <c r="J567" i="15" s="1"/>
  <c r="BF568" i="1"/>
  <c r="M568" i="15"/>
  <c r="N568" i="15" s="1"/>
  <c r="E568" i="15"/>
  <c r="F568" i="15" s="1"/>
  <c r="I568" i="15"/>
  <c r="J568" i="15" s="1"/>
  <c r="BF569" i="1"/>
  <c r="I569" i="15"/>
  <c r="J569" i="15" s="1"/>
  <c r="M569" i="15"/>
  <c r="N569" i="15" s="1"/>
  <c r="E569" i="15"/>
  <c r="F569" i="15" s="1"/>
  <c r="BF570" i="1"/>
  <c r="M570" i="15"/>
  <c r="N570" i="15" s="1"/>
  <c r="I570" i="15"/>
  <c r="J570" i="15" s="1"/>
  <c r="E570" i="15"/>
  <c r="F570" i="15" s="1"/>
  <c r="BF571" i="1"/>
  <c r="I571" i="15"/>
  <c r="J571" i="15" s="1"/>
  <c r="M571" i="15"/>
  <c r="N571" i="15" s="1"/>
  <c r="E571" i="15"/>
  <c r="F571" i="15" s="1"/>
  <c r="BF572" i="1"/>
  <c r="M572" i="15"/>
  <c r="N572" i="15" s="1"/>
  <c r="I572" i="15"/>
  <c r="J572" i="15" s="1"/>
  <c r="E572" i="15"/>
  <c r="F572" i="15" s="1"/>
  <c r="BF573" i="1"/>
  <c r="M573" i="15"/>
  <c r="N573" i="15" s="1"/>
  <c r="E573" i="15"/>
  <c r="F573" i="15" s="1"/>
  <c r="I573" i="15"/>
  <c r="J573" i="15" s="1"/>
  <c r="BF574" i="1"/>
  <c r="I574" i="15"/>
  <c r="J574" i="15" s="1"/>
  <c r="M574" i="15"/>
  <c r="N574" i="15" s="1"/>
  <c r="E574" i="15"/>
  <c r="F574" i="15" s="1"/>
  <c r="BF576" i="1"/>
  <c r="M576" i="15"/>
  <c r="N576" i="15" s="1"/>
  <c r="E576" i="15"/>
  <c r="F576" i="15" s="1"/>
  <c r="I576" i="15"/>
  <c r="J576" i="15" s="1"/>
  <c r="BF577" i="1"/>
  <c r="I577" i="15"/>
  <c r="J577" i="15" s="1"/>
  <c r="M577" i="15"/>
  <c r="N577" i="15" s="1"/>
  <c r="E577" i="15"/>
  <c r="F577" i="15" s="1"/>
  <c r="BF581" i="1"/>
  <c r="E581" i="15"/>
  <c r="F581" i="15" s="1"/>
  <c r="M581" i="15"/>
  <c r="N581" i="15" s="1"/>
  <c r="I581" i="15"/>
  <c r="J581" i="15" s="1"/>
  <c r="BF582" i="1"/>
  <c r="M582" i="15"/>
  <c r="N582" i="15" s="1"/>
  <c r="E582" i="15"/>
  <c r="F582" i="15" s="1"/>
  <c r="I582" i="15"/>
  <c r="J582" i="15" s="1"/>
  <c r="BF585" i="1"/>
  <c r="M585" i="15"/>
  <c r="N585" i="15" s="1"/>
  <c r="I585" i="15"/>
  <c r="J585" i="15" s="1"/>
  <c r="E585" i="15"/>
  <c r="F585" i="15" s="1"/>
  <c r="BF587" i="1"/>
  <c r="I587" i="15"/>
  <c r="J587" i="15" s="1"/>
  <c r="M587" i="15"/>
  <c r="N587" i="15" s="1"/>
  <c r="E587" i="15"/>
  <c r="F587" i="15" s="1"/>
  <c r="BF588" i="1"/>
  <c r="M588" i="15"/>
  <c r="N588" i="15" s="1"/>
  <c r="E588" i="15"/>
  <c r="F588" i="15" s="1"/>
  <c r="I588" i="15"/>
  <c r="J588" i="15" s="1"/>
  <c r="BF589" i="1"/>
  <c r="I589" i="15"/>
  <c r="J589" i="15" s="1"/>
  <c r="M589" i="15"/>
  <c r="N589" i="15" s="1"/>
  <c r="E589" i="15"/>
  <c r="F589" i="15" s="1"/>
  <c r="BF590" i="1"/>
  <c r="I590" i="15"/>
  <c r="J590" i="15" s="1"/>
  <c r="M590" i="15"/>
  <c r="N590" i="15" s="1"/>
  <c r="E590" i="15"/>
  <c r="F590" i="15" s="1"/>
  <c r="BF591" i="1"/>
  <c r="E591" i="15"/>
  <c r="F591" i="15" s="1"/>
  <c r="I591" i="15"/>
  <c r="J591" i="15" s="1"/>
  <c r="M591" i="15"/>
  <c r="N591" i="15" s="1"/>
  <c r="BF592" i="1"/>
  <c r="I592" i="15"/>
  <c r="J592" i="15" s="1"/>
  <c r="E592" i="15"/>
  <c r="F592" i="15" s="1"/>
  <c r="M592" i="15"/>
  <c r="N592" i="15" s="1"/>
  <c r="BE596" i="1"/>
  <c r="M596" i="15"/>
  <c r="N596" i="15" s="1"/>
  <c r="E596" i="15"/>
  <c r="F596" i="15" s="1"/>
  <c r="I596" i="15"/>
  <c r="J596" i="15" s="1"/>
  <c r="BE598" i="1"/>
  <c r="I598" i="15"/>
  <c r="J598" i="15" s="1"/>
  <c r="M598" i="15"/>
  <c r="N598" i="15" s="1"/>
  <c r="E598" i="15"/>
  <c r="F598" i="15" s="1"/>
  <c r="BE606" i="1"/>
  <c r="E606" i="15"/>
  <c r="F606" i="15" s="1"/>
  <c r="I606" i="15"/>
  <c r="J606" i="15" s="1"/>
  <c r="M606" i="15"/>
  <c r="N606" i="15" s="1"/>
  <c r="BJ609" i="1"/>
  <c r="O609" i="15"/>
  <c r="P609" i="15" s="1"/>
  <c r="G609" i="15"/>
  <c r="H609" i="15" s="1"/>
  <c r="K609" i="15"/>
  <c r="L609" i="15" s="1"/>
  <c r="BJ610" i="1"/>
  <c r="G610" i="15"/>
  <c r="H610" i="15" s="1"/>
  <c r="K610" i="15"/>
  <c r="L610" i="15" s="1"/>
  <c r="O610" i="15"/>
  <c r="P610" i="15" s="1"/>
  <c r="BJ611" i="1"/>
  <c r="O611" i="15"/>
  <c r="P611" i="15" s="1"/>
  <c r="K611" i="15"/>
  <c r="L611" i="15" s="1"/>
  <c r="G611" i="15"/>
  <c r="H611" i="15" s="1"/>
  <c r="BJ612" i="1"/>
  <c r="G612" i="15"/>
  <c r="H612" i="15" s="1"/>
  <c r="K612" i="15"/>
  <c r="L612" i="15" s="1"/>
  <c r="O612" i="15"/>
  <c r="P612" i="15" s="1"/>
  <c r="BJ613" i="1"/>
  <c r="G613" i="15"/>
  <c r="H613" i="15" s="1"/>
  <c r="K613" i="15"/>
  <c r="L613" i="15" s="1"/>
  <c r="O613" i="15"/>
  <c r="P613" i="15" s="1"/>
  <c r="BI23" i="1"/>
  <c r="O23" i="15"/>
  <c r="P23" i="15" s="1"/>
  <c r="K23" i="15"/>
  <c r="L23" i="15" s="1"/>
  <c r="G23" i="15"/>
  <c r="H23" i="15" s="1"/>
  <c r="BI29" i="1"/>
  <c r="O29" i="15"/>
  <c r="P29" i="15" s="1"/>
  <c r="K29" i="15"/>
  <c r="L29" i="15" s="1"/>
  <c r="G29" i="15"/>
  <c r="H29" i="15" s="1"/>
  <c r="BI37" i="1"/>
  <c r="O37" i="15"/>
  <c r="P37" i="15" s="1"/>
  <c r="K37" i="15"/>
  <c r="L37" i="15" s="1"/>
  <c r="G37" i="15"/>
  <c r="H37" i="15" s="1"/>
  <c r="BI93" i="1"/>
  <c r="O93" i="15"/>
  <c r="P93" i="15" s="1"/>
  <c r="K93" i="15"/>
  <c r="L93" i="15" s="1"/>
  <c r="G93" i="15"/>
  <c r="H93" i="15" s="1"/>
  <c r="BI100" i="1"/>
  <c r="O100" i="15"/>
  <c r="P100" i="15" s="1"/>
  <c r="G100" i="15"/>
  <c r="H100" i="15" s="1"/>
  <c r="K100" i="15"/>
  <c r="L100" i="15" s="1"/>
  <c r="BI121" i="1"/>
  <c r="O121" i="15"/>
  <c r="P121" i="15" s="1"/>
  <c r="K121" i="15"/>
  <c r="L121" i="15" s="1"/>
  <c r="G121" i="15"/>
  <c r="H121" i="15" s="1"/>
  <c r="BI124" i="1"/>
  <c r="O124" i="15"/>
  <c r="P124" i="15" s="1"/>
  <c r="G124" i="15"/>
  <c r="H124" i="15" s="1"/>
  <c r="K124" i="15"/>
  <c r="L124" i="15" s="1"/>
  <c r="BI135" i="1"/>
  <c r="O135" i="15"/>
  <c r="P135" i="15" s="1"/>
  <c r="K135" i="15"/>
  <c r="L135" i="15" s="1"/>
  <c r="G135" i="15"/>
  <c r="H135" i="15" s="1"/>
  <c r="BI137" i="1"/>
  <c r="K137" i="15"/>
  <c r="L137" i="15" s="1"/>
  <c r="G137" i="15"/>
  <c r="H137" i="15" s="1"/>
  <c r="O137" i="15"/>
  <c r="P137" i="15" s="1"/>
  <c r="BI139" i="1"/>
  <c r="K139" i="15"/>
  <c r="L139" i="15" s="1"/>
  <c r="G139" i="15"/>
  <c r="H139" i="15" s="1"/>
  <c r="O139" i="15"/>
  <c r="P139" i="15" s="1"/>
  <c r="BI155" i="1"/>
  <c r="K155" i="15"/>
  <c r="L155" i="15" s="1"/>
  <c r="O155" i="15"/>
  <c r="P155" i="15" s="1"/>
  <c r="G155" i="15"/>
  <c r="H155" i="15" s="1"/>
  <c r="BI159" i="1"/>
  <c r="K159" i="15"/>
  <c r="L159" i="15" s="1"/>
  <c r="O159" i="15"/>
  <c r="P159" i="15" s="1"/>
  <c r="G159" i="15"/>
  <c r="H159" i="15" s="1"/>
  <c r="BI166" i="1"/>
  <c r="O166" i="15"/>
  <c r="P166" i="15" s="1"/>
  <c r="K166" i="15"/>
  <c r="L166" i="15" s="1"/>
  <c r="G166" i="15"/>
  <c r="H166" i="15" s="1"/>
  <c r="BI168" i="1"/>
  <c r="G168" i="15"/>
  <c r="H168" i="15" s="1"/>
  <c r="K168" i="15"/>
  <c r="L168" i="15" s="1"/>
  <c r="O168" i="15"/>
  <c r="P168" i="15" s="1"/>
  <c r="BI172" i="1"/>
  <c r="O172" i="15"/>
  <c r="P172" i="15" s="1"/>
  <c r="K172" i="15"/>
  <c r="L172" i="15" s="1"/>
  <c r="G172" i="15"/>
  <c r="H172" i="15" s="1"/>
  <c r="BI177" i="1"/>
  <c r="O177" i="15"/>
  <c r="P177" i="15" s="1"/>
  <c r="G177" i="15"/>
  <c r="H177" i="15" s="1"/>
  <c r="K177" i="15"/>
  <c r="L177" i="15" s="1"/>
  <c r="BI187" i="1"/>
  <c r="O187" i="15"/>
  <c r="P187" i="15" s="1"/>
  <c r="G187" i="15"/>
  <c r="H187" i="15" s="1"/>
  <c r="K187" i="15"/>
  <c r="L187" i="15" s="1"/>
  <c r="BI196" i="1"/>
  <c r="O196" i="15"/>
  <c r="P196" i="15" s="1"/>
  <c r="K196" i="15"/>
  <c r="L196" i="15" s="1"/>
  <c r="G196" i="15"/>
  <c r="H196" i="15" s="1"/>
  <c r="BI198" i="1"/>
  <c r="O198" i="15"/>
  <c r="P198" i="15" s="1"/>
  <c r="K198" i="15"/>
  <c r="L198" i="15" s="1"/>
  <c r="G198" i="15"/>
  <c r="H198" i="15" s="1"/>
  <c r="BI206" i="1"/>
  <c r="K206" i="15"/>
  <c r="L206" i="15" s="1"/>
  <c r="O206" i="15"/>
  <c r="P206" i="15" s="1"/>
  <c r="G206" i="15"/>
  <c r="H206" i="15" s="1"/>
  <c r="BI208" i="1"/>
  <c r="O208" i="15"/>
  <c r="P208" i="15" s="1"/>
  <c r="K208" i="15"/>
  <c r="L208" i="15" s="1"/>
  <c r="G208" i="15"/>
  <c r="H208" i="15" s="1"/>
  <c r="BI213" i="1"/>
  <c r="G213" i="15"/>
  <c r="H213" i="15" s="1"/>
  <c r="K213" i="15"/>
  <c r="L213" i="15" s="1"/>
  <c r="O213" i="15"/>
  <c r="P213" i="15" s="1"/>
  <c r="BI212" i="1"/>
  <c r="O212" i="15"/>
  <c r="P212" i="15" s="1"/>
  <c r="K212" i="15"/>
  <c r="L212" i="15" s="1"/>
  <c r="G212" i="15"/>
  <c r="H212" i="15" s="1"/>
  <c r="BI216" i="1"/>
  <c r="K216" i="15"/>
  <c r="L216" i="15" s="1"/>
  <c r="G216" i="15"/>
  <c r="H216" i="15" s="1"/>
  <c r="O216" i="15"/>
  <c r="P216" i="15" s="1"/>
  <c r="BI228" i="1"/>
  <c r="O228" i="15"/>
  <c r="P228" i="15" s="1"/>
  <c r="K228" i="15"/>
  <c r="L228" i="15" s="1"/>
  <c r="G228" i="15"/>
  <c r="H228" i="15" s="1"/>
  <c r="BI233" i="1"/>
  <c r="O233" i="15"/>
  <c r="P233" i="15" s="1"/>
  <c r="K233" i="15"/>
  <c r="L233" i="15" s="1"/>
  <c r="G233" i="15"/>
  <c r="H233" i="15" s="1"/>
  <c r="BI252" i="1"/>
  <c r="O252" i="15"/>
  <c r="P252" i="15" s="1"/>
  <c r="K252" i="15"/>
  <c r="L252" i="15" s="1"/>
  <c r="G252" i="15"/>
  <c r="H252" i="15" s="1"/>
  <c r="BI254" i="1"/>
  <c r="O254" i="15"/>
  <c r="P254" i="15" s="1"/>
  <c r="K254" i="15"/>
  <c r="L254" i="15" s="1"/>
  <c r="G254" i="15"/>
  <c r="H254" i="15" s="1"/>
  <c r="BI270" i="1"/>
  <c r="O270" i="15"/>
  <c r="P270" i="15" s="1"/>
  <c r="K270" i="15"/>
  <c r="L270" i="15" s="1"/>
  <c r="G270" i="15"/>
  <c r="H270" i="15" s="1"/>
  <c r="BI282" i="1"/>
  <c r="K282" i="15"/>
  <c r="L282" i="15" s="1"/>
  <c r="O282" i="15"/>
  <c r="P282" i="15" s="1"/>
  <c r="G282" i="15"/>
  <c r="H282" i="15" s="1"/>
  <c r="BI288" i="1"/>
  <c r="G288" i="15"/>
  <c r="H288" i="15" s="1"/>
  <c r="K288" i="15"/>
  <c r="L288" i="15" s="1"/>
  <c r="O288" i="15"/>
  <c r="P288" i="15" s="1"/>
  <c r="BI308" i="1"/>
  <c r="K308" i="15"/>
  <c r="L308" i="15" s="1"/>
  <c r="O308" i="15"/>
  <c r="P308" i="15" s="1"/>
  <c r="G308" i="15"/>
  <c r="H308" i="15" s="1"/>
  <c r="BI319" i="1"/>
  <c r="O319" i="15"/>
  <c r="P319" i="15" s="1"/>
  <c r="G319" i="15"/>
  <c r="H319" i="15" s="1"/>
  <c r="K319" i="15"/>
  <c r="L319" i="15" s="1"/>
  <c r="BI321" i="1"/>
  <c r="O321" i="15"/>
  <c r="P321" i="15" s="1"/>
  <c r="K321" i="15"/>
  <c r="L321" i="15" s="1"/>
  <c r="G321" i="15"/>
  <c r="H321" i="15" s="1"/>
  <c r="BI323" i="1"/>
  <c r="O323" i="15"/>
  <c r="P323" i="15" s="1"/>
  <c r="K323" i="15"/>
  <c r="L323" i="15" s="1"/>
  <c r="G323" i="15"/>
  <c r="H323" i="15" s="1"/>
  <c r="BI325" i="1"/>
  <c r="K325" i="15"/>
  <c r="L325" i="15" s="1"/>
  <c r="G325" i="15"/>
  <c r="H325" i="15" s="1"/>
  <c r="O325" i="15"/>
  <c r="P325" i="15" s="1"/>
  <c r="BI366" i="1"/>
  <c r="K366" i="15"/>
  <c r="L366" i="15" s="1"/>
  <c r="G366" i="15"/>
  <c r="H366" i="15" s="1"/>
  <c r="O366" i="15"/>
  <c r="P366" i="15" s="1"/>
  <c r="BI368" i="1"/>
  <c r="O368" i="15"/>
  <c r="P368" i="15" s="1"/>
  <c r="G368" i="15"/>
  <c r="H368" i="15" s="1"/>
  <c r="K368" i="15"/>
  <c r="L368" i="15" s="1"/>
  <c r="BI374" i="1"/>
  <c r="K374" i="15"/>
  <c r="L374" i="15" s="1"/>
  <c r="G374" i="15"/>
  <c r="H374" i="15" s="1"/>
  <c r="O374" i="15"/>
  <c r="P374" i="15" s="1"/>
  <c r="BI379" i="1"/>
  <c r="O379" i="15"/>
  <c r="P379" i="15" s="1"/>
  <c r="K379" i="15"/>
  <c r="L379" i="15" s="1"/>
  <c r="G379" i="15"/>
  <c r="H379" i="15" s="1"/>
  <c r="BI381" i="1"/>
  <c r="O381" i="15"/>
  <c r="P381" i="15" s="1"/>
  <c r="K381" i="15"/>
  <c r="L381" i="15" s="1"/>
  <c r="G381" i="15"/>
  <c r="H381" i="15" s="1"/>
  <c r="BI383" i="1"/>
  <c r="O383" i="15"/>
  <c r="P383" i="15" s="1"/>
  <c r="K383" i="15"/>
  <c r="L383" i="15" s="1"/>
  <c r="G383" i="15"/>
  <c r="H383" i="15" s="1"/>
  <c r="BI385" i="1"/>
  <c r="O385" i="15"/>
  <c r="P385" i="15" s="1"/>
  <c r="G385" i="15"/>
  <c r="H385" i="15" s="1"/>
  <c r="K385" i="15"/>
  <c r="L385" i="15" s="1"/>
  <c r="BI387" i="1"/>
  <c r="K387" i="15"/>
  <c r="L387" i="15" s="1"/>
  <c r="G387" i="15"/>
  <c r="H387" i="15" s="1"/>
  <c r="O387" i="15"/>
  <c r="P387" i="15" s="1"/>
  <c r="BI398" i="1"/>
  <c r="O398" i="15"/>
  <c r="P398" i="15" s="1"/>
  <c r="K398" i="15"/>
  <c r="L398" i="15" s="1"/>
  <c r="G398" i="15"/>
  <c r="H398" i="15" s="1"/>
  <c r="BI400" i="1"/>
  <c r="G400" i="15"/>
  <c r="H400" i="15" s="1"/>
  <c r="K400" i="15"/>
  <c r="L400" i="15" s="1"/>
  <c r="O400" i="15"/>
  <c r="P400" i="15" s="1"/>
  <c r="BI402" i="1"/>
  <c r="G402" i="15"/>
  <c r="H402" i="15" s="1"/>
  <c r="K402" i="15"/>
  <c r="L402" i="15" s="1"/>
  <c r="O402" i="15"/>
  <c r="P402" i="15" s="1"/>
  <c r="BI408" i="1"/>
  <c r="G408" i="15"/>
  <c r="H408" i="15" s="1"/>
  <c r="K408" i="15"/>
  <c r="L408" i="15" s="1"/>
  <c r="O408" i="15"/>
  <c r="P408" i="15" s="1"/>
  <c r="BI410" i="1"/>
  <c r="G410" i="15"/>
  <c r="H410" i="15" s="1"/>
  <c r="K410" i="15"/>
  <c r="L410" i="15" s="1"/>
  <c r="O410" i="15"/>
  <c r="P410" i="15" s="1"/>
  <c r="BI412" i="1"/>
  <c r="O412" i="15"/>
  <c r="P412" i="15" s="1"/>
  <c r="K412" i="15"/>
  <c r="L412" i="15" s="1"/>
  <c r="G412" i="15"/>
  <c r="H412" i="15" s="1"/>
  <c r="BI414" i="1"/>
  <c r="O414" i="15"/>
  <c r="P414" i="15" s="1"/>
  <c r="K414" i="15"/>
  <c r="L414" i="15" s="1"/>
  <c r="G414" i="15"/>
  <c r="H414" i="15" s="1"/>
  <c r="BI418" i="1"/>
  <c r="K418" i="15"/>
  <c r="L418" i="15" s="1"/>
  <c r="G418" i="15"/>
  <c r="H418" i="15" s="1"/>
  <c r="O418" i="15"/>
  <c r="P418" i="15" s="1"/>
  <c r="BI420" i="1"/>
  <c r="O420" i="15"/>
  <c r="P420" i="15" s="1"/>
  <c r="K420" i="15"/>
  <c r="L420" i="15" s="1"/>
  <c r="G420" i="15"/>
  <c r="H420" i="15" s="1"/>
  <c r="BI422" i="1"/>
  <c r="O422" i="15"/>
  <c r="P422" i="15" s="1"/>
  <c r="K422" i="15"/>
  <c r="L422" i="15" s="1"/>
  <c r="G422" i="15"/>
  <c r="H422" i="15" s="1"/>
  <c r="BI432" i="1"/>
  <c r="O432" i="15"/>
  <c r="P432" i="15" s="1"/>
  <c r="K432" i="15"/>
  <c r="L432" i="15" s="1"/>
  <c r="G432" i="15"/>
  <c r="H432" i="15" s="1"/>
  <c r="BI472" i="1"/>
  <c r="G472" i="15"/>
  <c r="H472" i="15" s="1"/>
  <c r="K472" i="15"/>
  <c r="L472" i="15" s="1"/>
  <c r="O472" i="15"/>
  <c r="P472" i="15" s="1"/>
  <c r="BI479" i="1"/>
  <c r="O479" i="15"/>
  <c r="P479" i="15" s="1"/>
  <c r="K479" i="15"/>
  <c r="L479" i="15" s="1"/>
  <c r="G479" i="15"/>
  <c r="H479" i="15" s="1"/>
  <c r="BI481" i="1"/>
  <c r="K481" i="15"/>
  <c r="L481" i="15" s="1"/>
  <c r="O481" i="15"/>
  <c r="P481" i="15" s="1"/>
  <c r="G481" i="15"/>
  <c r="H481" i="15" s="1"/>
  <c r="BI540" i="1"/>
  <c r="K540" i="15"/>
  <c r="L540" i="15" s="1"/>
  <c r="O540" i="15"/>
  <c r="P540" i="15" s="1"/>
  <c r="G540" i="15"/>
  <c r="H540" i="15" s="1"/>
  <c r="BI554" i="1"/>
  <c r="O554" i="15"/>
  <c r="P554" i="15" s="1"/>
  <c r="K554" i="15"/>
  <c r="L554" i="15" s="1"/>
  <c r="G554" i="15"/>
  <c r="H554" i="15" s="1"/>
  <c r="BI597" i="1"/>
  <c r="O597" i="15"/>
  <c r="P597" i="15" s="1"/>
  <c r="K597" i="15"/>
  <c r="L597" i="15" s="1"/>
  <c r="G597" i="15"/>
  <c r="H597" i="15" s="1"/>
  <c r="BF598" i="1"/>
  <c r="BI605" i="1"/>
  <c r="G605" i="15"/>
  <c r="H605" i="15" s="1"/>
  <c r="K605" i="15"/>
  <c r="L605" i="15" s="1"/>
  <c r="O605" i="15"/>
  <c r="P605" i="15" s="1"/>
  <c r="BF606" i="1"/>
  <c r="BE609" i="1"/>
  <c r="BI609" i="1"/>
  <c r="BE610" i="1"/>
  <c r="BI610" i="1"/>
  <c r="BE611" i="1"/>
  <c r="BI611" i="1"/>
  <c r="BE612" i="1"/>
  <c r="BI612" i="1"/>
  <c r="BE613" i="1"/>
  <c r="BI613" i="1"/>
  <c r="BE587" i="1"/>
  <c r="BI587" i="1"/>
  <c r="BE588" i="1"/>
  <c r="BI588" i="1"/>
  <c r="BE589" i="1"/>
  <c r="BI589" i="1"/>
  <c r="BE590" i="1"/>
  <c r="BI590" i="1"/>
  <c r="BE591" i="1"/>
  <c r="BI591" i="1"/>
  <c r="BE592" i="1"/>
  <c r="BI592" i="1"/>
  <c r="BE585" i="1"/>
  <c r="BI585" i="1"/>
  <c r="BE581" i="1"/>
  <c r="BI581" i="1"/>
  <c r="BE582" i="1"/>
  <c r="BI582" i="1"/>
  <c r="BE576" i="1"/>
  <c r="BI576" i="1"/>
  <c r="BE577" i="1"/>
  <c r="BI577" i="1"/>
  <c r="BI563" i="1"/>
  <c r="BI564" i="1"/>
  <c r="BE565" i="1"/>
  <c r="BI565" i="1"/>
  <c r="BE566" i="1"/>
  <c r="BI566" i="1"/>
  <c r="BE567" i="1"/>
  <c r="BI567" i="1"/>
  <c r="BE568" i="1"/>
  <c r="BI568" i="1"/>
  <c r="BE569" i="1"/>
  <c r="BI569" i="1"/>
  <c r="BE570" i="1"/>
  <c r="BI570" i="1"/>
  <c r="BE571" i="1"/>
  <c r="BI571" i="1"/>
  <c r="BE572" i="1"/>
  <c r="BI572" i="1"/>
  <c r="BE573" i="1"/>
  <c r="BI573" i="1"/>
  <c r="BE574" i="1"/>
  <c r="BI574" i="1"/>
  <c r="BE558" i="1"/>
  <c r="BI558" i="1"/>
  <c r="BE559" i="1"/>
  <c r="BI559" i="1"/>
  <c r="BE556" i="1"/>
  <c r="BI556" i="1"/>
  <c r="BE548" i="1"/>
  <c r="BI548" i="1"/>
  <c r="BE549" i="1"/>
  <c r="BI549" i="1"/>
  <c r="BE550" i="1"/>
  <c r="BI550" i="1"/>
  <c r="BE543" i="1"/>
  <c r="BI543" i="1"/>
  <c r="BE544" i="1"/>
  <c r="BI544" i="1"/>
  <c r="BE537" i="1"/>
  <c r="BI537" i="1"/>
  <c r="BE538" i="1"/>
  <c r="BI538" i="1"/>
  <c r="BE535" i="1"/>
  <c r="BI535" i="1"/>
  <c r="BE530" i="1"/>
  <c r="BI530" i="1"/>
  <c r="BE531" i="1"/>
  <c r="BI531" i="1"/>
  <c r="BE532" i="1"/>
  <c r="BI532" i="1"/>
  <c r="BE523" i="1"/>
  <c r="BI523" i="1"/>
  <c r="BE524" i="1"/>
  <c r="BI524" i="1"/>
  <c r="BE525" i="1"/>
  <c r="BI525" i="1"/>
  <c r="BE526" i="1"/>
  <c r="BI526" i="1"/>
  <c r="BE527" i="1"/>
  <c r="BI527" i="1"/>
  <c r="BE528" i="1"/>
  <c r="BI528" i="1"/>
  <c r="BE521" i="1"/>
  <c r="BI521" i="1"/>
  <c r="BF515" i="1"/>
  <c r="BJ515" i="1"/>
  <c r="BF512" i="1"/>
  <c r="BJ512" i="1"/>
  <c r="BF513" i="1"/>
  <c r="BJ513" i="1"/>
  <c r="BI506" i="1"/>
  <c r="BI507" i="1"/>
  <c r="BI508" i="1"/>
  <c r="BE509" i="1"/>
  <c r="BI509" i="1"/>
  <c r="BE510" i="1"/>
  <c r="BI510" i="1"/>
  <c r="BI504" i="1"/>
  <c r="BE491" i="1"/>
  <c r="BI491" i="1"/>
  <c r="BE492" i="1"/>
  <c r="BI492" i="1"/>
  <c r="BE493" i="1"/>
  <c r="BI493" i="1"/>
  <c r="BE494" i="1"/>
  <c r="BI494" i="1"/>
  <c r="BE495" i="1"/>
  <c r="BI495" i="1"/>
  <c r="BE496" i="1"/>
  <c r="BI496" i="1"/>
  <c r="BI497" i="1"/>
  <c r="BE498" i="1"/>
  <c r="BI498" i="1"/>
  <c r="BI499" i="1"/>
  <c r="BI500" i="1"/>
  <c r="BI501" i="1"/>
  <c r="BI502" i="1"/>
  <c r="BE489" i="1"/>
  <c r="BJ489" i="1"/>
  <c r="BE483" i="1"/>
  <c r="BI483" i="1"/>
  <c r="BE464" i="1"/>
  <c r="BI464" i="1"/>
  <c r="BE465" i="1"/>
  <c r="BI465" i="1"/>
  <c r="BE466" i="1"/>
  <c r="BI466" i="1"/>
  <c r="BE442" i="1"/>
  <c r="BI442" i="1"/>
  <c r="BE443" i="1"/>
  <c r="BI443" i="1"/>
  <c r="BE444" i="1"/>
  <c r="BI444" i="1"/>
  <c r="BE438" i="1"/>
  <c r="BI438" i="1"/>
  <c r="BE439" i="1"/>
  <c r="BI439" i="1"/>
  <c r="BE440" i="1"/>
  <c r="BI440" i="1"/>
  <c r="BE425" i="1"/>
  <c r="BI425" i="1"/>
  <c r="BE404" i="1"/>
  <c r="BI404" i="1"/>
  <c r="BE390" i="1"/>
  <c r="BI390" i="1"/>
  <c r="BE391" i="1"/>
  <c r="BI391" i="1"/>
  <c r="BE392" i="1"/>
  <c r="BI392" i="1"/>
  <c r="BE393" i="1"/>
  <c r="BI393" i="1"/>
  <c r="BE394" i="1"/>
  <c r="BI394" i="1"/>
  <c r="BE370" i="1"/>
  <c r="BI370" i="1"/>
  <c r="BI350" i="1"/>
  <c r="BE351" i="1"/>
  <c r="BE352" i="1"/>
  <c r="BE353" i="1"/>
  <c r="BE354" i="1"/>
  <c r="BI354" i="1"/>
  <c r="BE355" i="1"/>
  <c r="BI355" i="1"/>
  <c r="BI356" i="1"/>
  <c r="BF350" i="1"/>
  <c r="BJ351" i="1"/>
  <c r="BJ352" i="1"/>
  <c r="BJ353" i="1"/>
  <c r="BF356" i="1"/>
  <c r="BE346" i="1"/>
  <c r="BI346" i="1"/>
  <c r="BE347" i="1"/>
  <c r="BI347" i="1"/>
  <c r="BI348" i="1"/>
  <c r="BF348" i="1"/>
  <c r="BE344" i="1"/>
  <c r="BI344" i="1"/>
  <c r="BI334" i="1"/>
  <c r="BI335" i="1"/>
  <c r="BE336" i="1"/>
  <c r="BI336" i="1"/>
  <c r="BI337" i="1"/>
  <c r="BE338" i="1"/>
  <c r="BI338" i="1"/>
  <c r="BI339" i="1"/>
  <c r="BE340" i="1"/>
  <c r="BI340" i="1"/>
  <c r="BE341" i="1"/>
  <c r="BI341" i="1"/>
  <c r="BE342" i="1"/>
  <c r="BI342" i="1"/>
  <c r="BI343" i="1"/>
  <c r="BJ329" i="1"/>
  <c r="BJ330" i="1"/>
  <c r="BJ331" i="1"/>
  <c r="BJ332" i="1"/>
  <c r="BE310" i="1"/>
  <c r="BI310" i="1"/>
  <c r="BE311" i="1"/>
  <c r="BI311" i="1"/>
  <c r="BE312" i="1"/>
  <c r="BI312" i="1"/>
  <c r="BE313" i="1"/>
  <c r="BI313" i="1"/>
  <c r="BE314" i="1"/>
  <c r="BI314" i="1"/>
  <c r="BE315" i="1"/>
  <c r="BI315" i="1"/>
  <c r="BE303" i="1"/>
  <c r="BI303" i="1"/>
  <c r="BE304" i="1"/>
  <c r="BI304" i="1"/>
  <c r="BE305" i="1"/>
  <c r="BI305" i="1"/>
  <c r="BE299" i="1"/>
  <c r="BI299" i="1"/>
  <c r="BE300" i="1"/>
  <c r="BI300" i="1"/>
  <c r="BE301" i="1"/>
  <c r="BI301" i="1"/>
  <c r="BE295" i="1"/>
  <c r="BI295" i="1"/>
  <c r="BE296" i="1"/>
  <c r="BI296" i="1"/>
  <c r="BE291" i="1"/>
  <c r="BI291" i="1"/>
  <c r="BE292" i="1"/>
  <c r="BI292" i="1"/>
  <c r="BI293" i="1"/>
  <c r="BF293" i="1"/>
  <c r="BE285" i="1"/>
  <c r="BI285" i="1"/>
  <c r="BE275" i="1"/>
  <c r="BI275" i="1"/>
  <c r="BE276" i="1"/>
  <c r="BI276" i="1"/>
  <c r="BE277" i="1"/>
  <c r="BI277" i="1"/>
  <c r="BI272" i="1"/>
  <c r="BF272" i="1"/>
  <c r="BE266" i="1"/>
  <c r="BI266" i="1"/>
  <c r="BE247" i="1"/>
  <c r="BI247" i="1"/>
  <c r="BE248" i="1"/>
  <c r="BI248" i="1"/>
  <c r="BE249" i="1"/>
  <c r="BI249" i="1"/>
  <c r="BE250" i="1"/>
  <c r="BI250" i="1"/>
  <c r="BE239" i="1"/>
  <c r="BI239" i="1"/>
  <c r="BE240" i="1"/>
  <c r="BI240" i="1"/>
  <c r="BE224" i="1"/>
  <c r="BI224" i="1"/>
  <c r="BE225" i="1"/>
  <c r="BI225" i="1"/>
  <c r="BJ212" i="1"/>
  <c r="BE211" i="1"/>
  <c r="BI211" i="1"/>
  <c r="BE200" i="1"/>
  <c r="BI200" i="1"/>
  <c r="BE201" i="1"/>
  <c r="BI201" i="1"/>
  <c r="BE202" i="1"/>
  <c r="BI202" i="1"/>
  <c r="BE191" i="1"/>
  <c r="BI191" i="1"/>
  <c r="BE192" i="1"/>
  <c r="BI192" i="1"/>
  <c r="BE193" i="1"/>
  <c r="BI193" i="1"/>
  <c r="BE194" i="1"/>
  <c r="BI194" i="1"/>
  <c r="BE182" i="1"/>
  <c r="BI182" i="1"/>
  <c r="BE183" i="1"/>
  <c r="BI183" i="1"/>
  <c r="BE163" i="1"/>
  <c r="BI163" i="1"/>
  <c r="BE164" i="1"/>
  <c r="BI164" i="1"/>
  <c r="BE143" i="1"/>
  <c r="BI143" i="1"/>
  <c r="BE144" i="1"/>
  <c r="BI144" i="1"/>
  <c r="BE145" i="1"/>
  <c r="BI145" i="1"/>
  <c r="BE146" i="1"/>
  <c r="BI146" i="1"/>
  <c r="BE147" i="1"/>
  <c r="BI147" i="1"/>
  <c r="BE148" i="1"/>
  <c r="BI148" i="1"/>
  <c r="BE149" i="1"/>
  <c r="BI149" i="1"/>
  <c r="BI150" i="1"/>
  <c r="BE151" i="1"/>
  <c r="BI151" i="1"/>
  <c r="BE152" i="1"/>
  <c r="BI152" i="1"/>
  <c r="BE153" i="1"/>
  <c r="BI153" i="1"/>
  <c r="BE84" i="1"/>
  <c r="BI84" i="1"/>
  <c r="BE72" i="1"/>
  <c r="BI72" i="1"/>
  <c r="BE64" i="1"/>
  <c r="BI64" i="1"/>
  <c r="BE49" i="1"/>
  <c r="BI49" i="1"/>
  <c r="BE16" i="1"/>
  <c r="BI16" i="1"/>
  <c r="BE17" i="1"/>
  <c r="BI17" i="1"/>
  <c r="BE11" i="1"/>
  <c r="BI11" i="1"/>
  <c r="O613" i="6" l="1"/>
  <c r="J613" i="6"/>
  <c r="H613" i="6"/>
  <c r="I613" i="6" s="1"/>
  <c r="G613" i="6"/>
  <c r="E613" i="6"/>
  <c r="F613" i="6" s="1"/>
  <c r="B613" i="6"/>
  <c r="A613" i="6"/>
  <c r="O612" i="6"/>
  <c r="J612" i="6"/>
  <c r="H612" i="6"/>
  <c r="I612" i="6" s="1"/>
  <c r="G612" i="6"/>
  <c r="E612" i="6"/>
  <c r="F612" i="6" s="1"/>
  <c r="B612" i="6"/>
  <c r="A612" i="6"/>
  <c r="O611" i="6"/>
  <c r="J611" i="6"/>
  <c r="H611" i="6"/>
  <c r="I611" i="6" s="1"/>
  <c r="G611" i="6"/>
  <c r="E611" i="6"/>
  <c r="F611" i="6" s="1"/>
  <c r="B611" i="6"/>
  <c r="A611" i="6"/>
  <c r="O610" i="6"/>
  <c r="J610" i="6"/>
  <c r="H610" i="6"/>
  <c r="I610" i="6" s="1"/>
  <c r="G610" i="6"/>
  <c r="E610" i="6"/>
  <c r="F610" i="6" s="1"/>
  <c r="B610" i="6"/>
  <c r="A610" i="6"/>
  <c r="O609" i="6"/>
  <c r="J609" i="6"/>
  <c r="H609" i="6"/>
  <c r="I609" i="6" s="1"/>
  <c r="G609" i="6"/>
  <c r="E609" i="6"/>
  <c r="F609" i="6" s="1"/>
  <c r="B609" i="6"/>
  <c r="A609" i="6"/>
  <c r="O608" i="6"/>
  <c r="B608" i="6"/>
  <c r="A608" i="6"/>
  <c r="O607" i="6"/>
  <c r="B607" i="6"/>
  <c r="A607" i="6"/>
  <c r="O606" i="6"/>
  <c r="J606" i="6"/>
  <c r="H606" i="6"/>
  <c r="I606" i="6" s="1"/>
  <c r="G606" i="6"/>
  <c r="E606" i="6"/>
  <c r="F606" i="6" s="1"/>
  <c r="B606" i="6"/>
  <c r="A606" i="6"/>
  <c r="O605" i="6"/>
  <c r="J605" i="6"/>
  <c r="H605" i="6"/>
  <c r="I605" i="6" s="1"/>
  <c r="G605" i="6"/>
  <c r="E605" i="6"/>
  <c r="F605" i="6" s="1"/>
  <c r="B605" i="6"/>
  <c r="A605" i="6"/>
  <c r="O604" i="6"/>
  <c r="B604" i="6"/>
  <c r="A604" i="6"/>
  <c r="O603" i="6"/>
  <c r="B603" i="6"/>
  <c r="A603" i="6"/>
  <c r="O602" i="6"/>
  <c r="B602" i="6"/>
  <c r="A602" i="6"/>
  <c r="O601" i="6"/>
  <c r="B601" i="6"/>
  <c r="A601" i="6"/>
  <c r="O600" i="6"/>
  <c r="B600" i="6"/>
  <c r="A600" i="6"/>
  <c r="O599" i="6"/>
  <c r="B599" i="6"/>
  <c r="A599" i="6"/>
  <c r="O598" i="6"/>
  <c r="J598" i="6"/>
  <c r="H598" i="6"/>
  <c r="I598" i="6" s="1"/>
  <c r="G598" i="6"/>
  <c r="E598" i="6"/>
  <c r="F598" i="6" s="1"/>
  <c r="B598" i="6"/>
  <c r="A598" i="6"/>
  <c r="O597" i="6"/>
  <c r="J597" i="6"/>
  <c r="H597" i="6"/>
  <c r="I597" i="6" s="1"/>
  <c r="G597" i="6"/>
  <c r="E597" i="6"/>
  <c r="F597" i="6" s="1"/>
  <c r="B597" i="6"/>
  <c r="A597" i="6"/>
  <c r="O596" i="6"/>
  <c r="J596" i="6"/>
  <c r="H596" i="6"/>
  <c r="I596" i="6" s="1"/>
  <c r="G596" i="6"/>
  <c r="E596" i="6"/>
  <c r="F596" i="6" s="1"/>
  <c r="B596" i="6"/>
  <c r="A596" i="6"/>
  <c r="O595" i="6"/>
  <c r="B595" i="6"/>
  <c r="A595" i="6"/>
  <c r="O594" i="6"/>
  <c r="B594" i="6"/>
  <c r="A594" i="6"/>
  <c r="O593" i="6"/>
  <c r="B593" i="6"/>
  <c r="A593" i="6"/>
  <c r="O592" i="6"/>
  <c r="J592" i="6"/>
  <c r="H592" i="6"/>
  <c r="I592" i="6" s="1"/>
  <c r="G592" i="6"/>
  <c r="E592" i="6"/>
  <c r="F592" i="6" s="1"/>
  <c r="B592" i="6"/>
  <c r="A592" i="6"/>
  <c r="O591" i="6"/>
  <c r="J591" i="6"/>
  <c r="H591" i="6"/>
  <c r="I591" i="6" s="1"/>
  <c r="G591" i="6"/>
  <c r="E591" i="6"/>
  <c r="F591" i="6" s="1"/>
  <c r="B591" i="6"/>
  <c r="A591" i="6"/>
  <c r="O590" i="6"/>
  <c r="J590" i="6"/>
  <c r="H590" i="6"/>
  <c r="I590" i="6" s="1"/>
  <c r="G590" i="6"/>
  <c r="E590" i="6"/>
  <c r="F590" i="6" s="1"/>
  <c r="B590" i="6"/>
  <c r="A590" i="6"/>
  <c r="O589" i="6"/>
  <c r="J589" i="6"/>
  <c r="H589" i="6"/>
  <c r="I589" i="6" s="1"/>
  <c r="G589" i="6"/>
  <c r="E589" i="6"/>
  <c r="F589" i="6" s="1"/>
  <c r="B589" i="6"/>
  <c r="A589" i="6"/>
  <c r="O588" i="6"/>
  <c r="J588" i="6"/>
  <c r="H588" i="6"/>
  <c r="I588" i="6" s="1"/>
  <c r="G588" i="6"/>
  <c r="E588" i="6"/>
  <c r="F588" i="6" s="1"/>
  <c r="B588" i="6"/>
  <c r="A588" i="6"/>
  <c r="O587" i="6"/>
  <c r="J587" i="6"/>
  <c r="H587" i="6"/>
  <c r="I587" i="6" s="1"/>
  <c r="G587" i="6"/>
  <c r="E587" i="6"/>
  <c r="F587" i="6" s="1"/>
  <c r="B587" i="6"/>
  <c r="A587" i="6"/>
  <c r="O586" i="6"/>
  <c r="B586" i="6"/>
  <c r="A586" i="6"/>
  <c r="O585" i="6"/>
  <c r="J585" i="6"/>
  <c r="H585" i="6"/>
  <c r="I585" i="6" s="1"/>
  <c r="G585" i="6"/>
  <c r="E585" i="6"/>
  <c r="F585" i="6" s="1"/>
  <c r="B585" i="6"/>
  <c r="A585" i="6"/>
  <c r="O584" i="6"/>
  <c r="B584" i="6"/>
  <c r="A584" i="6"/>
  <c r="O583" i="6"/>
  <c r="B583" i="6"/>
  <c r="A583" i="6"/>
  <c r="O582" i="6"/>
  <c r="J582" i="6"/>
  <c r="H582" i="6"/>
  <c r="I582" i="6" s="1"/>
  <c r="G582" i="6"/>
  <c r="E582" i="6"/>
  <c r="F582" i="6" s="1"/>
  <c r="B582" i="6"/>
  <c r="A582" i="6"/>
  <c r="O581" i="6"/>
  <c r="J581" i="6"/>
  <c r="H581" i="6"/>
  <c r="I581" i="6" s="1"/>
  <c r="G581" i="6"/>
  <c r="E581" i="6"/>
  <c r="F581" i="6" s="1"/>
  <c r="B581" i="6"/>
  <c r="A581" i="6"/>
  <c r="O580" i="6"/>
  <c r="B580" i="6"/>
  <c r="A580" i="6"/>
  <c r="O579" i="6"/>
  <c r="B579" i="6"/>
  <c r="A579" i="6"/>
  <c r="O578" i="6"/>
  <c r="B578" i="6"/>
  <c r="A578" i="6"/>
  <c r="O577" i="6"/>
  <c r="J577" i="6"/>
  <c r="H577" i="6"/>
  <c r="I577" i="6" s="1"/>
  <c r="G577" i="6"/>
  <c r="E577" i="6"/>
  <c r="F577" i="6" s="1"/>
  <c r="B577" i="6"/>
  <c r="A577" i="6"/>
  <c r="O576" i="6"/>
  <c r="J576" i="6"/>
  <c r="H576" i="6"/>
  <c r="I576" i="6" s="1"/>
  <c r="G576" i="6"/>
  <c r="E576" i="6"/>
  <c r="F576" i="6" s="1"/>
  <c r="B576" i="6"/>
  <c r="A576" i="6"/>
  <c r="O575" i="6"/>
  <c r="B575" i="6"/>
  <c r="A575" i="6"/>
  <c r="O574" i="6"/>
  <c r="J574" i="6"/>
  <c r="H574" i="6"/>
  <c r="I574" i="6" s="1"/>
  <c r="G574" i="6"/>
  <c r="E574" i="6"/>
  <c r="F574" i="6" s="1"/>
  <c r="B574" i="6"/>
  <c r="A574" i="6"/>
  <c r="O573" i="6"/>
  <c r="J573" i="6"/>
  <c r="H573" i="6"/>
  <c r="I573" i="6" s="1"/>
  <c r="G573" i="6"/>
  <c r="E573" i="6"/>
  <c r="F573" i="6" s="1"/>
  <c r="B573" i="6"/>
  <c r="A573" i="6"/>
  <c r="O572" i="6"/>
  <c r="J572" i="6"/>
  <c r="H572" i="6"/>
  <c r="I572" i="6" s="1"/>
  <c r="G572" i="6"/>
  <c r="E572" i="6"/>
  <c r="F572" i="6" s="1"/>
  <c r="B572" i="6"/>
  <c r="A572" i="6"/>
  <c r="O571" i="6"/>
  <c r="J571" i="6"/>
  <c r="H571" i="6"/>
  <c r="I571" i="6" s="1"/>
  <c r="G571" i="6"/>
  <c r="E571" i="6"/>
  <c r="F571" i="6" s="1"/>
  <c r="B571" i="6"/>
  <c r="A571" i="6"/>
  <c r="O570" i="6"/>
  <c r="J570" i="6"/>
  <c r="H570" i="6"/>
  <c r="I570" i="6" s="1"/>
  <c r="G570" i="6"/>
  <c r="E570" i="6"/>
  <c r="F570" i="6" s="1"/>
  <c r="B570" i="6"/>
  <c r="A570" i="6"/>
  <c r="O569" i="6"/>
  <c r="J569" i="6"/>
  <c r="H569" i="6"/>
  <c r="I569" i="6" s="1"/>
  <c r="G569" i="6"/>
  <c r="E569" i="6"/>
  <c r="F569" i="6" s="1"/>
  <c r="B569" i="6"/>
  <c r="A569" i="6"/>
  <c r="O568" i="6"/>
  <c r="J568" i="6"/>
  <c r="H568" i="6"/>
  <c r="I568" i="6" s="1"/>
  <c r="G568" i="6"/>
  <c r="E568" i="6"/>
  <c r="F568" i="6" s="1"/>
  <c r="B568" i="6"/>
  <c r="A568" i="6"/>
  <c r="O567" i="6"/>
  <c r="J567" i="6"/>
  <c r="H567" i="6"/>
  <c r="I567" i="6" s="1"/>
  <c r="G567" i="6"/>
  <c r="E567" i="6"/>
  <c r="F567" i="6" s="1"/>
  <c r="B567" i="6"/>
  <c r="A567" i="6"/>
  <c r="O566" i="6"/>
  <c r="J566" i="6"/>
  <c r="H566" i="6"/>
  <c r="I566" i="6" s="1"/>
  <c r="G566" i="6"/>
  <c r="E566" i="6"/>
  <c r="F566" i="6" s="1"/>
  <c r="B566" i="6"/>
  <c r="A566" i="6"/>
  <c r="O565" i="6"/>
  <c r="J565" i="6"/>
  <c r="H565" i="6"/>
  <c r="I565" i="6" s="1"/>
  <c r="G565" i="6"/>
  <c r="E565" i="6"/>
  <c r="F565" i="6" s="1"/>
  <c r="B565" i="6"/>
  <c r="A565" i="6"/>
  <c r="O564" i="6"/>
  <c r="J564" i="6"/>
  <c r="H564" i="6"/>
  <c r="I564" i="6" s="1"/>
  <c r="B564" i="6"/>
  <c r="A564" i="6"/>
  <c r="O563" i="6"/>
  <c r="J563" i="6"/>
  <c r="H563" i="6"/>
  <c r="I563" i="6" s="1"/>
  <c r="B563" i="6"/>
  <c r="A563" i="6"/>
  <c r="O562" i="6"/>
  <c r="B562" i="6"/>
  <c r="A562" i="6"/>
  <c r="O561" i="6"/>
  <c r="B561" i="6"/>
  <c r="A561" i="6"/>
  <c r="O560" i="6"/>
  <c r="B560" i="6"/>
  <c r="A560" i="6"/>
  <c r="O559" i="6"/>
  <c r="J559" i="6"/>
  <c r="H559" i="6"/>
  <c r="I559" i="6" s="1"/>
  <c r="G559" i="6"/>
  <c r="E559" i="6"/>
  <c r="F559" i="6" s="1"/>
  <c r="B559" i="6"/>
  <c r="A559" i="6"/>
  <c r="O558" i="6"/>
  <c r="J558" i="6"/>
  <c r="H558" i="6"/>
  <c r="I558" i="6" s="1"/>
  <c r="G558" i="6"/>
  <c r="E558" i="6"/>
  <c r="F558" i="6" s="1"/>
  <c r="B558" i="6"/>
  <c r="A558" i="6"/>
  <c r="O557" i="6"/>
  <c r="B557" i="6"/>
  <c r="A557" i="6"/>
  <c r="O556" i="6"/>
  <c r="J556" i="6"/>
  <c r="H556" i="6"/>
  <c r="I556" i="6" s="1"/>
  <c r="G556" i="6"/>
  <c r="E556" i="6"/>
  <c r="F556" i="6" s="1"/>
  <c r="B556" i="6"/>
  <c r="A556" i="6"/>
  <c r="O555" i="6"/>
  <c r="B555" i="6"/>
  <c r="A555" i="6"/>
  <c r="O554" i="6"/>
  <c r="J554" i="6"/>
  <c r="H554" i="6"/>
  <c r="I554" i="6" s="1"/>
  <c r="G554" i="6"/>
  <c r="E554" i="6"/>
  <c r="F554" i="6" s="1"/>
  <c r="B554" i="6"/>
  <c r="A554" i="6"/>
  <c r="O553" i="6"/>
  <c r="B553" i="6"/>
  <c r="A553" i="6"/>
  <c r="O552" i="6"/>
  <c r="B552" i="6"/>
  <c r="A552" i="6"/>
  <c r="O551" i="6"/>
  <c r="B551" i="6"/>
  <c r="A551" i="6"/>
  <c r="O550" i="6"/>
  <c r="J550" i="6"/>
  <c r="H550" i="6"/>
  <c r="I550" i="6" s="1"/>
  <c r="G550" i="6"/>
  <c r="E550" i="6"/>
  <c r="F550" i="6" s="1"/>
  <c r="B550" i="6"/>
  <c r="A550" i="6"/>
  <c r="O549" i="6"/>
  <c r="J549" i="6"/>
  <c r="H549" i="6"/>
  <c r="I549" i="6" s="1"/>
  <c r="G549" i="6"/>
  <c r="E549" i="6"/>
  <c r="F549" i="6" s="1"/>
  <c r="B549" i="6"/>
  <c r="A549" i="6"/>
  <c r="O548" i="6"/>
  <c r="J548" i="6"/>
  <c r="H548" i="6"/>
  <c r="I548" i="6" s="1"/>
  <c r="G548" i="6"/>
  <c r="E548" i="6"/>
  <c r="F548" i="6" s="1"/>
  <c r="B548" i="6"/>
  <c r="A548" i="6"/>
  <c r="O547" i="6"/>
  <c r="B547" i="6"/>
  <c r="A547" i="6"/>
  <c r="O546" i="6"/>
  <c r="B546" i="6"/>
  <c r="A546" i="6"/>
  <c r="O545" i="6"/>
  <c r="B545" i="6"/>
  <c r="A545" i="6"/>
  <c r="O544" i="6"/>
  <c r="J544" i="6"/>
  <c r="H544" i="6"/>
  <c r="I544" i="6" s="1"/>
  <c r="G544" i="6"/>
  <c r="E544" i="6"/>
  <c r="F544" i="6" s="1"/>
  <c r="B544" i="6"/>
  <c r="A544" i="6"/>
  <c r="O543" i="6"/>
  <c r="J543" i="6"/>
  <c r="H543" i="6"/>
  <c r="I543" i="6" s="1"/>
  <c r="G543" i="6"/>
  <c r="E543" i="6"/>
  <c r="F543" i="6" s="1"/>
  <c r="B543" i="6"/>
  <c r="A543" i="6"/>
  <c r="O542" i="6"/>
  <c r="B542" i="6"/>
  <c r="A542" i="6"/>
  <c r="O541" i="6"/>
  <c r="J541" i="6"/>
  <c r="H541" i="6"/>
  <c r="I541" i="6" s="1"/>
  <c r="G541" i="6"/>
  <c r="E541" i="6"/>
  <c r="F541" i="6" s="1"/>
  <c r="B541" i="6"/>
  <c r="A541" i="6"/>
  <c r="O540" i="6"/>
  <c r="J540" i="6"/>
  <c r="H540" i="6"/>
  <c r="I540" i="6" s="1"/>
  <c r="G540" i="6"/>
  <c r="E540" i="6"/>
  <c r="F540" i="6" s="1"/>
  <c r="B540" i="6"/>
  <c r="A540" i="6"/>
  <c r="O539" i="6"/>
  <c r="B539" i="6"/>
  <c r="A539" i="6"/>
  <c r="O538" i="6"/>
  <c r="J538" i="6"/>
  <c r="H538" i="6"/>
  <c r="I538" i="6" s="1"/>
  <c r="G538" i="6"/>
  <c r="E538" i="6"/>
  <c r="F538" i="6" s="1"/>
  <c r="B538" i="6"/>
  <c r="A538" i="6"/>
  <c r="O537" i="6"/>
  <c r="J537" i="6"/>
  <c r="H537" i="6"/>
  <c r="I537" i="6" s="1"/>
  <c r="G537" i="6"/>
  <c r="E537" i="6"/>
  <c r="F537" i="6" s="1"/>
  <c r="B537" i="6"/>
  <c r="A537" i="6"/>
  <c r="O536" i="6"/>
  <c r="B536" i="6"/>
  <c r="A536" i="6"/>
  <c r="O535" i="6"/>
  <c r="J535" i="6"/>
  <c r="H535" i="6"/>
  <c r="I535" i="6" s="1"/>
  <c r="G535" i="6"/>
  <c r="E535" i="6"/>
  <c r="F535" i="6" s="1"/>
  <c r="B535" i="6"/>
  <c r="A535" i="6"/>
  <c r="O534" i="6"/>
  <c r="H534" i="6"/>
  <c r="I534" i="6" s="1"/>
  <c r="B534" i="6"/>
  <c r="A534" i="6"/>
  <c r="O533" i="6"/>
  <c r="B533" i="6"/>
  <c r="A533" i="6"/>
  <c r="O532" i="6"/>
  <c r="J532" i="6"/>
  <c r="H532" i="6"/>
  <c r="I532" i="6" s="1"/>
  <c r="G532" i="6"/>
  <c r="E532" i="6"/>
  <c r="F532" i="6" s="1"/>
  <c r="B532" i="6"/>
  <c r="A532" i="6"/>
  <c r="O531" i="6"/>
  <c r="J531" i="6"/>
  <c r="H531" i="6"/>
  <c r="I531" i="6" s="1"/>
  <c r="G531" i="6"/>
  <c r="E531" i="6"/>
  <c r="F531" i="6" s="1"/>
  <c r="B531" i="6"/>
  <c r="A531" i="6"/>
  <c r="O530" i="6"/>
  <c r="J530" i="6"/>
  <c r="H530" i="6"/>
  <c r="I530" i="6" s="1"/>
  <c r="G530" i="6"/>
  <c r="E530" i="6"/>
  <c r="F530" i="6" s="1"/>
  <c r="B530" i="6"/>
  <c r="A530" i="6"/>
  <c r="O529" i="6"/>
  <c r="B529" i="6"/>
  <c r="A529" i="6"/>
  <c r="O528" i="6"/>
  <c r="J528" i="6"/>
  <c r="H528" i="6"/>
  <c r="I528" i="6" s="1"/>
  <c r="G528" i="6"/>
  <c r="E528" i="6"/>
  <c r="F528" i="6" s="1"/>
  <c r="B528" i="6"/>
  <c r="A528" i="6"/>
  <c r="O527" i="6"/>
  <c r="J527" i="6"/>
  <c r="H527" i="6"/>
  <c r="I527" i="6" s="1"/>
  <c r="G527" i="6"/>
  <c r="E527" i="6"/>
  <c r="F527" i="6" s="1"/>
  <c r="B527" i="6"/>
  <c r="A527" i="6"/>
  <c r="O526" i="6"/>
  <c r="J526" i="6"/>
  <c r="H526" i="6"/>
  <c r="I526" i="6" s="1"/>
  <c r="G526" i="6"/>
  <c r="E526" i="6"/>
  <c r="F526" i="6" s="1"/>
  <c r="B526" i="6"/>
  <c r="A526" i="6"/>
  <c r="O525" i="6"/>
  <c r="J525" i="6"/>
  <c r="H525" i="6"/>
  <c r="I525" i="6" s="1"/>
  <c r="G525" i="6"/>
  <c r="E525" i="6"/>
  <c r="F525" i="6" s="1"/>
  <c r="B525" i="6"/>
  <c r="A525" i="6"/>
  <c r="O524" i="6"/>
  <c r="J524" i="6"/>
  <c r="H524" i="6"/>
  <c r="I524" i="6" s="1"/>
  <c r="G524" i="6"/>
  <c r="E524" i="6"/>
  <c r="F524" i="6" s="1"/>
  <c r="B524" i="6"/>
  <c r="A524" i="6"/>
  <c r="O523" i="6"/>
  <c r="J523" i="6"/>
  <c r="H523" i="6"/>
  <c r="I523" i="6" s="1"/>
  <c r="G523" i="6"/>
  <c r="E523" i="6"/>
  <c r="F523" i="6" s="1"/>
  <c r="B523" i="6"/>
  <c r="A523" i="6"/>
  <c r="O522" i="6"/>
  <c r="B522" i="6"/>
  <c r="A522" i="6"/>
  <c r="O521" i="6"/>
  <c r="J521" i="6"/>
  <c r="H521" i="6"/>
  <c r="I521" i="6" s="1"/>
  <c r="G521" i="6"/>
  <c r="E521" i="6"/>
  <c r="F521" i="6" s="1"/>
  <c r="B521" i="6"/>
  <c r="A521" i="6"/>
  <c r="O520" i="6"/>
  <c r="B520" i="6"/>
  <c r="A520" i="6"/>
  <c r="O519" i="6"/>
  <c r="B519" i="6"/>
  <c r="A519" i="6"/>
  <c r="O518" i="6"/>
  <c r="B518" i="6"/>
  <c r="A518" i="6"/>
  <c r="O517" i="6"/>
  <c r="J517" i="6"/>
  <c r="H517" i="6"/>
  <c r="I517" i="6" s="1"/>
  <c r="G517" i="6"/>
  <c r="E517" i="6"/>
  <c r="F517" i="6" s="1"/>
  <c r="B517" i="6"/>
  <c r="A517" i="6"/>
  <c r="O516" i="6"/>
  <c r="B516" i="6"/>
  <c r="A516" i="6"/>
  <c r="O515" i="6"/>
  <c r="J515" i="6"/>
  <c r="H515" i="6"/>
  <c r="I515" i="6" s="1"/>
  <c r="G515" i="6"/>
  <c r="E515" i="6"/>
  <c r="F515" i="6" s="1"/>
  <c r="B515" i="6"/>
  <c r="A515" i="6"/>
  <c r="O514" i="6"/>
  <c r="B514" i="6"/>
  <c r="A514" i="6"/>
  <c r="O513" i="6"/>
  <c r="J513" i="6"/>
  <c r="H513" i="6"/>
  <c r="I513" i="6" s="1"/>
  <c r="G513" i="6"/>
  <c r="E513" i="6"/>
  <c r="F513" i="6" s="1"/>
  <c r="B513" i="6"/>
  <c r="A513" i="6"/>
  <c r="O512" i="6"/>
  <c r="J512" i="6"/>
  <c r="H512" i="6"/>
  <c r="I512" i="6" s="1"/>
  <c r="G512" i="6"/>
  <c r="E512" i="6"/>
  <c r="F512" i="6" s="1"/>
  <c r="B512" i="6"/>
  <c r="A512" i="6"/>
  <c r="O511" i="6"/>
  <c r="B511" i="6"/>
  <c r="A511" i="6"/>
  <c r="O510" i="6"/>
  <c r="J510" i="6"/>
  <c r="H510" i="6"/>
  <c r="I510" i="6" s="1"/>
  <c r="G510" i="6"/>
  <c r="E510" i="6"/>
  <c r="F510" i="6" s="1"/>
  <c r="B510" i="6"/>
  <c r="A510" i="6"/>
  <c r="O509" i="6"/>
  <c r="J509" i="6"/>
  <c r="H509" i="6"/>
  <c r="I509" i="6" s="1"/>
  <c r="G509" i="6"/>
  <c r="E509" i="6"/>
  <c r="F509" i="6" s="1"/>
  <c r="B509" i="6"/>
  <c r="A509" i="6"/>
  <c r="O508" i="6"/>
  <c r="J508" i="6"/>
  <c r="H508" i="6"/>
  <c r="I508" i="6" s="1"/>
  <c r="B508" i="6"/>
  <c r="A508" i="6"/>
  <c r="O507" i="6"/>
  <c r="J507" i="6"/>
  <c r="H507" i="6"/>
  <c r="I507" i="6" s="1"/>
  <c r="B507" i="6"/>
  <c r="A507" i="6"/>
  <c r="O506" i="6"/>
  <c r="J506" i="6"/>
  <c r="H506" i="6"/>
  <c r="I506" i="6" s="1"/>
  <c r="B506" i="6"/>
  <c r="A506" i="6"/>
  <c r="O505" i="6"/>
  <c r="B505" i="6"/>
  <c r="A505" i="6"/>
  <c r="O504" i="6"/>
  <c r="J504" i="6"/>
  <c r="H504" i="6"/>
  <c r="I504" i="6" s="1"/>
  <c r="B504" i="6"/>
  <c r="A504" i="6"/>
  <c r="O503" i="6"/>
  <c r="B503" i="6"/>
  <c r="A503" i="6"/>
  <c r="O502" i="6"/>
  <c r="J502" i="6"/>
  <c r="H502" i="6"/>
  <c r="I502" i="6" s="1"/>
  <c r="B502" i="6"/>
  <c r="A502" i="6"/>
  <c r="O501" i="6"/>
  <c r="J501" i="6"/>
  <c r="H501" i="6"/>
  <c r="I501" i="6" s="1"/>
  <c r="B501" i="6"/>
  <c r="A501" i="6"/>
  <c r="O500" i="6"/>
  <c r="J500" i="6"/>
  <c r="H500" i="6"/>
  <c r="I500" i="6" s="1"/>
  <c r="B500" i="6"/>
  <c r="A500" i="6"/>
  <c r="O499" i="6"/>
  <c r="J499" i="6"/>
  <c r="H499" i="6"/>
  <c r="I499" i="6" s="1"/>
  <c r="B499" i="6"/>
  <c r="A499" i="6"/>
  <c r="O498" i="6"/>
  <c r="J498" i="6"/>
  <c r="H498" i="6"/>
  <c r="I498" i="6" s="1"/>
  <c r="G498" i="6"/>
  <c r="E498" i="6"/>
  <c r="F498" i="6" s="1"/>
  <c r="B498" i="6"/>
  <c r="A498" i="6"/>
  <c r="O497" i="6"/>
  <c r="J497" i="6"/>
  <c r="H497" i="6"/>
  <c r="I497" i="6" s="1"/>
  <c r="B497" i="6"/>
  <c r="A497" i="6"/>
  <c r="O496" i="6"/>
  <c r="J496" i="6"/>
  <c r="H496" i="6"/>
  <c r="I496" i="6" s="1"/>
  <c r="G496" i="6"/>
  <c r="E496" i="6"/>
  <c r="F496" i="6" s="1"/>
  <c r="B496" i="6"/>
  <c r="A496" i="6"/>
  <c r="O495" i="6"/>
  <c r="J495" i="6"/>
  <c r="H495" i="6"/>
  <c r="I495" i="6" s="1"/>
  <c r="G495" i="6"/>
  <c r="E495" i="6"/>
  <c r="F495" i="6" s="1"/>
  <c r="B495" i="6"/>
  <c r="A495" i="6"/>
  <c r="O494" i="6"/>
  <c r="J494" i="6"/>
  <c r="H494" i="6"/>
  <c r="I494" i="6" s="1"/>
  <c r="G494" i="6"/>
  <c r="E494" i="6"/>
  <c r="F494" i="6" s="1"/>
  <c r="B494" i="6"/>
  <c r="A494" i="6"/>
  <c r="O493" i="6"/>
  <c r="J493" i="6"/>
  <c r="H493" i="6"/>
  <c r="I493" i="6" s="1"/>
  <c r="G493" i="6"/>
  <c r="E493" i="6"/>
  <c r="F493" i="6" s="1"/>
  <c r="B493" i="6"/>
  <c r="A493" i="6"/>
  <c r="O492" i="6"/>
  <c r="J492" i="6"/>
  <c r="H492" i="6"/>
  <c r="I492" i="6" s="1"/>
  <c r="G492" i="6"/>
  <c r="E492" i="6"/>
  <c r="F492" i="6" s="1"/>
  <c r="B492" i="6"/>
  <c r="A492" i="6"/>
  <c r="O491" i="6"/>
  <c r="J491" i="6"/>
  <c r="H491" i="6"/>
  <c r="I491" i="6" s="1"/>
  <c r="G491" i="6"/>
  <c r="E491" i="6"/>
  <c r="F491" i="6" s="1"/>
  <c r="B491" i="6"/>
  <c r="A491" i="6"/>
  <c r="O490" i="6"/>
  <c r="B490" i="6"/>
  <c r="A490" i="6"/>
  <c r="O489" i="6"/>
  <c r="J489" i="6"/>
  <c r="H489" i="6"/>
  <c r="I489" i="6" s="1"/>
  <c r="G489" i="6"/>
  <c r="E489" i="6"/>
  <c r="F489" i="6" s="1"/>
  <c r="B489" i="6"/>
  <c r="A489" i="6"/>
  <c r="O488" i="6"/>
  <c r="B488" i="6"/>
  <c r="A488" i="6"/>
  <c r="O487" i="6"/>
  <c r="B487" i="6"/>
  <c r="A487" i="6"/>
  <c r="O486" i="6"/>
  <c r="B486" i="6"/>
  <c r="A486" i="6"/>
  <c r="O485" i="6"/>
  <c r="B485" i="6"/>
  <c r="A485" i="6"/>
  <c r="O484" i="6"/>
  <c r="B484" i="6"/>
  <c r="A484" i="6"/>
  <c r="O483" i="6"/>
  <c r="J483" i="6"/>
  <c r="H483" i="6"/>
  <c r="I483" i="6" s="1"/>
  <c r="G483" i="6"/>
  <c r="E483" i="6"/>
  <c r="F483" i="6" s="1"/>
  <c r="B483" i="6"/>
  <c r="A483" i="6"/>
  <c r="O482" i="6"/>
  <c r="B482" i="6"/>
  <c r="A482" i="6"/>
  <c r="O481" i="6"/>
  <c r="J481" i="6"/>
  <c r="H481" i="6"/>
  <c r="I481" i="6" s="1"/>
  <c r="B481" i="6"/>
  <c r="A481" i="6"/>
  <c r="O480" i="6"/>
  <c r="J480" i="6"/>
  <c r="H480" i="6"/>
  <c r="I480" i="6" s="1"/>
  <c r="B480" i="6"/>
  <c r="A480" i="6"/>
  <c r="O479" i="6"/>
  <c r="J479" i="6"/>
  <c r="H479" i="6"/>
  <c r="I479" i="6" s="1"/>
  <c r="B479" i="6"/>
  <c r="A479" i="6"/>
  <c r="O478" i="6"/>
  <c r="B478" i="6"/>
  <c r="A478" i="6"/>
  <c r="O477" i="6"/>
  <c r="B477" i="6"/>
  <c r="A477" i="6"/>
  <c r="O476" i="6"/>
  <c r="J476" i="6"/>
  <c r="H476" i="6"/>
  <c r="I476" i="6" s="1"/>
  <c r="G476" i="6"/>
  <c r="E476" i="6"/>
  <c r="F476" i="6" s="1"/>
  <c r="B476" i="6"/>
  <c r="A476" i="6"/>
  <c r="O475" i="6"/>
  <c r="B475" i="6"/>
  <c r="A475" i="6"/>
  <c r="O474" i="6"/>
  <c r="B474" i="6"/>
  <c r="A474" i="6"/>
  <c r="O473" i="6"/>
  <c r="B473" i="6"/>
  <c r="A473" i="6"/>
  <c r="O472" i="6"/>
  <c r="J472" i="6"/>
  <c r="H472" i="6"/>
  <c r="I472" i="6" s="1"/>
  <c r="G472" i="6"/>
  <c r="E472" i="6"/>
  <c r="F472" i="6" s="1"/>
  <c r="B472" i="6"/>
  <c r="A472" i="6"/>
  <c r="O471" i="6"/>
  <c r="B471" i="6"/>
  <c r="A471" i="6"/>
  <c r="O470" i="6"/>
  <c r="B470" i="6"/>
  <c r="A470" i="6"/>
  <c r="O469" i="6"/>
  <c r="B469" i="6"/>
  <c r="A469" i="6"/>
  <c r="O468" i="6"/>
  <c r="B468" i="6"/>
  <c r="A468" i="6"/>
  <c r="O467" i="6"/>
  <c r="B467" i="6"/>
  <c r="A467" i="6"/>
  <c r="O466" i="6"/>
  <c r="J466" i="6"/>
  <c r="H466" i="6"/>
  <c r="I466" i="6" s="1"/>
  <c r="G466" i="6"/>
  <c r="E466" i="6"/>
  <c r="F466" i="6" s="1"/>
  <c r="B466" i="6"/>
  <c r="A466" i="6"/>
  <c r="O465" i="6"/>
  <c r="J465" i="6"/>
  <c r="H465" i="6"/>
  <c r="I465" i="6" s="1"/>
  <c r="G465" i="6"/>
  <c r="E465" i="6"/>
  <c r="F465" i="6" s="1"/>
  <c r="B465" i="6"/>
  <c r="A465" i="6"/>
  <c r="O464" i="6"/>
  <c r="J464" i="6"/>
  <c r="H464" i="6"/>
  <c r="I464" i="6" s="1"/>
  <c r="G464" i="6"/>
  <c r="E464" i="6"/>
  <c r="F464" i="6" s="1"/>
  <c r="B464" i="6"/>
  <c r="A464" i="6"/>
  <c r="O463" i="6"/>
  <c r="B463" i="6"/>
  <c r="A463" i="6"/>
  <c r="O462" i="6"/>
  <c r="B462" i="6"/>
  <c r="A462" i="6"/>
  <c r="O461" i="6"/>
  <c r="B461" i="6"/>
  <c r="A461" i="6"/>
  <c r="O460" i="6"/>
  <c r="B460" i="6"/>
  <c r="A460" i="6"/>
  <c r="O459" i="6"/>
  <c r="B459" i="6"/>
  <c r="A459" i="6"/>
  <c r="O458" i="6"/>
  <c r="B458" i="6"/>
  <c r="A458" i="6"/>
  <c r="O457" i="6"/>
  <c r="B457" i="6"/>
  <c r="A457" i="6"/>
  <c r="O456" i="6"/>
  <c r="B456" i="6"/>
  <c r="A456" i="6"/>
  <c r="O455" i="6"/>
  <c r="B455" i="6"/>
  <c r="A455" i="6"/>
  <c r="O454" i="6"/>
  <c r="B454" i="6"/>
  <c r="A454" i="6"/>
  <c r="O453" i="6"/>
  <c r="B453" i="6"/>
  <c r="A453" i="6"/>
  <c r="O452" i="6"/>
  <c r="B452" i="6"/>
  <c r="A452" i="6"/>
  <c r="O451" i="6"/>
  <c r="B451" i="6"/>
  <c r="A451" i="6"/>
  <c r="O450" i="6"/>
  <c r="B450" i="6"/>
  <c r="A450" i="6"/>
  <c r="O449" i="6"/>
  <c r="B449" i="6"/>
  <c r="A449" i="6"/>
  <c r="O448" i="6"/>
  <c r="B448" i="6"/>
  <c r="A448" i="6"/>
  <c r="O447" i="6"/>
  <c r="B447" i="6"/>
  <c r="A447" i="6"/>
  <c r="O446" i="6"/>
  <c r="B446" i="6"/>
  <c r="A446" i="6"/>
  <c r="O445" i="6"/>
  <c r="B445" i="6"/>
  <c r="A445" i="6"/>
  <c r="O444" i="6"/>
  <c r="J444" i="6"/>
  <c r="H444" i="6"/>
  <c r="I444" i="6" s="1"/>
  <c r="G444" i="6"/>
  <c r="E444" i="6"/>
  <c r="F444" i="6" s="1"/>
  <c r="B444" i="6"/>
  <c r="A444" i="6"/>
  <c r="O443" i="6"/>
  <c r="J443" i="6"/>
  <c r="H443" i="6"/>
  <c r="I443" i="6" s="1"/>
  <c r="G443" i="6"/>
  <c r="E443" i="6"/>
  <c r="F443" i="6" s="1"/>
  <c r="B443" i="6"/>
  <c r="A443" i="6"/>
  <c r="O442" i="6"/>
  <c r="J442" i="6"/>
  <c r="H442" i="6"/>
  <c r="I442" i="6" s="1"/>
  <c r="G442" i="6"/>
  <c r="E442" i="6"/>
  <c r="F442" i="6" s="1"/>
  <c r="B442" i="6"/>
  <c r="A442" i="6"/>
  <c r="O441" i="6"/>
  <c r="B441" i="6"/>
  <c r="A441" i="6"/>
  <c r="O440" i="6"/>
  <c r="J440" i="6"/>
  <c r="H440" i="6"/>
  <c r="I440" i="6" s="1"/>
  <c r="G440" i="6"/>
  <c r="E440" i="6"/>
  <c r="F440" i="6" s="1"/>
  <c r="B440" i="6"/>
  <c r="A440" i="6"/>
  <c r="O439" i="6"/>
  <c r="J439" i="6"/>
  <c r="H439" i="6"/>
  <c r="I439" i="6" s="1"/>
  <c r="G439" i="6"/>
  <c r="E439" i="6"/>
  <c r="F439" i="6" s="1"/>
  <c r="B439" i="6"/>
  <c r="A439" i="6"/>
  <c r="O438" i="6"/>
  <c r="J438" i="6"/>
  <c r="H438" i="6"/>
  <c r="I438" i="6" s="1"/>
  <c r="G438" i="6"/>
  <c r="E438" i="6"/>
  <c r="F438" i="6" s="1"/>
  <c r="B438" i="6"/>
  <c r="A438" i="6"/>
  <c r="O437" i="6"/>
  <c r="B437" i="6"/>
  <c r="A437" i="6"/>
  <c r="O436" i="6"/>
  <c r="B436" i="6"/>
  <c r="A436" i="6"/>
  <c r="O435" i="6"/>
  <c r="B435" i="6"/>
  <c r="A435" i="6"/>
  <c r="O434" i="6"/>
  <c r="B434" i="6"/>
  <c r="A434" i="6"/>
  <c r="O433" i="6"/>
  <c r="J433" i="6"/>
  <c r="H433" i="6"/>
  <c r="I433" i="6" s="1"/>
  <c r="G433" i="6"/>
  <c r="E433" i="6"/>
  <c r="F433" i="6" s="1"/>
  <c r="B433" i="6"/>
  <c r="A433" i="6"/>
  <c r="O432" i="6"/>
  <c r="J432" i="6"/>
  <c r="H432" i="6"/>
  <c r="I432" i="6" s="1"/>
  <c r="G432" i="6"/>
  <c r="E432" i="6"/>
  <c r="F432" i="6" s="1"/>
  <c r="B432" i="6"/>
  <c r="A432" i="6"/>
  <c r="O431" i="6"/>
  <c r="J431" i="6"/>
  <c r="H431" i="6"/>
  <c r="I431" i="6" s="1"/>
  <c r="G431" i="6"/>
  <c r="E431" i="6"/>
  <c r="F431" i="6" s="1"/>
  <c r="B431" i="6"/>
  <c r="A431" i="6"/>
  <c r="O430" i="6"/>
  <c r="B430" i="6"/>
  <c r="A430" i="6"/>
  <c r="O429" i="6"/>
  <c r="B429" i="6"/>
  <c r="A429" i="6"/>
  <c r="O428" i="6"/>
  <c r="B428" i="6"/>
  <c r="A428" i="6"/>
  <c r="O427" i="6"/>
  <c r="B427" i="6"/>
  <c r="A427" i="6"/>
  <c r="O426" i="6"/>
  <c r="B426" i="6"/>
  <c r="A426" i="6"/>
  <c r="O425" i="6"/>
  <c r="J425" i="6"/>
  <c r="H425" i="6"/>
  <c r="I425" i="6" s="1"/>
  <c r="G425" i="6"/>
  <c r="E425" i="6"/>
  <c r="F425" i="6" s="1"/>
  <c r="B425" i="6"/>
  <c r="A425" i="6"/>
  <c r="O424" i="6"/>
  <c r="B424" i="6"/>
  <c r="A424" i="6"/>
  <c r="O423" i="6"/>
  <c r="B423" i="6"/>
  <c r="A423" i="6"/>
  <c r="O422" i="6"/>
  <c r="J422" i="6"/>
  <c r="H422" i="6"/>
  <c r="I422" i="6" s="1"/>
  <c r="G422" i="6"/>
  <c r="E422" i="6"/>
  <c r="F422" i="6" s="1"/>
  <c r="B422" i="6"/>
  <c r="A422" i="6"/>
  <c r="O421" i="6"/>
  <c r="J421" i="6"/>
  <c r="H421" i="6"/>
  <c r="I421" i="6" s="1"/>
  <c r="G421" i="6"/>
  <c r="E421" i="6"/>
  <c r="F421" i="6" s="1"/>
  <c r="B421" i="6"/>
  <c r="A421" i="6"/>
  <c r="O420" i="6"/>
  <c r="J420" i="6"/>
  <c r="H420" i="6"/>
  <c r="I420" i="6" s="1"/>
  <c r="G420" i="6"/>
  <c r="E420" i="6"/>
  <c r="F420" i="6" s="1"/>
  <c r="B420" i="6"/>
  <c r="A420" i="6"/>
  <c r="O419" i="6"/>
  <c r="J419" i="6"/>
  <c r="H419" i="6"/>
  <c r="I419" i="6" s="1"/>
  <c r="G419" i="6"/>
  <c r="E419" i="6"/>
  <c r="F419" i="6" s="1"/>
  <c r="B419" i="6"/>
  <c r="A419" i="6"/>
  <c r="O418" i="6"/>
  <c r="J418" i="6"/>
  <c r="H418" i="6"/>
  <c r="I418" i="6" s="1"/>
  <c r="G418" i="6"/>
  <c r="E418" i="6"/>
  <c r="F418" i="6" s="1"/>
  <c r="B418" i="6"/>
  <c r="A418" i="6"/>
  <c r="O417" i="6"/>
  <c r="J417" i="6"/>
  <c r="H417" i="6"/>
  <c r="I417" i="6" s="1"/>
  <c r="G417" i="6"/>
  <c r="E417" i="6"/>
  <c r="F417" i="6" s="1"/>
  <c r="B417" i="6"/>
  <c r="A417" i="6"/>
  <c r="O416" i="6"/>
  <c r="B416" i="6"/>
  <c r="A416" i="6"/>
  <c r="O415" i="6"/>
  <c r="B415" i="6"/>
  <c r="A415" i="6"/>
  <c r="O414" i="6"/>
  <c r="J414" i="6"/>
  <c r="H414" i="6"/>
  <c r="I414" i="6" s="1"/>
  <c r="G414" i="6"/>
  <c r="E414" i="6"/>
  <c r="F414" i="6" s="1"/>
  <c r="B414" i="6"/>
  <c r="A414" i="6"/>
  <c r="O413" i="6"/>
  <c r="J413" i="6"/>
  <c r="H413" i="6"/>
  <c r="I413" i="6" s="1"/>
  <c r="G413" i="6"/>
  <c r="E413" i="6"/>
  <c r="F413" i="6" s="1"/>
  <c r="B413" i="6"/>
  <c r="A413" i="6"/>
  <c r="O412" i="6"/>
  <c r="J412" i="6"/>
  <c r="H412" i="6"/>
  <c r="I412" i="6" s="1"/>
  <c r="G412" i="6"/>
  <c r="E412" i="6"/>
  <c r="F412" i="6" s="1"/>
  <c r="B412" i="6"/>
  <c r="A412" i="6"/>
  <c r="O411" i="6"/>
  <c r="J411" i="6"/>
  <c r="H411" i="6"/>
  <c r="I411" i="6" s="1"/>
  <c r="G411" i="6"/>
  <c r="E411" i="6"/>
  <c r="F411" i="6" s="1"/>
  <c r="B411" i="6"/>
  <c r="A411" i="6"/>
  <c r="O410" i="6"/>
  <c r="J410" i="6"/>
  <c r="H410" i="6"/>
  <c r="I410" i="6" s="1"/>
  <c r="G410" i="6"/>
  <c r="E410" i="6"/>
  <c r="F410" i="6" s="1"/>
  <c r="B410" i="6"/>
  <c r="A410" i="6"/>
  <c r="O409" i="6"/>
  <c r="J409" i="6"/>
  <c r="H409" i="6"/>
  <c r="I409" i="6" s="1"/>
  <c r="G409" i="6"/>
  <c r="E409" i="6"/>
  <c r="F409" i="6" s="1"/>
  <c r="B409" i="6"/>
  <c r="A409" i="6"/>
  <c r="O408" i="6"/>
  <c r="J408" i="6"/>
  <c r="H408" i="6"/>
  <c r="I408" i="6" s="1"/>
  <c r="G408" i="6"/>
  <c r="E408" i="6"/>
  <c r="F408" i="6" s="1"/>
  <c r="B408" i="6"/>
  <c r="A408" i="6"/>
  <c r="O407" i="6"/>
  <c r="J407" i="6"/>
  <c r="H407" i="6"/>
  <c r="I407" i="6" s="1"/>
  <c r="G407" i="6"/>
  <c r="E407" i="6"/>
  <c r="F407" i="6" s="1"/>
  <c r="B407" i="6"/>
  <c r="A407" i="6"/>
  <c r="O406" i="6"/>
  <c r="B406" i="6"/>
  <c r="A406" i="6"/>
  <c r="O405" i="6"/>
  <c r="B405" i="6"/>
  <c r="A405" i="6"/>
  <c r="O404" i="6"/>
  <c r="J404" i="6"/>
  <c r="H404" i="6"/>
  <c r="I404" i="6" s="1"/>
  <c r="G404" i="6"/>
  <c r="E404" i="6"/>
  <c r="F404" i="6" s="1"/>
  <c r="B404" i="6"/>
  <c r="A404" i="6"/>
  <c r="O403" i="6"/>
  <c r="B403" i="6"/>
  <c r="A403" i="6"/>
  <c r="O402" i="6"/>
  <c r="J402" i="6"/>
  <c r="H402" i="6"/>
  <c r="I402" i="6" s="1"/>
  <c r="G402" i="6"/>
  <c r="E402" i="6"/>
  <c r="F402" i="6" s="1"/>
  <c r="B402" i="6"/>
  <c r="A402" i="6"/>
  <c r="O401" i="6"/>
  <c r="J401" i="6"/>
  <c r="H401" i="6"/>
  <c r="I401" i="6" s="1"/>
  <c r="G401" i="6"/>
  <c r="E401" i="6"/>
  <c r="F401" i="6" s="1"/>
  <c r="B401" i="6"/>
  <c r="A401" i="6"/>
  <c r="O400" i="6"/>
  <c r="J400" i="6"/>
  <c r="H400" i="6"/>
  <c r="I400" i="6" s="1"/>
  <c r="G400" i="6"/>
  <c r="E400" i="6"/>
  <c r="F400" i="6" s="1"/>
  <c r="B400" i="6"/>
  <c r="A400" i="6"/>
  <c r="O399" i="6"/>
  <c r="J399" i="6"/>
  <c r="H399" i="6"/>
  <c r="I399" i="6" s="1"/>
  <c r="G399" i="6"/>
  <c r="E399" i="6"/>
  <c r="F399" i="6" s="1"/>
  <c r="B399" i="6"/>
  <c r="A399" i="6"/>
  <c r="O398" i="6"/>
  <c r="J398" i="6"/>
  <c r="H398" i="6"/>
  <c r="I398" i="6" s="1"/>
  <c r="G398" i="6"/>
  <c r="E398" i="6"/>
  <c r="F398" i="6" s="1"/>
  <c r="B398" i="6"/>
  <c r="A398" i="6"/>
  <c r="O397" i="6"/>
  <c r="B397" i="6"/>
  <c r="A397" i="6"/>
  <c r="O396" i="6"/>
  <c r="B396" i="6"/>
  <c r="A396" i="6"/>
  <c r="O395" i="6"/>
  <c r="B395" i="6"/>
  <c r="A395" i="6"/>
  <c r="O394" i="6"/>
  <c r="J394" i="6"/>
  <c r="H394" i="6"/>
  <c r="I394" i="6" s="1"/>
  <c r="G394" i="6"/>
  <c r="E394" i="6"/>
  <c r="F394" i="6" s="1"/>
  <c r="B394" i="6"/>
  <c r="A394" i="6"/>
  <c r="O393" i="6"/>
  <c r="J393" i="6"/>
  <c r="H393" i="6"/>
  <c r="I393" i="6" s="1"/>
  <c r="G393" i="6"/>
  <c r="E393" i="6"/>
  <c r="F393" i="6" s="1"/>
  <c r="B393" i="6"/>
  <c r="A393" i="6"/>
  <c r="O392" i="6"/>
  <c r="J392" i="6"/>
  <c r="H392" i="6"/>
  <c r="I392" i="6" s="1"/>
  <c r="G392" i="6"/>
  <c r="E392" i="6"/>
  <c r="F392" i="6" s="1"/>
  <c r="B392" i="6"/>
  <c r="A392" i="6"/>
  <c r="O391" i="6"/>
  <c r="J391" i="6"/>
  <c r="H391" i="6"/>
  <c r="I391" i="6" s="1"/>
  <c r="G391" i="6"/>
  <c r="E391" i="6"/>
  <c r="F391" i="6" s="1"/>
  <c r="B391" i="6"/>
  <c r="A391" i="6"/>
  <c r="O390" i="6"/>
  <c r="J390" i="6"/>
  <c r="H390" i="6"/>
  <c r="I390" i="6" s="1"/>
  <c r="G390" i="6"/>
  <c r="E390" i="6"/>
  <c r="F390" i="6" s="1"/>
  <c r="B390" i="6"/>
  <c r="A390" i="6"/>
  <c r="O389" i="6"/>
  <c r="B389" i="6"/>
  <c r="A389" i="6"/>
  <c r="O388" i="6"/>
  <c r="J388" i="6"/>
  <c r="H388" i="6"/>
  <c r="I388" i="6" s="1"/>
  <c r="G388" i="6"/>
  <c r="E388" i="6"/>
  <c r="F388" i="6" s="1"/>
  <c r="B388" i="6"/>
  <c r="A388" i="6"/>
  <c r="O387" i="6"/>
  <c r="J387" i="6"/>
  <c r="H387" i="6"/>
  <c r="I387" i="6" s="1"/>
  <c r="G387" i="6"/>
  <c r="E387" i="6"/>
  <c r="F387" i="6" s="1"/>
  <c r="B387" i="6"/>
  <c r="A387" i="6"/>
  <c r="O386" i="6"/>
  <c r="J386" i="6"/>
  <c r="H386" i="6"/>
  <c r="I386" i="6" s="1"/>
  <c r="G386" i="6"/>
  <c r="E386" i="6"/>
  <c r="F386" i="6" s="1"/>
  <c r="B386" i="6"/>
  <c r="A386" i="6"/>
  <c r="O385" i="6"/>
  <c r="J385" i="6"/>
  <c r="H385" i="6"/>
  <c r="I385" i="6" s="1"/>
  <c r="G385" i="6"/>
  <c r="E385" i="6"/>
  <c r="F385" i="6" s="1"/>
  <c r="B385" i="6"/>
  <c r="A385" i="6"/>
  <c r="O384" i="6"/>
  <c r="J384" i="6"/>
  <c r="H384" i="6"/>
  <c r="I384" i="6" s="1"/>
  <c r="G384" i="6"/>
  <c r="E384" i="6"/>
  <c r="F384" i="6" s="1"/>
  <c r="B384" i="6"/>
  <c r="A384" i="6"/>
  <c r="O383" i="6"/>
  <c r="J383" i="6"/>
  <c r="H383" i="6"/>
  <c r="I383" i="6" s="1"/>
  <c r="G383" i="6"/>
  <c r="E383" i="6"/>
  <c r="F383" i="6" s="1"/>
  <c r="B383" i="6"/>
  <c r="A383" i="6"/>
  <c r="O382" i="6"/>
  <c r="J382" i="6"/>
  <c r="H382" i="6"/>
  <c r="I382" i="6" s="1"/>
  <c r="G382" i="6"/>
  <c r="E382" i="6"/>
  <c r="F382" i="6" s="1"/>
  <c r="B382" i="6"/>
  <c r="A382" i="6"/>
  <c r="O381" i="6"/>
  <c r="J381" i="6"/>
  <c r="H381" i="6"/>
  <c r="I381" i="6" s="1"/>
  <c r="G381" i="6"/>
  <c r="E381" i="6"/>
  <c r="F381" i="6" s="1"/>
  <c r="B381" i="6"/>
  <c r="A381" i="6"/>
  <c r="O380" i="6"/>
  <c r="J380" i="6"/>
  <c r="H380" i="6"/>
  <c r="I380" i="6" s="1"/>
  <c r="G380" i="6"/>
  <c r="E380" i="6"/>
  <c r="F380" i="6" s="1"/>
  <c r="B380" i="6"/>
  <c r="A380" i="6"/>
  <c r="O379" i="6"/>
  <c r="J379" i="6"/>
  <c r="H379" i="6"/>
  <c r="I379" i="6" s="1"/>
  <c r="G379" i="6"/>
  <c r="E379" i="6"/>
  <c r="F379" i="6" s="1"/>
  <c r="B379" i="6"/>
  <c r="A379" i="6"/>
  <c r="O378" i="6"/>
  <c r="J378" i="6"/>
  <c r="H378" i="6"/>
  <c r="I378" i="6" s="1"/>
  <c r="G378" i="6"/>
  <c r="E378" i="6"/>
  <c r="F378" i="6" s="1"/>
  <c r="B378" i="6"/>
  <c r="A378" i="6"/>
  <c r="O377" i="6"/>
  <c r="B377" i="6"/>
  <c r="A377" i="6"/>
  <c r="O376" i="6"/>
  <c r="B376" i="6"/>
  <c r="A376" i="6"/>
  <c r="O375" i="6"/>
  <c r="B375" i="6"/>
  <c r="A375" i="6"/>
  <c r="O374" i="6"/>
  <c r="J374" i="6"/>
  <c r="H374" i="6"/>
  <c r="I374" i="6" s="1"/>
  <c r="G374" i="6"/>
  <c r="E374" i="6"/>
  <c r="F374" i="6" s="1"/>
  <c r="B374" i="6"/>
  <c r="A374" i="6"/>
  <c r="O373" i="6"/>
  <c r="J373" i="6"/>
  <c r="H373" i="6"/>
  <c r="I373" i="6" s="1"/>
  <c r="G373" i="6"/>
  <c r="E373" i="6"/>
  <c r="F373" i="6" s="1"/>
  <c r="B373" i="6"/>
  <c r="A373" i="6"/>
  <c r="O372" i="6"/>
  <c r="B372" i="6"/>
  <c r="A372" i="6"/>
  <c r="O371" i="6"/>
  <c r="B371" i="6"/>
  <c r="A371" i="6"/>
  <c r="O370" i="6"/>
  <c r="J370" i="6"/>
  <c r="H370" i="6"/>
  <c r="I370" i="6" s="1"/>
  <c r="G370" i="6"/>
  <c r="E370" i="6"/>
  <c r="F370" i="6" s="1"/>
  <c r="B370" i="6"/>
  <c r="A370" i="6"/>
  <c r="O369" i="6"/>
  <c r="B369" i="6"/>
  <c r="A369" i="6"/>
  <c r="O368" i="6"/>
  <c r="J368" i="6"/>
  <c r="H368" i="6"/>
  <c r="I368" i="6" s="1"/>
  <c r="G368" i="6"/>
  <c r="E368" i="6"/>
  <c r="F368" i="6" s="1"/>
  <c r="B368" i="6"/>
  <c r="A368" i="6"/>
  <c r="O367" i="6"/>
  <c r="J367" i="6"/>
  <c r="H367" i="6"/>
  <c r="I367" i="6" s="1"/>
  <c r="G367" i="6"/>
  <c r="E367" i="6"/>
  <c r="F367" i="6" s="1"/>
  <c r="B367" i="6"/>
  <c r="A367" i="6"/>
  <c r="O366" i="6"/>
  <c r="J366" i="6"/>
  <c r="H366" i="6"/>
  <c r="I366" i="6" s="1"/>
  <c r="G366" i="6"/>
  <c r="E366" i="6"/>
  <c r="F366" i="6" s="1"/>
  <c r="B366" i="6"/>
  <c r="A366" i="6"/>
  <c r="O365" i="6"/>
  <c r="B365" i="6"/>
  <c r="A365" i="6"/>
  <c r="O364" i="6"/>
  <c r="B364" i="6"/>
  <c r="A364" i="6"/>
  <c r="O363" i="6"/>
  <c r="B363" i="6"/>
  <c r="A363" i="6"/>
  <c r="O362" i="6"/>
  <c r="B362" i="6"/>
  <c r="A362" i="6"/>
  <c r="O361" i="6"/>
  <c r="B361" i="6"/>
  <c r="A361" i="6"/>
  <c r="O360" i="6"/>
  <c r="B360" i="6"/>
  <c r="A360" i="6"/>
  <c r="O359" i="6"/>
  <c r="J359" i="6"/>
  <c r="H359" i="6"/>
  <c r="I359" i="6" s="1"/>
  <c r="G359" i="6"/>
  <c r="E359" i="6"/>
  <c r="F359" i="6" s="1"/>
  <c r="B359" i="6"/>
  <c r="A359" i="6"/>
  <c r="O358" i="6"/>
  <c r="B358" i="6"/>
  <c r="A358" i="6"/>
  <c r="O357" i="6"/>
  <c r="B357" i="6"/>
  <c r="A357" i="6"/>
  <c r="O356" i="6"/>
  <c r="J356" i="6"/>
  <c r="H356" i="6"/>
  <c r="I356" i="6" s="1"/>
  <c r="G356" i="6"/>
  <c r="E356" i="6"/>
  <c r="F356" i="6" s="1"/>
  <c r="B356" i="6"/>
  <c r="A356" i="6"/>
  <c r="O355" i="6"/>
  <c r="J355" i="6"/>
  <c r="H355" i="6"/>
  <c r="I355" i="6" s="1"/>
  <c r="G355" i="6"/>
  <c r="E355" i="6"/>
  <c r="F355" i="6" s="1"/>
  <c r="B355" i="6"/>
  <c r="A355" i="6"/>
  <c r="O354" i="6"/>
  <c r="J354" i="6"/>
  <c r="H354" i="6"/>
  <c r="I354" i="6" s="1"/>
  <c r="G354" i="6"/>
  <c r="E354" i="6"/>
  <c r="F354" i="6" s="1"/>
  <c r="B354" i="6"/>
  <c r="A354" i="6"/>
  <c r="O353" i="6"/>
  <c r="J353" i="6"/>
  <c r="H353" i="6"/>
  <c r="I353" i="6" s="1"/>
  <c r="G353" i="6"/>
  <c r="E353" i="6"/>
  <c r="F353" i="6" s="1"/>
  <c r="B353" i="6"/>
  <c r="A353" i="6"/>
  <c r="O352" i="6"/>
  <c r="J352" i="6"/>
  <c r="H352" i="6"/>
  <c r="I352" i="6" s="1"/>
  <c r="G352" i="6"/>
  <c r="E352" i="6"/>
  <c r="F352" i="6" s="1"/>
  <c r="B352" i="6"/>
  <c r="A352" i="6"/>
  <c r="O351" i="6"/>
  <c r="J351" i="6"/>
  <c r="H351" i="6"/>
  <c r="I351" i="6" s="1"/>
  <c r="G351" i="6"/>
  <c r="E351" i="6"/>
  <c r="F351" i="6" s="1"/>
  <c r="B351" i="6"/>
  <c r="A351" i="6"/>
  <c r="O350" i="6"/>
  <c r="J350" i="6"/>
  <c r="H350" i="6"/>
  <c r="I350" i="6" s="1"/>
  <c r="G350" i="6"/>
  <c r="E350" i="6"/>
  <c r="F350" i="6" s="1"/>
  <c r="B350" i="6"/>
  <c r="A350" i="6"/>
  <c r="O349" i="6"/>
  <c r="B349" i="6"/>
  <c r="A349" i="6"/>
  <c r="O348" i="6"/>
  <c r="J348" i="6"/>
  <c r="H348" i="6"/>
  <c r="I348" i="6" s="1"/>
  <c r="G348" i="6"/>
  <c r="E348" i="6"/>
  <c r="F348" i="6" s="1"/>
  <c r="B348" i="6"/>
  <c r="A348" i="6"/>
  <c r="O347" i="6"/>
  <c r="J347" i="6"/>
  <c r="H347" i="6"/>
  <c r="I347" i="6" s="1"/>
  <c r="G347" i="6"/>
  <c r="E347" i="6"/>
  <c r="F347" i="6" s="1"/>
  <c r="B347" i="6"/>
  <c r="A347" i="6"/>
  <c r="O346" i="6"/>
  <c r="J346" i="6"/>
  <c r="H346" i="6"/>
  <c r="I346" i="6" s="1"/>
  <c r="G346" i="6"/>
  <c r="E346" i="6"/>
  <c r="F346" i="6" s="1"/>
  <c r="B346" i="6"/>
  <c r="A346" i="6"/>
  <c r="O345" i="6"/>
  <c r="B345" i="6"/>
  <c r="A345" i="6"/>
  <c r="O344" i="6"/>
  <c r="J344" i="6"/>
  <c r="H344" i="6"/>
  <c r="I344" i="6" s="1"/>
  <c r="G344" i="6"/>
  <c r="E344" i="6"/>
  <c r="F344" i="6" s="1"/>
  <c r="B344" i="6"/>
  <c r="A344" i="6"/>
  <c r="O343" i="6"/>
  <c r="J343" i="6"/>
  <c r="H343" i="6"/>
  <c r="I343" i="6" s="1"/>
  <c r="B343" i="6"/>
  <c r="A343" i="6"/>
  <c r="O342" i="6"/>
  <c r="J342" i="6"/>
  <c r="H342" i="6"/>
  <c r="I342" i="6" s="1"/>
  <c r="G342" i="6"/>
  <c r="E342" i="6"/>
  <c r="F342" i="6" s="1"/>
  <c r="B342" i="6"/>
  <c r="A342" i="6"/>
  <c r="O341" i="6"/>
  <c r="J341" i="6"/>
  <c r="H341" i="6"/>
  <c r="I341" i="6" s="1"/>
  <c r="G341" i="6"/>
  <c r="E341" i="6"/>
  <c r="F341" i="6" s="1"/>
  <c r="B341" i="6"/>
  <c r="A341" i="6"/>
  <c r="O340" i="6"/>
  <c r="J340" i="6"/>
  <c r="H340" i="6"/>
  <c r="I340" i="6" s="1"/>
  <c r="G340" i="6"/>
  <c r="E340" i="6"/>
  <c r="F340" i="6" s="1"/>
  <c r="B340" i="6"/>
  <c r="A340" i="6"/>
  <c r="O339" i="6"/>
  <c r="J339" i="6"/>
  <c r="H339" i="6"/>
  <c r="I339" i="6" s="1"/>
  <c r="B339" i="6"/>
  <c r="A339" i="6"/>
  <c r="O338" i="6"/>
  <c r="J338" i="6"/>
  <c r="H338" i="6"/>
  <c r="I338" i="6" s="1"/>
  <c r="G338" i="6"/>
  <c r="E338" i="6"/>
  <c r="F338" i="6" s="1"/>
  <c r="B338" i="6"/>
  <c r="A338" i="6"/>
  <c r="O337" i="6"/>
  <c r="J337" i="6"/>
  <c r="H337" i="6"/>
  <c r="I337" i="6" s="1"/>
  <c r="B337" i="6"/>
  <c r="A337" i="6"/>
  <c r="O336" i="6"/>
  <c r="J336" i="6"/>
  <c r="H336" i="6"/>
  <c r="I336" i="6" s="1"/>
  <c r="G336" i="6"/>
  <c r="E336" i="6"/>
  <c r="F336" i="6" s="1"/>
  <c r="B336" i="6"/>
  <c r="A336" i="6"/>
  <c r="O335" i="6"/>
  <c r="J335" i="6"/>
  <c r="H335" i="6"/>
  <c r="I335" i="6" s="1"/>
  <c r="B335" i="6"/>
  <c r="A335" i="6"/>
  <c r="O334" i="6"/>
  <c r="J334" i="6"/>
  <c r="H334" i="6"/>
  <c r="I334" i="6" s="1"/>
  <c r="B334" i="6"/>
  <c r="A334" i="6"/>
  <c r="O333" i="6"/>
  <c r="E333" i="6"/>
  <c r="F333" i="6" s="1"/>
  <c r="B333" i="6"/>
  <c r="A333" i="6"/>
  <c r="O332" i="6"/>
  <c r="J332" i="6"/>
  <c r="H332" i="6"/>
  <c r="I332" i="6" s="1"/>
  <c r="G332" i="6"/>
  <c r="E332" i="6"/>
  <c r="F332" i="6" s="1"/>
  <c r="B332" i="6"/>
  <c r="A332" i="6"/>
  <c r="O331" i="6"/>
  <c r="J331" i="6"/>
  <c r="H331" i="6"/>
  <c r="I331" i="6" s="1"/>
  <c r="G331" i="6"/>
  <c r="E331" i="6"/>
  <c r="F331" i="6" s="1"/>
  <c r="B331" i="6"/>
  <c r="A331" i="6"/>
  <c r="O330" i="6"/>
  <c r="J330" i="6"/>
  <c r="H330" i="6"/>
  <c r="I330" i="6" s="1"/>
  <c r="G330" i="6"/>
  <c r="E330" i="6"/>
  <c r="F330" i="6" s="1"/>
  <c r="B330" i="6"/>
  <c r="A330" i="6"/>
  <c r="O329" i="6"/>
  <c r="J329" i="6"/>
  <c r="H329" i="6"/>
  <c r="I329" i="6" s="1"/>
  <c r="G329" i="6"/>
  <c r="E329" i="6"/>
  <c r="F329" i="6" s="1"/>
  <c r="B329" i="6"/>
  <c r="A329" i="6"/>
  <c r="O328" i="6"/>
  <c r="B328" i="6"/>
  <c r="A328" i="6"/>
  <c r="O327" i="6"/>
  <c r="H327" i="6"/>
  <c r="I327" i="6" s="1"/>
  <c r="B327" i="6"/>
  <c r="A327" i="6"/>
  <c r="O326" i="6"/>
  <c r="B326" i="6"/>
  <c r="A326" i="6"/>
  <c r="O325" i="6"/>
  <c r="J325" i="6"/>
  <c r="H325" i="6"/>
  <c r="I325" i="6" s="1"/>
  <c r="G325" i="6"/>
  <c r="E325" i="6"/>
  <c r="F325" i="6" s="1"/>
  <c r="B325" i="6"/>
  <c r="A325" i="6"/>
  <c r="O324" i="6"/>
  <c r="J324" i="6"/>
  <c r="H324" i="6"/>
  <c r="I324" i="6" s="1"/>
  <c r="G324" i="6"/>
  <c r="E324" i="6"/>
  <c r="F324" i="6" s="1"/>
  <c r="B324" i="6"/>
  <c r="A324" i="6"/>
  <c r="O323" i="6"/>
  <c r="J323" i="6"/>
  <c r="H323" i="6"/>
  <c r="I323" i="6" s="1"/>
  <c r="G323" i="6"/>
  <c r="E323" i="6"/>
  <c r="F323" i="6" s="1"/>
  <c r="B323" i="6"/>
  <c r="A323" i="6"/>
  <c r="O322" i="6"/>
  <c r="J322" i="6"/>
  <c r="H322" i="6"/>
  <c r="I322" i="6" s="1"/>
  <c r="G322" i="6"/>
  <c r="E322" i="6"/>
  <c r="F322" i="6" s="1"/>
  <c r="B322" i="6"/>
  <c r="A322" i="6"/>
  <c r="O321" i="6"/>
  <c r="J321" i="6"/>
  <c r="H321" i="6"/>
  <c r="I321" i="6" s="1"/>
  <c r="G321" i="6"/>
  <c r="E321" i="6"/>
  <c r="F321" i="6" s="1"/>
  <c r="B321" i="6"/>
  <c r="A321" i="6"/>
  <c r="O320" i="6"/>
  <c r="J320" i="6"/>
  <c r="H320" i="6"/>
  <c r="I320" i="6" s="1"/>
  <c r="G320" i="6"/>
  <c r="E320" i="6"/>
  <c r="F320" i="6" s="1"/>
  <c r="B320" i="6"/>
  <c r="A320" i="6"/>
  <c r="O319" i="6"/>
  <c r="J319" i="6"/>
  <c r="H319" i="6"/>
  <c r="I319" i="6" s="1"/>
  <c r="G319" i="6"/>
  <c r="E319" i="6"/>
  <c r="F319" i="6" s="1"/>
  <c r="B319" i="6"/>
  <c r="A319" i="6"/>
  <c r="O318" i="6"/>
  <c r="B318" i="6"/>
  <c r="A318" i="6"/>
  <c r="O317" i="6"/>
  <c r="J317" i="6"/>
  <c r="H317" i="6"/>
  <c r="I317" i="6" s="1"/>
  <c r="G317" i="6"/>
  <c r="E317" i="6"/>
  <c r="F317" i="6" s="1"/>
  <c r="B317" i="6"/>
  <c r="A317" i="6"/>
  <c r="O316" i="6"/>
  <c r="B316" i="6"/>
  <c r="A316" i="6"/>
  <c r="O315" i="6"/>
  <c r="J315" i="6"/>
  <c r="H315" i="6"/>
  <c r="I315" i="6" s="1"/>
  <c r="G315" i="6"/>
  <c r="E315" i="6"/>
  <c r="F315" i="6" s="1"/>
  <c r="B315" i="6"/>
  <c r="A315" i="6"/>
  <c r="O314" i="6"/>
  <c r="J314" i="6"/>
  <c r="H314" i="6"/>
  <c r="I314" i="6" s="1"/>
  <c r="G314" i="6"/>
  <c r="E314" i="6"/>
  <c r="F314" i="6" s="1"/>
  <c r="B314" i="6"/>
  <c r="A314" i="6"/>
  <c r="O313" i="6"/>
  <c r="J313" i="6"/>
  <c r="H313" i="6"/>
  <c r="I313" i="6" s="1"/>
  <c r="G313" i="6"/>
  <c r="E313" i="6"/>
  <c r="F313" i="6" s="1"/>
  <c r="B313" i="6"/>
  <c r="A313" i="6"/>
  <c r="O312" i="6"/>
  <c r="J312" i="6"/>
  <c r="H312" i="6"/>
  <c r="I312" i="6" s="1"/>
  <c r="G312" i="6"/>
  <c r="E312" i="6"/>
  <c r="F312" i="6" s="1"/>
  <c r="B312" i="6"/>
  <c r="A312" i="6"/>
  <c r="O311" i="6"/>
  <c r="J311" i="6"/>
  <c r="H311" i="6"/>
  <c r="I311" i="6" s="1"/>
  <c r="G311" i="6"/>
  <c r="E311" i="6"/>
  <c r="F311" i="6" s="1"/>
  <c r="B311" i="6"/>
  <c r="A311" i="6"/>
  <c r="O310" i="6"/>
  <c r="J310" i="6"/>
  <c r="H310" i="6"/>
  <c r="I310" i="6" s="1"/>
  <c r="G310" i="6"/>
  <c r="E310" i="6"/>
  <c r="F310" i="6" s="1"/>
  <c r="B310" i="6"/>
  <c r="A310" i="6"/>
  <c r="O309" i="6"/>
  <c r="B309" i="6"/>
  <c r="A309" i="6"/>
  <c r="O308" i="6"/>
  <c r="J308" i="6"/>
  <c r="H308" i="6"/>
  <c r="I308" i="6" s="1"/>
  <c r="G308" i="6"/>
  <c r="E308" i="6"/>
  <c r="F308" i="6" s="1"/>
  <c r="B308" i="6"/>
  <c r="A308" i="6"/>
  <c r="O307" i="6"/>
  <c r="B307" i="6"/>
  <c r="A307" i="6"/>
  <c r="O306" i="6"/>
  <c r="B306" i="6"/>
  <c r="A306" i="6"/>
  <c r="O305" i="6"/>
  <c r="J305" i="6"/>
  <c r="H305" i="6"/>
  <c r="I305" i="6" s="1"/>
  <c r="G305" i="6"/>
  <c r="E305" i="6"/>
  <c r="F305" i="6" s="1"/>
  <c r="B305" i="6"/>
  <c r="A305" i="6"/>
  <c r="O304" i="6"/>
  <c r="J304" i="6"/>
  <c r="H304" i="6"/>
  <c r="I304" i="6" s="1"/>
  <c r="G304" i="6"/>
  <c r="E304" i="6"/>
  <c r="F304" i="6" s="1"/>
  <c r="B304" i="6"/>
  <c r="A304" i="6"/>
  <c r="O303" i="6"/>
  <c r="J303" i="6"/>
  <c r="H303" i="6"/>
  <c r="I303" i="6" s="1"/>
  <c r="G303" i="6"/>
  <c r="E303" i="6"/>
  <c r="F303" i="6" s="1"/>
  <c r="B303" i="6"/>
  <c r="A303" i="6"/>
  <c r="O302" i="6"/>
  <c r="B302" i="6"/>
  <c r="A302" i="6"/>
  <c r="O301" i="6"/>
  <c r="J301" i="6"/>
  <c r="H301" i="6"/>
  <c r="I301" i="6" s="1"/>
  <c r="G301" i="6"/>
  <c r="E301" i="6"/>
  <c r="F301" i="6" s="1"/>
  <c r="B301" i="6"/>
  <c r="A301" i="6"/>
  <c r="O300" i="6"/>
  <c r="J300" i="6"/>
  <c r="H300" i="6"/>
  <c r="I300" i="6" s="1"/>
  <c r="G300" i="6"/>
  <c r="E300" i="6"/>
  <c r="F300" i="6" s="1"/>
  <c r="B300" i="6"/>
  <c r="A300" i="6"/>
  <c r="O299" i="6"/>
  <c r="J299" i="6"/>
  <c r="H299" i="6"/>
  <c r="I299" i="6" s="1"/>
  <c r="G299" i="6"/>
  <c r="E299" i="6"/>
  <c r="F299" i="6" s="1"/>
  <c r="B299" i="6"/>
  <c r="A299" i="6"/>
  <c r="O298" i="6"/>
  <c r="B298" i="6"/>
  <c r="A298" i="6"/>
  <c r="O297" i="6"/>
  <c r="B297" i="6"/>
  <c r="A297" i="6"/>
  <c r="O296" i="6"/>
  <c r="J296" i="6"/>
  <c r="H296" i="6"/>
  <c r="I296" i="6" s="1"/>
  <c r="G296" i="6"/>
  <c r="E296" i="6"/>
  <c r="F296" i="6" s="1"/>
  <c r="B296" i="6"/>
  <c r="A296" i="6"/>
  <c r="O295" i="6"/>
  <c r="J295" i="6"/>
  <c r="H295" i="6"/>
  <c r="I295" i="6" s="1"/>
  <c r="G295" i="6"/>
  <c r="E295" i="6"/>
  <c r="F295" i="6" s="1"/>
  <c r="B295" i="6"/>
  <c r="A295" i="6"/>
  <c r="O294" i="6"/>
  <c r="B294" i="6"/>
  <c r="A294" i="6"/>
  <c r="O293" i="6"/>
  <c r="J293" i="6"/>
  <c r="H293" i="6"/>
  <c r="I293" i="6" s="1"/>
  <c r="G293" i="6"/>
  <c r="E293" i="6"/>
  <c r="F293" i="6" s="1"/>
  <c r="B293" i="6"/>
  <c r="A293" i="6"/>
  <c r="O292" i="6"/>
  <c r="J292" i="6"/>
  <c r="H292" i="6"/>
  <c r="I292" i="6" s="1"/>
  <c r="G292" i="6"/>
  <c r="E292" i="6"/>
  <c r="F292" i="6" s="1"/>
  <c r="B292" i="6"/>
  <c r="A292" i="6"/>
  <c r="O291" i="6"/>
  <c r="J291" i="6"/>
  <c r="H291" i="6"/>
  <c r="I291" i="6" s="1"/>
  <c r="G291" i="6"/>
  <c r="E291" i="6"/>
  <c r="F291" i="6" s="1"/>
  <c r="B291" i="6"/>
  <c r="A291" i="6"/>
  <c r="O290" i="6"/>
  <c r="B290" i="6"/>
  <c r="A290" i="6"/>
  <c r="O289" i="6"/>
  <c r="J289" i="6"/>
  <c r="H289" i="6"/>
  <c r="I289" i="6" s="1"/>
  <c r="G289" i="6"/>
  <c r="E289" i="6"/>
  <c r="F289" i="6" s="1"/>
  <c r="B289" i="6"/>
  <c r="A289" i="6"/>
  <c r="O288" i="6"/>
  <c r="J288" i="6"/>
  <c r="H288" i="6"/>
  <c r="I288" i="6" s="1"/>
  <c r="G288" i="6"/>
  <c r="E288" i="6"/>
  <c r="F288" i="6" s="1"/>
  <c r="B288" i="6"/>
  <c r="A288" i="6"/>
  <c r="O287" i="6"/>
  <c r="B287" i="6"/>
  <c r="A287" i="6"/>
  <c r="O286" i="6"/>
  <c r="B286" i="6"/>
  <c r="A286" i="6"/>
  <c r="O285" i="6"/>
  <c r="J285" i="6"/>
  <c r="H285" i="6"/>
  <c r="I285" i="6" s="1"/>
  <c r="G285" i="6"/>
  <c r="E285" i="6"/>
  <c r="F285" i="6" s="1"/>
  <c r="B285" i="6"/>
  <c r="A285" i="6"/>
  <c r="O284" i="6"/>
  <c r="E284" i="6"/>
  <c r="F284" i="6" s="1"/>
  <c r="B284" i="6"/>
  <c r="A284" i="6"/>
  <c r="O283" i="6"/>
  <c r="J283" i="6"/>
  <c r="H283" i="6"/>
  <c r="I283" i="6" s="1"/>
  <c r="G283" i="6"/>
  <c r="E283" i="6"/>
  <c r="F283" i="6" s="1"/>
  <c r="B283" i="6"/>
  <c r="A283" i="6"/>
  <c r="O282" i="6"/>
  <c r="J282" i="6"/>
  <c r="H282" i="6"/>
  <c r="I282" i="6" s="1"/>
  <c r="G282" i="6"/>
  <c r="E282" i="6"/>
  <c r="F282" i="6" s="1"/>
  <c r="B282" i="6"/>
  <c r="A282" i="6"/>
  <c r="O281" i="6"/>
  <c r="B281" i="6"/>
  <c r="A281" i="6"/>
  <c r="O280" i="6"/>
  <c r="B280" i="6"/>
  <c r="A280" i="6"/>
  <c r="O279" i="6"/>
  <c r="J279" i="6"/>
  <c r="H279" i="6"/>
  <c r="I279" i="6" s="1"/>
  <c r="G279" i="6"/>
  <c r="E279" i="6"/>
  <c r="F279" i="6" s="1"/>
  <c r="B279" i="6"/>
  <c r="A279" i="6"/>
  <c r="O278" i="6"/>
  <c r="B278" i="6"/>
  <c r="A278" i="6"/>
  <c r="O277" i="6"/>
  <c r="J277" i="6"/>
  <c r="H277" i="6"/>
  <c r="I277" i="6" s="1"/>
  <c r="G277" i="6"/>
  <c r="E277" i="6"/>
  <c r="F277" i="6" s="1"/>
  <c r="B277" i="6"/>
  <c r="A277" i="6"/>
  <c r="O276" i="6"/>
  <c r="J276" i="6"/>
  <c r="H276" i="6"/>
  <c r="I276" i="6" s="1"/>
  <c r="G276" i="6"/>
  <c r="E276" i="6"/>
  <c r="F276" i="6" s="1"/>
  <c r="B276" i="6"/>
  <c r="A276" i="6"/>
  <c r="O275" i="6"/>
  <c r="J275" i="6"/>
  <c r="H275" i="6"/>
  <c r="I275" i="6" s="1"/>
  <c r="G275" i="6"/>
  <c r="E275" i="6"/>
  <c r="F275" i="6" s="1"/>
  <c r="B275" i="6"/>
  <c r="A275" i="6"/>
  <c r="O274" i="6"/>
  <c r="B274" i="6"/>
  <c r="A274" i="6"/>
  <c r="O273" i="6"/>
  <c r="B273" i="6"/>
  <c r="A273" i="6"/>
  <c r="O272" i="6"/>
  <c r="J272" i="6"/>
  <c r="H272" i="6"/>
  <c r="I272" i="6" s="1"/>
  <c r="G272" i="6"/>
  <c r="E272" i="6"/>
  <c r="F272" i="6" s="1"/>
  <c r="B272" i="6"/>
  <c r="A272" i="6"/>
  <c r="O271" i="6"/>
  <c r="B271" i="6"/>
  <c r="A271" i="6"/>
  <c r="O270" i="6"/>
  <c r="J270" i="6"/>
  <c r="H270" i="6"/>
  <c r="I270" i="6" s="1"/>
  <c r="G270" i="6"/>
  <c r="E270" i="6"/>
  <c r="F270" i="6" s="1"/>
  <c r="B270" i="6"/>
  <c r="A270" i="6"/>
  <c r="O269" i="6"/>
  <c r="B269" i="6"/>
  <c r="A269" i="6"/>
  <c r="O268" i="6"/>
  <c r="B268" i="6"/>
  <c r="A268" i="6"/>
  <c r="O267" i="6"/>
  <c r="B267" i="6"/>
  <c r="A267" i="6"/>
  <c r="O266" i="6"/>
  <c r="J266" i="6"/>
  <c r="H266" i="6"/>
  <c r="I266" i="6" s="1"/>
  <c r="G266" i="6"/>
  <c r="E266" i="6"/>
  <c r="F266" i="6" s="1"/>
  <c r="B266" i="6"/>
  <c r="A266" i="6"/>
  <c r="O265" i="6"/>
  <c r="B265" i="6"/>
  <c r="A265" i="6"/>
  <c r="O264" i="6"/>
  <c r="B264" i="6"/>
  <c r="A264" i="6"/>
  <c r="O263" i="6"/>
  <c r="B263" i="6"/>
  <c r="A263" i="6"/>
  <c r="O262" i="6"/>
  <c r="B262" i="6"/>
  <c r="A262" i="6"/>
  <c r="O261" i="6"/>
  <c r="B261" i="6"/>
  <c r="A261" i="6"/>
  <c r="O260" i="6"/>
  <c r="B260" i="6"/>
  <c r="A260" i="6"/>
  <c r="O259" i="6"/>
  <c r="B259" i="6"/>
  <c r="A259" i="6"/>
  <c r="O258" i="6"/>
  <c r="B258" i="6"/>
  <c r="A258" i="6"/>
  <c r="O257" i="6"/>
  <c r="B257" i="6"/>
  <c r="A257" i="6"/>
  <c r="O256" i="6"/>
  <c r="B256" i="6"/>
  <c r="A256" i="6"/>
  <c r="O255" i="6"/>
  <c r="J255" i="6"/>
  <c r="H255" i="6"/>
  <c r="I255" i="6" s="1"/>
  <c r="G255" i="6"/>
  <c r="E255" i="6"/>
  <c r="F255" i="6" s="1"/>
  <c r="B255" i="6"/>
  <c r="A255" i="6"/>
  <c r="O254" i="6"/>
  <c r="J254" i="6"/>
  <c r="H254" i="6"/>
  <c r="I254" i="6" s="1"/>
  <c r="G254" i="6"/>
  <c r="E254" i="6"/>
  <c r="F254" i="6" s="1"/>
  <c r="B254" i="6"/>
  <c r="A254" i="6"/>
  <c r="O253" i="6"/>
  <c r="J253" i="6"/>
  <c r="H253" i="6"/>
  <c r="I253" i="6" s="1"/>
  <c r="G253" i="6"/>
  <c r="E253" i="6"/>
  <c r="F253" i="6" s="1"/>
  <c r="B253" i="6"/>
  <c r="A253" i="6"/>
  <c r="O252" i="6"/>
  <c r="J252" i="6"/>
  <c r="H252" i="6"/>
  <c r="I252" i="6" s="1"/>
  <c r="G252" i="6"/>
  <c r="E252" i="6"/>
  <c r="F252" i="6" s="1"/>
  <c r="B252" i="6"/>
  <c r="A252" i="6"/>
  <c r="O251" i="6"/>
  <c r="B251" i="6"/>
  <c r="A251" i="6"/>
  <c r="O250" i="6"/>
  <c r="J250" i="6"/>
  <c r="H250" i="6"/>
  <c r="I250" i="6" s="1"/>
  <c r="G250" i="6"/>
  <c r="E250" i="6"/>
  <c r="F250" i="6" s="1"/>
  <c r="B250" i="6"/>
  <c r="A250" i="6"/>
  <c r="O249" i="6"/>
  <c r="J249" i="6"/>
  <c r="H249" i="6"/>
  <c r="I249" i="6" s="1"/>
  <c r="G249" i="6"/>
  <c r="E249" i="6"/>
  <c r="F249" i="6" s="1"/>
  <c r="B249" i="6"/>
  <c r="A249" i="6"/>
  <c r="O248" i="6"/>
  <c r="J248" i="6"/>
  <c r="H248" i="6"/>
  <c r="I248" i="6" s="1"/>
  <c r="G248" i="6"/>
  <c r="E248" i="6"/>
  <c r="F248" i="6" s="1"/>
  <c r="B248" i="6"/>
  <c r="A248" i="6"/>
  <c r="O247" i="6"/>
  <c r="J247" i="6"/>
  <c r="H247" i="6"/>
  <c r="I247" i="6" s="1"/>
  <c r="G247" i="6"/>
  <c r="E247" i="6"/>
  <c r="F247" i="6" s="1"/>
  <c r="B247" i="6"/>
  <c r="A247" i="6"/>
  <c r="O246" i="6"/>
  <c r="B246" i="6"/>
  <c r="A246" i="6"/>
  <c r="O245" i="6"/>
  <c r="B245" i="6"/>
  <c r="A245" i="6"/>
  <c r="O244" i="6"/>
  <c r="B244" i="6"/>
  <c r="A244" i="6"/>
  <c r="O243" i="6"/>
  <c r="J243" i="6"/>
  <c r="H243" i="6"/>
  <c r="I243" i="6" s="1"/>
  <c r="G243" i="6"/>
  <c r="E243" i="6"/>
  <c r="F243" i="6" s="1"/>
  <c r="B243" i="6"/>
  <c r="A243" i="6"/>
  <c r="O242" i="6"/>
  <c r="B242" i="6"/>
  <c r="A242" i="6"/>
  <c r="O241" i="6"/>
  <c r="B241" i="6"/>
  <c r="A241" i="6"/>
  <c r="O240" i="6"/>
  <c r="J240" i="6"/>
  <c r="H240" i="6"/>
  <c r="I240" i="6" s="1"/>
  <c r="G240" i="6"/>
  <c r="E240" i="6"/>
  <c r="F240" i="6" s="1"/>
  <c r="B240" i="6"/>
  <c r="A240" i="6"/>
  <c r="O239" i="6"/>
  <c r="J239" i="6"/>
  <c r="H239" i="6"/>
  <c r="I239" i="6" s="1"/>
  <c r="G239" i="6"/>
  <c r="E239" i="6"/>
  <c r="F239" i="6" s="1"/>
  <c r="B239" i="6"/>
  <c r="A239" i="6"/>
  <c r="O238" i="6"/>
  <c r="B238" i="6"/>
  <c r="A238" i="6"/>
  <c r="O237" i="6"/>
  <c r="B237" i="6"/>
  <c r="A237" i="6"/>
  <c r="O236" i="6"/>
  <c r="B236" i="6"/>
  <c r="A236" i="6"/>
  <c r="O235" i="6"/>
  <c r="B235" i="6"/>
  <c r="A235" i="6"/>
  <c r="O234" i="6"/>
  <c r="B234" i="6"/>
  <c r="A234" i="6"/>
  <c r="O233" i="6"/>
  <c r="J233" i="6"/>
  <c r="H233" i="6"/>
  <c r="I233" i="6" s="1"/>
  <c r="G233" i="6"/>
  <c r="E233" i="6"/>
  <c r="F233" i="6" s="1"/>
  <c r="B233" i="6"/>
  <c r="A233" i="6"/>
  <c r="O232" i="6"/>
  <c r="J232" i="6"/>
  <c r="H232" i="6"/>
  <c r="I232" i="6" s="1"/>
  <c r="G232" i="6"/>
  <c r="E232" i="6"/>
  <c r="F232" i="6" s="1"/>
  <c r="B232" i="6"/>
  <c r="A232" i="6"/>
  <c r="O231" i="6"/>
  <c r="B231" i="6"/>
  <c r="A231" i="6"/>
  <c r="O230" i="6"/>
  <c r="B230" i="6"/>
  <c r="A230" i="6"/>
  <c r="O229" i="6"/>
  <c r="B229" i="6"/>
  <c r="A229" i="6"/>
  <c r="O228" i="6"/>
  <c r="J228" i="6"/>
  <c r="H228" i="6"/>
  <c r="I228" i="6" s="1"/>
  <c r="G228" i="6"/>
  <c r="E228" i="6"/>
  <c r="F228" i="6" s="1"/>
  <c r="B228" i="6"/>
  <c r="A228" i="6"/>
  <c r="O227" i="6"/>
  <c r="B227" i="6"/>
  <c r="A227" i="6"/>
  <c r="O226" i="6"/>
  <c r="B226" i="6"/>
  <c r="A226" i="6"/>
  <c r="O225" i="6"/>
  <c r="J225" i="6"/>
  <c r="H225" i="6"/>
  <c r="I225" i="6" s="1"/>
  <c r="G225" i="6"/>
  <c r="E225" i="6"/>
  <c r="F225" i="6" s="1"/>
  <c r="B225" i="6"/>
  <c r="A225" i="6"/>
  <c r="O224" i="6"/>
  <c r="J224" i="6"/>
  <c r="H224" i="6"/>
  <c r="I224" i="6" s="1"/>
  <c r="G224" i="6"/>
  <c r="E224" i="6"/>
  <c r="F224" i="6" s="1"/>
  <c r="B224" i="6"/>
  <c r="A224" i="6"/>
  <c r="O223" i="6"/>
  <c r="B223" i="6"/>
  <c r="A223" i="6"/>
  <c r="O222" i="6"/>
  <c r="B222" i="6"/>
  <c r="A222" i="6"/>
  <c r="O221" i="6"/>
  <c r="B221" i="6"/>
  <c r="A221" i="6"/>
  <c r="O220" i="6"/>
  <c r="J220" i="6"/>
  <c r="H220" i="6"/>
  <c r="I220" i="6" s="1"/>
  <c r="G220" i="6"/>
  <c r="E220" i="6"/>
  <c r="F220" i="6" s="1"/>
  <c r="B220" i="6"/>
  <c r="A220" i="6"/>
  <c r="O219" i="6"/>
  <c r="B219" i="6"/>
  <c r="A219" i="6"/>
  <c r="O218" i="6"/>
  <c r="B218" i="6"/>
  <c r="A218" i="6"/>
  <c r="O217" i="6"/>
  <c r="B217" i="6"/>
  <c r="A217" i="6"/>
  <c r="O216" i="6"/>
  <c r="J216" i="6"/>
  <c r="H216" i="6"/>
  <c r="I216" i="6" s="1"/>
  <c r="G216" i="6"/>
  <c r="E216" i="6"/>
  <c r="F216" i="6" s="1"/>
  <c r="B216" i="6"/>
  <c r="A216" i="6"/>
  <c r="O215" i="6"/>
  <c r="J215" i="6"/>
  <c r="H215" i="6"/>
  <c r="I215" i="6" s="1"/>
  <c r="G215" i="6"/>
  <c r="E215" i="6"/>
  <c r="F215" i="6" s="1"/>
  <c r="B215" i="6"/>
  <c r="A215" i="6"/>
  <c r="O214" i="6"/>
  <c r="B214" i="6"/>
  <c r="A214" i="6"/>
  <c r="O213" i="6"/>
  <c r="J213" i="6"/>
  <c r="H213" i="6"/>
  <c r="I213" i="6" s="1"/>
  <c r="G213" i="6"/>
  <c r="E213" i="6"/>
  <c r="F213" i="6" s="1"/>
  <c r="B213" i="6"/>
  <c r="A213" i="6"/>
  <c r="O212" i="6"/>
  <c r="B212" i="6"/>
  <c r="A212" i="6"/>
  <c r="O211" i="6"/>
  <c r="J211" i="6"/>
  <c r="H211" i="6"/>
  <c r="I211" i="6" s="1"/>
  <c r="G211" i="6"/>
  <c r="E211" i="6"/>
  <c r="F211" i="6" s="1"/>
  <c r="B211" i="6"/>
  <c r="A211" i="6"/>
  <c r="O210" i="6"/>
  <c r="B210" i="6"/>
  <c r="A210" i="6"/>
  <c r="O209" i="6"/>
  <c r="J209" i="6"/>
  <c r="H209" i="6"/>
  <c r="I209" i="6" s="1"/>
  <c r="G209" i="6"/>
  <c r="E209" i="6"/>
  <c r="F209" i="6" s="1"/>
  <c r="B209" i="6"/>
  <c r="A209" i="6"/>
  <c r="O208" i="6"/>
  <c r="J208" i="6"/>
  <c r="H208" i="6"/>
  <c r="I208" i="6" s="1"/>
  <c r="G208" i="6"/>
  <c r="E208" i="6"/>
  <c r="F208" i="6" s="1"/>
  <c r="B208" i="6"/>
  <c r="A208" i="6"/>
  <c r="O207" i="6"/>
  <c r="J207" i="6"/>
  <c r="H207" i="6"/>
  <c r="I207" i="6" s="1"/>
  <c r="G207" i="6"/>
  <c r="E207" i="6"/>
  <c r="F207" i="6" s="1"/>
  <c r="B207" i="6"/>
  <c r="A207" i="6"/>
  <c r="O206" i="6"/>
  <c r="J206" i="6"/>
  <c r="H206" i="6"/>
  <c r="I206" i="6" s="1"/>
  <c r="G206" i="6"/>
  <c r="E206" i="6"/>
  <c r="F206" i="6" s="1"/>
  <c r="B206" i="6"/>
  <c r="A206" i="6"/>
  <c r="O205" i="6"/>
  <c r="J205" i="6"/>
  <c r="H205" i="6"/>
  <c r="I205" i="6" s="1"/>
  <c r="G205" i="6"/>
  <c r="E205" i="6"/>
  <c r="F205" i="6" s="1"/>
  <c r="B205" i="6"/>
  <c r="A205" i="6"/>
  <c r="O204" i="6"/>
  <c r="B204" i="6"/>
  <c r="A204" i="6"/>
  <c r="O203" i="6"/>
  <c r="B203" i="6"/>
  <c r="A203" i="6"/>
  <c r="O202" i="6"/>
  <c r="J202" i="6"/>
  <c r="H202" i="6"/>
  <c r="I202" i="6" s="1"/>
  <c r="G202" i="6"/>
  <c r="E202" i="6"/>
  <c r="F202" i="6" s="1"/>
  <c r="B202" i="6"/>
  <c r="A202" i="6"/>
  <c r="O201" i="6"/>
  <c r="J201" i="6"/>
  <c r="H201" i="6"/>
  <c r="I201" i="6" s="1"/>
  <c r="G201" i="6"/>
  <c r="E201" i="6"/>
  <c r="F201" i="6" s="1"/>
  <c r="B201" i="6"/>
  <c r="A201" i="6"/>
  <c r="O200" i="6"/>
  <c r="J200" i="6"/>
  <c r="H200" i="6"/>
  <c r="I200" i="6" s="1"/>
  <c r="G200" i="6"/>
  <c r="E200" i="6"/>
  <c r="F200" i="6" s="1"/>
  <c r="B200" i="6"/>
  <c r="A200" i="6"/>
  <c r="O199" i="6"/>
  <c r="B199" i="6"/>
  <c r="A199" i="6"/>
  <c r="O198" i="6"/>
  <c r="J198" i="6"/>
  <c r="H198" i="6"/>
  <c r="I198" i="6" s="1"/>
  <c r="G198" i="6"/>
  <c r="E198" i="6"/>
  <c r="F198" i="6" s="1"/>
  <c r="B198" i="6"/>
  <c r="A198" i="6"/>
  <c r="O197" i="6"/>
  <c r="J197" i="6"/>
  <c r="H197" i="6"/>
  <c r="I197" i="6" s="1"/>
  <c r="G197" i="6"/>
  <c r="E197" i="6"/>
  <c r="F197" i="6" s="1"/>
  <c r="B197" i="6"/>
  <c r="A197" i="6"/>
  <c r="O196" i="6"/>
  <c r="J196" i="6"/>
  <c r="H196" i="6"/>
  <c r="I196" i="6" s="1"/>
  <c r="G196" i="6"/>
  <c r="E196" i="6"/>
  <c r="F196" i="6" s="1"/>
  <c r="B196" i="6"/>
  <c r="A196" i="6"/>
  <c r="O195" i="6"/>
  <c r="B195" i="6"/>
  <c r="A195" i="6"/>
  <c r="O194" i="6"/>
  <c r="J194" i="6"/>
  <c r="H194" i="6"/>
  <c r="I194" i="6" s="1"/>
  <c r="G194" i="6"/>
  <c r="E194" i="6"/>
  <c r="F194" i="6" s="1"/>
  <c r="B194" i="6"/>
  <c r="A194" i="6"/>
  <c r="O193" i="6"/>
  <c r="J193" i="6"/>
  <c r="H193" i="6"/>
  <c r="I193" i="6" s="1"/>
  <c r="G193" i="6"/>
  <c r="E193" i="6"/>
  <c r="F193" i="6" s="1"/>
  <c r="B193" i="6"/>
  <c r="A193" i="6"/>
  <c r="O192" i="6"/>
  <c r="J192" i="6"/>
  <c r="H192" i="6"/>
  <c r="I192" i="6" s="1"/>
  <c r="G192" i="6"/>
  <c r="E192" i="6"/>
  <c r="F192" i="6" s="1"/>
  <c r="B192" i="6"/>
  <c r="A192" i="6"/>
  <c r="O191" i="6"/>
  <c r="J191" i="6"/>
  <c r="H191" i="6"/>
  <c r="I191" i="6" s="1"/>
  <c r="G191" i="6"/>
  <c r="E191" i="6"/>
  <c r="F191" i="6" s="1"/>
  <c r="B191" i="6"/>
  <c r="A191" i="6"/>
  <c r="O190" i="6"/>
  <c r="B190" i="6"/>
  <c r="A190" i="6"/>
  <c r="O189" i="6"/>
  <c r="B189" i="6"/>
  <c r="A189" i="6"/>
  <c r="O188" i="6"/>
  <c r="J188" i="6"/>
  <c r="H188" i="6"/>
  <c r="I188" i="6" s="1"/>
  <c r="G188" i="6"/>
  <c r="E188" i="6"/>
  <c r="F188" i="6" s="1"/>
  <c r="B188" i="6"/>
  <c r="A188" i="6"/>
  <c r="O187" i="6"/>
  <c r="J187" i="6"/>
  <c r="H187" i="6"/>
  <c r="I187" i="6" s="1"/>
  <c r="G187" i="6"/>
  <c r="E187" i="6"/>
  <c r="F187" i="6" s="1"/>
  <c r="B187" i="6"/>
  <c r="A187" i="6"/>
  <c r="O186" i="6"/>
  <c r="B186" i="6"/>
  <c r="A186" i="6"/>
  <c r="O185" i="6"/>
  <c r="B185" i="6"/>
  <c r="A185" i="6"/>
  <c r="O184" i="6"/>
  <c r="B184" i="6"/>
  <c r="A184" i="6"/>
  <c r="O183" i="6"/>
  <c r="J183" i="6"/>
  <c r="H183" i="6"/>
  <c r="I183" i="6" s="1"/>
  <c r="G183" i="6"/>
  <c r="E183" i="6"/>
  <c r="F183" i="6" s="1"/>
  <c r="B183" i="6"/>
  <c r="A183" i="6"/>
  <c r="O182" i="6"/>
  <c r="J182" i="6"/>
  <c r="H182" i="6"/>
  <c r="I182" i="6" s="1"/>
  <c r="G182" i="6"/>
  <c r="E182" i="6"/>
  <c r="F182" i="6" s="1"/>
  <c r="B182" i="6"/>
  <c r="A182" i="6"/>
  <c r="O181" i="6"/>
  <c r="B181" i="6"/>
  <c r="A181" i="6"/>
  <c r="O180" i="6"/>
  <c r="B180" i="6"/>
  <c r="A180" i="6"/>
  <c r="O179" i="6"/>
  <c r="B179" i="6"/>
  <c r="A179" i="6"/>
  <c r="O178" i="6"/>
  <c r="J178" i="6"/>
  <c r="H178" i="6"/>
  <c r="I178" i="6" s="1"/>
  <c r="G178" i="6"/>
  <c r="E178" i="6"/>
  <c r="F178" i="6" s="1"/>
  <c r="B178" i="6"/>
  <c r="A178" i="6"/>
  <c r="O177" i="6"/>
  <c r="J177" i="6"/>
  <c r="H177" i="6"/>
  <c r="I177" i="6" s="1"/>
  <c r="G177" i="6"/>
  <c r="E177" i="6"/>
  <c r="F177" i="6" s="1"/>
  <c r="B177" i="6"/>
  <c r="A177" i="6"/>
  <c r="O176" i="6"/>
  <c r="B176" i="6"/>
  <c r="A176" i="6"/>
  <c r="O175" i="6"/>
  <c r="B175" i="6"/>
  <c r="A175" i="6"/>
  <c r="O174" i="6"/>
  <c r="B174" i="6"/>
  <c r="A174" i="6"/>
  <c r="O173" i="6"/>
  <c r="J173" i="6"/>
  <c r="H173" i="6"/>
  <c r="I173" i="6" s="1"/>
  <c r="G173" i="6"/>
  <c r="E173" i="6"/>
  <c r="F173" i="6" s="1"/>
  <c r="B173" i="6"/>
  <c r="A173" i="6"/>
  <c r="O172" i="6"/>
  <c r="J172" i="6"/>
  <c r="H172" i="6"/>
  <c r="I172" i="6" s="1"/>
  <c r="G172" i="6"/>
  <c r="E172" i="6"/>
  <c r="F172" i="6" s="1"/>
  <c r="B172" i="6"/>
  <c r="A172" i="6"/>
  <c r="O171" i="6"/>
  <c r="B171" i="6"/>
  <c r="A171" i="6"/>
  <c r="O170" i="6"/>
  <c r="B170" i="6"/>
  <c r="A170" i="6"/>
  <c r="O169" i="6"/>
  <c r="J169" i="6"/>
  <c r="H169" i="6"/>
  <c r="I169" i="6" s="1"/>
  <c r="G169" i="6"/>
  <c r="E169" i="6"/>
  <c r="F169" i="6" s="1"/>
  <c r="B169" i="6"/>
  <c r="A169" i="6"/>
  <c r="O168" i="6"/>
  <c r="J168" i="6"/>
  <c r="H168" i="6"/>
  <c r="I168" i="6" s="1"/>
  <c r="G168" i="6"/>
  <c r="E168" i="6"/>
  <c r="F168" i="6" s="1"/>
  <c r="B168" i="6"/>
  <c r="A168" i="6"/>
  <c r="O167" i="6"/>
  <c r="J167" i="6"/>
  <c r="H167" i="6"/>
  <c r="I167" i="6" s="1"/>
  <c r="G167" i="6"/>
  <c r="E167" i="6"/>
  <c r="F167" i="6" s="1"/>
  <c r="B167" i="6"/>
  <c r="A167" i="6"/>
  <c r="O166" i="6"/>
  <c r="J166" i="6"/>
  <c r="H166" i="6"/>
  <c r="I166" i="6" s="1"/>
  <c r="G166" i="6"/>
  <c r="E166" i="6"/>
  <c r="F166" i="6" s="1"/>
  <c r="B166" i="6"/>
  <c r="A166" i="6"/>
  <c r="O165" i="6"/>
  <c r="B165" i="6"/>
  <c r="A165" i="6"/>
  <c r="O164" i="6"/>
  <c r="J164" i="6"/>
  <c r="H164" i="6"/>
  <c r="I164" i="6" s="1"/>
  <c r="G164" i="6"/>
  <c r="E164" i="6"/>
  <c r="F164" i="6" s="1"/>
  <c r="B164" i="6"/>
  <c r="A164" i="6"/>
  <c r="O163" i="6"/>
  <c r="J163" i="6"/>
  <c r="H163" i="6"/>
  <c r="I163" i="6" s="1"/>
  <c r="G163" i="6"/>
  <c r="E163" i="6"/>
  <c r="F163" i="6" s="1"/>
  <c r="B163" i="6"/>
  <c r="A163" i="6"/>
  <c r="O162" i="6"/>
  <c r="B162" i="6"/>
  <c r="A162" i="6"/>
  <c r="O161" i="6"/>
  <c r="J161" i="6"/>
  <c r="H161" i="6"/>
  <c r="I161" i="6" s="1"/>
  <c r="G161" i="6"/>
  <c r="E161" i="6"/>
  <c r="F161" i="6" s="1"/>
  <c r="B161" i="6"/>
  <c r="A161" i="6"/>
  <c r="O160" i="6"/>
  <c r="B160" i="6"/>
  <c r="A160" i="6"/>
  <c r="O159" i="6"/>
  <c r="J159" i="6"/>
  <c r="H159" i="6"/>
  <c r="I159" i="6" s="1"/>
  <c r="G159" i="6"/>
  <c r="E159" i="6"/>
  <c r="F159" i="6" s="1"/>
  <c r="B159" i="6"/>
  <c r="A159" i="6"/>
  <c r="O158" i="6"/>
  <c r="J158" i="6"/>
  <c r="H158" i="6"/>
  <c r="I158" i="6" s="1"/>
  <c r="G158" i="6"/>
  <c r="E158" i="6"/>
  <c r="F158" i="6" s="1"/>
  <c r="B158" i="6"/>
  <c r="A158" i="6"/>
  <c r="O157" i="6"/>
  <c r="B157" i="6"/>
  <c r="A157" i="6"/>
  <c r="O156" i="6"/>
  <c r="B156" i="6"/>
  <c r="A156" i="6"/>
  <c r="O155" i="6"/>
  <c r="J155" i="6"/>
  <c r="H155" i="6"/>
  <c r="I155" i="6" s="1"/>
  <c r="G155" i="6"/>
  <c r="E155" i="6"/>
  <c r="F155" i="6" s="1"/>
  <c r="B155" i="6"/>
  <c r="A155" i="6"/>
  <c r="O154" i="6"/>
  <c r="J154" i="6"/>
  <c r="H154" i="6"/>
  <c r="I154" i="6" s="1"/>
  <c r="B154" i="6"/>
  <c r="A154" i="6"/>
  <c r="O153" i="6"/>
  <c r="J153" i="6"/>
  <c r="H153" i="6"/>
  <c r="I153" i="6" s="1"/>
  <c r="G153" i="6"/>
  <c r="E153" i="6"/>
  <c r="F153" i="6" s="1"/>
  <c r="B153" i="6"/>
  <c r="A153" i="6"/>
  <c r="O152" i="6"/>
  <c r="J152" i="6"/>
  <c r="H152" i="6"/>
  <c r="I152" i="6" s="1"/>
  <c r="G152" i="6"/>
  <c r="E152" i="6"/>
  <c r="F152" i="6" s="1"/>
  <c r="B152" i="6"/>
  <c r="A152" i="6"/>
  <c r="O151" i="6"/>
  <c r="J151" i="6"/>
  <c r="H151" i="6"/>
  <c r="I151" i="6" s="1"/>
  <c r="G151" i="6"/>
  <c r="E151" i="6"/>
  <c r="F151" i="6" s="1"/>
  <c r="B151" i="6"/>
  <c r="A151" i="6"/>
  <c r="O150" i="6"/>
  <c r="J150" i="6"/>
  <c r="H150" i="6"/>
  <c r="I150" i="6" s="1"/>
  <c r="B150" i="6"/>
  <c r="A150" i="6"/>
  <c r="O149" i="6"/>
  <c r="J149" i="6"/>
  <c r="H149" i="6"/>
  <c r="I149" i="6" s="1"/>
  <c r="G149" i="6"/>
  <c r="E149" i="6"/>
  <c r="F149" i="6" s="1"/>
  <c r="B149" i="6"/>
  <c r="A149" i="6"/>
  <c r="O148" i="6"/>
  <c r="J148" i="6"/>
  <c r="H148" i="6"/>
  <c r="I148" i="6" s="1"/>
  <c r="G148" i="6"/>
  <c r="E148" i="6"/>
  <c r="F148" i="6" s="1"/>
  <c r="B148" i="6"/>
  <c r="A148" i="6"/>
  <c r="O147" i="6"/>
  <c r="J147" i="6"/>
  <c r="H147" i="6"/>
  <c r="I147" i="6" s="1"/>
  <c r="G147" i="6"/>
  <c r="E147" i="6"/>
  <c r="F147" i="6" s="1"/>
  <c r="B147" i="6"/>
  <c r="A147" i="6"/>
  <c r="O146" i="6"/>
  <c r="J146" i="6"/>
  <c r="H146" i="6"/>
  <c r="I146" i="6" s="1"/>
  <c r="G146" i="6"/>
  <c r="E146" i="6"/>
  <c r="F146" i="6" s="1"/>
  <c r="B146" i="6"/>
  <c r="A146" i="6"/>
  <c r="O145" i="6"/>
  <c r="J145" i="6"/>
  <c r="H145" i="6"/>
  <c r="I145" i="6" s="1"/>
  <c r="G145" i="6"/>
  <c r="E145" i="6"/>
  <c r="F145" i="6" s="1"/>
  <c r="B145" i="6"/>
  <c r="A145" i="6"/>
  <c r="O144" i="6"/>
  <c r="J144" i="6"/>
  <c r="H144" i="6"/>
  <c r="I144" i="6" s="1"/>
  <c r="G144" i="6"/>
  <c r="E144" i="6"/>
  <c r="F144" i="6" s="1"/>
  <c r="B144" i="6"/>
  <c r="A144" i="6"/>
  <c r="O143" i="6"/>
  <c r="J143" i="6"/>
  <c r="H143" i="6"/>
  <c r="I143" i="6" s="1"/>
  <c r="G143" i="6"/>
  <c r="E143" i="6"/>
  <c r="F143" i="6" s="1"/>
  <c r="B143" i="6"/>
  <c r="A143" i="6"/>
  <c r="O142" i="6"/>
  <c r="B142" i="6"/>
  <c r="A142" i="6"/>
  <c r="O141" i="6"/>
  <c r="B141" i="6"/>
  <c r="A141" i="6"/>
  <c r="O140" i="6"/>
  <c r="B140" i="6"/>
  <c r="A140" i="6"/>
  <c r="O139" i="6"/>
  <c r="J139" i="6"/>
  <c r="H139" i="6"/>
  <c r="I139" i="6" s="1"/>
  <c r="G139" i="6"/>
  <c r="E139" i="6"/>
  <c r="F139" i="6" s="1"/>
  <c r="B139" i="6"/>
  <c r="A139" i="6"/>
  <c r="O138" i="6"/>
  <c r="J138" i="6"/>
  <c r="H138" i="6"/>
  <c r="I138" i="6" s="1"/>
  <c r="G138" i="6"/>
  <c r="E138" i="6"/>
  <c r="F138" i="6" s="1"/>
  <c r="B138" i="6"/>
  <c r="A138" i="6"/>
  <c r="O137" i="6"/>
  <c r="J137" i="6"/>
  <c r="H137" i="6"/>
  <c r="I137" i="6" s="1"/>
  <c r="G137" i="6"/>
  <c r="E137" i="6"/>
  <c r="F137" i="6" s="1"/>
  <c r="B137" i="6"/>
  <c r="A137" i="6"/>
  <c r="O136" i="6"/>
  <c r="J136" i="6"/>
  <c r="H136" i="6"/>
  <c r="I136" i="6" s="1"/>
  <c r="G136" i="6"/>
  <c r="E136" i="6"/>
  <c r="F136" i="6" s="1"/>
  <c r="B136" i="6"/>
  <c r="A136" i="6"/>
  <c r="O135" i="6"/>
  <c r="J135" i="6"/>
  <c r="H135" i="6"/>
  <c r="I135" i="6" s="1"/>
  <c r="G135" i="6"/>
  <c r="E135" i="6"/>
  <c r="F135" i="6" s="1"/>
  <c r="B135" i="6"/>
  <c r="A135" i="6"/>
  <c r="O134" i="6"/>
  <c r="B134" i="6"/>
  <c r="A134" i="6"/>
  <c r="O133" i="6"/>
  <c r="B133" i="6"/>
  <c r="A133" i="6"/>
  <c r="O132" i="6"/>
  <c r="J132" i="6"/>
  <c r="H132" i="6"/>
  <c r="I132" i="6" s="1"/>
  <c r="G132" i="6"/>
  <c r="E132" i="6"/>
  <c r="F132" i="6" s="1"/>
  <c r="B132" i="6"/>
  <c r="A132" i="6"/>
  <c r="O131" i="6"/>
  <c r="B131" i="6"/>
  <c r="A131" i="6"/>
  <c r="O130" i="6"/>
  <c r="B130" i="6"/>
  <c r="A130" i="6"/>
  <c r="O129" i="6"/>
  <c r="E129" i="6"/>
  <c r="F129" i="6" s="1"/>
  <c r="B129" i="6"/>
  <c r="A129" i="6"/>
  <c r="O128" i="6"/>
  <c r="J128" i="6"/>
  <c r="H128" i="6"/>
  <c r="I128" i="6" s="1"/>
  <c r="G128" i="6"/>
  <c r="E128" i="6"/>
  <c r="F128" i="6" s="1"/>
  <c r="B128" i="6"/>
  <c r="A128" i="6"/>
  <c r="O127" i="6"/>
  <c r="J127" i="6"/>
  <c r="H127" i="6"/>
  <c r="I127" i="6" s="1"/>
  <c r="G127" i="6"/>
  <c r="E127" i="6"/>
  <c r="F127" i="6" s="1"/>
  <c r="B127" i="6"/>
  <c r="A127" i="6"/>
  <c r="O126" i="6"/>
  <c r="B126" i="6"/>
  <c r="A126" i="6"/>
  <c r="O125" i="6"/>
  <c r="B125" i="6"/>
  <c r="A125" i="6"/>
  <c r="O124" i="6"/>
  <c r="J124" i="6"/>
  <c r="H124" i="6"/>
  <c r="I124" i="6" s="1"/>
  <c r="G124" i="6"/>
  <c r="E124" i="6"/>
  <c r="F124" i="6" s="1"/>
  <c r="B124" i="6"/>
  <c r="A124" i="6"/>
  <c r="O123" i="6"/>
  <c r="J123" i="6"/>
  <c r="H123" i="6"/>
  <c r="I123" i="6" s="1"/>
  <c r="G123" i="6"/>
  <c r="E123" i="6"/>
  <c r="F123" i="6" s="1"/>
  <c r="B123" i="6"/>
  <c r="A123" i="6"/>
  <c r="O122" i="6"/>
  <c r="B122" i="6"/>
  <c r="A122" i="6"/>
  <c r="O121" i="6"/>
  <c r="J121" i="6"/>
  <c r="H121" i="6"/>
  <c r="I121" i="6" s="1"/>
  <c r="G121" i="6"/>
  <c r="E121" i="6"/>
  <c r="F121" i="6" s="1"/>
  <c r="B121" i="6"/>
  <c r="A121" i="6"/>
  <c r="O120" i="6"/>
  <c r="B120" i="6"/>
  <c r="A120" i="6"/>
  <c r="O119" i="6"/>
  <c r="B119" i="6"/>
  <c r="A119" i="6"/>
  <c r="O118" i="6"/>
  <c r="B118" i="6"/>
  <c r="A118" i="6"/>
  <c r="O117" i="6"/>
  <c r="J117" i="6"/>
  <c r="H117" i="6"/>
  <c r="I117" i="6" s="1"/>
  <c r="G117" i="6"/>
  <c r="E117" i="6"/>
  <c r="F117" i="6" s="1"/>
  <c r="B117" i="6"/>
  <c r="A117" i="6"/>
  <c r="O116" i="6"/>
  <c r="J116" i="6"/>
  <c r="H116" i="6"/>
  <c r="I116" i="6" s="1"/>
  <c r="G116" i="6"/>
  <c r="E116" i="6"/>
  <c r="F116" i="6" s="1"/>
  <c r="B116" i="6"/>
  <c r="A116" i="6"/>
  <c r="O115" i="6"/>
  <c r="J115" i="6"/>
  <c r="H115" i="6"/>
  <c r="I115" i="6" s="1"/>
  <c r="G115" i="6"/>
  <c r="E115" i="6"/>
  <c r="F115" i="6" s="1"/>
  <c r="B115" i="6"/>
  <c r="A115" i="6"/>
  <c r="O114" i="6"/>
  <c r="B114" i="6"/>
  <c r="A114" i="6"/>
  <c r="O113" i="6"/>
  <c r="E113" i="6"/>
  <c r="F113" i="6" s="1"/>
  <c r="B113" i="6"/>
  <c r="A113" i="6"/>
  <c r="O112" i="6"/>
  <c r="B112" i="6"/>
  <c r="A112" i="6"/>
  <c r="O111" i="6"/>
  <c r="B111" i="6"/>
  <c r="A111" i="6"/>
  <c r="O110" i="6"/>
  <c r="B110" i="6"/>
  <c r="A110" i="6"/>
  <c r="O109" i="6"/>
  <c r="J109" i="6"/>
  <c r="H109" i="6"/>
  <c r="I109" i="6" s="1"/>
  <c r="G109" i="6"/>
  <c r="E109" i="6"/>
  <c r="F109" i="6" s="1"/>
  <c r="B109" i="6"/>
  <c r="A109" i="6"/>
  <c r="O108" i="6"/>
  <c r="B108" i="6"/>
  <c r="A108" i="6"/>
  <c r="O107" i="6"/>
  <c r="J107" i="6"/>
  <c r="H107" i="6"/>
  <c r="I107" i="6" s="1"/>
  <c r="G107" i="6"/>
  <c r="E107" i="6"/>
  <c r="F107" i="6" s="1"/>
  <c r="B107" i="6"/>
  <c r="A107" i="6"/>
  <c r="O106" i="6"/>
  <c r="J106" i="6"/>
  <c r="H106" i="6"/>
  <c r="I106" i="6" s="1"/>
  <c r="G106" i="6"/>
  <c r="E106" i="6"/>
  <c r="F106" i="6" s="1"/>
  <c r="B106" i="6"/>
  <c r="A106" i="6"/>
  <c r="O105" i="6"/>
  <c r="B105" i="6"/>
  <c r="A105" i="6"/>
  <c r="O104" i="6"/>
  <c r="J104" i="6"/>
  <c r="H104" i="6"/>
  <c r="I104" i="6" s="1"/>
  <c r="G104" i="6"/>
  <c r="E104" i="6"/>
  <c r="F104" i="6" s="1"/>
  <c r="B104" i="6"/>
  <c r="A104" i="6"/>
  <c r="O103" i="6"/>
  <c r="B103" i="6"/>
  <c r="A103" i="6"/>
  <c r="O102" i="6"/>
  <c r="B102" i="6"/>
  <c r="A102" i="6"/>
  <c r="O101" i="6"/>
  <c r="B101" i="6"/>
  <c r="A101" i="6"/>
  <c r="O100" i="6"/>
  <c r="J100" i="6"/>
  <c r="H100" i="6"/>
  <c r="I100" i="6" s="1"/>
  <c r="G100" i="6"/>
  <c r="E100" i="6"/>
  <c r="F100" i="6" s="1"/>
  <c r="B100" i="6"/>
  <c r="A100" i="6"/>
  <c r="O99" i="6"/>
  <c r="J99" i="6"/>
  <c r="H99" i="6"/>
  <c r="I99" i="6" s="1"/>
  <c r="G99" i="6"/>
  <c r="E99" i="6"/>
  <c r="F99" i="6" s="1"/>
  <c r="B99" i="6"/>
  <c r="A99" i="6"/>
  <c r="O98" i="6"/>
  <c r="J98" i="6"/>
  <c r="H98" i="6"/>
  <c r="I98" i="6" s="1"/>
  <c r="G98" i="6"/>
  <c r="E98" i="6"/>
  <c r="F98" i="6" s="1"/>
  <c r="B98" i="6"/>
  <c r="A98" i="6"/>
  <c r="O97" i="6"/>
  <c r="B97" i="6"/>
  <c r="A97" i="6"/>
  <c r="O96" i="6"/>
  <c r="J96" i="6"/>
  <c r="H96" i="6"/>
  <c r="I96" i="6" s="1"/>
  <c r="G96" i="6"/>
  <c r="E96" i="6"/>
  <c r="F96" i="6" s="1"/>
  <c r="B96" i="6"/>
  <c r="A96" i="6"/>
  <c r="O95" i="6"/>
  <c r="J95" i="6"/>
  <c r="H95" i="6"/>
  <c r="I95" i="6" s="1"/>
  <c r="G95" i="6"/>
  <c r="E95" i="6"/>
  <c r="F95" i="6" s="1"/>
  <c r="B95" i="6"/>
  <c r="A95" i="6"/>
  <c r="O94" i="6"/>
  <c r="J94" i="6"/>
  <c r="H94" i="6"/>
  <c r="I94" i="6" s="1"/>
  <c r="G94" i="6"/>
  <c r="E94" i="6"/>
  <c r="F94" i="6" s="1"/>
  <c r="B94" i="6"/>
  <c r="A94" i="6"/>
  <c r="O93" i="6"/>
  <c r="J93" i="6"/>
  <c r="H93" i="6"/>
  <c r="I93" i="6" s="1"/>
  <c r="G93" i="6"/>
  <c r="E93" i="6"/>
  <c r="F93" i="6" s="1"/>
  <c r="B93" i="6"/>
  <c r="A93" i="6"/>
  <c r="O92" i="6"/>
  <c r="J92" i="6"/>
  <c r="H92" i="6"/>
  <c r="I92" i="6" s="1"/>
  <c r="G92" i="6"/>
  <c r="E92" i="6"/>
  <c r="F92" i="6" s="1"/>
  <c r="B92" i="6"/>
  <c r="A92" i="6"/>
  <c r="O91" i="6"/>
  <c r="B91" i="6"/>
  <c r="A91" i="6"/>
  <c r="O90" i="6"/>
  <c r="B90" i="6"/>
  <c r="A90" i="6"/>
  <c r="O89" i="6"/>
  <c r="B89" i="6"/>
  <c r="A89" i="6"/>
  <c r="O88" i="6"/>
  <c r="J88" i="6"/>
  <c r="H88" i="6"/>
  <c r="I88" i="6" s="1"/>
  <c r="G88" i="6"/>
  <c r="E88" i="6"/>
  <c r="F88" i="6" s="1"/>
  <c r="B88" i="6"/>
  <c r="A88" i="6"/>
  <c r="O87" i="6"/>
  <c r="J87" i="6"/>
  <c r="H87" i="6"/>
  <c r="I87" i="6" s="1"/>
  <c r="G87" i="6"/>
  <c r="E87" i="6"/>
  <c r="F87" i="6" s="1"/>
  <c r="B87" i="6"/>
  <c r="A87" i="6"/>
  <c r="O86" i="6"/>
  <c r="J86" i="6"/>
  <c r="H86" i="6"/>
  <c r="I86" i="6" s="1"/>
  <c r="G86" i="6"/>
  <c r="E86" i="6"/>
  <c r="F86" i="6" s="1"/>
  <c r="B86" i="6"/>
  <c r="A86" i="6"/>
  <c r="O85" i="6"/>
  <c r="B85" i="6"/>
  <c r="A85" i="6"/>
  <c r="O84" i="6"/>
  <c r="J84" i="6"/>
  <c r="H84" i="6"/>
  <c r="I84" i="6" s="1"/>
  <c r="G84" i="6"/>
  <c r="E84" i="6"/>
  <c r="F84" i="6" s="1"/>
  <c r="B84" i="6"/>
  <c r="A84" i="6"/>
  <c r="O83" i="6"/>
  <c r="B83" i="6"/>
  <c r="A83" i="6"/>
  <c r="O82" i="6"/>
  <c r="J82" i="6"/>
  <c r="H82" i="6"/>
  <c r="I82" i="6" s="1"/>
  <c r="G82" i="6"/>
  <c r="E82" i="6"/>
  <c r="F82" i="6" s="1"/>
  <c r="B82" i="6"/>
  <c r="A82" i="6"/>
  <c r="O81" i="6"/>
  <c r="J81" i="6"/>
  <c r="H81" i="6"/>
  <c r="I81" i="6" s="1"/>
  <c r="G81" i="6"/>
  <c r="E81" i="6"/>
  <c r="F81" i="6" s="1"/>
  <c r="B81" i="6"/>
  <c r="A81" i="6"/>
  <c r="O80" i="6"/>
  <c r="J80" i="6"/>
  <c r="H80" i="6"/>
  <c r="I80" i="6" s="1"/>
  <c r="G80" i="6"/>
  <c r="E80" i="6"/>
  <c r="F80" i="6" s="1"/>
  <c r="B80" i="6"/>
  <c r="A80" i="6"/>
  <c r="O79" i="6"/>
  <c r="J79" i="6"/>
  <c r="H79" i="6"/>
  <c r="I79" i="6" s="1"/>
  <c r="G79" i="6"/>
  <c r="E79" i="6"/>
  <c r="F79" i="6" s="1"/>
  <c r="B79" i="6"/>
  <c r="A79" i="6"/>
  <c r="O78" i="6"/>
  <c r="B78" i="6"/>
  <c r="A78" i="6"/>
  <c r="O77" i="6"/>
  <c r="J77" i="6"/>
  <c r="H77" i="6"/>
  <c r="I77" i="6" s="1"/>
  <c r="G77" i="6"/>
  <c r="E77" i="6"/>
  <c r="F77" i="6" s="1"/>
  <c r="B77" i="6"/>
  <c r="A77" i="6"/>
  <c r="O76" i="6"/>
  <c r="J76" i="6"/>
  <c r="H76" i="6"/>
  <c r="I76" i="6" s="1"/>
  <c r="G76" i="6"/>
  <c r="E76" i="6"/>
  <c r="F76" i="6" s="1"/>
  <c r="B76" i="6"/>
  <c r="A76" i="6"/>
  <c r="O75" i="6"/>
  <c r="J75" i="6"/>
  <c r="H75" i="6"/>
  <c r="I75" i="6" s="1"/>
  <c r="G75" i="6"/>
  <c r="E75" i="6"/>
  <c r="F75" i="6" s="1"/>
  <c r="B75" i="6"/>
  <c r="A75" i="6"/>
  <c r="O74" i="6"/>
  <c r="B74" i="6"/>
  <c r="A74" i="6"/>
  <c r="O73" i="6"/>
  <c r="B73" i="6"/>
  <c r="A73" i="6"/>
  <c r="O72" i="6"/>
  <c r="J72" i="6"/>
  <c r="H72" i="6"/>
  <c r="I72" i="6" s="1"/>
  <c r="G72" i="6"/>
  <c r="E72" i="6"/>
  <c r="F72" i="6" s="1"/>
  <c r="B72" i="6"/>
  <c r="A72" i="6"/>
  <c r="O71" i="6"/>
  <c r="B71" i="6"/>
  <c r="A71" i="6"/>
  <c r="O70" i="6"/>
  <c r="B70" i="6"/>
  <c r="A70" i="6"/>
  <c r="O69" i="6"/>
  <c r="B69" i="6"/>
  <c r="A69" i="6"/>
  <c r="O68" i="6"/>
  <c r="J68" i="6"/>
  <c r="H68" i="6"/>
  <c r="I68" i="6" s="1"/>
  <c r="G68" i="6"/>
  <c r="E68" i="6"/>
  <c r="F68" i="6" s="1"/>
  <c r="B68" i="6"/>
  <c r="A68" i="6"/>
  <c r="O67" i="6"/>
  <c r="J67" i="6"/>
  <c r="H67" i="6"/>
  <c r="I67" i="6" s="1"/>
  <c r="G67" i="6"/>
  <c r="E67" i="6"/>
  <c r="F67" i="6" s="1"/>
  <c r="B67" i="6"/>
  <c r="A67" i="6"/>
  <c r="O66" i="6"/>
  <c r="J66" i="6"/>
  <c r="H66" i="6"/>
  <c r="I66" i="6" s="1"/>
  <c r="G66" i="6"/>
  <c r="E66" i="6"/>
  <c r="F66" i="6" s="1"/>
  <c r="B66" i="6"/>
  <c r="A66" i="6"/>
  <c r="O65" i="6"/>
  <c r="B65" i="6"/>
  <c r="A65" i="6"/>
  <c r="O64" i="6"/>
  <c r="J64" i="6"/>
  <c r="H64" i="6"/>
  <c r="I64" i="6" s="1"/>
  <c r="G64" i="6"/>
  <c r="E64" i="6"/>
  <c r="F64" i="6" s="1"/>
  <c r="B64" i="6"/>
  <c r="A64" i="6"/>
  <c r="O63" i="6"/>
  <c r="B63" i="6"/>
  <c r="A63" i="6"/>
  <c r="O62" i="6"/>
  <c r="B62" i="6"/>
  <c r="A62" i="6"/>
  <c r="O61" i="6"/>
  <c r="J61" i="6"/>
  <c r="H61" i="6"/>
  <c r="I61" i="6" s="1"/>
  <c r="G61" i="6"/>
  <c r="E61" i="6"/>
  <c r="F61" i="6" s="1"/>
  <c r="B61" i="6"/>
  <c r="A61" i="6"/>
  <c r="O60" i="6"/>
  <c r="J60" i="6"/>
  <c r="H60" i="6"/>
  <c r="I60" i="6" s="1"/>
  <c r="G60" i="6"/>
  <c r="E60" i="6"/>
  <c r="F60" i="6" s="1"/>
  <c r="B60" i="6"/>
  <c r="A60" i="6"/>
  <c r="O59" i="6"/>
  <c r="J59" i="6"/>
  <c r="H59" i="6"/>
  <c r="I59" i="6" s="1"/>
  <c r="G59" i="6"/>
  <c r="E59" i="6"/>
  <c r="F59" i="6" s="1"/>
  <c r="B59" i="6"/>
  <c r="A59" i="6"/>
  <c r="O58" i="6"/>
  <c r="B58" i="6"/>
  <c r="A58" i="6"/>
  <c r="O57" i="6"/>
  <c r="J57" i="6"/>
  <c r="H57" i="6"/>
  <c r="I57" i="6" s="1"/>
  <c r="G57" i="6"/>
  <c r="E57" i="6"/>
  <c r="F57" i="6" s="1"/>
  <c r="B57" i="6"/>
  <c r="A57" i="6"/>
  <c r="O56" i="6"/>
  <c r="B56" i="6"/>
  <c r="A56" i="6"/>
  <c r="O55" i="6"/>
  <c r="J55" i="6"/>
  <c r="H55" i="6"/>
  <c r="I55" i="6" s="1"/>
  <c r="G55" i="6"/>
  <c r="E55" i="6"/>
  <c r="F55" i="6" s="1"/>
  <c r="B55" i="6"/>
  <c r="A55" i="6"/>
  <c r="O54" i="6"/>
  <c r="J54" i="6"/>
  <c r="H54" i="6"/>
  <c r="I54" i="6" s="1"/>
  <c r="G54" i="6"/>
  <c r="E54" i="6"/>
  <c r="F54" i="6" s="1"/>
  <c r="B54" i="6"/>
  <c r="A54" i="6"/>
  <c r="O53" i="6"/>
  <c r="J53" i="6"/>
  <c r="H53" i="6"/>
  <c r="I53" i="6" s="1"/>
  <c r="G53" i="6"/>
  <c r="E53" i="6"/>
  <c r="F53" i="6" s="1"/>
  <c r="B53" i="6"/>
  <c r="A53" i="6"/>
  <c r="O52" i="6"/>
  <c r="J52" i="6"/>
  <c r="H52" i="6"/>
  <c r="I52" i="6" s="1"/>
  <c r="G52" i="6"/>
  <c r="E52" i="6"/>
  <c r="F52" i="6" s="1"/>
  <c r="B52" i="6"/>
  <c r="A52" i="6"/>
  <c r="O51" i="6"/>
  <c r="B51" i="6"/>
  <c r="A51" i="6"/>
  <c r="O50" i="6"/>
  <c r="B50" i="6"/>
  <c r="A50" i="6"/>
  <c r="O49" i="6"/>
  <c r="J49" i="6"/>
  <c r="H49" i="6"/>
  <c r="I49" i="6" s="1"/>
  <c r="G49" i="6"/>
  <c r="E49" i="6"/>
  <c r="F49" i="6" s="1"/>
  <c r="B49" i="6"/>
  <c r="A49" i="6"/>
  <c r="O48" i="6"/>
  <c r="B48" i="6"/>
  <c r="A48" i="6"/>
  <c r="O47" i="6"/>
  <c r="J47" i="6"/>
  <c r="H47" i="6"/>
  <c r="I47" i="6" s="1"/>
  <c r="G47" i="6"/>
  <c r="E47" i="6"/>
  <c r="F47" i="6" s="1"/>
  <c r="B47" i="6"/>
  <c r="A47" i="6"/>
  <c r="O46" i="6"/>
  <c r="J46" i="6"/>
  <c r="H46" i="6"/>
  <c r="I46" i="6" s="1"/>
  <c r="G46" i="6"/>
  <c r="E46" i="6"/>
  <c r="F46" i="6" s="1"/>
  <c r="B46" i="6"/>
  <c r="A46" i="6"/>
  <c r="O45" i="6"/>
  <c r="J45" i="6"/>
  <c r="H45" i="6"/>
  <c r="I45" i="6" s="1"/>
  <c r="G45" i="6"/>
  <c r="E45" i="6"/>
  <c r="F45" i="6" s="1"/>
  <c r="B45" i="6"/>
  <c r="A45" i="6"/>
  <c r="O44" i="6"/>
  <c r="J44" i="6"/>
  <c r="H44" i="6"/>
  <c r="I44" i="6" s="1"/>
  <c r="G44" i="6"/>
  <c r="E44" i="6"/>
  <c r="F44" i="6" s="1"/>
  <c r="B44" i="6"/>
  <c r="A44" i="6"/>
  <c r="O43" i="6"/>
  <c r="B43" i="6"/>
  <c r="A43" i="6"/>
  <c r="O42" i="6"/>
  <c r="B42" i="6"/>
  <c r="A42" i="6"/>
  <c r="O41" i="6"/>
  <c r="B41" i="6"/>
  <c r="A41" i="6"/>
  <c r="O40" i="6"/>
  <c r="B40" i="6"/>
  <c r="A40" i="6"/>
  <c r="O39" i="6"/>
  <c r="B39" i="6"/>
  <c r="A39" i="6"/>
  <c r="O38" i="6"/>
  <c r="J38" i="6"/>
  <c r="H38" i="6"/>
  <c r="I38" i="6" s="1"/>
  <c r="G38" i="6"/>
  <c r="E38" i="6"/>
  <c r="F38" i="6" s="1"/>
  <c r="B38" i="6"/>
  <c r="A38" i="6"/>
  <c r="O37" i="6"/>
  <c r="J37" i="6"/>
  <c r="H37" i="6"/>
  <c r="I37" i="6" s="1"/>
  <c r="G37" i="6"/>
  <c r="E37" i="6"/>
  <c r="F37" i="6" s="1"/>
  <c r="B37" i="6"/>
  <c r="A37" i="6"/>
  <c r="O36" i="6"/>
  <c r="J36" i="6"/>
  <c r="H36" i="6"/>
  <c r="I36" i="6" s="1"/>
  <c r="G36" i="6"/>
  <c r="E36" i="6"/>
  <c r="F36" i="6" s="1"/>
  <c r="B36" i="6"/>
  <c r="A36" i="6"/>
  <c r="O35" i="6"/>
  <c r="B35" i="6"/>
  <c r="A35" i="6"/>
  <c r="O34" i="6"/>
  <c r="J34" i="6"/>
  <c r="H34" i="6"/>
  <c r="I34" i="6" s="1"/>
  <c r="G34" i="6"/>
  <c r="E34" i="6"/>
  <c r="F34" i="6" s="1"/>
  <c r="B34" i="6"/>
  <c r="A34" i="6"/>
  <c r="O33" i="6"/>
  <c r="J33" i="6"/>
  <c r="H33" i="6"/>
  <c r="I33" i="6" s="1"/>
  <c r="G33" i="6"/>
  <c r="E33" i="6"/>
  <c r="F33" i="6" s="1"/>
  <c r="B33" i="6"/>
  <c r="A33" i="6"/>
  <c r="O32" i="6"/>
  <c r="J32" i="6"/>
  <c r="H32" i="6"/>
  <c r="I32" i="6" s="1"/>
  <c r="G32" i="6"/>
  <c r="E32" i="6"/>
  <c r="F32" i="6" s="1"/>
  <c r="B32" i="6"/>
  <c r="A32" i="6"/>
  <c r="O31" i="6"/>
  <c r="B31" i="6"/>
  <c r="A31" i="6"/>
  <c r="O30" i="6"/>
  <c r="J30" i="6"/>
  <c r="H30" i="6"/>
  <c r="I30" i="6" s="1"/>
  <c r="G30" i="6"/>
  <c r="E30" i="6"/>
  <c r="F30" i="6" s="1"/>
  <c r="B30" i="6"/>
  <c r="A30" i="6"/>
  <c r="O29" i="6"/>
  <c r="J29" i="6"/>
  <c r="H29" i="6"/>
  <c r="I29" i="6" s="1"/>
  <c r="G29" i="6"/>
  <c r="E29" i="6"/>
  <c r="F29" i="6" s="1"/>
  <c r="B29" i="6"/>
  <c r="A29" i="6"/>
  <c r="O28" i="6"/>
  <c r="J28" i="6"/>
  <c r="H28" i="6"/>
  <c r="I28" i="6" s="1"/>
  <c r="G28" i="6"/>
  <c r="E28" i="6"/>
  <c r="F28" i="6" s="1"/>
  <c r="B28" i="6"/>
  <c r="A28" i="6"/>
  <c r="O27" i="6"/>
  <c r="J27" i="6"/>
  <c r="H27" i="6"/>
  <c r="I27" i="6" s="1"/>
  <c r="G27" i="6"/>
  <c r="E27" i="6"/>
  <c r="F27" i="6" s="1"/>
  <c r="B27" i="6"/>
  <c r="A27" i="6"/>
  <c r="O26" i="6"/>
  <c r="J26" i="6"/>
  <c r="H26" i="6"/>
  <c r="I26" i="6" s="1"/>
  <c r="G26" i="6"/>
  <c r="E26" i="6"/>
  <c r="F26" i="6" s="1"/>
  <c r="B26" i="6"/>
  <c r="A26" i="6"/>
  <c r="O25" i="6"/>
  <c r="J25" i="6"/>
  <c r="H25" i="6"/>
  <c r="I25" i="6" s="1"/>
  <c r="G25" i="6"/>
  <c r="E25" i="6"/>
  <c r="F25" i="6" s="1"/>
  <c r="B25" i="6"/>
  <c r="A25" i="6"/>
  <c r="O24" i="6"/>
  <c r="J24" i="6"/>
  <c r="H24" i="6"/>
  <c r="I24" i="6" s="1"/>
  <c r="G24" i="6"/>
  <c r="E24" i="6"/>
  <c r="F24" i="6" s="1"/>
  <c r="B24" i="6"/>
  <c r="A24" i="6"/>
  <c r="O23" i="6"/>
  <c r="J23" i="6"/>
  <c r="H23" i="6"/>
  <c r="I23" i="6" s="1"/>
  <c r="G23" i="6"/>
  <c r="E23" i="6"/>
  <c r="F23" i="6" s="1"/>
  <c r="B23" i="6"/>
  <c r="A23" i="6"/>
  <c r="O22" i="6"/>
  <c r="J22" i="6"/>
  <c r="H22" i="6"/>
  <c r="I22" i="6" s="1"/>
  <c r="G22" i="6"/>
  <c r="E22" i="6"/>
  <c r="F22" i="6" s="1"/>
  <c r="B22" i="6"/>
  <c r="A22" i="6"/>
  <c r="O21" i="6"/>
  <c r="J21" i="6"/>
  <c r="H21" i="6"/>
  <c r="I21" i="6" s="1"/>
  <c r="G21" i="6"/>
  <c r="E21" i="6"/>
  <c r="F21" i="6" s="1"/>
  <c r="B21" i="6"/>
  <c r="A21" i="6"/>
  <c r="O20" i="6"/>
  <c r="B20" i="6"/>
  <c r="A20" i="6"/>
  <c r="O19" i="6"/>
  <c r="B19" i="6"/>
  <c r="A19" i="6"/>
  <c r="O18" i="6"/>
  <c r="B18" i="6"/>
  <c r="A18" i="6"/>
  <c r="O17" i="6"/>
  <c r="J17" i="6"/>
  <c r="H17" i="6"/>
  <c r="I17" i="6" s="1"/>
  <c r="G17" i="6"/>
  <c r="E17" i="6"/>
  <c r="F17" i="6" s="1"/>
  <c r="B17" i="6"/>
  <c r="A17" i="6"/>
  <c r="O16" i="6"/>
  <c r="J16" i="6"/>
  <c r="H16" i="6"/>
  <c r="I16" i="6" s="1"/>
  <c r="G16" i="6"/>
  <c r="E16" i="6"/>
  <c r="F16" i="6" s="1"/>
  <c r="B16" i="6"/>
  <c r="A16" i="6"/>
  <c r="O15" i="6"/>
  <c r="B15" i="6"/>
  <c r="A15" i="6"/>
  <c r="O14" i="6"/>
  <c r="B14" i="6"/>
  <c r="A14" i="6"/>
  <c r="O13" i="6"/>
  <c r="B13" i="6"/>
  <c r="A13" i="6"/>
  <c r="O12" i="6"/>
  <c r="B12" i="6"/>
  <c r="A12" i="6"/>
  <c r="O11" i="6"/>
  <c r="J11" i="6"/>
  <c r="H11" i="6"/>
  <c r="I11" i="6" s="1"/>
  <c r="G11" i="6"/>
  <c r="E11" i="6"/>
  <c r="F11" i="6" s="1"/>
  <c r="B11" i="6"/>
  <c r="A11" i="6"/>
  <c r="O10" i="6"/>
  <c r="B10" i="6"/>
  <c r="A10" i="6"/>
  <c r="O9" i="6"/>
  <c r="B9" i="6"/>
  <c r="A9" i="6"/>
  <c r="O8" i="6"/>
  <c r="B8" i="6"/>
  <c r="A8" i="6"/>
  <c r="O7" i="6"/>
  <c r="B7" i="6"/>
  <c r="A7" i="6"/>
  <c r="BG619" i="1"/>
  <c r="AU619" i="1"/>
  <c r="AN619" i="1"/>
  <c r="F619" i="1" s="1"/>
  <c r="BD619" i="1" s="1"/>
  <c r="AG619" i="1"/>
  <c r="BG618" i="1"/>
  <c r="AU618" i="1"/>
  <c r="AN618" i="1"/>
  <c r="F618" i="1" s="1"/>
  <c r="BD618" i="1" s="1"/>
  <c r="AG618" i="1"/>
  <c r="BG617" i="1"/>
  <c r="AU617" i="1"/>
  <c r="AN617" i="1"/>
  <c r="F617" i="1" s="1"/>
  <c r="BD617" i="1" s="1"/>
  <c r="AG617" i="1"/>
  <c r="AY613" i="1"/>
  <c r="AU613" i="1"/>
  <c r="AN613" i="1"/>
  <c r="AG613" i="1"/>
  <c r="AY612" i="1"/>
  <c r="AU612" i="1"/>
  <c r="AN612" i="1"/>
  <c r="AG612" i="1"/>
  <c r="K611" i="6"/>
  <c r="AY611" i="1"/>
  <c r="AU611" i="1"/>
  <c r="AN611" i="1"/>
  <c r="AG611" i="1"/>
  <c r="K610" i="6"/>
  <c r="AY610" i="1"/>
  <c r="AU610" i="1"/>
  <c r="AN610" i="1"/>
  <c r="AG610" i="1"/>
  <c r="K609" i="6"/>
  <c r="AY609" i="1"/>
  <c r="AU609" i="1"/>
  <c r="AN609" i="1"/>
  <c r="AG609" i="1"/>
  <c r="BK608" i="1"/>
  <c r="BG608" i="1"/>
  <c r="BD608" i="1"/>
  <c r="BE608" i="1" s="1"/>
  <c r="AU608" i="1"/>
  <c r="AN608" i="1"/>
  <c r="AG608" i="1"/>
  <c r="F608" i="1"/>
  <c r="BK607" i="1"/>
  <c r="BH607" i="1"/>
  <c r="BN607" i="1" s="1"/>
  <c r="BG607" i="1"/>
  <c r="BD607" i="1"/>
  <c r="AY607" i="1"/>
  <c r="AU607" i="1"/>
  <c r="AN607" i="1"/>
  <c r="AG607" i="1"/>
  <c r="AY606" i="1"/>
  <c r="AU606" i="1"/>
  <c r="AN606" i="1"/>
  <c r="AG606" i="1"/>
  <c r="AY605" i="1"/>
  <c r="AU605" i="1"/>
  <c r="AN605" i="1"/>
  <c r="AG605" i="1"/>
  <c r="BK604" i="1"/>
  <c r="BH604" i="1"/>
  <c r="BN604" i="1" s="1"/>
  <c r="BO604" i="1" s="1"/>
  <c r="BG604" i="1"/>
  <c r="AU604" i="1"/>
  <c r="AN604" i="1"/>
  <c r="F604" i="1" s="1"/>
  <c r="BD604" i="1" s="1"/>
  <c r="M604" i="15" s="1"/>
  <c r="N604" i="15" s="1"/>
  <c r="AG604" i="1"/>
  <c r="BK603" i="1"/>
  <c r="BH603" i="1"/>
  <c r="BN603" i="1" s="1"/>
  <c r="BG603" i="1"/>
  <c r="BD603" i="1"/>
  <c r="BE603" i="1" s="1"/>
  <c r="AY603" i="1"/>
  <c r="AU603" i="1"/>
  <c r="AN603" i="1"/>
  <c r="AG603" i="1"/>
  <c r="BK602" i="1"/>
  <c r="BH602" i="1"/>
  <c r="BN602" i="1" s="1"/>
  <c r="BG602" i="1"/>
  <c r="BD602" i="1"/>
  <c r="AY602" i="1"/>
  <c r="AU602" i="1"/>
  <c r="AN602" i="1"/>
  <c r="AG602" i="1"/>
  <c r="BK601" i="1"/>
  <c r="BH601" i="1"/>
  <c r="BN601" i="1" s="1"/>
  <c r="BO601" i="1" s="1"/>
  <c r="BG601" i="1"/>
  <c r="AY601" i="1"/>
  <c r="AU601" i="1"/>
  <c r="BD601" i="1" s="1"/>
  <c r="AN601" i="1"/>
  <c r="AG601" i="1"/>
  <c r="BK600" i="1"/>
  <c r="BH600" i="1"/>
  <c r="BN600" i="1" s="1"/>
  <c r="BO600" i="1" s="1"/>
  <c r="BG600" i="1"/>
  <c r="BD600" i="1"/>
  <c r="AY600" i="1"/>
  <c r="AU600" i="1"/>
  <c r="AN600" i="1"/>
  <c r="AG600" i="1"/>
  <c r="BK599" i="1"/>
  <c r="BH599" i="1"/>
  <c r="BG599" i="1"/>
  <c r="AY599" i="1"/>
  <c r="AU599" i="1"/>
  <c r="AN599" i="1"/>
  <c r="AG599" i="1"/>
  <c r="BD599" i="1" s="1"/>
  <c r="AY598" i="1"/>
  <c r="AU598" i="1"/>
  <c r="AN598" i="1"/>
  <c r="AG598" i="1"/>
  <c r="AY597" i="1"/>
  <c r="AU597" i="1"/>
  <c r="AN597" i="1"/>
  <c r="AG597" i="1"/>
  <c r="AY596" i="1"/>
  <c r="AU596" i="1"/>
  <c r="AN596" i="1"/>
  <c r="AG596" i="1"/>
  <c r="BK595" i="1"/>
  <c r="BH595" i="1"/>
  <c r="BN595" i="1" s="1"/>
  <c r="BG595" i="1"/>
  <c r="BD595" i="1"/>
  <c r="AY595" i="1"/>
  <c r="AU595" i="1"/>
  <c r="AN595" i="1"/>
  <c r="AG595" i="1"/>
  <c r="BK594" i="1"/>
  <c r="BH594" i="1"/>
  <c r="BN594" i="1" s="1"/>
  <c r="BG594" i="1"/>
  <c r="BD594" i="1"/>
  <c r="AY594" i="1"/>
  <c r="AU594" i="1"/>
  <c r="AN594" i="1"/>
  <c r="AG594" i="1"/>
  <c r="BK593" i="1"/>
  <c r="BH593" i="1"/>
  <c r="BN593" i="1" s="1"/>
  <c r="BG593" i="1"/>
  <c r="BD593" i="1"/>
  <c r="AY593" i="1"/>
  <c r="AU593" i="1"/>
  <c r="AN593" i="1"/>
  <c r="AG593" i="1"/>
  <c r="AY592" i="1"/>
  <c r="AU592" i="1"/>
  <c r="AN592" i="1"/>
  <c r="AG592" i="1"/>
  <c r="AY591" i="1"/>
  <c r="AU591" i="1"/>
  <c r="AN591" i="1"/>
  <c r="AG591" i="1"/>
  <c r="AY590" i="1"/>
  <c r="AU590" i="1"/>
  <c r="AN590" i="1"/>
  <c r="AG590" i="1"/>
  <c r="AY589" i="1"/>
  <c r="AU589" i="1"/>
  <c r="AN589" i="1"/>
  <c r="AG589" i="1"/>
  <c r="AY588" i="1"/>
  <c r="AU588" i="1"/>
  <c r="AN588" i="1"/>
  <c r="AG588" i="1"/>
  <c r="AY587" i="1"/>
  <c r="AU587" i="1"/>
  <c r="AN587" i="1"/>
  <c r="AG587" i="1"/>
  <c r="BK586" i="1"/>
  <c r="BH586" i="1"/>
  <c r="BN586" i="1" s="1"/>
  <c r="BO586" i="1" s="1"/>
  <c r="BG586" i="1"/>
  <c r="BD586" i="1"/>
  <c r="AY586" i="1"/>
  <c r="AU586" i="1"/>
  <c r="AN586" i="1"/>
  <c r="AG586" i="1"/>
  <c r="AY585" i="1"/>
  <c r="AU585" i="1"/>
  <c r="AN585" i="1"/>
  <c r="AG585" i="1"/>
  <c r="BK584" i="1"/>
  <c r="BH584" i="1"/>
  <c r="BN584" i="1" s="1"/>
  <c r="BO584" i="1" s="1"/>
  <c r="BG584" i="1"/>
  <c r="BD584" i="1"/>
  <c r="AY584" i="1"/>
  <c r="AU584" i="1"/>
  <c r="AN584" i="1"/>
  <c r="AG584" i="1"/>
  <c r="BK583" i="1"/>
  <c r="BH583" i="1"/>
  <c r="BN583" i="1" s="1"/>
  <c r="BG583" i="1"/>
  <c r="AY583" i="1"/>
  <c r="AU583" i="1"/>
  <c r="AN583" i="1"/>
  <c r="AG583" i="1"/>
  <c r="BD583" i="1" s="1"/>
  <c r="AY582" i="1"/>
  <c r="AU582" i="1"/>
  <c r="AN582" i="1"/>
  <c r="AG582" i="1"/>
  <c r="AY581" i="1"/>
  <c r="AU581" i="1"/>
  <c r="AN581" i="1"/>
  <c r="AG581" i="1"/>
  <c r="BK580" i="1"/>
  <c r="BH580" i="1"/>
  <c r="BN580" i="1" s="1"/>
  <c r="BO580" i="1" s="1"/>
  <c r="BG580" i="1"/>
  <c r="AU580" i="1"/>
  <c r="AN580" i="1"/>
  <c r="F580" i="1" s="1"/>
  <c r="AG580" i="1"/>
  <c r="BK579" i="1"/>
  <c r="BH579" i="1"/>
  <c r="BN579" i="1" s="1"/>
  <c r="BG579" i="1"/>
  <c r="AY579" i="1"/>
  <c r="AU579" i="1"/>
  <c r="AN579" i="1"/>
  <c r="AG579" i="1"/>
  <c r="BD579" i="1" s="1"/>
  <c r="BK578" i="1"/>
  <c r="BG578" i="1"/>
  <c r="BD578" i="1"/>
  <c r="AU578" i="1"/>
  <c r="AN578" i="1"/>
  <c r="AG578" i="1"/>
  <c r="F578" i="1"/>
  <c r="AY577" i="1"/>
  <c r="AU577" i="1"/>
  <c r="AN577" i="1"/>
  <c r="AG577" i="1"/>
  <c r="AY576" i="1"/>
  <c r="AU576" i="1"/>
  <c r="AN576" i="1"/>
  <c r="AG576" i="1"/>
  <c r="BK575" i="1"/>
  <c r="BH575" i="1"/>
  <c r="BI575" i="1" s="1"/>
  <c r="BG575" i="1"/>
  <c r="AY575" i="1"/>
  <c r="AU575" i="1"/>
  <c r="AN575" i="1"/>
  <c r="BD575" i="1" s="1"/>
  <c r="AG575" i="1"/>
  <c r="AY574" i="1"/>
  <c r="AU574" i="1"/>
  <c r="AN574" i="1"/>
  <c r="AG574" i="1"/>
  <c r="AY573" i="1"/>
  <c r="AU573" i="1"/>
  <c r="AN573" i="1"/>
  <c r="AG573" i="1"/>
  <c r="AY572" i="1"/>
  <c r="AU572" i="1"/>
  <c r="AN572" i="1"/>
  <c r="AG572" i="1"/>
  <c r="AY571" i="1"/>
  <c r="AU571" i="1"/>
  <c r="AN571" i="1"/>
  <c r="AG571" i="1"/>
  <c r="AY570" i="1"/>
  <c r="AU570" i="1"/>
  <c r="AN570" i="1"/>
  <c r="AG570" i="1"/>
  <c r="AY569" i="1"/>
  <c r="AU569" i="1"/>
  <c r="AN569" i="1"/>
  <c r="AG569" i="1"/>
  <c r="AY568" i="1"/>
  <c r="AU568" i="1"/>
  <c r="AN568" i="1"/>
  <c r="AG568" i="1"/>
  <c r="AY567" i="1"/>
  <c r="AU567" i="1"/>
  <c r="AN567" i="1"/>
  <c r="AG567" i="1"/>
  <c r="AY566" i="1"/>
  <c r="AU566" i="1"/>
  <c r="AN566" i="1"/>
  <c r="AG566" i="1"/>
  <c r="AY565" i="1"/>
  <c r="AU565" i="1"/>
  <c r="AN565" i="1"/>
  <c r="AG565" i="1"/>
  <c r="K564" i="6"/>
  <c r="AY564" i="1"/>
  <c r="AU564" i="1"/>
  <c r="AN564" i="1"/>
  <c r="AG564" i="1"/>
  <c r="BD564" i="1" s="1"/>
  <c r="E564" i="6" s="1"/>
  <c r="F564" i="6" s="1"/>
  <c r="K563" i="6"/>
  <c r="AY563" i="1"/>
  <c r="AU563" i="1"/>
  <c r="AN563" i="1"/>
  <c r="AG563" i="1"/>
  <c r="BD563" i="1" s="1"/>
  <c r="BK562" i="1"/>
  <c r="BG562" i="1"/>
  <c r="AU562" i="1"/>
  <c r="AN562" i="1"/>
  <c r="AG562" i="1"/>
  <c r="BD562" i="1" s="1"/>
  <c r="F562" i="1"/>
  <c r="AY562" i="1" s="1"/>
  <c r="BK561" i="1"/>
  <c r="BG561" i="1"/>
  <c r="BD561" i="1"/>
  <c r="AU561" i="1"/>
  <c r="AN561" i="1"/>
  <c r="AG561" i="1"/>
  <c r="F561" i="1"/>
  <c r="BH561" i="1" s="1"/>
  <c r="BN561" i="1" s="1"/>
  <c r="BO561" i="1" s="1"/>
  <c r="BK560" i="1"/>
  <c r="BH560" i="1"/>
  <c r="BN560" i="1" s="1"/>
  <c r="BO560" i="1" s="1"/>
  <c r="BG560" i="1"/>
  <c r="BD560" i="1"/>
  <c r="AY560" i="1"/>
  <c r="AU560" i="1"/>
  <c r="AN560" i="1"/>
  <c r="AG560" i="1"/>
  <c r="AY559" i="1"/>
  <c r="AU559" i="1"/>
  <c r="AN559" i="1"/>
  <c r="AG559" i="1"/>
  <c r="AY558" i="1"/>
  <c r="AU558" i="1"/>
  <c r="AN558" i="1"/>
  <c r="AG558" i="1"/>
  <c r="BK557" i="1"/>
  <c r="BH557" i="1"/>
  <c r="BN557" i="1" s="1"/>
  <c r="BG557" i="1"/>
  <c r="AY557" i="1"/>
  <c r="AU557" i="1"/>
  <c r="AN557" i="1"/>
  <c r="AG557" i="1"/>
  <c r="BD557" i="1" s="1"/>
  <c r="AY556" i="1"/>
  <c r="AU556" i="1"/>
  <c r="AN556" i="1"/>
  <c r="AG556" i="1"/>
  <c r="BK555" i="1"/>
  <c r="BH555" i="1"/>
  <c r="BN555" i="1" s="1"/>
  <c r="BG555" i="1"/>
  <c r="BD555" i="1"/>
  <c r="AY555" i="1"/>
  <c r="AU555" i="1"/>
  <c r="AN555" i="1"/>
  <c r="AG555" i="1"/>
  <c r="AY554" i="1"/>
  <c r="AU554" i="1"/>
  <c r="AN554" i="1"/>
  <c r="AG554" i="1"/>
  <c r="BK553" i="1"/>
  <c r="BH553" i="1"/>
  <c r="BN553" i="1" s="1"/>
  <c r="BO553" i="1" s="1"/>
  <c r="BG553" i="1"/>
  <c r="AU553" i="1"/>
  <c r="AN553" i="1"/>
  <c r="F553" i="1" s="1"/>
  <c r="AG553" i="1"/>
  <c r="BK552" i="1"/>
  <c r="BH552" i="1"/>
  <c r="BN552" i="1" s="1"/>
  <c r="BG552" i="1"/>
  <c r="AY552" i="1"/>
  <c r="AU552" i="1"/>
  <c r="AN552" i="1"/>
  <c r="AG552" i="1"/>
  <c r="BD552" i="1" s="1"/>
  <c r="BK551" i="1"/>
  <c r="BH551" i="1"/>
  <c r="BN551" i="1" s="1"/>
  <c r="BG551" i="1"/>
  <c r="AY551" i="1"/>
  <c r="AU551" i="1"/>
  <c r="AN551" i="1"/>
  <c r="BD551" i="1" s="1"/>
  <c r="AG551" i="1"/>
  <c r="AY550" i="1"/>
  <c r="AU550" i="1"/>
  <c r="AN550" i="1"/>
  <c r="AG550" i="1"/>
  <c r="AY549" i="1"/>
  <c r="AU549" i="1"/>
  <c r="AN549" i="1"/>
  <c r="AG549" i="1"/>
  <c r="AY548" i="1"/>
  <c r="AU548" i="1"/>
  <c r="AN548" i="1"/>
  <c r="AG548" i="1"/>
  <c r="BK547" i="1"/>
  <c r="BH547" i="1"/>
  <c r="BN547" i="1" s="1"/>
  <c r="BO547" i="1" s="1"/>
  <c r="BG547" i="1"/>
  <c r="BD547" i="1"/>
  <c r="BE547" i="1" s="1"/>
  <c r="AY547" i="1"/>
  <c r="AU547" i="1"/>
  <c r="AN547" i="1"/>
  <c r="AG547" i="1"/>
  <c r="BK546" i="1"/>
  <c r="BH546" i="1"/>
  <c r="BN546" i="1" s="1"/>
  <c r="BO546" i="1" s="1"/>
  <c r="BG546" i="1"/>
  <c r="BD546" i="1"/>
  <c r="AY546" i="1"/>
  <c r="AU546" i="1"/>
  <c r="AN546" i="1"/>
  <c r="AG546" i="1"/>
  <c r="BK545" i="1"/>
  <c r="BH545" i="1"/>
  <c r="BN545" i="1" s="1"/>
  <c r="BO545" i="1" s="1"/>
  <c r="BG545" i="1"/>
  <c r="BD545" i="1"/>
  <c r="AY545" i="1"/>
  <c r="AU545" i="1"/>
  <c r="AN545" i="1"/>
  <c r="AG545" i="1"/>
  <c r="AY544" i="1"/>
  <c r="AU544" i="1"/>
  <c r="AN544" i="1"/>
  <c r="AG544" i="1"/>
  <c r="AY543" i="1"/>
  <c r="AU543" i="1"/>
  <c r="AN543" i="1"/>
  <c r="AG543" i="1"/>
  <c r="BK542" i="1"/>
  <c r="BG542" i="1"/>
  <c r="BD542" i="1"/>
  <c r="BE542" i="1" s="1"/>
  <c r="AU542" i="1"/>
  <c r="AN542" i="1"/>
  <c r="AG542" i="1"/>
  <c r="F542" i="1"/>
  <c r="AY541" i="1"/>
  <c r="AU541" i="1"/>
  <c r="AN541" i="1"/>
  <c r="AG541" i="1"/>
  <c r="AY540" i="1"/>
  <c r="AU540" i="1"/>
  <c r="AN540" i="1"/>
  <c r="AG540" i="1"/>
  <c r="BK539" i="1"/>
  <c r="BH539" i="1"/>
  <c r="BG539" i="1"/>
  <c r="BD539" i="1"/>
  <c r="BF539" i="1" s="1"/>
  <c r="AY539" i="1"/>
  <c r="AU539" i="1"/>
  <c r="AN539" i="1"/>
  <c r="AG539" i="1"/>
  <c r="AY538" i="1"/>
  <c r="AU538" i="1"/>
  <c r="AN538" i="1"/>
  <c r="AG538" i="1"/>
  <c r="AY537" i="1"/>
  <c r="AU537" i="1"/>
  <c r="AN537" i="1"/>
  <c r="AG537" i="1"/>
  <c r="BK536" i="1"/>
  <c r="BH536" i="1"/>
  <c r="BN536" i="1" s="1"/>
  <c r="BG536" i="1"/>
  <c r="BD536" i="1"/>
  <c r="BE536" i="1" s="1"/>
  <c r="AY536" i="1"/>
  <c r="AU536" i="1"/>
  <c r="AN536" i="1"/>
  <c r="AG536" i="1"/>
  <c r="AY535" i="1"/>
  <c r="AU535" i="1"/>
  <c r="AN535" i="1"/>
  <c r="AG535" i="1"/>
  <c r="BG534" i="1"/>
  <c r="BD534" i="1"/>
  <c r="BE534" i="1" s="1"/>
  <c r="K534" i="6"/>
  <c r="AY534" i="1"/>
  <c r="AU534" i="1"/>
  <c r="AN534" i="1"/>
  <c r="AG534" i="1"/>
  <c r="BK533" i="1"/>
  <c r="BH533" i="1"/>
  <c r="BN533" i="1" s="1"/>
  <c r="BO533" i="1" s="1"/>
  <c r="BG533" i="1"/>
  <c r="BD533" i="1"/>
  <c r="BE533" i="1" s="1"/>
  <c r="AY533" i="1"/>
  <c r="AU533" i="1"/>
  <c r="AN533" i="1"/>
  <c r="AG533" i="1"/>
  <c r="AY532" i="1"/>
  <c r="AU532" i="1"/>
  <c r="AN532" i="1"/>
  <c r="AG532" i="1"/>
  <c r="AY531" i="1"/>
  <c r="AU531" i="1"/>
  <c r="AN531" i="1"/>
  <c r="AG531" i="1"/>
  <c r="AY530" i="1"/>
  <c r="AU530" i="1"/>
  <c r="AN530" i="1"/>
  <c r="AG530" i="1"/>
  <c r="BK529" i="1"/>
  <c r="BH529" i="1"/>
  <c r="BN529" i="1" s="1"/>
  <c r="BG529" i="1"/>
  <c r="BD529" i="1"/>
  <c r="AY529" i="1"/>
  <c r="AU529" i="1"/>
  <c r="AN529" i="1"/>
  <c r="AG529" i="1"/>
  <c r="AY528" i="1"/>
  <c r="AU528" i="1"/>
  <c r="AN528" i="1"/>
  <c r="AG528" i="1"/>
  <c r="AY527" i="1"/>
  <c r="AU527" i="1"/>
  <c r="AN527" i="1"/>
  <c r="AG527" i="1"/>
  <c r="AY526" i="1"/>
  <c r="AU526" i="1"/>
  <c r="AN526" i="1"/>
  <c r="AG526" i="1"/>
  <c r="AY525" i="1"/>
  <c r="AU525" i="1"/>
  <c r="AN525" i="1"/>
  <c r="AG525" i="1"/>
  <c r="AY524" i="1"/>
  <c r="AU524" i="1"/>
  <c r="AN524" i="1"/>
  <c r="AG524" i="1"/>
  <c r="AY523" i="1"/>
  <c r="AU523" i="1"/>
  <c r="AN523" i="1"/>
  <c r="AG523" i="1"/>
  <c r="BK522" i="1"/>
  <c r="BH522" i="1"/>
  <c r="BN522" i="1" s="1"/>
  <c r="BO522" i="1" s="1"/>
  <c r="BG522" i="1"/>
  <c r="AY522" i="1"/>
  <c r="AU522" i="1"/>
  <c r="AN522" i="1"/>
  <c r="AG522" i="1"/>
  <c r="BD522" i="1" s="1"/>
  <c r="AY521" i="1"/>
  <c r="AU521" i="1"/>
  <c r="AN521" i="1"/>
  <c r="AG521" i="1"/>
  <c r="BK520" i="1"/>
  <c r="BH520" i="1"/>
  <c r="BN520" i="1" s="1"/>
  <c r="BG520" i="1"/>
  <c r="BD520" i="1"/>
  <c r="AY520" i="1"/>
  <c r="AU520" i="1"/>
  <c r="AN520" i="1"/>
  <c r="AG520" i="1"/>
  <c r="BK519" i="1"/>
  <c r="BH519" i="1"/>
  <c r="BN519" i="1" s="1"/>
  <c r="BO519" i="1" s="1"/>
  <c r="BG519" i="1"/>
  <c r="BD519" i="1"/>
  <c r="BE519" i="1" s="1"/>
  <c r="AY519" i="1"/>
  <c r="AU519" i="1"/>
  <c r="AN519" i="1"/>
  <c r="AG519" i="1"/>
  <c r="BK518" i="1"/>
  <c r="BH518" i="1"/>
  <c r="BN518" i="1" s="1"/>
  <c r="BG518" i="1"/>
  <c r="BD518" i="1"/>
  <c r="AY518" i="1"/>
  <c r="AU518" i="1"/>
  <c r="AN518" i="1"/>
  <c r="AG518" i="1"/>
  <c r="AY517" i="1"/>
  <c r="AU517" i="1"/>
  <c r="AN517" i="1"/>
  <c r="AG517" i="1"/>
  <c r="BK516" i="1"/>
  <c r="BH516" i="1"/>
  <c r="BN516" i="1" s="1"/>
  <c r="BG516" i="1"/>
  <c r="BD516" i="1"/>
  <c r="AY516" i="1"/>
  <c r="AU516" i="1"/>
  <c r="AN516" i="1"/>
  <c r="AG516" i="1"/>
  <c r="AY515" i="1"/>
  <c r="AU515" i="1"/>
  <c r="AN515" i="1"/>
  <c r="AG515" i="1"/>
  <c r="BK514" i="1"/>
  <c r="BH514" i="1"/>
  <c r="BN514" i="1" s="1"/>
  <c r="BG514" i="1"/>
  <c r="AY514" i="1"/>
  <c r="AU514" i="1"/>
  <c r="AN514" i="1"/>
  <c r="AG514" i="1"/>
  <c r="BD514" i="1" s="1"/>
  <c r="AY513" i="1"/>
  <c r="AU513" i="1"/>
  <c r="AN513" i="1"/>
  <c r="AG513" i="1"/>
  <c r="AY512" i="1"/>
  <c r="AU512" i="1"/>
  <c r="AN512" i="1"/>
  <c r="AG512" i="1"/>
  <c r="BK511" i="1"/>
  <c r="BH511" i="1"/>
  <c r="BG511" i="1"/>
  <c r="AY511" i="1"/>
  <c r="AU511" i="1"/>
  <c r="AN511" i="1"/>
  <c r="AG511" i="1"/>
  <c r="BD511" i="1" s="1"/>
  <c r="AY510" i="1"/>
  <c r="AU510" i="1"/>
  <c r="AN510" i="1"/>
  <c r="AG510" i="1"/>
  <c r="AY509" i="1"/>
  <c r="AU509" i="1"/>
  <c r="AN509" i="1"/>
  <c r="AG509" i="1"/>
  <c r="AY508" i="1"/>
  <c r="AU508" i="1"/>
  <c r="AN508" i="1"/>
  <c r="AG508" i="1"/>
  <c r="BD508" i="1" s="1"/>
  <c r="AY507" i="1"/>
  <c r="AU507" i="1"/>
  <c r="AN507" i="1"/>
  <c r="AG507" i="1"/>
  <c r="BD507" i="1" s="1"/>
  <c r="AY506" i="1"/>
  <c r="AU506" i="1"/>
  <c r="AN506" i="1"/>
  <c r="AG506" i="1"/>
  <c r="BD506" i="1" s="1"/>
  <c r="BK505" i="1"/>
  <c r="BH505" i="1"/>
  <c r="BN505" i="1" s="1"/>
  <c r="BG505" i="1"/>
  <c r="AU505" i="1"/>
  <c r="AN505" i="1"/>
  <c r="AG505" i="1"/>
  <c r="E505" i="1"/>
  <c r="AY504" i="1"/>
  <c r="AU504" i="1"/>
  <c r="AN504" i="1"/>
  <c r="AG504" i="1"/>
  <c r="BD504" i="1" s="1"/>
  <c r="BK503" i="1"/>
  <c r="BH503" i="1"/>
  <c r="BN503" i="1" s="1"/>
  <c r="BG503" i="1"/>
  <c r="AU503" i="1"/>
  <c r="AN503" i="1"/>
  <c r="AG503" i="1"/>
  <c r="E503" i="1"/>
  <c r="AY502" i="1"/>
  <c r="AU502" i="1"/>
  <c r="AN502" i="1"/>
  <c r="AG502" i="1"/>
  <c r="BD502" i="1" s="1"/>
  <c r="AY501" i="1"/>
  <c r="AU501" i="1"/>
  <c r="AN501" i="1"/>
  <c r="AG501" i="1"/>
  <c r="BD501" i="1" s="1"/>
  <c r="E501" i="6" s="1"/>
  <c r="F501" i="6" s="1"/>
  <c r="AY500" i="1"/>
  <c r="AU500" i="1"/>
  <c r="AN500" i="1"/>
  <c r="AG500" i="1"/>
  <c r="BD500" i="1" s="1"/>
  <c r="AY499" i="1"/>
  <c r="AU499" i="1"/>
  <c r="AN499" i="1"/>
  <c r="AG499" i="1"/>
  <c r="BD499" i="1" s="1"/>
  <c r="E499" i="6" s="1"/>
  <c r="F499" i="6" s="1"/>
  <c r="AY498" i="1"/>
  <c r="AU498" i="1"/>
  <c r="AN498" i="1"/>
  <c r="AG498" i="1"/>
  <c r="AY497" i="1"/>
  <c r="AU497" i="1"/>
  <c r="AN497" i="1"/>
  <c r="AG497" i="1"/>
  <c r="BD497" i="1" s="1"/>
  <c r="AY496" i="1"/>
  <c r="AU496" i="1"/>
  <c r="AN496" i="1"/>
  <c r="AG496" i="1"/>
  <c r="AY495" i="1"/>
  <c r="AU495" i="1"/>
  <c r="AN495" i="1"/>
  <c r="AG495" i="1"/>
  <c r="AY494" i="1"/>
  <c r="AU494" i="1"/>
  <c r="AN494" i="1"/>
  <c r="AG494" i="1"/>
  <c r="AY493" i="1"/>
  <c r="AU493" i="1"/>
  <c r="AN493" i="1"/>
  <c r="AG493" i="1"/>
  <c r="AY492" i="1"/>
  <c r="AU492" i="1"/>
  <c r="AN492" i="1"/>
  <c r="AG492" i="1"/>
  <c r="AY491" i="1"/>
  <c r="AU491" i="1"/>
  <c r="AN491" i="1"/>
  <c r="AG491" i="1"/>
  <c r="BK490" i="1"/>
  <c r="BH490" i="1"/>
  <c r="BG490" i="1"/>
  <c r="AU490" i="1"/>
  <c r="AN490" i="1"/>
  <c r="AG490" i="1"/>
  <c r="E490" i="1"/>
  <c r="AY489" i="1"/>
  <c r="AU489" i="1"/>
  <c r="AN489" i="1"/>
  <c r="AG489" i="1"/>
  <c r="BK488" i="1"/>
  <c r="BH488" i="1"/>
  <c r="BN488" i="1" s="1"/>
  <c r="BG488" i="1"/>
  <c r="AU488" i="1"/>
  <c r="AN488" i="1"/>
  <c r="AG488" i="1"/>
  <c r="E488" i="1"/>
  <c r="BK487" i="1"/>
  <c r="BH487" i="1"/>
  <c r="BN487" i="1" s="1"/>
  <c r="BG487" i="1"/>
  <c r="AU487" i="1"/>
  <c r="AN487" i="1"/>
  <c r="AG487" i="1"/>
  <c r="E487" i="1"/>
  <c r="BK486" i="1"/>
  <c r="BH486" i="1"/>
  <c r="BN486" i="1" s="1"/>
  <c r="BG486" i="1"/>
  <c r="AU486" i="1"/>
  <c r="AN486" i="1"/>
  <c r="AG486" i="1"/>
  <c r="E486" i="1"/>
  <c r="BK485" i="1"/>
  <c r="BH485" i="1"/>
  <c r="BN485" i="1" s="1"/>
  <c r="BG485" i="1"/>
  <c r="AU485" i="1"/>
  <c r="AN485" i="1"/>
  <c r="AG485" i="1"/>
  <c r="E485" i="1"/>
  <c r="BK484" i="1"/>
  <c r="BH484" i="1"/>
  <c r="BN484" i="1" s="1"/>
  <c r="BG484" i="1"/>
  <c r="AU484" i="1"/>
  <c r="AN484" i="1"/>
  <c r="AG484" i="1"/>
  <c r="E484" i="1"/>
  <c r="AY483" i="1"/>
  <c r="AU483" i="1"/>
  <c r="AN483" i="1"/>
  <c r="AG483" i="1"/>
  <c r="BK482" i="1"/>
  <c r="BH482" i="1"/>
  <c r="BN482" i="1" s="1"/>
  <c r="BG482" i="1"/>
  <c r="AU482" i="1"/>
  <c r="AN482" i="1"/>
  <c r="AG482" i="1"/>
  <c r="E482" i="1"/>
  <c r="AY481" i="1"/>
  <c r="AU481" i="1"/>
  <c r="AN481" i="1"/>
  <c r="AG481" i="1"/>
  <c r="BD481" i="1" s="1"/>
  <c r="E481" i="6" s="1"/>
  <c r="F481" i="6" s="1"/>
  <c r="AY480" i="1"/>
  <c r="AU480" i="1"/>
  <c r="AN480" i="1"/>
  <c r="AG480" i="1"/>
  <c r="BD480" i="1" s="1"/>
  <c r="E480" i="6" s="1"/>
  <c r="F480" i="6" s="1"/>
  <c r="AY479" i="1"/>
  <c r="AU479" i="1"/>
  <c r="AN479" i="1"/>
  <c r="AG479" i="1"/>
  <c r="BD479" i="1" s="1"/>
  <c r="BK478" i="1"/>
  <c r="BH478" i="1"/>
  <c r="BN478" i="1" s="1"/>
  <c r="BG478" i="1"/>
  <c r="AU478" i="1"/>
  <c r="AN478" i="1"/>
  <c r="AG478" i="1"/>
  <c r="E478" i="1"/>
  <c r="BK477" i="1"/>
  <c r="BH477" i="1"/>
  <c r="BN477" i="1" s="1"/>
  <c r="BG477" i="1"/>
  <c r="AU477" i="1"/>
  <c r="AN477" i="1"/>
  <c r="AG477" i="1"/>
  <c r="E477" i="1"/>
  <c r="AY476" i="1"/>
  <c r="AU476" i="1"/>
  <c r="AN476" i="1"/>
  <c r="AG476" i="1"/>
  <c r="BK475" i="1"/>
  <c r="BH475" i="1"/>
  <c r="BN475" i="1" s="1"/>
  <c r="BG475" i="1"/>
  <c r="AU475" i="1"/>
  <c r="AN475" i="1"/>
  <c r="AG475" i="1"/>
  <c r="E475" i="1"/>
  <c r="BK474" i="1"/>
  <c r="BH474" i="1"/>
  <c r="BN474" i="1" s="1"/>
  <c r="BG474" i="1"/>
  <c r="AU474" i="1"/>
  <c r="AN474" i="1"/>
  <c r="AG474" i="1"/>
  <c r="E474" i="1"/>
  <c r="BK473" i="1"/>
  <c r="BH473" i="1"/>
  <c r="BN473" i="1" s="1"/>
  <c r="BG473" i="1"/>
  <c r="AU473" i="1"/>
  <c r="AN473" i="1"/>
  <c r="AG473" i="1"/>
  <c r="E473" i="1"/>
  <c r="AY472" i="1"/>
  <c r="AU472" i="1"/>
  <c r="AN472" i="1"/>
  <c r="AG472" i="1"/>
  <c r="BK471" i="1"/>
  <c r="BH471" i="1"/>
  <c r="BN471" i="1" s="1"/>
  <c r="BG471" i="1"/>
  <c r="AU471" i="1"/>
  <c r="AN471" i="1"/>
  <c r="AG471" i="1"/>
  <c r="E471" i="1"/>
  <c r="BK470" i="1"/>
  <c r="BH470" i="1"/>
  <c r="BN470" i="1" s="1"/>
  <c r="BG470" i="1"/>
  <c r="AU470" i="1"/>
  <c r="AN470" i="1"/>
  <c r="AG470" i="1"/>
  <c r="E470" i="1"/>
  <c r="BK469" i="1"/>
  <c r="BH469" i="1"/>
  <c r="BN469" i="1" s="1"/>
  <c r="BO469" i="1" s="1"/>
  <c r="BG469" i="1"/>
  <c r="AU469" i="1"/>
  <c r="AN469" i="1"/>
  <c r="F469" i="1" s="1"/>
  <c r="AG469" i="1"/>
  <c r="BK468" i="1"/>
  <c r="BH468" i="1"/>
  <c r="BN468" i="1" s="1"/>
  <c r="BG468" i="1"/>
  <c r="AU468" i="1"/>
  <c r="AN468" i="1"/>
  <c r="AG468" i="1"/>
  <c r="E468" i="1"/>
  <c r="BK467" i="1"/>
  <c r="BH467" i="1"/>
  <c r="BN467" i="1" s="1"/>
  <c r="BG467" i="1"/>
  <c r="AU467" i="1"/>
  <c r="AN467" i="1"/>
  <c r="E467" i="1"/>
  <c r="AY466" i="1"/>
  <c r="AU466" i="1"/>
  <c r="AN466" i="1"/>
  <c r="AG466" i="1"/>
  <c r="AY465" i="1"/>
  <c r="AU465" i="1"/>
  <c r="AN465" i="1"/>
  <c r="AG465" i="1"/>
  <c r="AY464" i="1"/>
  <c r="AU464" i="1"/>
  <c r="AN464" i="1"/>
  <c r="AG464" i="1"/>
  <c r="BK463" i="1"/>
  <c r="BH463" i="1"/>
  <c r="BN463" i="1" s="1"/>
  <c r="BG463" i="1"/>
  <c r="AU463" i="1"/>
  <c r="AN463" i="1"/>
  <c r="AG463" i="1"/>
  <c r="BK462" i="1"/>
  <c r="BH462" i="1"/>
  <c r="BN462" i="1" s="1"/>
  <c r="BG462" i="1"/>
  <c r="AU462" i="1"/>
  <c r="AN462" i="1"/>
  <c r="AG462" i="1"/>
  <c r="BK461" i="1"/>
  <c r="BH461" i="1"/>
  <c r="BG461" i="1"/>
  <c r="AU461" i="1"/>
  <c r="AN461" i="1"/>
  <c r="AG461" i="1"/>
  <c r="BK460" i="1"/>
  <c r="BH460" i="1"/>
  <c r="BN460" i="1" s="1"/>
  <c r="BG460" i="1"/>
  <c r="AU460" i="1"/>
  <c r="AN460" i="1"/>
  <c r="AG460" i="1"/>
  <c r="BK459" i="1"/>
  <c r="BH459" i="1"/>
  <c r="BN459" i="1" s="1"/>
  <c r="BG459" i="1"/>
  <c r="AU459" i="1"/>
  <c r="AN459" i="1"/>
  <c r="AG459" i="1"/>
  <c r="BK458" i="1"/>
  <c r="BH458" i="1"/>
  <c r="BN458" i="1" s="1"/>
  <c r="BG458" i="1"/>
  <c r="AU458" i="1"/>
  <c r="AN458" i="1"/>
  <c r="AG458" i="1"/>
  <c r="BK457" i="1"/>
  <c r="BH457" i="1"/>
  <c r="BN457" i="1" s="1"/>
  <c r="BG457" i="1"/>
  <c r="AU457" i="1"/>
  <c r="AN457" i="1"/>
  <c r="AG457" i="1"/>
  <c r="BK456" i="1"/>
  <c r="BH456" i="1"/>
  <c r="BN456" i="1" s="1"/>
  <c r="BG456" i="1"/>
  <c r="AU456" i="1"/>
  <c r="AN456" i="1"/>
  <c r="AG456" i="1"/>
  <c r="BK455" i="1"/>
  <c r="BH455" i="1"/>
  <c r="BN455" i="1" s="1"/>
  <c r="BG455" i="1"/>
  <c r="AU455" i="1"/>
  <c r="AN455" i="1"/>
  <c r="AG455" i="1"/>
  <c r="BK454" i="1"/>
  <c r="BH454" i="1"/>
  <c r="BN454" i="1" s="1"/>
  <c r="BG454" i="1"/>
  <c r="AU454" i="1"/>
  <c r="AN454" i="1"/>
  <c r="AG454" i="1"/>
  <c r="BK453" i="1"/>
  <c r="BH453" i="1"/>
  <c r="BN453" i="1" s="1"/>
  <c r="BG453" i="1"/>
  <c r="AU453" i="1"/>
  <c r="AN453" i="1"/>
  <c r="AG453" i="1"/>
  <c r="BK452" i="1"/>
  <c r="BH452" i="1"/>
  <c r="BN452" i="1" s="1"/>
  <c r="BG452" i="1"/>
  <c r="AU452" i="1"/>
  <c r="AN452" i="1"/>
  <c r="AG452" i="1"/>
  <c r="BK451" i="1"/>
  <c r="BH451" i="1"/>
  <c r="BN451" i="1" s="1"/>
  <c r="BG451" i="1"/>
  <c r="AU451" i="1"/>
  <c r="AN451" i="1"/>
  <c r="AG451" i="1"/>
  <c r="BK450" i="1"/>
  <c r="BH450" i="1"/>
  <c r="BN450" i="1" s="1"/>
  <c r="BG450" i="1"/>
  <c r="AU450" i="1"/>
  <c r="AN450" i="1"/>
  <c r="AG450" i="1"/>
  <c r="BK449" i="1"/>
  <c r="BH449" i="1"/>
  <c r="BN449" i="1" s="1"/>
  <c r="BG449" i="1"/>
  <c r="AU449" i="1"/>
  <c r="AN449" i="1"/>
  <c r="AG449" i="1"/>
  <c r="BK448" i="1"/>
  <c r="BH448" i="1"/>
  <c r="BN448" i="1" s="1"/>
  <c r="BG448" i="1"/>
  <c r="AU448" i="1"/>
  <c r="AN448" i="1"/>
  <c r="AG448" i="1"/>
  <c r="BK447" i="1"/>
  <c r="BH447" i="1"/>
  <c r="BN447" i="1" s="1"/>
  <c r="BG447" i="1"/>
  <c r="AU447" i="1"/>
  <c r="AN447" i="1"/>
  <c r="AG447" i="1"/>
  <c r="BK446" i="1"/>
  <c r="BH446" i="1"/>
  <c r="BN446" i="1" s="1"/>
  <c r="BG446" i="1"/>
  <c r="AU446" i="1"/>
  <c r="AN446" i="1"/>
  <c r="AG446" i="1"/>
  <c r="F446" i="1" s="1"/>
  <c r="BK445" i="1"/>
  <c r="BH445" i="1"/>
  <c r="BN445" i="1" s="1"/>
  <c r="BG445" i="1"/>
  <c r="AU445" i="1"/>
  <c r="AN445" i="1"/>
  <c r="AG445" i="1"/>
  <c r="F445" i="1" s="1"/>
  <c r="BD445" i="1" s="1"/>
  <c r="AY444" i="1"/>
  <c r="AU444" i="1"/>
  <c r="AN444" i="1"/>
  <c r="AG444" i="1"/>
  <c r="AY443" i="1"/>
  <c r="AU443" i="1"/>
  <c r="AN443" i="1"/>
  <c r="AG443" i="1"/>
  <c r="AY442" i="1"/>
  <c r="AU442" i="1"/>
  <c r="AN442" i="1"/>
  <c r="AG442" i="1"/>
  <c r="BK441" i="1"/>
  <c r="BH441" i="1"/>
  <c r="BN441" i="1" s="1"/>
  <c r="BG441" i="1"/>
  <c r="AU441" i="1"/>
  <c r="AN441" i="1"/>
  <c r="AG441" i="1"/>
  <c r="AY440" i="1"/>
  <c r="AU440" i="1"/>
  <c r="AN440" i="1"/>
  <c r="AG440" i="1"/>
  <c r="AY439" i="1"/>
  <c r="AU439" i="1"/>
  <c r="AN439" i="1"/>
  <c r="AG439" i="1"/>
  <c r="AY438" i="1"/>
  <c r="AU438" i="1"/>
  <c r="AN438" i="1"/>
  <c r="AG438" i="1"/>
  <c r="BK437" i="1"/>
  <c r="BH437" i="1"/>
  <c r="BG437" i="1"/>
  <c r="AU437" i="1"/>
  <c r="AN437" i="1"/>
  <c r="AG437" i="1"/>
  <c r="BK436" i="1"/>
  <c r="BH436" i="1"/>
  <c r="BN436" i="1" s="1"/>
  <c r="BG436" i="1"/>
  <c r="AU436" i="1"/>
  <c r="AN436" i="1"/>
  <c r="AG436" i="1"/>
  <c r="BK435" i="1"/>
  <c r="BH435" i="1"/>
  <c r="BN435" i="1" s="1"/>
  <c r="BG435" i="1"/>
  <c r="AU435" i="1"/>
  <c r="AN435" i="1"/>
  <c r="AG435" i="1"/>
  <c r="BK434" i="1"/>
  <c r="BH434" i="1"/>
  <c r="BG434" i="1"/>
  <c r="AU434" i="1"/>
  <c r="AN434" i="1"/>
  <c r="AG434" i="1"/>
  <c r="AY433" i="1"/>
  <c r="AU433" i="1"/>
  <c r="AN433" i="1"/>
  <c r="AG433" i="1"/>
  <c r="AY432" i="1"/>
  <c r="AU432" i="1"/>
  <c r="AN432" i="1"/>
  <c r="AG432" i="1"/>
  <c r="AY431" i="1"/>
  <c r="AU431" i="1"/>
  <c r="AN431" i="1"/>
  <c r="AG431" i="1"/>
  <c r="BK430" i="1"/>
  <c r="BH430" i="1"/>
  <c r="BG430" i="1"/>
  <c r="AU430" i="1"/>
  <c r="AN430" i="1"/>
  <c r="AG430" i="1"/>
  <c r="BK429" i="1"/>
  <c r="BH429" i="1"/>
  <c r="BN429" i="1" s="1"/>
  <c r="BG429" i="1"/>
  <c r="AU429" i="1"/>
  <c r="AN429" i="1"/>
  <c r="AG429" i="1"/>
  <c r="BK428" i="1"/>
  <c r="BH428" i="1"/>
  <c r="BN428" i="1" s="1"/>
  <c r="BG428" i="1"/>
  <c r="AU428" i="1"/>
  <c r="AN428" i="1"/>
  <c r="AG428" i="1"/>
  <c r="BK427" i="1"/>
  <c r="BH427" i="1"/>
  <c r="BN427" i="1" s="1"/>
  <c r="BG427" i="1"/>
  <c r="AU427" i="1"/>
  <c r="AN427" i="1"/>
  <c r="AG427" i="1"/>
  <c r="BK426" i="1"/>
  <c r="BH426" i="1"/>
  <c r="BN426" i="1" s="1"/>
  <c r="BG426" i="1"/>
  <c r="AU426" i="1"/>
  <c r="AN426" i="1"/>
  <c r="AG426" i="1"/>
  <c r="AY425" i="1"/>
  <c r="AU425" i="1"/>
  <c r="AN425" i="1"/>
  <c r="AG425" i="1"/>
  <c r="BK424" i="1"/>
  <c r="BH424" i="1"/>
  <c r="BN424" i="1" s="1"/>
  <c r="BG424" i="1"/>
  <c r="AU424" i="1"/>
  <c r="AN424" i="1"/>
  <c r="AG424" i="1"/>
  <c r="BK423" i="1"/>
  <c r="BH423" i="1"/>
  <c r="BN423" i="1" s="1"/>
  <c r="BG423" i="1"/>
  <c r="AU423" i="1"/>
  <c r="AN423" i="1"/>
  <c r="AG423" i="1"/>
  <c r="AY422" i="1"/>
  <c r="AU422" i="1"/>
  <c r="AN422" i="1"/>
  <c r="AG422" i="1"/>
  <c r="AY421" i="1"/>
  <c r="AU421" i="1"/>
  <c r="AN421" i="1"/>
  <c r="AG421" i="1"/>
  <c r="AY420" i="1"/>
  <c r="AU420" i="1"/>
  <c r="AN420" i="1"/>
  <c r="AG420" i="1"/>
  <c r="AY419" i="1"/>
  <c r="AU419" i="1"/>
  <c r="AN419" i="1"/>
  <c r="AG419" i="1"/>
  <c r="AY418" i="1"/>
  <c r="AU418" i="1"/>
  <c r="AN418" i="1"/>
  <c r="AG418" i="1"/>
  <c r="AY417" i="1"/>
  <c r="AU417" i="1"/>
  <c r="AN417" i="1"/>
  <c r="AG417" i="1"/>
  <c r="BK416" i="1"/>
  <c r="BH416" i="1"/>
  <c r="BN416" i="1" s="1"/>
  <c r="BG416" i="1"/>
  <c r="AU416" i="1"/>
  <c r="AN416" i="1"/>
  <c r="AG416" i="1"/>
  <c r="BK415" i="1"/>
  <c r="BH415" i="1"/>
  <c r="BN415" i="1" s="1"/>
  <c r="BG415" i="1"/>
  <c r="AU415" i="1"/>
  <c r="AN415" i="1"/>
  <c r="F415" i="1" s="1"/>
  <c r="BD415" i="1" s="1"/>
  <c r="AY414" i="1"/>
  <c r="AU414" i="1"/>
  <c r="AN414" i="1"/>
  <c r="AG414" i="1"/>
  <c r="AY413" i="1"/>
  <c r="AU413" i="1"/>
  <c r="AN413" i="1"/>
  <c r="AG413" i="1"/>
  <c r="AY412" i="1"/>
  <c r="AU412" i="1"/>
  <c r="AN412" i="1"/>
  <c r="AG412" i="1"/>
  <c r="AY411" i="1"/>
  <c r="AU411" i="1"/>
  <c r="AN411" i="1"/>
  <c r="AG411" i="1"/>
  <c r="AY410" i="1"/>
  <c r="AU410" i="1"/>
  <c r="AN410" i="1"/>
  <c r="AG410" i="1"/>
  <c r="AY409" i="1"/>
  <c r="AU409" i="1"/>
  <c r="AN409" i="1"/>
  <c r="AG409" i="1"/>
  <c r="AY408" i="1"/>
  <c r="AU408" i="1"/>
  <c r="AN408" i="1"/>
  <c r="AG408" i="1"/>
  <c r="AY407" i="1"/>
  <c r="AU407" i="1"/>
  <c r="AN407" i="1"/>
  <c r="AG407" i="1"/>
  <c r="BK406" i="1"/>
  <c r="BH406" i="1"/>
  <c r="BN406" i="1" s="1"/>
  <c r="BO406" i="1" s="1"/>
  <c r="BG406" i="1"/>
  <c r="BD406" i="1"/>
  <c r="AY406" i="1"/>
  <c r="AU406" i="1"/>
  <c r="AN406" i="1"/>
  <c r="AG406" i="1"/>
  <c r="BK405" i="1"/>
  <c r="BH405" i="1"/>
  <c r="BN405" i="1" s="1"/>
  <c r="BG405" i="1"/>
  <c r="BD405" i="1"/>
  <c r="AY405" i="1"/>
  <c r="AU405" i="1"/>
  <c r="AN405" i="1"/>
  <c r="AG405" i="1"/>
  <c r="AY404" i="1"/>
  <c r="AU404" i="1"/>
  <c r="AN404" i="1"/>
  <c r="AG404" i="1"/>
  <c r="BK403" i="1"/>
  <c r="BH403" i="1"/>
  <c r="BN403" i="1" s="1"/>
  <c r="BO403" i="1" s="1"/>
  <c r="BG403" i="1"/>
  <c r="BD403" i="1"/>
  <c r="AY403" i="1"/>
  <c r="AU403" i="1"/>
  <c r="AN403" i="1"/>
  <c r="AG403" i="1"/>
  <c r="AY402" i="1"/>
  <c r="AU402" i="1"/>
  <c r="AN402" i="1"/>
  <c r="AG402" i="1"/>
  <c r="AY401" i="1"/>
  <c r="AU401" i="1"/>
  <c r="AN401" i="1"/>
  <c r="AG401" i="1"/>
  <c r="AY400" i="1"/>
  <c r="AU400" i="1"/>
  <c r="AN400" i="1"/>
  <c r="AG400" i="1"/>
  <c r="AY399" i="1"/>
  <c r="AU399" i="1"/>
  <c r="AN399" i="1"/>
  <c r="AG399" i="1"/>
  <c r="AY398" i="1"/>
  <c r="BK397" i="1"/>
  <c r="BG397" i="1"/>
  <c r="BD397" i="1"/>
  <c r="BF397" i="1" s="1"/>
  <c r="AU397" i="1"/>
  <c r="AN397" i="1"/>
  <c r="AG397" i="1"/>
  <c r="F397" i="1"/>
  <c r="AY397" i="1" s="1"/>
  <c r="BK396" i="1"/>
  <c r="BG396" i="1"/>
  <c r="BD396" i="1"/>
  <c r="AU396" i="1"/>
  <c r="AN396" i="1"/>
  <c r="AG396" i="1"/>
  <c r="F396" i="1"/>
  <c r="BH396" i="1" s="1"/>
  <c r="BN396" i="1" s="1"/>
  <c r="BK395" i="1"/>
  <c r="BG395" i="1"/>
  <c r="BD395" i="1"/>
  <c r="AU395" i="1"/>
  <c r="AN395" i="1"/>
  <c r="AG395" i="1"/>
  <c r="F395" i="1"/>
  <c r="AY394" i="1"/>
  <c r="AU394" i="1"/>
  <c r="AN394" i="1"/>
  <c r="AG394" i="1"/>
  <c r="AY393" i="1"/>
  <c r="AU393" i="1"/>
  <c r="AN393" i="1"/>
  <c r="AG393" i="1"/>
  <c r="AY392" i="1"/>
  <c r="AU392" i="1"/>
  <c r="AN392" i="1"/>
  <c r="AG392" i="1"/>
  <c r="AY391" i="1"/>
  <c r="AU391" i="1"/>
  <c r="AN391" i="1"/>
  <c r="AG391" i="1"/>
  <c r="AY390" i="1"/>
  <c r="AU390" i="1"/>
  <c r="AN390" i="1"/>
  <c r="AG390" i="1"/>
  <c r="BK389" i="1"/>
  <c r="BH389" i="1"/>
  <c r="BN389" i="1" s="1"/>
  <c r="BO389" i="1" s="1"/>
  <c r="BG389" i="1"/>
  <c r="BD389" i="1"/>
  <c r="BE389" i="1" s="1"/>
  <c r="AY389" i="1"/>
  <c r="AU389" i="1"/>
  <c r="AN389" i="1"/>
  <c r="AG389" i="1"/>
  <c r="AY388" i="1"/>
  <c r="AU388" i="1"/>
  <c r="AN388" i="1"/>
  <c r="AG388" i="1"/>
  <c r="AY387" i="1"/>
  <c r="AU387" i="1"/>
  <c r="AN387" i="1"/>
  <c r="AG387" i="1"/>
  <c r="AY386" i="1"/>
  <c r="AU386" i="1"/>
  <c r="AN386" i="1"/>
  <c r="AG386" i="1"/>
  <c r="AY385" i="1"/>
  <c r="AU385" i="1"/>
  <c r="AN385" i="1"/>
  <c r="AG385" i="1"/>
  <c r="AY384" i="1"/>
  <c r="AU384" i="1"/>
  <c r="AN384" i="1"/>
  <c r="AG384" i="1"/>
  <c r="AY383" i="1"/>
  <c r="AU383" i="1"/>
  <c r="AN383" i="1"/>
  <c r="AG383" i="1"/>
  <c r="AY382" i="1"/>
  <c r="AU382" i="1"/>
  <c r="AN382" i="1"/>
  <c r="AG382" i="1"/>
  <c r="AY381" i="1"/>
  <c r="AU381" i="1"/>
  <c r="AN381" i="1"/>
  <c r="AG381" i="1"/>
  <c r="AY380" i="1"/>
  <c r="AU380" i="1"/>
  <c r="AN380" i="1"/>
  <c r="AG380" i="1"/>
  <c r="AY379" i="1"/>
  <c r="AU379" i="1"/>
  <c r="AN379" i="1"/>
  <c r="AG379" i="1"/>
  <c r="K378" i="6"/>
  <c r="AY378" i="1"/>
  <c r="AU378" i="1"/>
  <c r="AN378" i="1"/>
  <c r="AG378" i="1"/>
  <c r="BK377" i="1"/>
  <c r="BH377" i="1"/>
  <c r="BN377" i="1" s="1"/>
  <c r="BG377" i="1"/>
  <c r="AY377" i="1"/>
  <c r="AU377" i="1"/>
  <c r="AN377" i="1"/>
  <c r="AG377" i="1"/>
  <c r="BD377" i="1" s="1"/>
  <c r="BK376" i="1"/>
  <c r="BH376" i="1"/>
  <c r="BN376" i="1" s="1"/>
  <c r="BO376" i="1" s="1"/>
  <c r="BG376" i="1"/>
  <c r="BD376" i="1"/>
  <c r="BE376" i="1" s="1"/>
  <c r="AY376" i="1"/>
  <c r="AU376" i="1"/>
  <c r="AN376" i="1"/>
  <c r="AG376" i="1"/>
  <c r="BK375" i="1"/>
  <c r="BH375" i="1"/>
  <c r="BN375" i="1" s="1"/>
  <c r="BO375" i="1" s="1"/>
  <c r="BG375" i="1"/>
  <c r="BD375" i="1"/>
  <c r="BE375" i="1" s="1"/>
  <c r="AY375" i="1"/>
  <c r="AU375" i="1"/>
  <c r="AN375" i="1"/>
  <c r="AG375" i="1"/>
  <c r="AY374" i="1"/>
  <c r="AU374" i="1"/>
  <c r="AN374" i="1"/>
  <c r="AG374" i="1"/>
  <c r="AY373" i="1"/>
  <c r="AU373" i="1"/>
  <c r="AN373" i="1"/>
  <c r="AG373" i="1"/>
  <c r="BK372" i="1"/>
  <c r="BH372" i="1"/>
  <c r="BN372" i="1" s="1"/>
  <c r="BG372" i="1"/>
  <c r="AY372" i="1"/>
  <c r="AU372" i="1"/>
  <c r="AN372" i="1"/>
  <c r="AG372" i="1"/>
  <c r="BD372" i="1" s="1"/>
  <c r="BK371" i="1"/>
  <c r="BH371" i="1"/>
  <c r="BN371" i="1" s="1"/>
  <c r="BG371" i="1"/>
  <c r="AY371" i="1"/>
  <c r="AU371" i="1"/>
  <c r="AN371" i="1"/>
  <c r="AG371" i="1"/>
  <c r="BD371" i="1" s="1"/>
  <c r="AY370" i="1"/>
  <c r="AU370" i="1"/>
  <c r="AN370" i="1"/>
  <c r="AG370" i="1"/>
  <c r="BK369" i="1"/>
  <c r="BH369" i="1"/>
  <c r="BN369" i="1" s="1"/>
  <c r="BG369" i="1"/>
  <c r="AY369" i="1"/>
  <c r="AU369" i="1"/>
  <c r="AN369" i="1"/>
  <c r="AG369" i="1"/>
  <c r="BD369" i="1" s="1"/>
  <c r="AY368" i="1"/>
  <c r="AU368" i="1"/>
  <c r="AN368" i="1"/>
  <c r="AG368" i="1"/>
  <c r="AY367" i="1"/>
  <c r="AU367" i="1"/>
  <c r="AN367" i="1"/>
  <c r="AG367" i="1"/>
  <c r="AY366" i="1"/>
  <c r="AU366" i="1"/>
  <c r="AN366" i="1"/>
  <c r="AG366" i="1"/>
  <c r="BK365" i="1"/>
  <c r="BH365" i="1"/>
  <c r="BN365" i="1" s="1"/>
  <c r="BG365" i="1"/>
  <c r="AY365" i="1"/>
  <c r="AU365" i="1"/>
  <c r="AN365" i="1"/>
  <c r="AG365" i="1"/>
  <c r="BD365" i="1" s="1"/>
  <c r="BK364" i="1"/>
  <c r="BH364" i="1"/>
  <c r="BN364" i="1" s="1"/>
  <c r="BG364" i="1"/>
  <c r="AY364" i="1"/>
  <c r="AU364" i="1"/>
  <c r="AN364" i="1"/>
  <c r="AG364" i="1"/>
  <c r="BD364" i="1" s="1"/>
  <c r="BK363" i="1"/>
  <c r="BH363" i="1"/>
  <c r="BN363" i="1" s="1"/>
  <c r="BG363" i="1"/>
  <c r="AY363" i="1"/>
  <c r="AU363" i="1"/>
  <c r="AN363" i="1"/>
  <c r="AG363" i="1"/>
  <c r="BD363" i="1" s="1"/>
  <c r="BK362" i="1"/>
  <c r="BH362" i="1"/>
  <c r="BN362" i="1" s="1"/>
  <c r="BG362" i="1"/>
  <c r="AY362" i="1"/>
  <c r="AU362" i="1"/>
  <c r="AN362" i="1"/>
  <c r="AG362" i="1"/>
  <c r="BD362" i="1" s="1"/>
  <c r="BK361" i="1"/>
  <c r="BH361" i="1"/>
  <c r="BN361" i="1" s="1"/>
  <c r="BG361" i="1"/>
  <c r="AY361" i="1"/>
  <c r="AU361" i="1"/>
  <c r="AN361" i="1"/>
  <c r="AG361" i="1"/>
  <c r="BD361" i="1" s="1"/>
  <c r="BS361" i="1" s="1"/>
  <c r="BK360" i="1"/>
  <c r="BH360" i="1"/>
  <c r="BN360" i="1" s="1"/>
  <c r="BG360" i="1"/>
  <c r="AY360" i="1"/>
  <c r="AU360" i="1"/>
  <c r="AN360" i="1"/>
  <c r="AG360" i="1"/>
  <c r="BD360" i="1" s="1"/>
  <c r="AY359" i="1"/>
  <c r="AU359" i="1"/>
  <c r="AN359" i="1"/>
  <c r="AG359" i="1"/>
  <c r="BK358" i="1"/>
  <c r="BH358" i="1"/>
  <c r="BN358" i="1" s="1"/>
  <c r="BG358" i="1"/>
  <c r="AY358" i="1"/>
  <c r="AU358" i="1"/>
  <c r="AN358" i="1"/>
  <c r="AG358" i="1"/>
  <c r="BD358" i="1" s="1"/>
  <c r="BK357" i="1"/>
  <c r="BH357" i="1"/>
  <c r="BN357" i="1" s="1"/>
  <c r="BG357" i="1"/>
  <c r="BD357" i="1"/>
  <c r="AY357" i="1"/>
  <c r="AU357" i="1"/>
  <c r="AN357" i="1"/>
  <c r="AG357" i="1"/>
  <c r="AY356" i="1"/>
  <c r="AU356" i="1"/>
  <c r="AN356" i="1"/>
  <c r="AG356" i="1"/>
  <c r="AY355" i="1"/>
  <c r="AU355" i="1"/>
  <c r="AN355" i="1"/>
  <c r="AG355" i="1"/>
  <c r="AY354" i="1"/>
  <c r="AU354" i="1"/>
  <c r="AN354" i="1"/>
  <c r="AG354" i="1"/>
  <c r="AY353" i="1"/>
  <c r="AU353" i="1"/>
  <c r="AN353" i="1"/>
  <c r="AG353" i="1"/>
  <c r="AY352" i="1"/>
  <c r="AU352" i="1"/>
  <c r="AN352" i="1"/>
  <c r="AG352" i="1"/>
  <c r="AY351" i="1"/>
  <c r="AU351" i="1"/>
  <c r="AN351" i="1"/>
  <c r="AG351" i="1"/>
  <c r="AY350" i="1"/>
  <c r="AU350" i="1"/>
  <c r="AN350" i="1"/>
  <c r="AG350" i="1"/>
  <c r="BK349" i="1"/>
  <c r="BH349" i="1"/>
  <c r="BN349" i="1" s="1"/>
  <c r="BG349" i="1"/>
  <c r="AY349" i="1"/>
  <c r="AU349" i="1"/>
  <c r="AN349" i="1"/>
  <c r="BD349" i="1" s="1"/>
  <c r="AG349" i="1"/>
  <c r="AY348" i="1"/>
  <c r="AU348" i="1"/>
  <c r="AN348" i="1"/>
  <c r="AG348" i="1"/>
  <c r="AY347" i="1"/>
  <c r="AU347" i="1"/>
  <c r="AN347" i="1"/>
  <c r="AG347" i="1"/>
  <c r="AY346" i="1"/>
  <c r="AU346" i="1"/>
  <c r="AN346" i="1"/>
  <c r="AG346" i="1"/>
  <c r="BK345" i="1"/>
  <c r="BH345" i="1"/>
  <c r="BN345" i="1" s="1"/>
  <c r="BO345" i="1" s="1"/>
  <c r="BG345" i="1"/>
  <c r="BD345" i="1"/>
  <c r="BE345" i="1" s="1"/>
  <c r="AY345" i="1"/>
  <c r="AU345" i="1"/>
  <c r="AN345" i="1"/>
  <c r="AG345" i="1"/>
  <c r="AY344" i="1"/>
  <c r="AU344" i="1"/>
  <c r="AN344" i="1"/>
  <c r="AG344" i="1"/>
  <c r="K343" i="6"/>
  <c r="AY343" i="1"/>
  <c r="AU343" i="1"/>
  <c r="AN343" i="1"/>
  <c r="AG343" i="1"/>
  <c r="BD343" i="1" s="1"/>
  <c r="E343" i="6" s="1"/>
  <c r="F343" i="6" s="1"/>
  <c r="AY342" i="1"/>
  <c r="AU342" i="1"/>
  <c r="AN342" i="1"/>
  <c r="AG342" i="1"/>
  <c r="AY341" i="1"/>
  <c r="AU341" i="1"/>
  <c r="AN341" i="1"/>
  <c r="AG341" i="1"/>
  <c r="AY340" i="1"/>
  <c r="AU340" i="1"/>
  <c r="AN340" i="1"/>
  <c r="AG340" i="1"/>
  <c r="K339" i="6"/>
  <c r="AY339" i="1"/>
  <c r="AU339" i="1"/>
  <c r="AN339" i="1"/>
  <c r="AG339" i="1"/>
  <c r="BD339" i="1" s="1"/>
  <c r="E339" i="6" s="1"/>
  <c r="F339" i="6" s="1"/>
  <c r="AY338" i="1"/>
  <c r="AU338" i="1"/>
  <c r="AN338" i="1"/>
  <c r="AG338" i="1"/>
  <c r="K337" i="6"/>
  <c r="AY337" i="1"/>
  <c r="AU337" i="1"/>
  <c r="AN337" i="1"/>
  <c r="AG337" i="1"/>
  <c r="BD337" i="1" s="1"/>
  <c r="E337" i="6" s="1"/>
  <c r="F337" i="6" s="1"/>
  <c r="AY336" i="1"/>
  <c r="AU336" i="1"/>
  <c r="AN336" i="1"/>
  <c r="AG336" i="1"/>
  <c r="K335" i="6"/>
  <c r="AY335" i="1"/>
  <c r="AU335" i="1"/>
  <c r="AN335" i="1"/>
  <c r="AG335" i="1"/>
  <c r="BD335" i="1" s="1"/>
  <c r="E335" i="6" s="1"/>
  <c r="F335" i="6" s="1"/>
  <c r="K334" i="6"/>
  <c r="AY334" i="1"/>
  <c r="AU334" i="1"/>
  <c r="AN334" i="1"/>
  <c r="AG334" i="1"/>
  <c r="BD334" i="1" s="1"/>
  <c r="BK333" i="1"/>
  <c r="AU333" i="1"/>
  <c r="AN333" i="1"/>
  <c r="AG333" i="1"/>
  <c r="F333" i="1"/>
  <c r="AY333" i="1" s="1"/>
  <c r="AY332" i="1"/>
  <c r="AU332" i="1"/>
  <c r="AN332" i="1"/>
  <c r="AG332" i="1"/>
  <c r="K331" i="6"/>
  <c r="AY331" i="1"/>
  <c r="AU331" i="1"/>
  <c r="AN331" i="1"/>
  <c r="AG331" i="1"/>
  <c r="K330" i="6"/>
  <c r="AY330" i="1"/>
  <c r="AU330" i="1"/>
  <c r="AN330" i="1"/>
  <c r="AG330" i="1"/>
  <c r="AY329" i="1"/>
  <c r="AU329" i="1"/>
  <c r="AN329" i="1"/>
  <c r="AG329" i="1"/>
  <c r="BK328" i="1"/>
  <c r="BH328" i="1"/>
  <c r="BN328" i="1" s="1"/>
  <c r="BG328" i="1"/>
  <c r="AU328" i="1"/>
  <c r="AN328" i="1"/>
  <c r="AG328" i="1"/>
  <c r="F328" i="1" s="1"/>
  <c r="K327" i="6"/>
  <c r="AU327" i="1"/>
  <c r="AN327" i="1"/>
  <c r="AG327" i="1"/>
  <c r="BD327" i="1" s="1"/>
  <c r="BK326" i="1"/>
  <c r="BH326" i="1"/>
  <c r="BN326" i="1" s="1"/>
  <c r="BO326" i="1" s="1"/>
  <c r="BG326" i="1"/>
  <c r="AU326" i="1"/>
  <c r="AN326" i="1"/>
  <c r="AG326" i="1"/>
  <c r="F326" i="1" s="1"/>
  <c r="AY325" i="1"/>
  <c r="AU325" i="1"/>
  <c r="AN325" i="1"/>
  <c r="AG325" i="1"/>
  <c r="AY324" i="1"/>
  <c r="AU324" i="1"/>
  <c r="AN324" i="1"/>
  <c r="AG324" i="1"/>
  <c r="AY323" i="1"/>
  <c r="AU323" i="1"/>
  <c r="AN323" i="1"/>
  <c r="AG323" i="1"/>
  <c r="AY322" i="1"/>
  <c r="AU322" i="1"/>
  <c r="AN322" i="1"/>
  <c r="AG322" i="1"/>
  <c r="AY321" i="1"/>
  <c r="AU321" i="1"/>
  <c r="AN321" i="1"/>
  <c r="AG321" i="1"/>
  <c r="AY320" i="1"/>
  <c r="AU320" i="1"/>
  <c r="AN320" i="1"/>
  <c r="AG320" i="1"/>
  <c r="AY319" i="1"/>
  <c r="AU319" i="1"/>
  <c r="AN319" i="1"/>
  <c r="AG319" i="1"/>
  <c r="BK318" i="1"/>
  <c r="BH318" i="1"/>
  <c r="BN318" i="1" s="1"/>
  <c r="BG318" i="1"/>
  <c r="AY318" i="1"/>
  <c r="AU318" i="1"/>
  <c r="AN318" i="1"/>
  <c r="AG318" i="1"/>
  <c r="BD318" i="1" s="1"/>
  <c r="AY317" i="1"/>
  <c r="AU317" i="1"/>
  <c r="AN317" i="1"/>
  <c r="AG317" i="1"/>
  <c r="BK316" i="1"/>
  <c r="BH316" i="1"/>
  <c r="BN316" i="1" s="1"/>
  <c r="BG316" i="1"/>
  <c r="AY316" i="1"/>
  <c r="AU316" i="1"/>
  <c r="AN316" i="1"/>
  <c r="AG316" i="1"/>
  <c r="BD316" i="1" s="1"/>
  <c r="AY315" i="1"/>
  <c r="AU315" i="1"/>
  <c r="AN315" i="1"/>
  <c r="AG315" i="1"/>
  <c r="AY314" i="1"/>
  <c r="AU314" i="1"/>
  <c r="AN314" i="1"/>
  <c r="AG314" i="1"/>
  <c r="AY313" i="1"/>
  <c r="AU313" i="1"/>
  <c r="AN313" i="1"/>
  <c r="AG313" i="1"/>
  <c r="AY312" i="1"/>
  <c r="AU312" i="1"/>
  <c r="AN312" i="1"/>
  <c r="AG312" i="1"/>
  <c r="AY311" i="1"/>
  <c r="AU311" i="1"/>
  <c r="AN311" i="1"/>
  <c r="AG311" i="1"/>
  <c r="AY310" i="1"/>
  <c r="AU310" i="1"/>
  <c r="AN310" i="1"/>
  <c r="AG310" i="1"/>
  <c r="BK309" i="1"/>
  <c r="BH309" i="1"/>
  <c r="BN309" i="1" s="1"/>
  <c r="BG309" i="1"/>
  <c r="BD309" i="1"/>
  <c r="AY309" i="1"/>
  <c r="AU309" i="1"/>
  <c r="AN309" i="1"/>
  <c r="AG309" i="1"/>
  <c r="AY308" i="1"/>
  <c r="AU308" i="1"/>
  <c r="AN308" i="1"/>
  <c r="AG308" i="1"/>
  <c r="BK307" i="1"/>
  <c r="BH307" i="1"/>
  <c r="BN307" i="1" s="1"/>
  <c r="BG307" i="1"/>
  <c r="BD307" i="1"/>
  <c r="AY307" i="1"/>
  <c r="AU307" i="1"/>
  <c r="AN307" i="1"/>
  <c r="AG307" i="1"/>
  <c r="BK306" i="1"/>
  <c r="BH306" i="1"/>
  <c r="BN306" i="1" s="1"/>
  <c r="BG306" i="1"/>
  <c r="BD306" i="1"/>
  <c r="AY306" i="1"/>
  <c r="AU306" i="1"/>
  <c r="AN306" i="1"/>
  <c r="AG306" i="1"/>
  <c r="AY305" i="1"/>
  <c r="AU305" i="1"/>
  <c r="AN305" i="1"/>
  <c r="AG305" i="1"/>
  <c r="AY304" i="1"/>
  <c r="AU304" i="1"/>
  <c r="AN304" i="1"/>
  <c r="AG304" i="1"/>
  <c r="AY303" i="1"/>
  <c r="AU303" i="1"/>
  <c r="AN303" i="1"/>
  <c r="AG303" i="1"/>
  <c r="BK302" i="1"/>
  <c r="BH302" i="1"/>
  <c r="BN302" i="1" s="1"/>
  <c r="BO302" i="1" s="1"/>
  <c r="BG302" i="1"/>
  <c r="BD302" i="1"/>
  <c r="AY302" i="1"/>
  <c r="AU302" i="1"/>
  <c r="AN302" i="1"/>
  <c r="AG302" i="1"/>
  <c r="AY301" i="1"/>
  <c r="AU301" i="1"/>
  <c r="AN301" i="1"/>
  <c r="AG301" i="1"/>
  <c r="AY300" i="1"/>
  <c r="AU300" i="1"/>
  <c r="AN300" i="1"/>
  <c r="AG300" i="1"/>
  <c r="AY299" i="1"/>
  <c r="AU299" i="1"/>
  <c r="AN299" i="1"/>
  <c r="AG299" i="1"/>
  <c r="BK298" i="1"/>
  <c r="BH298" i="1"/>
  <c r="BN298" i="1" s="1"/>
  <c r="BG298" i="1"/>
  <c r="AY298" i="1"/>
  <c r="AU298" i="1"/>
  <c r="AN298" i="1"/>
  <c r="AG298" i="1"/>
  <c r="BD298" i="1" s="1"/>
  <c r="BK297" i="1"/>
  <c r="BH297" i="1"/>
  <c r="BN297" i="1" s="1"/>
  <c r="BG297" i="1"/>
  <c r="AY297" i="1"/>
  <c r="AU297" i="1"/>
  <c r="AN297" i="1"/>
  <c r="AG297" i="1"/>
  <c r="BD297" i="1" s="1"/>
  <c r="AY296" i="1"/>
  <c r="AU296" i="1"/>
  <c r="AN296" i="1"/>
  <c r="AG296" i="1"/>
  <c r="AY295" i="1"/>
  <c r="AU295" i="1"/>
  <c r="AN295" i="1"/>
  <c r="AG295" i="1"/>
  <c r="BK294" i="1"/>
  <c r="BG294" i="1"/>
  <c r="BD294" i="1"/>
  <c r="AU294" i="1"/>
  <c r="AN294" i="1"/>
  <c r="AG294" i="1"/>
  <c r="F294" i="1"/>
  <c r="AY294" i="1" s="1"/>
  <c r="AY293" i="1"/>
  <c r="AU293" i="1"/>
  <c r="AN293" i="1"/>
  <c r="AG293" i="1"/>
  <c r="AY292" i="1"/>
  <c r="AY291" i="1"/>
  <c r="AU291" i="1"/>
  <c r="AN291" i="1"/>
  <c r="AG291" i="1"/>
  <c r="BK290" i="1"/>
  <c r="BG290" i="1"/>
  <c r="BD290" i="1"/>
  <c r="AU290" i="1"/>
  <c r="AN290" i="1"/>
  <c r="AG290" i="1"/>
  <c r="F290" i="1"/>
  <c r="AY290" i="1" s="1"/>
  <c r="AY289" i="1"/>
  <c r="AU289" i="1"/>
  <c r="AN289" i="1"/>
  <c r="AG289" i="1"/>
  <c r="AY288" i="1"/>
  <c r="AU288" i="1"/>
  <c r="AN288" i="1"/>
  <c r="AG288" i="1"/>
  <c r="BK287" i="1"/>
  <c r="BG287" i="1"/>
  <c r="BD287" i="1"/>
  <c r="BF287" i="1" s="1"/>
  <c r="AU287" i="1"/>
  <c r="AN287" i="1"/>
  <c r="AG287" i="1"/>
  <c r="F287" i="1"/>
  <c r="BK286" i="1"/>
  <c r="BH286" i="1"/>
  <c r="BG286" i="1"/>
  <c r="BD286" i="1"/>
  <c r="AY286" i="1"/>
  <c r="AU286" i="1"/>
  <c r="AN286" i="1"/>
  <c r="AG286" i="1"/>
  <c r="AY285" i="1"/>
  <c r="AU285" i="1"/>
  <c r="AN285" i="1"/>
  <c r="AG285" i="1"/>
  <c r="BK284" i="1"/>
  <c r="BH284" i="1"/>
  <c r="BN284" i="1" s="1"/>
  <c r="BO284" i="1" s="1"/>
  <c r="AY284" i="1"/>
  <c r="AU284" i="1"/>
  <c r="AN284" i="1"/>
  <c r="AG284" i="1"/>
  <c r="AY283" i="1"/>
  <c r="AU283" i="1"/>
  <c r="AN283" i="1"/>
  <c r="AG283" i="1"/>
  <c r="AY282" i="1"/>
  <c r="AU282" i="1"/>
  <c r="AN282" i="1"/>
  <c r="AG282" i="1"/>
  <c r="BK281" i="1"/>
  <c r="BH281" i="1"/>
  <c r="BN281" i="1" s="1"/>
  <c r="BG281" i="1"/>
  <c r="BD281" i="1"/>
  <c r="BE281" i="1" s="1"/>
  <c r="AY281" i="1"/>
  <c r="AU281" i="1"/>
  <c r="AN281" i="1"/>
  <c r="AG281" i="1"/>
  <c r="BK280" i="1"/>
  <c r="BH280" i="1"/>
  <c r="BN280" i="1" s="1"/>
  <c r="BO280" i="1" s="1"/>
  <c r="BG280" i="1"/>
  <c r="BD280" i="1"/>
  <c r="BF280" i="1" s="1"/>
  <c r="AY280" i="1"/>
  <c r="AU280" i="1"/>
  <c r="AN280" i="1"/>
  <c r="AG280" i="1"/>
  <c r="AY279" i="1"/>
  <c r="AU279" i="1"/>
  <c r="AN279" i="1"/>
  <c r="AG279" i="1"/>
  <c r="BK278" i="1"/>
  <c r="BH278" i="1"/>
  <c r="BN278" i="1" s="1"/>
  <c r="BG278" i="1"/>
  <c r="BD278" i="1"/>
  <c r="AY278" i="1"/>
  <c r="AU278" i="1"/>
  <c r="AN278" i="1"/>
  <c r="AG278" i="1"/>
  <c r="AY277" i="1"/>
  <c r="AU277" i="1"/>
  <c r="AN277" i="1"/>
  <c r="AG277" i="1"/>
  <c r="AY276" i="1"/>
  <c r="AU276" i="1"/>
  <c r="AN276" i="1"/>
  <c r="AG276" i="1"/>
  <c r="AY275" i="1"/>
  <c r="AU275" i="1"/>
  <c r="AN275" i="1"/>
  <c r="AG275" i="1"/>
  <c r="BK274" i="1"/>
  <c r="BG274" i="1"/>
  <c r="BD274" i="1"/>
  <c r="BF274" i="1" s="1"/>
  <c r="AU274" i="1"/>
  <c r="AN274" i="1"/>
  <c r="AG274" i="1"/>
  <c r="F274" i="1"/>
  <c r="BH274" i="1" s="1"/>
  <c r="BN274" i="1" s="1"/>
  <c r="BO274" i="1" s="1"/>
  <c r="BK273" i="1"/>
  <c r="BH273" i="1"/>
  <c r="BN273" i="1" s="1"/>
  <c r="BO273" i="1" s="1"/>
  <c r="BG273" i="1"/>
  <c r="BD273" i="1"/>
  <c r="AY273" i="1"/>
  <c r="AU273" i="1"/>
  <c r="AN273" i="1"/>
  <c r="AG273" i="1"/>
  <c r="AY272" i="1"/>
  <c r="AU272" i="1"/>
  <c r="AN272" i="1"/>
  <c r="AG272" i="1"/>
  <c r="BK271" i="1"/>
  <c r="BG271" i="1"/>
  <c r="BD271" i="1"/>
  <c r="AU271" i="1"/>
  <c r="AN271" i="1"/>
  <c r="AG271" i="1"/>
  <c r="F271" i="1"/>
  <c r="AY270" i="1"/>
  <c r="AU270" i="1"/>
  <c r="AN270" i="1"/>
  <c r="AG270" i="1"/>
  <c r="BK269" i="1"/>
  <c r="BH269" i="1"/>
  <c r="BG269" i="1"/>
  <c r="AY269" i="1"/>
  <c r="AU269" i="1"/>
  <c r="AN269" i="1"/>
  <c r="AG269" i="1"/>
  <c r="BD269" i="1" s="1"/>
  <c r="BK268" i="1"/>
  <c r="BG268" i="1"/>
  <c r="BD268" i="1"/>
  <c r="AU268" i="1"/>
  <c r="AN268" i="1"/>
  <c r="AG268" i="1"/>
  <c r="F268" i="1"/>
  <c r="BK267" i="1"/>
  <c r="BH267" i="1"/>
  <c r="BN267" i="1" s="1"/>
  <c r="BO267" i="1" s="1"/>
  <c r="BG267" i="1"/>
  <c r="BD267" i="1"/>
  <c r="AY267" i="1"/>
  <c r="AU267" i="1"/>
  <c r="AN267" i="1"/>
  <c r="AG267" i="1"/>
  <c r="AY266" i="1"/>
  <c r="AU266" i="1"/>
  <c r="AN266" i="1"/>
  <c r="AG266" i="1"/>
  <c r="BK265" i="1"/>
  <c r="BH265" i="1"/>
  <c r="BG265" i="1"/>
  <c r="BD265" i="1"/>
  <c r="AY265" i="1"/>
  <c r="AU265" i="1"/>
  <c r="AN265" i="1"/>
  <c r="AG265" i="1"/>
  <c r="BK264" i="1"/>
  <c r="BH264" i="1"/>
  <c r="BN264" i="1" s="1"/>
  <c r="BO264" i="1" s="1"/>
  <c r="BG264" i="1"/>
  <c r="BD264" i="1"/>
  <c r="AY264" i="1"/>
  <c r="AU264" i="1"/>
  <c r="AN264" i="1"/>
  <c r="AG264" i="1"/>
  <c r="BK263" i="1"/>
  <c r="BH263" i="1"/>
  <c r="BN263" i="1" s="1"/>
  <c r="BG263" i="1"/>
  <c r="AY263" i="1"/>
  <c r="AU263" i="1"/>
  <c r="AN263" i="1"/>
  <c r="AG263" i="1"/>
  <c r="BD263" i="1" s="1"/>
  <c r="BK262" i="1"/>
  <c r="BH262" i="1"/>
  <c r="BN262" i="1" s="1"/>
  <c r="BG262" i="1"/>
  <c r="AY262" i="1"/>
  <c r="AU262" i="1"/>
  <c r="AN262" i="1"/>
  <c r="AG262" i="1"/>
  <c r="BD262" i="1" s="1"/>
  <c r="BK261" i="1"/>
  <c r="BH261" i="1"/>
  <c r="BN261" i="1" s="1"/>
  <c r="BG261" i="1"/>
  <c r="AY261" i="1"/>
  <c r="AU261" i="1"/>
  <c r="AN261" i="1"/>
  <c r="AG261" i="1"/>
  <c r="BD261" i="1" s="1"/>
  <c r="BK260" i="1"/>
  <c r="BH260" i="1"/>
  <c r="BG260" i="1"/>
  <c r="AY260" i="1"/>
  <c r="AU260" i="1"/>
  <c r="AN260" i="1"/>
  <c r="AG260" i="1"/>
  <c r="BD260" i="1" s="1"/>
  <c r="BK259" i="1"/>
  <c r="BH259" i="1"/>
  <c r="BG259" i="1"/>
  <c r="AY259" i="1"/>
  <c r="AU259" i="1"/>
  <c r="AN259" i="1"/>
  <c r="BD259" i="1" s="1"/>
  <c r="AG259" i="1"/>
  <c r="BK258" i="1"/>
  <c r="BH258" i="1"/>
  <c r="BG258" i="1"/>
  <c r="AY258" i="1"/>
  <c r="AU258" i="1"/>
  <c r="AN258" i="1"/>
  <c r="AG258" i="1"/>
  <c r="BD258" i="1" s="1"/>
  <c r="BK257" i="1"/>
  <c r="BH257" i="1"/>
  <c r="BG257" i="1"/>
  <c r="AY257" i="1"/>
  <c r="AU257" i="1"/>
  <c r="AN257" i="1"/>
  <c r="BD257" i="1" s="1"/>
  <c r="AG257" i="1"/>
  <c r="BK256" i="1"/>
  <c r="BH256" i="1"/>
  <c r="BN256" i="1" s="1"/>
  <c r="BG256" i="1"/>
  <c r="AY256" i="1"/>
  <c r="AU256" i="1"/>
  <c r="AN256" i="1"/>
  <c r="BD256" i="1" s="1"/>
  <c r="AG256" i="1"/>
  <c r="AY255" i="1"/>
  <c r="AU255" i="1"/>
  <c r="AN255" i="1"/>
  <c r="AG255" i="1"/>
  <c r="AY254" i="1"/>
  <c r="AU254" i="1"/>
  <c r="AN254" i="1"/>
  <c r="AG254" i="1"/>
  <c r="AY253" i="1"/>
  <c r="AU253" i="1"/>
  <c r="AN253" i="1"/>
  <c r="AG253" i="1"/>
  <c r="AY252" i="1"/>
  <c r="AU252" i="1"/>
  <c r="AN252" i="1"/>
  <c r="AG252" i="1"/>
  <c r="BK251" i="1"/>
  <c r="BH251" i="1"/>
  <c r="BN251" i="1" s="1"/>
  <c r="BO251" i="1" s="1"/>
  <c r="BG251" i="1"/>
  <c r="BD251" i="1"/>
  <c r="AY251" i="1"/>
  <c r="AU251" i="1"/>
  <c r="AN251" i="1"/>
  <c r="AG251" i="1"/>
  <c r="AY250" i="1"/>
  <c r="AU250" i="1"/>
  <c r="AN250" i="1"/>
  <c r="AG250" i="1"/>
  <c r="AY249" i="1"/>
  <c r="AU249" i="1"/>
  <c r="AN249" i="1"/>
  <c r="AG249" i="1"/>
  <c r="AY248" i="1"/>
  <c r="AU248" i="1"/>
  <c r="AN248" i="1"/>
  <c r="AG248" i="1"/>
  <c r="AY247" i="1"/>
  <c r="AU247" i="1"/>
  <c r="AN247" i="1"/>
  <c r="AG247" i="1"/>
  <c r="BK246" i="1"/>
  <c r="BH246" i="1"/>
  <c r="BG246" i="1"/>
  <c r="AU246" i="1"/>
  <c r="AN246" i="1"/>
  <c r="AG246" i="1"/>
  <c r="F246" i="1" s="1"/>
  <c r="BK245" i="1"/>
  <c r="BH245" i="1"/>
  <c r="BG245" i="1"/>
  <c r="BD245" i="1"/>
  <c r="BF245" i="1" s="1"/>
  <c r="AY245" i="1"/>
  <c r="AU245" i="1"/>
  <c r="AN245" i="1"/>
  <c r="AG245" i="1"/>
  <c r="BK244" i="1"/>
  <c r="BG244" i="1"/>
  <c r="BD244" i="1"/>
  <c r="BF244" i="1" s="1"/>
  <c r="AU244" i="1"/>
  <c r="AN244" i="1"/>
  <c r="AG244" i="1"/>
  <c r="F244" i="1"/>
  <c r="BH244" i="1" s="1"/>
  <c r="BN244" i="1" s="1"/>
  <c r="BO244" i="1" s="1"/>
  <c r="AY243" i="1"/>
  <c r="AU243" i="1"/>
  <c r="AN243" i="1"/>
  <c r="AG243" i="1"/>
  <c r="BK242" i="1"/>
  <c r="BH242" i="1"/>
  <c r="BN242" i="1" s="1"/>
  <c r="BG242" i="1"/>
  <c r="AY242" i="1"/>
  <c r="AU242" i="1"/>
  <c r="AN242" i="1"/>
  <c r="AG242" i="1"/>
  <c r="BD242" i="1" s="1"/>
  <c r="BK241" i="1"/>
  <c r="BH241" i="1"/>
  <c r="BN241" i="1" s="1"/>
  <c r="BO241" i="1" s="1"/>
  <c r="BG241" i="1"/>
  <c r="AU241" i="1"/>
  <c r="AN241" i="1"/>
  <c r="F241" i="1" s="1"/>
  <c r="AY241" i="1" s="1"/>
  <c r="AG241" i="1"/>
  <c r="AY240" i="1"/>
  <c r="AU240" i="1"/>
  <c r="AN240" i="1"/>
  <c r="AG240" i="1"/>
  <c r="AY239" i="1"/>
  <c r="AU239" i="1"/>
  <c r="AN239" i="1"/>
  <c r="AG239" i="1"/>
  <c r="BK238" i="1"/>
  <c r="BH238" i="1"/>
  <c r="BN238" i="1" s="1"/>
  <c r="BG238" i="1"/>
  <c r="BD238" i="1"/>
  <c r="AY238" i="1"/>
  <c r="AU238" i="1"/>
  <c r="AN238" i="1"/>
  <c r="AG238" i="1"/>
  <c r="BK237" i="1"/>
  <c r="BH237" i="1"/>
  <c r="BG237" i="1"/>
  <c r="BD237" i="1"/>
  <c r="AY237" i="1"/>
  <c r="AU237" i="1"/>
  <c r="AN237" i="1"/>
  <c r="AG237" i="1"/>
  <c r="BK236" i="1"/>
  <c r="BH236" i="1"/>
  <c r="BN236" i="1" s="1"/>
  <c r="BO236" i="1" s="1"/>
  <c r="BG236" i="1"/>
  <c r="BD236" i="1"/>
  <c r="AY236" i="1"/>
  <c r="AU236" i="1"/>
  <c r="AN236" i="1"/>
  <c r="AG236" i="1"/>
  <c r="BK235" i="1"/>
  <c r="BH235" i="1"/>
  <c r="BN235" i="1" s="1"/>
  <c r="BO235" i="1" s="1"/>
  <c r="BG235" i="1"/>
  <c r="BD235" i="1"/>
  <c r="AY235" i="1"/>
  <c r="AU235" i="1"/>
  <c r="AN235" i="1"/>
  <c r="AG235" i="1"/>
  <c r="BK234" i="1"/>
  <c r="BH234" i="1"/>
  <c r="BN234" i="1" s="1"/>
  <c r="BO234" i="1" s="1"/>
  <c r="BG234" i="1"/>
  <c r="BD234" i="1"/>
  <c r="BE234" i="1" s="1"/>
  <c r="AY234" i="1"/>
  <c r="AU234" i="1"/>
  <c r="AN234" i="1"/>
  <c r="AG234" i="1"/>
  <c r="AY233" i="1"/>
  <c r="AU233" i="1"/>
  <c r="AN233" i="1"/>
  <c r="AG233" i="1"/>
  <c r="AY232" i="1"/>
  <c r="AU232" i="1"/>
  <c r="AN232" i="1"/>
  <c r="AG232" i="1"/>
  <c r="BK231" i="1"/>
  <c r="BH231" i="1"/>
  <c r="BN231" i="1" s="1"/>
  <c r="BO231" i="1" s="1"/>
  <c r="BG231" i="1"/>
  <c r="BD231" i="1"/>
  <c r="AY231" i="1"/>
  <c r="AU231" i="1"/>
  <c r="AN231" i="1"/>
  <c r="AG231" i="1"/>
  <c r="BK230" i="1"/>
  <c r="BH230" i="1"/>
  <c r="BN230" i="1" s="1"/>
  <c r="BG230" i="1"/>
  <c r="AU230" i="1"/>
  <c r="AN230" i="1"/>
  <c r="F230" i="1" s="1"/>
  <c r="AG230" i="1"/>
  <c r="BK229" i="1"/>
  <c r="BH229" i="1"/>
  <c r="BN229" i="1" s="1"/>
  <c r="BG229" i="1"/>
  <c r="AU229" i="1"/>
  <c r="AN229" i="1"/>
  <c r="F229" i="1" s="1"/>
  <c r="AG229" i="1"/>
  <c r="AY228" i="1"/>
  <c r="AU228" i="1"/>
  <c r="AN228" i="1"/>
  <c r="AG228" i="1"/>
  <c r="BK227" i="1"/>
  <c r="BH227" i="1"/>
  <c r="BN227" i="1" s="1"/>
  <c r="BO227" i="1" s="1"/>
  <c r="BG227" i="1"/>
  <c r="AU227" i="1"/>
  <c r="AN227" i="1"/>
  <c r="AG227" i="1"/>
  <c r="F227" i="1" s="1"/>
  <c r="BK226" i="1"/>
  <c r="BH226" i="1"/>
  <c r="BN226" i="1" s="1"/>
  <c r="BG226" i="1"/>
  <c r="BD226" i="1"/>
  <c r="AY226" i="1"/>
  <c r="AU226" i="1"/>
  <c r="AN226" i="1"/>
  <c r="AG226" i="1"/>
  <c r="AY225" i="1"/>
  <c r="AU225" i="1"/>
  <c r="AN225" i="1"/>
  <c r="AG225" i="1"/>
  <c r="AY224" i="1"/>
  <c r="AU224" i="1"/>
  <c r="AN224" i="1"/>
  <c r="AG224" i="1"/>
  <c r="BK223" i="1"/>
  <c r="BH223" i="1"/>
  <c r="BN223" i="1" s="1"/>
  <c r="BG223" i="1"/>
  <c r="BD223" i="1"/>
  <c r="AY223" i="1"/>
  <c r="AU223" i="1"/>
  <c r="AN223" i="1"/>
  <c r="AG223" i="1"/>
  <c r="BK222" i="1"/>
  <c r="BH222" i="1"/>
  <c r="BN222" i="1" s="1"/>
  <c r="BO222" i="1" s="1"/>
  <c r="BG222" i="1"/>
  <c r="AY222" i="1"/>
  <c r="AU222" i="1"/>
  <c r="AN222" i="1"/>
  <c r="AG222" i="1"/>
  <c r="BD222" i="1" s="1"/>
  <c r="BK221" i="1"/>
  <c r="BH221" i="1"/>
  <c r="BN221" i="1" s="1"/>
  <c r="BO221" i="1" s="1"/>
  <c r="BG221" i="1"/>
  <c r="BD221" i="1"/>
  <c r="BF221" i="1" s="1"/>
  <c r="AY221" i="1"/>
  <c r="AU221" i="1"/>
  <c r="AN221" i="1"/>
  <c r="AG221" i="1"/>
  <c r="AY220" i="1"/>
  <c r="AU220" i="1"/>
  <c r="AN220" i="1"/>
  <c r="AG220" i="1"/>
  <c r="BK219" i="1"/>
  <c r="BH219" i="1"/>
  <c r="BN219" i="1" s="1"/>
  <c r="BG219" i="1"/>
  <c r="AY219" i="1"/>
  <c r="AU219" i="1"/>
  <c r="AN219" i="1"/>
  <c r="AG219" i="1"/>
  <c r="BD219" i="1" s="1"/>
  <c r="BK218" i="1"/>
  <c r="BH218" i="1"/>
  <c r="BN218" i="1" s="1"/>
  <c r="BG218" i="1"/>
  <c r="AY218" i="1"/>
  <c r="AU218" i="1"/>
  <c r="AN218" i="1"/>
  <c r="AG218" i="1"/>
  <c r="BD218" i="1" s="1"/>
  <c r="BK217" i="1"/>
  <c r="BH217" i="1"/>
  <c r="BN217" i="1" s="1"/>
  <c r="BG217" i="1"/>
  <c r="AY217" i="1"/>
  <c r="AU217" i="1"/>
  <c r="AN217" i="1"/>
  <c r="AG217" i="1"/>
  <c r="BD217" i="1" s="1"/>
  <c r="BF217" i="1" s="1"/>
  <c r="AY216" i="1"/>
  <c r="AU216" i="1"/>
  <c r="AN216" i="1"/>
  <c r="AG216" i="1"/>
  <c r="AY215" i="1"/>
  <c r="AU215" i="1"/>
  <c r="AN215" i="1"/>
  <c r="AG215" i="1"/>
  <c r="BK214" i="1"/>
  <c r="BH214" i="1"/>
  <c r="BG214" i="1"/>
  <c r="AY214" i="1"/>
  <c r="AU214" i="1"/>
  <c r="AN214" i="1"/>
  <c r="BD214" i="1" s="1"/>
  <c r="AG214" i="1"/>
  <c r="AY213" i="1"/>
  <c r="AU213" i="1"/>
  <c r="AN213" i="1"/>
  <c r="AG213" i="1"/>
  <c r="AY212" i="1"/>
  <c r="AU212" i="1"/>
  <c r="AN212" i="1"/>
  <c r="BD212" i="1" s="1"/>
  <c r="AG212" i="1"/>
  <c r="AY211" i="1"/>
  <c r="AU211" i="1"/>
  <c r="AN211" i="1"/>
  <c r="AG211" i="1"/>
  <c r="BK210" i="1"/>
  <c r="BH210" i="1"/>
  <c r="BG210" i="1"/>
  <c r="AY210" i="1"/>
  <c r="AU210" i="1"/>
  <c r="AN210" i="1"/>
  <c r="AG210" i="1"/>
  <c r="BD210" i="1" s="1"/>
  <c r="AY209" i="1"/>
  <c r="AU209" i="1"/>
  <c r="AN209" i="1"/>
  <c r="AG209" i="1"/>
  <c r="AY208" i="1"/>
  <c r="AU208" i="1"/>
  <c r="AN208" i="1"/>
  <c r="AG208" i="1"/>
  <c r="AY207" i="1"/>
  <c r="AU207" i="1"/>
  <c r="AN207" i="1"/>
  <c r="AG207" i="1"/>
  <c r="AY206" i="1"/>
  <c r="AU206" i="1"/>
  <c r="AN206" i="1"/>
  <c r="AG206" i="1"/>
  <c r="AY205" i="1"/>
  <c r="AU205" i="1"/>
  <c r="AN205" i="1"/>
  <c r="AG205" i="1"/>
  <c r="BK204" i="1"/>
  <c r="BH204" i="1"/>
  <c r="BG204" i="1"/>
  <c r="BD204" i="1"/>
  <c r="AY204" i="1"/>
  <c r="AU204" i="1"/>
  <c r="AN204" i="1"/>
  <c r="AG204" i="1"/>
  <c r="BK203" i="1"/>
  <c r="BH203" i="1"/>
  <c r="BN203" i="1" s="1"/>
  <c r="BG203" i="1"/>
  <c r="BD203" i="1"/>
  <c r="BF203" i="1" s="1"/>
  <c r="AY203" i="1"/>
  <c r="AU203" i="1"/>
  <c r="AN203" i="1"/>
  <c r="AG203" i="1"/>
  <c r="AY202" i="1"/>
  <c r="AU202" i="1"/>
  <c r="AN202" i="1"/>
  <c r="AG202" i="1"/>
  <c r="AY201" i="1"/>
  <c r="AU201" i="1"/>
  <c r="AN201" i="1"/>
  <c r="AG201" i="1"/>
  <c r="AY200" i="1"/>
  <c r="AU200" i="1"/>
  <c r="AN200" i="1"/>
  <c r="AG200" i="1"/>
  <c r="BK199" i="1"/>
  <c r="BH199" i="1"/>
  <c r="BN199" i="1" s="1"/>
  <c r="BG199" i="1"/>
  <c r="AY199" i="1"/>
  <c r="AU199" i="1"/>
  <c r="AN199" i="1"/>
  <c r="AG199" i="1"/>
  <c r="BD199" i="1" s="1"/>
  <c r="AY198" i="1"/>
  <c r="AU198" i="1"/>
  <c r="AN198" i="1"/>
  <c r="AG198" i="1"/>
  <c r="AY197" i="1"/>
  <c r="AU197" i="1"/>
  <c r="AN197" i="1"/>
  <c r="AG197" i="1"/>
  <c r="AY196" i="1"/>
  <c r="AU196" i="1"/>
  <c r="AN196" i="1"/>
  <c r="AG196" i="1"/>
  <c r="BK195" i="1"/>
  <c r="BH195" i="1"/>
  <c r="BN195" i="1" s="1"/>
  <c r="BG195" i="1"/>
  <c r="BD195" i="1"/>
  <c r="BE195" i="1" s="1"/>
  <c r="AY195" i="1"/>
  <c r="AU195" i="1"/>
  <c r="AN195" i="1"/>
  <c r="AG195" i="1"/>
  <c r="AY194" i="1"/>
  <c r="AU194" i="1"/>
  <c r="AN194" i="1"/>
  <c r="AG194" i="1"/>
  <c r="AY193" i="1"/>
  <c r="AU193" i="1"/>
  <c r="AN193" i="1"/>
  <c r="AG193" i="1"/>
  <c r="AY192" i="1"/>
  <c r="AU192" i="1"/>
  <c r="AN192" i="1"/>
  <c r="AG192" i="1"/>
  <c r="AY191" i="1"/>
  <c r="AU191" i="1"/>
  <c r="AN191" i="1"/>
  <c r="AG191" i="1"/>
  <c r="BK190" i="1"/>
  <c r="BH190" i="1"/>
  <c r="BN190" i="1" s="1"/>
  <c r="BG190" i="1"/>
  <c r="BD190" i="1"/>
  <c r="AY190" i="1"/>
  <c r="AU190" i="1"/>
  <c r="AN190" i="1"/>
  <c r="AG190" i="1"/>
  <c r="BK189" i="1"/>
  <c r="BH189" i="1"/>
  <c r="BN189" i="1" s="1"/>
  <c r="BG189" i="1"/>
  <c r="BD189" i="1"/>
  <c r="BE189" i="1" s="1"/>
  <c r="AY189" i="1"/>
  <c r="AU189" i="1"/>
  <c r="AN189" i="1"/>
  <c r="AG189" i="1"/>
  <c r="AY188" i="1"/>
  <c r="AU188" i="1"/>
  <c r="AN188" i="1"/>
  <c r="AG188" i="1"/>
  <c r="AY187" i="1"/>
  <c r="AU187" i="1"/>
  <c r="AN187" i="1"/>
  <c r="AG187" i="1"/>
  <c r="BK186" i="1"/>
  <c r="BH186" i="1"/>
  <c r="BG186" i="1"/>
  <c r="BD186" i="1"/>
  <c r="AY186" i="1"/>
  <c r="AU186" i="1"/>
  <c r="AN186" i="1"/>
  <c r="AG186" i="1"/>
  <c r="BK185" i="1"/>
  <c r="BH185" i="1"/>
  <c r="BN185" i="1" s="1"/>
  <c r="BG185" i="1"/>
  <c r="BD185" i="1"/>
  <c r="AY185" i="1"/>
  <c r="AU185" i="1"/>
  <c r="AN185" i="1"/>
  <c r="AG185" i="1"/>
  <c r="BK184" i="1"/>
  <c r="BH184" i="1"/>
  <c r="BG184" i="1"/>
  <c r="AY184" i="1"/>
  <c r="AU184" i="1"/>
  <c r="AN184" i="1"/>
  <c r="BD184" i="1" s="1"/>
  <c r="AG184" i="1"/>
  <c r="AY183" i="1"/>
  <c r="AU183" i="1"/>
  <c r="AN183" i="1"/>
  <c r="AG183" i="1"/>
  <c r="AY182" i="1"/>
  <c r="AU182" i="1"/>
  <c r="AN182" i="1"/>
  <c r="AG182" i="1"/>
  <c r="BK181" i="1"/>
  <c r="BH181" i="1"/>
  <c r="BN181" i="1" s="1"/>
  <c r="BG181" i="1"/>
  <c r="BD181" i="1"/>
  <c r="BE181" i="1" s="1"/>
  <c r="AY181" i="1"/>
  <c r="AU181" i="1"/>
  <c r="AN181" i="1"/>
  <c r="AG181" i="1"/>
  <c r="BK180" i="1"/>
  <c r="BH180" i="1"/>
  <c r="BN180" i="1" s="1"/>
  <c r="BO180" i="1" s="1"/>
  <c r="BG180" i="1"/>
  <c r="AU180" i="1"/>
  <c r="AN180" i="1"/>
  <c r="F180" i="1" s="1"/>
  <c r="AG180" i="1"/>
  <c r="BK179" i="1"/>
  <c r="BH179" i="1"/>
  <c r="BG179" i="1"/>
  <c r="BD179" i="1"/>
  <c r="AY179" i="1"/>
  <c r="AU179" i="1"/>
  <c r="AN179" i="1"/>
  <c r="AG179" i="1"/>
  <c r="AY178" i="1"/>
  <c r="AU178" i="1"/>
  <c r="AN178" i="1"/>
  <c r="AG178" i="1"/>
  <c r="AY177" i="1"/>
  <c r="AU177" i="1"/>
  <c r="AN177" i="1"/>
  <c r="AG177" i="1"/>
  <c r="BK176" i="1"/>
  <c r="BH176" i="1"/>
  <c r="BN176" i="1" s="1"/>
  <c r="BO176" i="1" s="1"/>
  <c r="BG176" i="1"/>
  <c r="AU176" i="1"/>
  <c r="AN176" i="1"/>
  <c r="F176" i="1" s="1"/>
  <c r="AY176" i="1" s="1"/>
  <c r="AG176" i="1"/>
  <c r="BK175" i="1"/>
  <c r="BH175" i="1"/>
  <c r="BN175" i="1" s="1"/>
  <c r="BO175" i="1" s="1"/>
  <c r="BG175" i="1"/>
  <c r="BD175" i="1"/>
  <c r="BE175" i="1" s="1"/>
  <c r="AY175" i="1"/>
  <c r="AU175" i="1"/>
  <c r="AN175" i="1"/>
  <c r="AG175" i="1"/>
  <c r="BK174" i="1"/>
  <c r="BH174" i="1"/>
  <c r="BN174" i="1" s="1"/>
  <c r="BG174" i="1"/>
  <c r="AY174" i="1"/>
  <c r="AU174" i="1"/>
  <c r="AN174" i="1"/>
  <c r="AG174" i="1"/>
  <c r="BD174" i="1" s="1"/>
  <c r="AY173" i="1"/>
  <c r="AU173" i="1"/>
  <c r="AN173" i="1"/>
  <c r="AG173" i="1"/>
  <c r="AY172" i="1"/>
  <c r="AU172" i="1"/>
  <c r="AN172" i="1"/>
  <c r="AG172" i="1"/>
  <c r="BK171" i="1"/>
  <c r="BH171" i="1"/>
  <c r="BG171" i="1"/>
  <c r="AY171" i="1"/>
  <c r="AU171" i="1"/>
  <c r="AN171" i="1"/>
  <c r="AG171" i="1"/>
  <c r="BD171" i="1" s="1"/>
  <c r="BK170" i="1"/>
  <c r="BH170" i="1"/>
  <c r="BN170" i="1" s="1"/>
  <c r="BO170" i="1" s="1"/>
  <c r="BG170" i="1"/>
  <c r="AU170" i="1"/>
  <c r="AN170" i="1"/>
  <c r="AG170" i="1"/>
  <c r="F170" i="1" s="1"/>
  <c r="BD170" i="1" s="1"/>
  <c r="AY169" i="1"/>
  <c r="AU169" i="1"/>
  <c r="AN169" i="1"/>
  <c r="AG169" i="1"/>
  <c r="AY168" i="1"/>
  <c r="AU168" i="1"/>
  <c r="AN168" i="1"/>
  <c r="AG168" i="1"/>
  <c r="AY167" i="1"/>
  <c r="AU167" i="1"/>
  <c r="AN167" i="1"/>
  <c r="AG167" i="1"/>
  <c r="AY166" i="1"/>
  <c r="AU166" i="1"/>
  <c r="AN166" i="1"/>
  <c r="AG166" i="1"/>
  <c r="BK165" i="1"/>
  <c r="BH165" i="1"/>
  <c r="BN165" i="1" s="1"/>
  <c r="BO165" i="1" s="1"/>
  <c r="BG165" i="1"/>
  <c r="AY165" i="1"/>
  <c r="AU165" i="1"/>
  <c r="BD165" i="1" s="1"/>
  <c r="AN165" i="1"/>
  <c r="AG165" i="1"/>
  <c r="AY164" i="1"/>
  <c r="AU164" i="1"/>
  <c r="AN164" i="1"/>
  <c r="AG164" i="1"/>
  <c r="AY163" i="1"/>
  <c r="AU163" i="1"/>
  <c r="AN163" i="1"/>
  <c r="AG163" i="1"/>
  <c r="BK162" i="1"/>
  <c r="BH162" i="1"/>
  <c r="BN162" i="1" s="1"/>
  <c r="BO162" i="1" s="1"/>
  <c r="BG162" i="1"/>
  <c r="BD162" i="1"/>
  <c r="AY162" i="1"/>
  <c r="AU162" i="1"/>
  <c r="AN162" i="1"/>
  <c r="AG162" i="1"/>
  <c r="AY161" i="1"/>
  <c r="AU161" i="1"/>
  <c r="AN161" i="1"/>
  <c r="AG161" i="1"/>
  <c r="BK160" i="1"/>
  <c r="BH160" i="1"/>
  <c r="BN160" i="1" s="1"/>
  <c r="BG160" i="1"/>
  <c r="AY160" i="1"/>
  <c r="AU160" i="1"/>
  <c r="AN160" i="1"/>
  <c r="AG160" i="1"/>
  <c r="BD160" i="1" s="1"/>
  <c r="AY159" i="1"/>
  <c r="AY158" i="1"/>
  <c r="BK157" i="1"/>
  <c r="BH157" i="1"/>
  <c r="BG157" i="1"/>
  <c r="AY157" i="1"/>
  <c r="AU157" i="1"/>
  <c r="AN157" i="1"/>
  <c r="AG157" i="1"/>
  <c r="BD157" i="1" s="1"/>
  <c r="BK156" i="1"/>
  <c r="BH156" i="1"/>
  <c r="BG156" i="1"/>
  <c r="AY156" i="1"/>
  <c r="AU156" i="1"/>
  <c r="AN156" i="1"/>
  <c r="BD156" i="1" s="1"/>
  <c r="AG156" i="1"/>
  <c r="AY155" i="1"/>
  <c r="AU155" i="1"/>
  <c r="AN155" i="1"/>
  <c r="AG155" i="1"/>
  <c r="AY154" i="1"/>
  <c r="AU154" i="1"/>
  <c r="AN154" i="1"/>
  <c r="AG154" i="1"/>
  <c r="BD154" i="1" s="1"/>
  <c r="AY153" i="1"/>
  <c r="AY152" i="1"/>
  <c r="AU152" i="1"/>
  <c r="AN152" i="1"/>
  <c r="AG152" i="1"/>
  <c r="AY151" i="1"/>
  <c r="AU151" i="1"/>
  <c r="AN151" i="1"/>
  <c r="AG151" i="1"/>
  <c r="AY150" i="1"/>
  <c r="AU150" i="1"/>
  <c r="AN150" i="1"/>
  <c r="AG150" i="1"/>
  <c r="BD150" i="1" s="1"/>
  <c r="E150" i="6" s="1"/>
  <c r="F150" i="6" s="1"/>
  <c r="AY149" i="1"/>
  <c r="AU149" i="1"/>
  <c r="AN149" i="1"/>
  <c r="AG149" i="1"/>
  <c r="AY148" i="1"/>
  <c r="AU148" i="1"/>
  <c r="AN148" i="1"/>
  <c r="AG148" i="1"/>
  <c r="AY147" i="1"/>
  <c r="AU147" i="1"/>
  <c r="AN147" i="1"/>
  <c r="AG147" i="1"/>
  <c r="AY146" i="1"/>
  <c r="AU146" i="1"/>
  <c r="AN146" i="1"/>
  <c r="AG146" i="1"/>
  <c r="AY145" i="1"/>
  <c r="AU145" i="1"/>
  <c r="AN145" i="1"/>
  <c r="AG145" i="1"/>
  <c r="AY144" i="1"/>
  <c r="AU144" i="1"/>
  <c r="AN144" i="1"/>
  <c r="AG144" i="1"/>
  <c r="AY143" i="1"/>
  <c r="AU143" i="1"/>
  <c r="AN143" i="1"/>
  <c r="AG143" i="1"/>
  <c r="BK142" i="1"/>
  <c r="BH142" i="1"/>
  <c r="BN142" i="1" s="1"/>
  <c r="BG142" i="1"/>
  <c r="BD142" i="1"/>
  <c r="AY142" i="1"/>
  <c r="AU142" i="1"/>
  <c r="AN142" i="1"/>
  <c r="AG142" i="1"/>
  <c r="BK141" i="1"/>
  <c r="BG141" i="1"/>
  <c r="BD141" i="1"/>
  <c r="AU141" i="1"/>
  <c r="AN141" i="1"/>
  <c r="AG141" i="1"/>
  <c r="F141" i="1"/>
  <c r="AY141" i="1" s="1"/>
  <c r="BK140" i="1"/>
  <c r="BH140" i="1"/>
  <c r="BN140" i="1" s="1"/>
  <c r="BG140" i="1"/>
  <c r="AY140" i="1"/>
  <c r="AU140" i="1"/>
  <c r="AN140" i="1"/>
  <c r="AG140" i="1"/>
  <c r="BD140" i="1" s="1"/>
  <c r="AY139" i="1"/>
  <c r="AU139" i="1"/>
  <c r="AN139" i="1"/>
  <c r="AG139" i="1"/>
  <c r="AY138" i="1"/>
  <c r="AU138" i="1"/>
  <c r="AN138" i="1"/>
  <c r="AG138" i="1"/>
  <c r="AY137" i="1"/>
  <c r="AU137" i="1"/>
  <c r="AN137" i="1"/>
  <c r="AG137" i="1"/>
  <c r="AY136" i="1"/>
  <c r="AU136" i="1"/>
  <c r="AN136" i="1"/>
  <c r="AG136" i="1"/>
  <c r="AY135" i="1"/>
  <c r="AU135" i="1"/>
  <c r="AN135" i="1"/>
  <c r="AG135" i="1"/>
  <c r="BK134" i="1"/>
  <c r="BH134" i="1"/>
  <c r="BN134" i="1" s="1"/>
  <c r="BG134" i="1"/>
  <c r="BD134" i="1"/>
  <c r="AY134" i="1"/>
  <c r="AU134" i="1"/>
  <c r="AN134" i="1"/>
  <c r="AG134" i="1"/>
  <c r="BK133" i="1"/>
  <c r="BH133" i="1"/>
  <c r="BN133" i="1" s="1"/>
  <c r="BG133" i="1"/>
  <c r="AY133" i="1"/>
  <c r="AU133" i="1"/>
  <c r="AN133" i="1"/>
  <c r="AG133" i="1"/>
  <c r="BD133" i="1" s="1"/>
  <c r="AY132" i="1"/>
  <c r="AU132" i="1"/>
  <c r="AN132" i="1"/>
  <c r="AG132" i="1"/>
  <c r="BK131" i="1"/>
  <c r="BH131" i="1"/>
  <c r="BN131" i="1" s="1"/>
  <c r="BO131" i="1" s="1"/>
  <c r="BG131" i="1"/>
  <c r="BD131" i="1"/>
  <c r="AY131" i="1"/>
  <c r="AU131" i="1"/>
  <c r="AN131" i="1"/>
  <c r="AG131" i="1"/>
  <c r="BK130" i="1"/>
  <c r="BH130" i="1"/>
  <c r="BN130" i="1" s="1"/>
  <c r="BG130" i="1"/>
  <c r="AY130" i="1"/>
  <c r="AU130" i="1"/>
  <c r="AN130" i="1"/>
  <c r="BD130" i="1" s="1"/>
  <c r="AG130" i="1"/>
  <c r="BK129" i="1"/>
  <c r="AU129" i="1"/>
  <c r="AN129" i="1"/>
  <c r="AG129" i="1"/>
  <c r="F129" i="1"/>
  <c r="BH129" i="1" s="1"/>
  <c r="BN129" i="1" s="1"/>
  <c r="AY128" i="1"/>
  <c r="AU128" i="1"/>
  <c r="AN128" i="1"/>
  <c r="AG128" i="1"/>
  <c r="AY127" i="1"/>
  <c r="AU127" i="1"/>
  <c r="AN127" i="1"/>
  <c r="AG127" i="1"/>
  <c r="BK126" i="1"/>
  <c r="BH126" i="1"/>
  <c r="BN126" i="1" s="1"/>
  <c r="BO126" i="1" s="1"/>
  <c r="BG126" i="1"/>
  <c r="AU126" i="1"/>
  <c r="AN126" i="1"/>
  <c r="F126" i="1" s="1"/>
  <c r="AG126" i="1"/>
  <c r="BK125" i="1"/>
  <c r="BH125" i="1"/>
  <c r="BN125" i="1" s="1"/>
  <c r="BO125" i="1" s="1"/>
  <c r="BG125" i="1"/>
  <c r="AU125" i="1"/>
  <c r="AN125" i="1"/>
  <c r="F125" i="1" s="1"/>
  <c r="AG125" i="1"/>
  <c r="AY124" i="1"/>
  <c r="AU124" i="1"/>
  <c r="AN124" i="1"/>
  <c r="AG124" i="1"/>
  <c r="AY123" i="1"/>
  <c r="AU123" i="1"/>
  <c r="AN123" i="1"/>
  <c r="AG123" i="1"/>
  <c r="BK122" i="1"/>
  <c r="BH122" i="1"/>
  <c r="BG122" i="1"/>
  <c r="AY122" i="1"/>
  <c r="AU122" i="1"/>
  <c r="AN122" i="1"/>
  <c r="AG122" i="1"/>
  <c r="BD122" i="1" s="1"/>
  <c r="AY121" i="1"/>
  <c r="AU121" i="1"/>
  <c r="AN121" i="1"/>
  <c r="AG121" i="1"/>
  <c r="BK120" i="1"/>
  <c r="BH120" i="1"/>
  <c r="BN120" i="1" s="1"/>
  <c r="BG120" i="1"/>
  <c r="AY120" i="1"/>
  <c r="AU120" i="1"/>
  <c r="AN120" i="1"/>
  <c r="BD120" i="1" s="1"/>
  <c r="AG120" i="1"/>
  <c r="BK119" i="1"/>
  <c r="BH119" i="1"/>
  <c r="BN119" i="1" s="1"/>
  <c r="BO119" i="1" s="1"/>
  <c r="BG119" i="1"/>
  <c r="BD119" i="1"/>
  <c r="AY119" i="1"/>
  <c r="AU119" i="1"/>
  <c r="AN119" i="1"/>
  <c r="AG119" i="1"/>
  <c r="BK118" i="1"/>
  <c r="BH118" i="1"/>
  <c r="BN118" i="1" s="1"/>
  <c r="BG118" i="1"/>
  <c r="AY118" i="1"/>
  <c r="AU118" i="1"/>
  <c r="AN118" i="1"/>
  <c r="AG118" i="1"/>
  <c r="BD118" i="1" s="1"/>
  <c r="AY117" i="1"/>
  <c r="AU117" i="1"/>
  <c r="AN117" i="1"/>
  <c r="AG117" i="1"/>
  <c r="AY116" i="1"/>
  <c r="AU116" i="1"/>
  <c r="AN116" i="1"/>
  <c r="AG116" i="1"/>
  <c r="AY115" i="1"/>
  <c r="AU115" i="1"/>
  <c r="AN115" i="1"/>
  <c r="AG115" i="1"/>
  <c r="BK114" i="1"/>
  <c r="BG114" i="1"/>
  <c r="BD114" i="1"/>
  <c r="BE114" i="1" s="1"/>
  <c r="AU114" i="1"/>
  <c r="AN114" i="1"/>
  <c r="AG114" i="1"/>
  <c r="F114" i="1"/>
  <c r="BK113" i="1"/>
  <c r="BH113" i="1"/>
  <c r="AY113" i="1"/>
  <c r="AU113" i="1"/>
  <c r="AN113" i="1"/>
  <c r="AG113" i="1"/>
  <c r="BK112" i="1"/>
  <c r="BH112" i="1"/>
  <c r="BN112" i="1" s="1"/>
  <c r="BG112" i="1"/>
  <c r="BD112" i="1"/>
  <c r="AY112" i="1"/>
  <c r="AU112" i="1"/>
  <c r="AN112" i="1"/>
  <c r="AG112" i="1"/>
  <c r="BK111" i="1"/>
  <c r="BH111" i="1"/>
  <c r="BN111" i="1" s="1"/>
  <c r="BG111" i="1"/>
  <c r="BD111" i="1"/>
  <c r="AY111" i="1"/>
  <c r="AU111" i="1"/>
  <c r="AN111" i="1"/>
  <c r="AG111" i="1"/>
  <c r="BK110" i="1"/>
  <c r="BH110" i="1"/>
  <c r="BN110" i="1" s="1"/>
  <c r="BG110" i="1"/>
  <c r="BD110" i="1"/>
  <c r="AY110" i="1"/>
  <c r="AU110" i="1"/>
  <c r="AN110" i="1"/>
  <c r="AG110" i="1"/>
  <c r="AY109" i="1"/>
  <c r="AU109" i="1"/>
  <c r="AN109" i="1"/>
  <c r="AG109" i="1"/>
  <c r="BK108" i="1"/>
  <c r="BH108" i="1"/>
  <c r="BG108" i="1"/>
  <c r="BD108" i="1"/>
  <c r="AY108" i="1"/>
  <c r="AU108" i="1"/>
  <c r="AN108" i="1"/>
  <c r="AG108" i="1"/>
  <c r="AY107" i="1"/>
  <c r="AU107" i="1"/>
  <c r="AN107" i="1"/>
  <c r="AG107" i="1"/>
  <c r="AY106" i="1"/>
  <c r="AU106" i="1"/>
  <c r="AN106" i="1"/>
  <c r="AG106" i="1"/>
  <c r="BK105" i="1"/>
  <c r="BH105" i="1"/>
  <c r="BN105" i="1" s="1"/>
  <c r="BG105" i="1"/>
  <c r="BD105" i="1"/>
  <c r="AY105" i="1"/>
  <c r="AU105" i="1"/>
  <c r="AN105" i="1"/>
  <c r="AG105" i="1"/>
  <c r="AY104" i="1"/>
  <c r="AU104" i="1"/>
  <c r="AN104" i="1"/>
  <c r="AG104" i="1"/>
  <c r="BK103" i="1"/>
  <c r="BH103" i="1"/>
  <c r="BN103" i="1" s="1"/>
  <c r="BO103" i="1" s="1"/>
  <c r="BG103" i="1"/>
  <c r="BD103" i="1"/>
  <c r="BF103" i="1" s="1"/>
  <c r="AY103" i="1"/>
  <c r="AU103" i="1"/>
  <c r="AN103" i="1"/>
  <c r="AG103" i="1"/>
  <c r="BK102" i="1"/>
  <c r="BG102" i="1"/>
  <c r="BD102" i="1"/>
  <c r="AU102" i="1"/>
  <c r="AN102" i="1"/>
  <c r="AG102" i="1"/>
  <c r="F102" i="1"/>
  <c r="BH102" i="1" s="1"/>
  <c r="BN102" i="1" s="1"/>
  <c r="BO102" i="1" s="1"/>
  <c r="BK101" i="1"/>
  <c r="BH101" i="1"/>
  <c r="BN101" i="1" s="1"/>
  <c r="BG101" i="1"/>
  <c r="AY101" i="1"/>
  <c r="AU101" i="1"/>
  <c r="AN101" i="1"/>
  <c r="AG101" i="1"/>
  <c r="BD101" i="1" s="1"/>
  <c r="AY100" i="1"/>
  <c r="AU100" i="1"/>
  <c r="AN100" i="1"/>
  <c r="AG100" i="1"/>
  <c r="AY99" i="1"/>
  <c r="AU99" i="1"/>
  <c r="AN99" i="1"/>
  <c r="AG99" i="1"/>
  <c r="AY98" i="1"/>
  <c r="AU98" i="1"/>
  <c r="AN98" i="1"/>
  <c r="AG98" i="1"/>
  <c r="BK97" i="1"/>
  <c r="BH97" i="1"/>
  <c r="BN97" i="1" s="1"/>
  <c r="BO97" i="1" s="1"/>
  <c r="BG97" i="1"/>
  <c r="AY97" i="1"/>
  <c r="AU97" i="1"/>
  <c r="AN97" i="1"/>
  <c r="BD97" i="1" s="1"/>
  <c r="AG97" i="1"/>
  <c r="AY96" i="1"/>
  <c r="AU96" i="1"/>
  <c r="AN96" i="1"/>
  <c r="AG96" i="1"/>
  <c r="AY95" i="1"/>
  <c r="AU95" i="1"/>
  <c r="AN95" i="1"/>
  <c r="AG95" i="1"/>
  <c r="AY94" i="1"/>
  <c r="AU94" i="1"/>
  <c r="AN94" i="1"/>
  <c r="AG94" i="1"/>
  <c r="AY93" i="1"/>
  <c r="AU93" i="1"/>
  <c r="AN93" i="1"/>
  <c r="AG93" i="1"/>
  <c r="AY92" i="1"/>
  <c r="AU92" i="1"/>
  <c r="AN92" i="1"/>
  <c r="AG92" i="1"/>
  <c r="BK91" i="1"/>
  <c r="BH91" i="1"/>
  <c r="BN91" i="1" s="1"/>
  <c r="BO91" i="1" s="1"/>
  <c r="BG91" i="1"/>
  <c r="BD91" i="1"/>
  <c r="AY91" i="1"/>
  <c r="AU91" i="1"/>
  <c r="AN91" i="1"/>
  <c r="AG91" i="1"/>
  <c r="BK90" i="1"/>
  <c r="BH90" i="1"/>
  <c r="BN90" i="1" s="1"/>
  <c r="BO90" i="1" s="1"/>
  <c r="BG90" i="1"/>
  <c r="AU90" i="1"/>
  <c r="AN90" i="1"/>
  <c r="F90" i="1" s="1"/>
  <c r="AG90" i="1"/>
  <c r="BK89" i="1"/>
  <c r="BH89" i="1"/>
  <c r="BN89" i="1" s="1"/>
  <c r="BO89" i="1" s="1"/>
  <c r="BG89" i="1"/>
  <c r="BD89" i="1"/>
  <c r="BE89" i="1" s="1"/>
  <c r="AY89" i="1"/>
  <c r="AU89" i="1"/>
  <c r="AN89" i="1"/>
  <c r="AG89" i="1"/>
  <c r="AY88" i="1"/>
  <c r="AU88" i="1"/>
  <c r="AN88" i="1"/>
  <c r="AG88" i="1"/>
  <c r="AY87" i="1"/>
  <c r="AU87" i="1"/>
  <c r="AN87" i="1"/>
  <c r="AG87" i="1"/>
  <c r="AY86" i="1"/>
  <c r="AU86" i="1"/>
  <c r="AN86" i="1"/>
  <c r="AG86" i="1"/>
  <c r="BK85" i="1"/>
  <c r="BH85" i="1"/>
  <c r="BN85" i="1" s="1"/>
  <c r="BO85" i="1" s="1"/>
  <c r="BG85" i="1"/>
  <c r="BD85" i="1"/>
  <c r="AY85" i="1"/>
  <c r="AU85" i="1"/>
  <c r="AN85" i="1"/>
  <c r="AG85" i="1"/>
  <c r="AY84" i="1"/>
  <c r="AU84" i="1"/>
  <c r="AN84" i="1"/>
  <c r="AG84" i="1"/>
  <c r="BK83" i="1"/>
  <c r="BH83" i="1"/>
  <c r="BN83" i="1" s="1"/>
  <c r="BO83" i="1" s="1"/>
  <c r="BG83" i="1"/>
  <c r="AU83" i="1"/>
  <c r="AN83" i="1"/>
  <c r="F83" i="1" s="1"/>
  <c r="AG83" i="1"/>
  <c r="AY82" i="1"/>
  <c r="AU82" i="1"/>
  <c r="AN82" i="1"/>
  <c r="AG82" i="1"/>
  <c r="AY81" i="1"/>
  <c r="AU81" i="1"/>
  <c r="AN81" i="1"/>
  <c r="AG81" i="1"/>
  <c r="AY80" i="1"/>
  <c r="AU80" i="1"/>
  <c r="AN80" i="1"/>
  <c r="AG80" i="1"/>
  <c r="AY79" i="1"/>
  <c r="AU79" i="1"/>
  <c r="AN79" i="1"/>
  <c r="AG79" i="1"/>
  <c r="BK78" i="1"/>
  <c r="BH78" i="1"/>
  <c r="BN78" i="1" s="1"/>
  <c r="BG78" i="1"/>
  <c r="BD78" i="1"/>
  <c r="AY78" i="1"/>
  <c r="AU78" i="1"/>
  <c r="AN78" i="1"/>
  <c r="AG78" i="1"/>
  <c r="AY77" i="1"/>
  <c r="AU77" i="1"/>
  <c r="AN77" i="1"/>
  <c r="AG77" i="1"/>
  <c r="AY76" i="1"/>
  <c r="AU76" i="1"/>
  <c r="AN76" i="1"/>
  <c r="AG76" i="1"/>
  <c r="AY75" i="1"/>
  <c r="AU75" i="1"/>
  <c r="AN75" i="1"/>
  <c r="AG75" i="1"/>
  <c r="BK74" i="1"/>
  <c r="BH74" i="1"/>
  <c r="BG74" i="1"/>
  <c r="BD74" i="1"/>
  <c r="AY74" i="1"/>
  <c r="AU74" i="1"/>
  <c r="AN74" i="1"/>
  <c r="AG74" i="1"/>
  <c r="BK73" i="1"/>
  <c r="BH73" i="1"/>
  <c r="BN73" i="1" s="1"/>
  <c r="BG73" i="1"/>
  <c r="AU73" i="1"/>
  <c r="AN73" i="1"/>
  <c r="F73" i="1" s="1"/>
  <c r="AG73" i="1"/>
  <c r="AY72" i="1"/>
  <c r="AU72" i="1"/>
  <c r="AN72" i="1"/>
  <c r="AG72" i="1"/>
  <c r="BK71" i="1"/>
  <c r="BH71" i="1"/>
  <c r="BN71" i="1" s="1"/>
  <c r="BO71" i="1" s="1"/>
  <c r="BG71" i="1"/>
  <c r="AU71" i="1"/>
  <c r="AN71" i="1"/>
  <c r="AG71" i="1"/>
  <c r="F71" i="1"/>
  <c r="BK70" i="1"/>
  <c r="BG70" i="1"/>
  <c r="BD70" i="1"/>
  <c r="AU70" i="1"/>
  <c r="AN70" i="1"/>
  <c r="AG70" i="1"/>
  <c r="F70" i="1"/>
  <c r="BK69" i="1"/>
  <c r="BH69" i="1"/>
  <c r="BN69" i="1" s="1"/>
  <c r="BG69" i="1"/>
  <c r="AY69" i="1"/>
  <c r="AU69" i="1"/>
  <c r="AN69" i="1"/>
  <c r="BD69" i="1" s="1"/>
  <c r="AG69" i="1"/>
  <c r="AY68" i="1"/>
  <c r="AU68" i="1"/>
  <c r="AN68" i="1"/>
  <c r="AG68" i="1"/>
  <c r="AY67" i="1"/>
  <c r="AU67" i="1"/>
  <c r="AN67" i="1"/>
  <c r="AG67" i="1"/>
  <c r="AY66" i="1"/>
  <c r="AU66" i="1"/>
  <c r="AN66" i="1"/>
  <c r="AG66" i="1"/>
  <c r="BK65" i="1"/>
  <c r="BH65" i="1"/>
  <c r="BN65" i="1" s="1"/>
  <c r="BG65" i="1"/>
  <c r="AY65" i="1"/>
  <c r="AU65" i="1"/>
  <c r="AN65" i="1"/>
  <c r="AG65" i="1"/>
  <c r="BD65" i="1" s="1"/>
  <c r="AY64" i="1"/>
  <c r="AU64" i="1"/>
  <c r="AN64" i="1"/>
  <c r="AG64" i="1"/>
  <c r="BK63" i="1"/>
  <c r="BH63" i="1"/>
  <c r="BG63" i="1"/>
  <c r="AY63" i="1"/>
  <c r="AU63" i="1"/>
  <c r="AN63" i="1"/>
  <c r="AG63" i="1"/>
  <c r="BD63" i="1" s="1"/>
  <c r="BK62" i="1"/>
  <c r="BH62" i="1"/>
  <c r="BN62" i="1" s="1"/>
  <c r="BO62" i="1" s="1"/>
  <c r="BG62" i="1"/>
  <c r="AY62" i="1"/>
  <c r="AU62" i="1"/>
  <c r="AN62" i="1"/>
  <c r="AG62" i="1"/>
  <c r="BD62" i="1" s="1"/>
  <c r="AY61" i="1"/>
  <c r="AU61" i="1"/>
  <c r="AN61" i="1"/>
  <c r="AG61" i="1"/>
  <c r="AY60" i="1"/>
  <c r="AU60" i="1"/>
  <c r="AN60" i="1"/>
  <c r="AG60" i="1"/>
  <c r="AY59" i="1"/>
  <c r="AU59" i="1"/>
  <c r="AN59" i="1"/>
  <c r="AG59" i="1"/>
  <c r="BK58" i="1"/>
  <c r="BH58" i="1"/>
  <c r="BN58" i="1" s="1"/>
  <c r="BO58" i="1" s="1"/>
  <c r="BG58" i="1"/>
  <c r="AU58" i="1"/>
  <c r="AN58" i="1"/>
  <c r="F58" i="1" s="1"/>
  <c r="AG58" i="1"/>
  <c r="AY57" i="1"/>
  <c r="AU57" i="1"/>
  <c r="AN57" i="1"/>
  <c r="AG57" i="1"/>
  <c r="BK56" i="1"/>
  <c r="BH56" i="1"/>
  <c r="BN56" i="1" s="1"/>
  <c r="BO56" i="1" s="1"/>
  <c r="BG56" i="1"/>
  <c r="AY56" i="1"/>
  <c r="AU56" i="1"/>
  <c r="AN56" i="1"/>
  <c r="AG56" i="1"/>
  <c r="BD56" i="1" s="1"/>
  <c r="AY55" i="1"/>
  <c r="AU55" i="1"/>
  <c r="AN55" i="1"/>
  <c r="AG55" i="1"/>
  <c r="AY54" i="1"/>
  <c r="AU54" i="1"/>
  <c r="AN54" i="1"/>
  <c r="AG54" i="1"/>
  <c r="AY53" i="1"/>
  <c r="AU53" i="1"/>
  <c r="AN53" i="1"/>
  <c r="AG53" i="1"/>
  <c r="AY52" i="1"/>
  <c r="AU52" i="1"/>
  <c r="AN52" i="1"/>
  <c r="AG52" i="1"/>
  <c r="BK51" i="1"/>
  <c r="BH51" i="1"/>
  <c r="BN51" i="1" s="1"/>
  <c r="BG51" i="1"/>
  <c r="AY51" i="1"/>
  <c r="AU51" i="1"/>
  <c r="AN51" i="1"/>
  <c r="AG51" i="1"/>
  <c r="BD51" i="1" s="1"/>
  <c r="BK50" i="1"/>
  <c r="BH50" i="1"/>
  <c r="BN50" i="1" s="1"/>
  <c r="BO50" i="1" s="1"/>
  <c r="BG50" i="1"/>
  <c r="AU50" i="1"/>
  <c r="AN50" i="1"/>
  <c r="F50" i="1" s="1"/>
  <c r="AY50" i="1" s="1"/>
  <c r="AG50" i="1"/>
  <c r="AY49" i="1"/>
  <c r="AU49" i="1"/>
  <c r="AN49" i="1"/>
  <c r="AG49" i="1"/>
  <c r="BK48" i="1"/>
  <c r="BH48" i="1"/>
  <c r="BN48" i="1" s="1"/>
  <c r="BG48" i="1"/>
  <c r="AY48" i="1"/>
  <c r="AU48" i="1"/>
  <c r="AN48" i="1"/>
  <c r="BD48" i="1" s="1"/>
  <c r="AG48" i="1"/>
  <c r="AY47" i="1"/>
  <c r="AU47" i="1"/>
  <c r="AN47" i="1"/>
  <c r="AG47" i="1"/>
  <c r="AY46" i="1"/>
  <c r="AU46" i="1"/>
  <c r="AN46" i="1"/>
  <c r="AG46" i="1"/>
  <c r="AY45" i="1"/>
  <c r="AU45" i="1"/>
  <c r="AN45" i="1"/>
  <c r="AG45" i="1"/>
  <c r="AY44" i="1"/>
  <c r="AU44" i="1"/>
  <c r="AN44" i="1"/>
  <c r="AG44" i="1"/>
  <c r="BK43" i="1"/>
  <c r="BH43" i="1"/>
  <c r="BN43" i="1" s="1"/>
  <c r="BG43" i="1"/>
  <c r="AY43" i="1"/>
  <c r="AU43" i="1"/>
  <c r="AN43" i="1"/>
  <c r="BD43" i="1" s="1"/>
  <c r="AG43" i="1"/>
  <c r="BK42" i="1"/>
  <c r="BH42" i="1"/>
  <c r="BN42" i="1" s="1"/>
  <c r="BO42" i="1" s="1"/>
  <c r="BG42" i="1"/>
  <c r="BD42" i="1"/>
  <c r="AY42" i="1"/>
  <c r="AU42" i="1"/>
  <c r="AN42" i="1"/>
  <c r="AG42" i="1"/>
  <c r="BK41" i="1"/>
  <c r="BH41" i="1"/>
  <c r="BN41" i="1" s="1"/>
  <c r="BO41" i="1" s="1"/>
  <c r="BG41" i="1"/>
  <c r="AU41" i="1"/>
  <c r="AN41" i="1"/>
  <c r="F41" i="1" s="1"/>
  <c r="AG41" i="1"/>
  <c r="BK40" i="1"/>
  <c r="BH40" i="1"/>
  <c r="BG40" i="1"/>
  <c r="AY40" i="1"/>
  <c r="AU40" i="1"/>
  <c r="AN40" i="1"/>
  <c r="BD40" i="1" s="1"/>
  <c r="AG40" i="1"/>
  <c r="BK39" i="1"/>
  <c r="BH39" i="1"/>
  <c r="BN39" i="1" s="1"/>
  <c r="BG39" i="1"/>
  <c r="BD39" i="1"/>
  <c r="AY39" i="1"/>
  <c r="AU39" i="1"/>
  <c r="AN39" i="1"/>
  <c r="AG39" i="1"/>
  <c r="AY38" i="1"/>
  <c r="AU38" i="1"/>
  <c r="AN38" i="1"/>
  <c r="AG38" i="1"/>
  <c r="AY37" i="1"/>
  <c r="AU37" i="1"/>
  <c r="AN37" i="1"/>
  <c r="AG37" i="1"/>
  <c r="AY36" i="1"/>
  <c r="AU36" i="1"/>
  <c r="AN36" i="1"/>
  <c r="AG36" i="1"/>
  <c r="BK35" i="1"/>
  <c r="BH35" i="1"/>
  <c r="BN35" i="1" s="1"/>
  <c r="BG35" i="1"/>
  <c r="AY35" i="1"/>
  <c r="AU35" i="1"/>
  <c r="AN35" i="1"/>
  <c r="AG35" i="1"/>
  <c r="BD35" i="1" s="1"/>
  <c r="AY34" i="1"/>
  <c r="AU34" i="1"/>
  <c r="AN34" i="1"/>
  <c r="AG34" i="1"/>
  <c r="AY33" i="1"/>
  <c r="AU33" i="1"/>
  <c r="AN33" i="1"/>
  <c r="AG33" i="1"/>
  <c r="AY32" i="1"/>
  <c r="AU32" i="1"/>
  <c r="AN32" i="1"/>
  <c r="AG32" i="1"/>
  <c r="BK31" i="1"/>
  <c r="BG31" i="1"/>
  <c r="BD31" i="1"/>
  <c r="AU31" i="1"/>
  <c r="AN31" i="1"/>
  <c r="AG31" i="1"/>
  <c r="F31" i="1"/>
  <c r="AY31" i="1" s="1"/>
  <c r="AY30" i="1"/>
  <c r="AU30" i="1"/>
  <c r="AN30" i="1"/>
  <c r="AG30" i="1"/>
  <c r="AY29" i="1"/>
  <c r="AU29" i="1"/>
  <c r="AN29" i="1"/>
  <c r="AG29" i="1"/>
  <c r="AY28" i="1"/>
  <c r="AU28" i="1"/>
  <c r="AN28" i="1"/>
  <c r="AG28" i="1"/>
  <c r="AY27" i="1"/>
  <c r="AU27" i="1"/>
  <c r="AN27" i="1"/>
  <c r="AG27" i="1"/>
  <c r="AY26" i="1"/>
  <c r="AU26" i="1"/>
  <c r="AN26" i="1"/>
  <c r="AG26" i="1"/>
  <c r="AY25" i="1"/>
  <c r="AU25" i="1"/>
  <c r="AN25" i="1"/>
  <c r="AG25" i="1"/>
  <c r="AY24" i="1"/>
  <c r="AU24" i="1"/>
  <c r="AN24" i="1"/>
  <c r="AG24" i="1"/>
  <c r="AY23" i="1"/>
  <c r="AU23" i="1"/>
  <c r="AN23" i="1"/>
  <c r="AG23" i="1"/>
  <c r="AY22" i="1"/>
  <c r="AU22" i="1"/>
  <c r="AN22" i="1"/>
  <c r="AG22" i="1"/>
  <c r="AY21" i="1"/>
  <c r="AU21" i="1"/>
  <c r="AN21" i="1"/>
  <c r="AG21" i="1"/>
  <c r="BK20" i="1"/>
  <c r="BH20" i="1"/>
  <c r="BN20" i="1" s="1"/>
  <c r="BG20" i="1"/>
  <c r="BD20" i="1"/>
  <c r="BF20" i="1" s="1"/>
  <c r="AY20" i="1"/>
  <c r="AU20" i="1"/>
  <c r="AN20" i="1"/>
  <c r="AG20" i="1"/>
  <c r="BK19" i="1"/>
  <c r="BH19" i="1"/>
  <c r="BN19" i="1" s="1"/>
  <c r="BG19" i="1"/>
  <c r="AY19" i="1"/>
  <c r="AU19" i="1"/>
  <c r="AN19" i="1"/>
  <c r="AG19" i="1"/>
  <c r="BD19" i="1" s="1"/>
  <c r="BK18" i="1"/>
  <c r="BH18" i="1"/>
  <c r="BG18" i="1"/>
  <c r="AY18" i="1"/>
  <c r="AU18" i="1"/>
  <c r="AN18" i="1"/>
  <c r="BD18" i="1" s="1"/>
  <c r="AG18" i="1"/>
  <c r="AY17" i="1"/>
  <c r="AU17" i="1"/>
  <c r="AN17" i="1"/>
  <c r="AG17" i="1"/>
  <c r="AY16" i="1"/>
  <c r="AU16" i="1"/>
  <c r="AN16" i="1"/>
  <c r="AG16" i="1"/>
  <c r="BK15" i="1"/>
  <c r="BH15" i="1"/>
  <c r="BN15" i="1" s="1"/>
  <c r="BO15" i="1" s="1"/>
  <c r="BG15" i="1"/>
  <c r="AU15" i="1"/>
  <c r="AN15" i="1"/>
  <c r="F15" i="1" s="1"/>
  <c r="AG15" i="1"/>
  <c r="BK14" i="1"/>
  <c r="BH14" i="1"/>
  <c r="BN14" i="1" s="1"/>
  <c r="BO14" i="1" s="1"/>
  <c r="BG14" i="1"/>
  <c r="BD14" i="1"/>
  <c r="AY14" i="1"/>
  <c r="AU14" i="1"/>
  <c r="AN14" i="1"/>
  <c r="AG14" i="1"/>
  <c r="BK13" i="1"/>
  <c r="BH13" i="1"/>
  <c r="BN13" i="1" s="1"/>
  <c r="BG13" i="1"/>
  <c r="AY13" i="1"/>
  <c r="AU13" i="1"/>
  <c r="AN13" i="1"/>
  <c r="BD13" i="1" s="1"/>
  <c r="AG13" i="1"/>
  <c r="BK12" i="1"/>
  <c r="BG12" i="1"/>
  <c r="BD12" i="1"/>
  <c r="AU12" i="1"/>
  <c r="AN12" i="1"/>
  <c r="AG12" i="1"/>
  <c r="F12" i="1"/>
  <c r="AY12" i="1" s="1"/>
  <c r="AY11" i="1"/>
  <c r="AU11" i="1"/>
  <c r="AN11" i="1"/>
  <c r="AG11" i="1"/>
  <c r="BK10" i="1"/>
  <c r="BH10" i="1"/>
  <c r="BG10" i="1"/>
  <c r="BD10" i="1"/>
  <c r="BF10" i="1" s="1"/>
  <c r="AY10" i="1"/>
  <c r="AU10" i="1"/>
  <c r="AN10" i="1"/>
  <c r="AG10" i="1"/>
  <c r="BK9" i="1"/>
  <c r="BH9" i="1"/>
  <c r="BN9" i="1" s="1"/>
  <c r="BO9" i="1" s="1"/>
  <c r="BG9" i="1"/>
  <c r="BD9" i="1"/>
  <c r="BF9" i="1" s="1"/>
  <c r="AY9" i="1"/>
  <c r="AU9" i="1"/>
  <c r="AN9" i="1"/>
  <c r="AG9" i="1"/>
  <c r="BK8" i="1"/>
  <c r="BH8" i="1"/>
  <c r="BG8" i="1"/>
  <c r="AY8" i="1"/>
  <c r="AU8" i="1"/>
  <c r="AN8" i="1"/>
  <c r="AG8" i="1"/>
  <c r="BD8" i="1" s="1"/>
  <c r="BK7" i="1"/>
  <c r="BH7" i="1"/>
  <c r="BN7" i="1" s="1"/>
  <c r="BO7" i="1" s="1"/>
  <c r="BG7" i="1"/>
  <c r="AU7" i="1"/>
  <c r="AN7" i="1"/>
  <c r="F7" i="1" s="1"/>
  <c r="AG7" i="1"/>
  <c r="BH141" i="1" l="1"/>
  <c r="BN141" i="1" s="1"/>
  <c r="BO141" i="1" s="1"/>
  <c r="BI536" i="1"/>
  <c r="BI42" i="1"/>
  <c r="K267" i="6"/>
  <c r="Q267" i="15" s="1"/>
  <c r="R267" i="15" s="1"/>
  <c r="K221" i="6"/>
  <c r="L221" i="6" s="1"/>
  <c r="K264" i="6"/>
  <c r="K175" i="6"/>
  <c r="Q175" i="15" s="1"/>
  <c r="R175" i="15" s="1"/>
  <c r="BJ217" i="1"/>
  <c r="BJ218" i="1"/>
  <c r="BJ219" i="1"/>
  <c r="K222" i="6"/>
  <c r="L222" i="6" s="1"/>
  <c r="BJ487" i="1"/>
  <c r="K73" i="6"/>
  <c r="BO73" i="1"/>
  <c r="K328" i="6"/>
  <c r="Q328" i="15" s="1"/>
  <c r="R328" i="15" s="1"/>
  <c r="BO328" i="1"/>
  <c r="M328" i="6" s="1"/>
  <c r="K112" i="6"/>
  <c r="BO112" i="1"/>
  <c r="BJ328" i="1"/>
  <c r="BJ484" i="1"/>
  <c r="BJ162" i="1"/>
  <c r="K181" i="6"/>
  <c r="BO181" i="1"/>
  <c r="BI190" i="1"/>
  <c r="BJ8" i="1"/>
  <c r="BN8" i="1"/>
  <c r="BJ10" i="1"/>
  <c r="BN10" i="1"/>
  <c r="K10" i="6" s="1"/>
  <c r="BI18" i="1"/>
  <c r="BN18" i="1"/>
  <c r="BJ56" i="1"/>
  <c r="BI63" i="1"/>
  <c r="BN63" i="1"/>
  <c r="BO63" i="1" s="1"/>
  <c r="BJ108" i="1"/>
  <c r="BN108" i="1"/>
  <c r="K108" i="6" s="1"/>
  <c r="BJ122" i="1"/>
  <c r="BN122" i="1"/>
  <c r="BJ184" i="1"/>
  <c r="BN184" i="1"/>
  <c r="K184" i="6" s="1"/>
  <c r="BI186" i="1"/>
  <c r="BN186" i="1"/>
  <c r="K186" i="6" s="1"/>
  <c r="BI204" i="1"/>
  <c r="BN204" i="1"/>
  <c r="BO204" i="1" s="1"/>
  <c r="BI235" i="1"/>
  <c r="BJ258" i="1"/>
  <c r="BN258" i="1"/>
  <c r="BI265" i="1"/>
  <c r="BN265" i="1"/>
  <c r="BO265" i="1" s="1"/>
  <c r="BJ448" i="1"/>
  <c r="BI157" i="1"/>
  <c r="BN157" i="1"/>
  <c r="BI237" i="1"/>
  <c r="BN237" i="1"/>
  <c r="BJ245" i="1"/>
  <c r="BN245" i="1"/>
  <c r="BO245" i="1" s="1"/>
  <c r="M245" i="6" s="1"/>
  <c r="BJ257" i="1"/>
  <c r="BN257" i="1"/>
  <c r="K257" i="6" s="1"/>
  <c r="BJ430" i="1"/>
  <c r="BN430" i="1"/>
  <c r="K430" i="6" s="1"/>
  <c r="BJ437" i="1"/>
  <c r="BN437" i="1"/>
  <c r="K437" i="6" s="1"/>
  <c r="BJ490" i="1"/>
  <c r="BN490" i="1"/>
  <c r="BI7" i="1"/>
  <c r="BJ39" i="1"/>
  <c r="BJ40" i="1"/>
  <c r="BN40" i="1"/>
  <c r="K40" i="6" s="1"/>
  <c r="BF114" i="1"/>
  <c r="G114" i="6" s="1"/>
  <c r="BI156" i="1"/>
  <c r="BN156" i="1"/>
  <c r="BJ179" i="1"/>
  <c r="BN179" i="1"/>
  <c r="BO179" i="1" s="1"/>
  <c r="BJ214" i="1"/>
  <c r="BN214" i="1"/>
  <c r="BJ260" i="1"/>
  <c r="BN260" i="1"/>
  <c r="K260" i="6" s="1"/>
  <c r="BE397" i="1"/>
  <c r="BJ461" i="1"/>
  <c r="BN461" i="1"/>
  <c r="K461" i="6" s="1"/>
  <c r="BJ511" i="1"/>
  <c r="BN511" i="1"/>
  <c r="BI519" i="1"/>
  <c r="BJ599" i="1"/>
  <c r="BN599" i="1"/>
  <c r="BJ601" i="1"/>
  <c r="BJ74" i="1"/>
  <c r="BN74" i="1"/>
  <c r="BO74" i="1" s="1"/>
  <c r="BN113" i="1"/>
  <c r="BJ171" i="1"/>
  <c r="BN171" i="1"/>
  <c r="BI210" i="1"/>
  <c r="BN210" i="1"/>
  <c r="K210" i="6" s="1"/>
  <c r="BN246" i="1"/>
  <c r="BJ259" i="1"/>
  <c r="BN259" i="1"/>
  <c r="K259" i="6" s="1"/>
  <c r="BI269" i="1"/>
  <c r="BN269" i="1"/>
  <c r="BO269" i="1" s="1"/>
  <c r="BJ286" i="1"/>
  <c r="BN286" i="1"/>
  <c r="K286" i="6" s="1"/>
  <c r="BJ434" i="1"/>
  <c r="BN434" i="1"/>
  <c r="K434" i="6" s="1"/>
  <c r="BJ539" i="1"/>
  <c r="BN539" i="1"/>
  <c r="BO539" i="1" s="1"/>
  <c r="BJ575" i="1"/>
  <c r="J575" i="6" s="1"/>
  <c r="BN575" i="1"/>
  <c r="K575" i="6" s="1"/>
  <c r="BD50" i="1"/>
  <c r="I50" i="15" s="1"/>
  <c r="J50" i="15" s="1"/>
  <c r="BJ210" i="1"/>
  <c r="O615" i="6"/>
  <c r="BE274" i="1"/>
  <c r="G274" i="6" s="1"/>
  <c r="BF329" i="1"/>
  <c r="BF330" i="1"/>
  <c r="AY90" i="1"/>
  <c r="N90" i="6" s="1"/>
  <c r="BD90" i="1"/>
  <c r="E90" i="6" s="1"/>
  <c r="F90" i="6" s="1"/>
  <c r="BE551" i="1"/>
  <c r="M551" i="15"/>
  <c r="N551" i="15" s="1"/>
  <c r="E551" i="15"/>
  <c r="F551" i="15" s="1"/>
  <c r="I551" i="15"/>
  <c r="J551" i="15" s="1"/>
  <c r="BU617" i="1"/>
  <c r="BF256" i="1"/>
  <c r="E256" i="15"/>
  <c r="F256" i="15" s="1"/>
  <c r="M256" i="15"/>
  <c r="N256" i="15" s="1"/>
  <c r="I256" i="15"/>
  <c r="J256" i="15" s="1"/>
  <c r="S74" i="15"/>
  <c r="I309" i="15"/>
  <c r="J309" i="15" s="1"/>
  <c r="M309" i="15"/>
  <c r="N309" i="15" s="1"/>
  <c r="E309" i="15"/>
  <c r="F309" i="15" s="1"/>
  <c r="S310" i="15"/>
  <c r="S312" i="15"/>
  <c r="S314" i="15"/>
  <c r="S316" i="15"/>
  <c r="S317" i="15"/>
  <c r="S320" i="15"/>
  <c r="S322" i="15"/>
  <c r="S324" i="15"/>
  <c r="F327" i="1"/>
  <c r="BE327" i="1" s="1"/>
  <c r="G327" i="6" s="1"/>
  <c r="Q327" i="15"/>
  <c r="R327" i="15" s="1"/>
  <c r="L327" i="6"/>
  <c r="BF331" i="1"/>
  <c r="Q331" i="15"/>
  <c r="R331" i="15" s="1"/>
  <c r="L331" i="6"/>
  <c r="S332" i="15"/>
  <c r="S334" i="15"/>
  <c r="S336" i="15"/>
  <c r="S338" i="15"/>
  <c r="S340" i="15"/>
  <c r="S342" i="15"/>
  <c r="S344" i="15"/>
  <c r="M345" i="15"/>
  <c r="N345" i="15" s="1"/>
  <c r="I345" i="15"/>
  <c r="J345" i="15" s="1"/>
  <c r="E345" i="15"/>
  <c r="F345" i="15" s="1"/>
  <c r="S346" i="15"/>
  <c r="S348" i="15"/>
  <c r="I349" i="15"/>
  <c r="J349" i="15" s="1"/>
  <c r="M349" i="15"/>
  <c r="N349" i="15" s="1"/>
  <c r="E349" i="15"/>
  <c r="F349" i="15" s="1"/>
  <c r="S351" i="15"/>
  <c r="S353" i="15"/>
  <c r="S355" i="15"/>
  <c r="S357" i="15"/>
  <c r="S360" i="15"/>
  <c r="S361" i="15"/>
  <c r="I362" i="15"/>
  <c r="J362" i="15" s="1"/>
  <c r="M362" i="15"/>
  <c r="N362" i="15" s="1"/>
  <c r="E362" i="15"/>
  <c r="F362" i="15" s="1"/>
  <c r="I363" i="15"/>
  <c r="J363" i="15" s="1"/>
  <c r="E363" i="15"/>
  <c r="F363" i="15" s="1"/>
  <c r="M363" i="15"/>
  <c r="N363" i="15" s="1"/>
  <c r="E364" i="15"/>
  <c r="F364" i="15" s="1"/>
  <c r="M364" i="15"/>
  <c r="N364" i="15" s="1"/>
  <c r="I364" i="15"/>
  <c r="J364" i="15" s="1"/>
  <c r="M365" i="15"/>
  <c r="N365" i="15" s="1"/>
  <c r="I365" i="15"/>
  <c r="J365" i="15" s="1"/>
  <c r="E365" i="15"/>
  <c r="F365" i="15" s="1"/>
  <c r="BI369" i="1"/>
  <c r="O369" i="15"/>
  <c r="P369" i="15" s="1"/>
  <c r="K369" i="15"/>
  <c r="L369" i="15" s="1"/>
  <c r="G369" i="15"/>
  <c r="H369" i="15" s="1"/>
  <c r="E371" i="15"/>
  <c r="F371" i="15" s="1"/>
  <c r="I371" i="15"/>
  <c r="J371" i="15" s="1"/>
  <c r="M371" i="15"/>
  <c r="N371" i="15" s="1"/>
  <c r="E372" i="15"/>
  <c r="F372" i="15" s="1"/>
  <c r="I372" i="15"/>
  <c r="J372" i="15" s="1"/>
  <c r="M372" i="15"/>
  <c r="N372" i="15" s="1"/>
  <c r="BI375" i="1"/>
  <c r="O375" i="15"/>
  <c r="P375" i="15" s="1"/>
  <c r="K375" i="15"/>
  <c r="L375" i="15" s="1"/>
  <c r="G375" i="15"/>
  <c r="H375" i="15" s="1"/>
  <c r="M377" i="15"/>
  <c r="N377" i="15" s="1"/>
  <c r="I377" i="15"/>
  <c r="J377" i="15" s="1"/>
  <c r="E377" i="15"/>
  <c r="F377" i="15" s="1"/>
  <c r="Q378" i="15"/>
  <c r="R378" i="15" s="1"/>
  <c r="L378" i="6"/>
  <c r="M397" i="15"/>
  <c r="N397" i="15" s="1"/>
  <c r="I397" i="15"/>
  <c r="J397" i="15" s="1"/>
  <c r="E397" i="15"/>
  <c r="F397" i="15" s="1"/>
  <c r="BF403" i="1"/>
  <c r="M403" i="15"/>
  <c r="N403" i="15" s="1"/>
  <c r="E403" i="15"/>
  <c r="F403" i="15" s="1"/>
  <c r="I403" i="15"/>
  <c r="J403" i="15" s="1"/>
  <c r="BF405" i="1"/>
  <c r="M405" i="15"/>
  <c r="N405" i="15" s="1"/>
  <c r="E405" i="15"/>
  <c r="F405" i="15" s="1"/>
  <c r="I405" i="15"/>
  <c r="J405" i="15" s="1"/>
  <c r="S407" i="15"/>
  <c r="BE415" i="1"/>
  <c r="E415" i="15"/>
  <c r="F415" i="15" s="1"/>
  <c r="M415" i="15"/>
  <c r="N415" i="15" s="1"/>
  <c r="I415" i="15"/>
  <c r="J415" i="15" s="1"/>
  <c r="BJ416" i="1"/>
  <c r="G416" i="15"/>
  <c r="H416" i="15" s="1"/>
  <c r="K416" i="15"/>
  <c r="L416" i="15" s="1"/>
  <c r="O416" i="15"/>
  <c r="P416" i="15" s="1"/>
  <c r="S422" i="15"/>
  <c r="S425" i="15"/>
  <c r="G429" i="15"/>
  <c r="H429" i="15" s="1"/>
  <c r="O429" i="15"/>
  <c r="P429" i="15" s="1"/>
  <c r="K429" i="15"/>
  <c r="L429" i="15" s="1"/>
  <c r="K434" i="15"/>
  <c r="L434" i="15" s="1"/>
  <c r="O434" i="15"/>
  <c r="P434" i="15" s="1"/>
  <c r="G434" i="15"/>
  <c r="H434" i="15" s="1"/>
  <c r="G435" i="15"/>
  <c r="H435" i="15" s="1"/>
  <c r="O435" i="15"/>
  <c r="P435" i="15" s="1"/>
  <c r="K435" i="15"/>
  <c r="L435" i="15" s="1"/>
  <c r="S439" i="15"/>
  <c r="S442" i="15"/>
  <c r="K447" i="15"/>
  <c r="L447" i="15" s="1"/>
  <c r="G447" i="15"/>
  <c r="H447" i="15" s="1"/>
  <c r="O447" i="15"/>
  <c r="P447" i="15" s="1"/>
  <c r="G449" i="15"/>
  <c r="H449" i="15" s="1"/>
  <c r="K449" i="15"/>
  <c r="L449" i="15" s="1"/>
  <c r="O449" i="15"/>
  <c r="P449" i="15" s="1"/>
  <c r="O450" i="15"/>
  <c r="P450" i="15" s="1"/>
  <c r="K450" i="15"/>
  <c r="L450" i="15" s="1"/>
  <c r="G450" i="15"/>
  <c r="H450" i="15" s="1"/>
  <c r="K454" i="15"/>
  <c r="L454" i="15" s="1"/>
  <c r="O454" i="15"/>
  <c r="P454" i="15" s="1"/>
  <c r="G454" i="15"/>
  <c r="H454" i="15" s="1"/>
  <c r="BJ457" i="1"/>
  <c r="K457" i="15"/>
  <c r="L457" i="15" s="1"/>
  <c r="G457" i="15"/>
  <c r="H457" i="15" s="1"/>
  <c r="O457" i="15"/>
  <c r="P457" i="15" s="1"/>
  <c r="G460" i="15"/>
  <c r="H460" i="15" s="1"/>
  <c r="K460" i="15"/>
  <c r="L460" i="15" s="1"/>
  <c r="O460" i="15"/>
  <c r="P460" i="15" s="1"/>
  <c r="S464" i="15"/>
  <c r="S466" i="15"/>
  <c r="O470" i="15"/>
  <c r="P470" i="15" s="1"/>
  <c r="G470" i="15"/>
  <c r="H470" i="15" s="1"/>
  <c r="K470" i="15"/>
  <c r="L470" i="15" s="1"/>
  <c r="K474" i="15"/>
  <c r="L474" i="15" s="1"/>
  <c r="G474" i="15"/>
  <c r="H474" i="15" s="1"/>
  <c r="O474" i="15"/>
  <c r="P474" i="15" s="1"/>
  <c r="S476" i="15"/>
  <c r="BJ478" i="1"/>
  <c r="K478" i="15"/>
  <c r="L478" i="15" s="1"/>
  <c r="G478" i="15"/>
  <c r="H478" i="15" s="1"/>
  <c r="O478" i="15"/>
  <c r="P478" i="15" s="1"/>
  <c r="S483" i="15"/>
  <c r="S494" i="15"/>
  <c r="S495" i="15"/>
  <c r="BF497" i="1"/>
  <c r="E497" i="15"/>
  <c r="F497" i="15" s="1"/>
  <c r="I497" i="15"/>
  <c r="J497" i="15" s="1"/>
  <c r="M497" i="15"/>
  <c r="N497" i="15" s="1"/>
  <c r="BE497" i="1"/>
  <c r="S498" i="15"/>
  <c r="S500" i="15"/>
  <c r="S501" i="15"/>
  <c r="S504" i="15"/>
  <c r="BF506" i="1"/>
  <c r="I506" i="15"/>
  <c r="J506" i="15" s="1"/>
  <c r="M506" i="15"/>
  <c r="N506" i="15" s="1"/>
  <c r="E506" i="15"/>
  <c r="F506" i="15" s="1"/>
  <c r="BE506" i="1"/>
  <c r="BF507" i="1"/>
  <c r="M507" i="15"/>
  <c r="N507" i="15" s="1"/>
  <c r="I507" i="15"/>
  <c r="J507" i="15" s="1"/>
  <c r="E507" i="15"/>
  <c r="F507" i="15" s="1"/>
  <c r="BE507" i="1"/>
  <c r="BF508" i="1"/>
  <c r="M508" i="15"/>
  <c r="N508" i="15" s="1"/>
  <c r="E508" i="15"/>
  <c r="F508" i="15" s="1"/>
  <c r="I508" i="15"/>
  <c r="J508" i="15" s="1"/>
  <c r="BE508" i="1"/>
  <c r="S510" i="15"/>
  <c r="S511" i="15"/>
  <c r="BJ514" i="1"/>
  <c r="G514" i="15"/>
  <c r="H514" i="15" s="1"/>
  <c r="O514" i="15"/>
  <c r="P514" i="15" s="1"/>
  <c r="K514" i="15"/>
  <c r="L514" i="15" s="1"/>
  <c r="S520" i="15"/>
  <c r="E522" i="15"/>
  <c r="F522" i="15" s="1"/>
  <c r="M522" i="15"/>
  <c r="N522" i="15" s="1"/>
  <c r="I522" i="15"/>
  <c r="J522" i="15" s="1"/>
  <c r="S526" i="15"/>
  <c r="N531" i="6"/>
  <c r="S531" i="15"/>
  <c r="S532" i="15"/>
  <c r="S533" i="15"/>
  <c r="H533" i="6"/>
  <c r="I533" i="6" s="1"/>
  <c r="O533" i="15"/>
  <c r="P533" i="15" s="1"/>
  <c r="K533" i="15"/>
  <c r="L533" i="15" s="1"/>
  <c r="G533" i="15"/>
  <c r="H533" i="15" s="1"/>
  <c r="S537" i="15"/>
  <c r="S541" i="15"/>
  <c r="S543" i="15"/>
  <c r="I545" i="15"/>
  <c r="J545" i="15" s="1"/>
  <c r="M545" i="15"/>
  <c r="N545" i="15" s="1"/>
  <c r="E545" i="15"/>
  <c r="F545" i="15" s="1"/>
  <c r="S546" i="15"/>
  <c r="O546" i="15"/>
  <c r="P546" i="15" s="1"/>
  <c r="G546" i="15"/>
  <c r="H546" i="15" s="1"/>
  <c r="K546" i="15"/>
  <c r="L546" i="15" s="1"/>
  <c r="S549" i="15"/>
  <c r="S552" i="15"/>
  <c r="O552" i="15"/>
  <c r="P552" i="15" s="1"/>
  <c r="K552" i="15"/>
  <c r="L552" i="15" s="1"/>
  <c r="G552" i="15"/>
  <c r="H552" i="15" s="1"/>
  <c r="S554" i="15"/>
  <c r="S555" i="15"/>
  <c r="G555" i="15"/>
  <c r="H555" i="15" s="1"/>
  <c r="K555" i="15"/>
  <c r="L555" i="15" s="1"/>
  <c r="O555" i="15"/>
  <c r="P555" i="15" s="1"/>
  <c r="K557" i="15"/>
  <c r="L557" i="15" s="1"/>
  <c r="G557" i="15"/>
  <c r="H557" i="15" s="1"/>
  <c r="O557" i="15"/>
  <c r="P557" i="15" s="1"/>
  <c r="BF561" i="1"/>
  <c r="M561" i="15"/>
  <c r="N561" i="15" s="1"/>
  <c r="E561" i="15"/>
  <c r="F561" i="15" s="1"/>
  <c r="I561" i="15"/>
  <c r="J561" i="15" s="1"/>
  <c r="S563" i="15"/>
  <c r="Q564" i="15"/>
  <c r="R564" i="15" s="1"/>
  <c r="L564" i="6"/>
  <c r="S565" i="15"/>
  <c r="S566" i="15"/>
  <c r="S569" i="15"/>
  <c r="S570" i="15"/>
  <c r="S573" i="15"/>
  <c r="S574" i="15"/>
  <c r="M575" i="15"/>
  <c r="N575" i="15" s="1"/>
  <c r="E575" i="15"/>
  <c r="F575" i="15" s="1"/>
  <c r="I575" i="15"/>
  <c r="J575" i="15" s="1"/>
  <c r="K579" i="15"/>
  <c r="L579" i="15" s="1"/>
  <c r="G579" i="15"/>
  <c r="H579" i="15" s="1"/>
  <c r="O579" i="15"/>
  <c r="P579" i="15" s="1"/>
  <c r="S581" i="15"/>
  <c r="S582" i="15"/>
  <c r="S584" i="15"/>
  <c r="S585" i="15"/>
  <c r="S586" i="15"/>
  <c r="S587" i="15"/>
  <c r="S588" i="15"/>
  <c r="S589" i="15"/>
  <c r="S590" i="15"/>
  <c r="S591" i="15"/>
  <c r="S592" i="15"/>
  <c r="S593" i="15"/>
  <c r="S594" i="15"/>
  <c r="S595" i="15"/>
  <c r="S596" i="15"/>
  <c r="S597" i="15"/>
  <c r="S598" i="15"/>
  <c r="S599" i="15"/>
  <c r="O601" i="15"/>
  <c r="P601" i="15" s="1"/>
  <c r="K601" i="15"/>
  <c r="L601" i="15" s="1"/>
  <c r="G601" i="15"/>
  <c r="H601" i="15" s="1"/>
  <c r="S603" i="15"/>
  <c r="BJ603" i="1"/>
  <c r="G603" i="15"/>
  <c r="H603" i="15" s="1"/>
  <c r="O603" i="15"/>
  <c r="P603" i="15" s="1"/>
  <c r="K603" i="15"/>
  <c r="L603" i="15" s="1"/>
  <c r="S610" i="15"/>
  <c r="Q611" i="15"/>
  <c r="R611" i="15" s="1"/>
  <c r="L611" i="6"/>
  <c r="S612" i="15"/>
  <c r="S613" i="15"/>
  <c r="E497" i="6"/>
  <c r="F497" i="6" s="1"/>
  <c r="BI9" i="1"/>
  <c r="O9" i="15"/>
  <c r="P9" i="15" s="1"/>
  <c r="K9" i="15"/>
  <c r="L9" i="15" s="1"/>
  <c r="G9" i="15"/>
  <c r="H9" i="15" s="1"/>
  <c r="S13" i="15"/>
  <c r="S16" i="15"/>
  <c r="BI19" i="1"/>
  <c r="O19" i="15"/>
  <c r="P19" i="15" s="1"/>
  <c r="K19" i="15"/>
  <c r="L19" i="15" s="1"/>
  <c r="G19" i="15"/>
  <c r="H19" i="15" s="1"/>
  <c r="S22" i="15"/>
  <c r="S28" i="15"/>
  <c r="BF31" i="1"/>
  <c r="M31" i="15"/>
  <c r="N31" i="15" s="1"/>
  <c r="I31" i="15"/>
  <c r="J31" i="15" s="1"/>
  <c r="E31" i="15"/>
  <c r="F31" i="15" s="1"/>
  <c r="O35" i="15"/>
  <c r="P35" i="15" s="1"/>
  <c r="K35" i="15"/>
  <c r="L35" i="15" s="1"/>
  <c r="G35" i="15"/>
  <c r="H35" i="15" s="1"/>
  <c r="S39" i="15"/>
  <c r="S45" i="15"/>
  <c r="S51" i="15"/>
  <c r="S52" i="15"/>
  <c r="BJ58" i="1"/>
  <c r="G58" i="15"/>
  <c r="H58" i="15" s="1"/>
  <c r="K58" i="15"/>
  <c r="L58" i="15" s="1"/>
  <c r="O58" i="15"/>
  <c r="P58" i="15" s="1"/>
  <c r="BJ62" i="1"/>
  <c r="K62" i="15"/>
  <c r="L62" i="15" s="1"/>
  <c r="O62" i="15"/>
  <c r="P62" i="15" s="1"/>
  <c r="G62" i="15"/>
  <c r="H62" i="15" s="1"/>
  <c r="S65" i="15"/>
  <c r="S66" i="15"/>
  <c r="M69" i="15"/>
  <c r="N69" i="15" s="1"/>
  <c r="I69" i="15"/>
  <c r="J69" i="15" s="1"/>
  <c r="E69" i="15"/>
  <c r="F69" i="15" s="1"/>
  <c r="O71" i="15"/>
  <c r="P71" i="15" s="1"/>
  <c r="K71" i="15"/>
  <c r="L71" i="15" s="1"/>
  <c r="G71" i="15"/>
  <c r="H71" i="15" s="1"/>
  <c r="S79" i="15"/>
  <c r="BJ85" i="1"/>
  <c r="G85" i="15"/>
  <c r="H85" i="15" s="1"/>
  <c r="K85" i="15"/>
  <c r="L85" i="15" s="1"/>
  <c r="O85" i="15"/>
  <c r="P85" i="15" s="1"/>
  <c r="S87" i="15"/>
  <c r="G89" i="15"/>
  <c r="H89" i="15" s="1"/>
  <c r="O89" i="15"/>
  <c r="P89" i="15" s="1"/>
  <c r="K89" i="15"/>
  <c r="L89" i="15" s="1"/>
  <c r="G90" i="15"/>
  <c r="H90" i="15" s="1"/>
  <c r="O90" i="15"/>
  <c r="P90" i="15" s="1"/>
  <c r="K90" i="15"/>
  <c r="L90" i="15" s="1"/>
  <c r="O91" i="15"/>
  <c r="P91" i="15" s="1"/>
  <c r="K91" i="15"/>
  <c r="L91" i="15" s="1"/>
  <c r="G91" i="15"/>
  <c r="H91" i="15" s="1"/>
  <c r="S95" i="15"/>
  <c r="M97" i="15"/>
  <c r="N97" i="15" s="1"/>
  <c r="I97" i="15"/>
  <c r="J97" i="15" s="1"/>
  <c r="E97" i="15"/>
  <c r="F97" i="15" s="1"/>
  <c r="K97" i="15"/>
  <c r="L97" i="15" s="1"/>
  <c r="O97" i="15"/>
  <c r="P97" i="15" s="1"/>
  <c r="G97" i="15"/>
  <c r="H97" i="15" s="1"/>
  <c r="S101" i="15"/>
  <c r="S107" i="15"/>
  <c r="BE110" i="1"/>
  <c r="M110" i="15"/>
  <c r="N110" i="15" s="1"/>
  <c r="I110" i="15"/>
  <c r="J110" i="15" s="1"/>
  <c r="E110" i="15"/>
  <c r="F110" i="15" s="1"/>
  <c r="S111" i="15"/>
  <c r="BE112" i="1"/>
  <c r="M112" i="15"/>
  <c r="N112" i="15" s="1"/>
  <c r="E112" i="15"/>
  <c r="F112" i="15" s="1"/>
  <c r="I112" i="15"/>
  <c r="J112" i="15" s="1"/>
  <c r="S113" i="15"/>
  <c r="S116" i="15"/>
  <c r="I118" i="15"/>
  <c r="J118" i="15" s="1"/>
  <c r="E118" i="15"/>
  <c r="F118" i="15" s="1"/>
  <c r="M118" i="15"/>
  <c r="N118" i="15" s="1"/>
  <c r="E119" i="15"/>
  <c r="F119" i="15" s="1"/>
  <c r="I119" i="15"/>
  <c r="J119" i="15" s="1"/>
  <c r="M119" i="15"/>
  <c r="N119" i="15" s="1"/>
  <c r="O119" i="15"/>
  <c r="P119" i="15" s="1"/>
  <c r="K119" i="15"/>
  <c r="L119" i="15" s="1"/>
  <c r="G119" i="15"/>
  <c r="H119" i="15" s="1"/>
  <c r="K120" i="15"/>
  <c r="L120" i="15" s="1"/>
  <c r="G120" i="15"/>
  <c r="H120" i="15" s="1"/>
  <c r="O120" i="15"/>
  <c r="P120" i="15" s="1"/>
  <c r="BU130" i="1"/>
  <c r="M130" i="15"/>
  <c r="N130" i="15" s="1"/>
  <c r="BF131" i="1"/>
  <c r="M131" i="15"/>
  <c r="N131" i="15" s="1"/>
  <c r="I131" i="15"/>
  <c r="J131" i="15" s="1"/>
  <c r="E131" i="15"/>
  <c r="F131" i="15" s="1"/>
  <c r="S132" i="15"/>
  <c r="S136" i="15"/>
  <c r="S138" i="15"/>
  <c r="S140" i="15"/>
  <c r="G140" i="15"/>
  <c r="H140" i="15" s="1"/>
  <c r="O140" i="15"/>
  <c r="P140" i="15" s="1"/>
  <c r="K140" i="15"/>
  <c r="L140" i="15" s="1"/>
  <c r="K141" i="15"/>
  <c r="L141" i="15" s="1"/>
  <c r="G141" i="15"/>
  <c r="H141" i="15" s="1"/>
  <c r="O141" i="15"/>
  <c r="P141" i="15" s="1"/>
  <c r="S145" i="15"/>
  <c r="S149" i="15"/>
  <c r="BE154" i="1"/>
  <c r="M154" i="15"/>
  <c r="N154" i="15" s="1"/>
  <c r="I154" i="15"/>
  <c r="J154" i="15" s="1"/>
  <c r="E154" i="15"/>
  <c r="F154" i="15" s="1"/>
  <c r="BF154" i="1"/>
  <c r="M157" i="15"/>
  <c r="N157" i="15" s="1"/>
  <c r="E157" i="15"/>
  <c r="F157" i="15" s="1"/>
  <c r="I157" i="15"/>
  <c r="J157" i="15" s="1"/>
  <c r="S158" i="15"/>
  <c r="BJ160" i="1"/>
  <c r="K160" i="15"/>
  <c r="L160" i="15" s="1"/>
  <c r="O160" i="15"/>
  <c r="P160" i="15" s="1"/>
  <c r="G160" i="15"/>
  <c r="H160" i="15" s="1"/>
  <c r="S162" i="15"/>
  <c r="S165" i="15"/>
  <c r="S166" i="15"/>
  <c r="S167" i="15"/>
  <c r="S168" i="15"/>
  <c r="S169" i="15"/>
  <c r="O170" i="15"/>
  <c r="P170" i="15" s="1"/>
  <c r="G170" i="15"/>
  <c r="H170" i="15" s="1"/>
  <c r="K170" i="15"/>
  <c r="L170" i="15" s="1"/>
  <c r="BF174" i="1"/>
  <c r="I174" i="15"/>
  <c r="J174" i="15" s="1"/>
  <c r="M174" i="15"/>
  <c r="N174" i="15" s="1"/>
  <c r="E174" i="15"/>
  <c r="F174" i="15" s="1"/>
  <c r="L175" i="6"/>
  <c r="BJ175" i="1"/>
  <c r="O175" i="15"/>
  <c r="P175" i="15" s="1"/>
  <c r="G175" i="15"/>
  <c r="H175" i="15" s="1"/>
  <c r="K175" i="15"/>
  <c r="L175" i="15" s="1"/>
  <c r="S176" i="15"/>
  <c r="S177" i="15"/>
  <c r="S178" i="15"/>
  <c r="K180" i="15"/>
  <c r="L180" i="15" s="1"/>
  <c r="O180" i="15"/>
  <c r="P180" i="15" s="1"/>
  <c r="G180" i="15"/>
  <c r="H180" i="15" s="1"/>
  <c r="Q181" i="15"/>
  <c r="R181" i="15" s="1"/>
  <c r="L181" i="6"/>
  <c r="BJ181" i="1"/>
  <c r="G181" i="15"/>
  <c r="H181" i="15" s="1"/>
  <c r="O181" i="15"/>
  <c r="P181" i="15" s="1"/>
  <c r="K181" i="15"/>
  <c r="L181" i="15" s="1"/>
  <c r="S184" i="15"/>
  <c r="BE185" i="1"/>
  <c r="E185" i="15"/>
  <c r="F185" i="15" s="1"/>
  <c r="I185" i="15"/>
  <c r="J185" i="15" s="1"/>
  <c r="M185" i="15"/>
  <c r="N185" i="15" s="1"/>
  <c r="S186" i="15"/>
  <c r="BF186" i="1"/>
  <c r="E186" i="15"/>
  <c r="F186" i="15" s="1"/>
  <c r="M186" i="15"/>
  <c r="N186" i="15" s="1"/>
  <c r="I186" i="15"/>
  <c r="J186" i="15" s="1"/>
  <c r="S188" i="15"/>
  <c r="S190" i="15"/>
  <c r="BF190" i="1"/>
  <c r="M190" i="15"/>
  <c r="N190" i="15" s="1"/>
  <c r="E190" i="15"/>
  <c r="F190" i="15" s="1"/>
  <c r="I190" i="15"/>
  <c r="J190" i="15" s="1"/>
  <c r="S192" i="15"/>
  <c r="BJ195" i="1"/>
  <c r="G195" i="15"/>
  <c r="H195" i="15" s="1"/>
  <c r="K195" i="15"/>
  <c r="L195" i="15" s="1"/>
  <c r="O195" i="15"/>
  <c r="P195" i="15" s="1"/>
  <c r="S198" i="15"/>
  <c r="I199" i="15"/>
  <c r="J199" i="15" s="1"/>
  <c r="M199" i="15"/>
  <c r="N199" i="15" s="1"/>
  <c r="E199" i="15"/>
  <c r="F199" i="15" s="1"/>
  <c r="BI199" i="1"/>
  <c r="O199" i="15"/>
  <c r="P199" i="15" s="1"/>
  <c r="G199" i="15"/>
  <c r="H199" i="15" s="1"/>
  <c r="K199" i="15"/>
  <c r="L199" i="15" s="1"/>
  <c r="S203" i="15"/>
  <c r="BI203" i="1"/>
  <c r="G203" i="15"/>
  <c r="H203" i="15" s="1"/>
  <c r="O203" i="15"/>
  <c r="P203" i="15" s="1"/>
  <c r="K203" i="15"/>
  <c r="L203" i="15" s="1"/>
  <c r="BF204" i="1"/>
  <c r="M204" i="15"/>
  <c r="N204" i="15" s="1"/>
  <c r="I204" i="15"/>
  <c r="J204" i="15" s="1"/>
  <c r="E204" i="15"/>
  <c r="F204" i="15" s="1"/>
  <c r="S206" i="15"/>
  <c r="S210" i="15"/>
  <c r="S211" i="15"/>
  <c r="S213" i="15"/>
  <c r="O217" i="15"/>
  <c r="P217" i="15" s="1"/>
  <c r="K217" i="15"/>
  <c r="L217" i="15" s="1"/>
  <c r="G217" i="15"/>
  <c r="H217" i="15" s="1"/>
  <c r="BF218" i="1"/>
  <c r="M218" i="15"/>
  <c r="N218" i="15" s="1"/>
  <c r="I218" i="15"/>
  <c r="J218" i="15" s="1"/>
  <c r="E218" i="15"/>
  <c r="F218" i="15" s="1"/>
  <c r="K218" i="15"/>
  <c r="L218" i="15" s="1"/>
  <c r="O218" i="15"/>
  <c r="P218" i="15" s="1"/>
  <c r="G218" i="15"/>
  <c r="H218" i="15" s="1"/>
  <c r="E219" i="15"/>
  <c r="F219" i="15" s="1"/>
  <c r="M219" i="15"/>
  <c r="N219" i="15" s="1"/>
  <c r="I219" i="15"/>
  <c r="J219" i="15" s="1"/>
  <c r="K219" i="15"/>
  <c r="L219" i="15" s="1"/>
  <c r="O219" i="15"/>
  <c r="P219" i="15" s="1"/>
  <c r="G219" i="15"/>
  <c r="H219" i="15" s="1"/>
  <c r="G221" i="15"/>
  <c r="H221" i="15" s="1"/>
  <c r="K221" i="15"/>
  <c r="L221" i="15" s="1"/>
  <c r="O221" i="15"/>
  <c r="P221" i="15" s="1"/>
  <c r="BF223" i="1"/>
  <c r="M223" i="15"/>
  <c r="N223" i="15" s="1"/>
  <c r="E223" i="15"/>
  <c r="F223" i="15" s="1"/>
  <c r="I223" i="15"/>
  <c r="J223" i="15" s="1"/>
  <c r="S224" i="15"/>
  <c r="S226" i="15"/>
  <c r="BE226" i="1"/>
  <c r="I226" i="15"/>
  <c r="J226" i="15" s="1"/>
  <c r="E226" i="15"/>
  <c r="F226" i="15" s="1"/>
  <c r="M226" i="15"/>
  <c r="N226" i="15" s="1"/>
  <c r="K229" i="15"/>
  <c r="L229" i="15" s="1"/>
  <c r="G229" i="15"/>
  <c r="H229" i="15" s="1"/>
  <c r="O229" i="15"/>
  <c r="P229" i="15" s="1"/>
  <c r="E231" i="15"/>
  <c r="F231" i="15" s="1"/>
  <c r="I231" i="15"/>
  <c r="J231" i="15" s="1"/>
  <c r="M231" i="15"/>
  <c r="N231" i="15" s="1"/>
  <c r="S232" i="15"/>
  <c r="S234" i="15"/>
  <c r="K234" i="15"/>
  <c r="L234" i="15" s="1"/>
  <c r="G234" i="15"/>
  <c r="H234" i="15" s="1"/>
  <c r="O234" i="15"/>
  <c r="P234" i="15" s="1"/>
  <c r="BF236" i="1"/>
  <c r="E236" i="15"/>
  <c r="F236" i="15" s="1"/>
  <c r="M236" i="15"/>
  <c r="N236" i="15" s="1"/>
  <c r="I236" i="15"/>
  <c r="J236" i="15" s="1"/>
  <c r="S237" i="15"/>
  <c r="BF238" i="1"/>
  <c r="I238" i="15"/>
  <c r="J238" i="15" s="1"/>
  <c r="E238" i="15"/>
  <c r="F238" i="15" s="1"/>
  <c r="M238" i="15"/>
  <c r="N238" i="15" s="1"/>
  <c r="S239" i="15"/>
  <c r="K242" i="15"/>
  <c r="L242" i="15" s="1"/>
  <c r="O242" i="15"/>
  <c r="P242" i="15" s="1"/>
  <c r="G242" i="15"/>
  <c r="H242" i="15" s="1"/>
  <c r="K245" i="6"/>
  <c r="S247" i="15"/>
  <c r="BF251" i="1"/>
  <c r="E251" i="15"/>
  <c r="F251" i="15" s="1"/>
  <c r="M251" i="15"/>
  <c r="N251" i="15" s="1"/>
  <c r="I251" i="15"/>
  <c r="J251" i="15" s="1"/>
  <c r="S252" i="15"/>
  <c r="S253" i="15"/>
  <c r="S254" i="15"/>
  <c r="BF257" i="1"/>
  <c r="M257" i="15"/>
  <c r="N257" i="15" s="1"/>
  <c r="E257" i="15"/>
  <c r="F257" i="15" s="1"/>
  <c r="I257" i="15"/>
  <c r="J257" i="15" s="1"/>
  <c r="S262" i="15"/>
  <c r="BF263" i="1"/>
  <c r="E263" i="15"/>
  <c r="F263" i="15" s="1"/>
  <c r="I263" i="15"/>
  <c r="J263" i="15" s="1"/>
  <c r="M263" i="15"/>
  <c r="N263" i="15" s="1"/>
  <c r="BF264" i="1"/>
  <c r="E264" i="15"/>
  <c r="F264" i="15" s="1"/>
  <c r="I264" i="15"/>
  <c r="J264" i="15" s="1"/>
  <c r="M264" i="15"/>
  <c r="N264" i="15" s="1"/>
  <c r="S265" i="15"/>
  <c r="BE267" i="1"/>
  <c r="M267" i="15"/>
  <c r="N267" i="15" s="1"/>
  <c r="I267" i="15"/>
  <c r="J267" i="15" s="1"/>
  <c r="E267" i="15"/>
  <c r="F267" i="15" s="1"/>
  <c r="I269" i="15"/>
  <c r="J269" i="15" s="1"/>
  <c r="M269" i="15"/>
  <c r="N269" i="15" s="1"/>
  <c r="E269" i="15"/>
  <c r="F269" i="15" s="1"/>
  <c r="S273" i="15"/>
  <c r="BJ273" i="1"/>
  <c r="G273" i="15"/>
  <c r="H273" i="15" s="1"/>
  <c r="K273" i="15"/>
  <c r="L273" i="15" s="1"/>
  <c r="O273" i="15"/>
  <c r="P273" i="15" s="1"/>
  <c r="K280" i="15"/>
  <c r="L280" i="15" s="1"/>
  <c r="O280" i="15"/>
  <c r="P280" i="15" s="1"/>
  <c r="G280" i="15"/>
  <c r="H280" i="15" s="1"/>
  <c r="S282" i="15"/>
  <c r="BI284" i="1"/>
  <c r="J284" i="6" s="1"/>
  <c r="G284" i="15"/>
  <c r="H284" i="15" s="1"/>
  <c r="O284" i="15"/>
  <c r="P284" i="15" s="1"/>
  <c r="K284" i="15"/>
  <c r="L284" i="15" s="1"/>
  <c r="M287" i="15"/>
  <c r="N287" i="15" s="1"/>
  <c r="E287" i="15"/>
  <c r="F287" i="15" s="1"/>
  <c r="I287" i="15"/>
  <c r="J287" i="15" s="1"/>
  <c r="S288" i="15"/>
  <c r="S296" i="15"/>
  <c r="S300" i="15"/>
  <c r="S302" i="15"/>
  <c r="S304" i="15"/>
  <c r="S306" i="15"/>
  <c r="M307" i="15"/>
  <c r="N307" i="15" s="1"/>
  <c r="I307" i="15"/>
  <c r="J307" i="15" s="1"/>
  <c r="E307" i="15"/>
  <c r="F307" i="15" s="1"/>
  <c r="S308" i="15"/>
  <c r="I8" i="15"/>
  <c r="J8" i="15" s="1"/>
  <c r="M8" i="15"/>
  <c r="N8" i="15" s="1"/>
  <c r="E8" i="15"/>
  <c r="F8" i="15" s="1"/>
  <c r="BE9" i="1"/>
  <c r="G9" i="6" s="1"/>
  <c r="E9" i="15"/>
  <c r="F9" i="15" s="1"/>
  <c r="M9" i="15"/>
  <c r="N9" i="15" s="1"/>
  <c r="I9" i="15"/>
  <c r="J9" i="15" s="1"/>
  <c r="BJ9" i="1"/>
  <c r="BE10" i="1"/>
  <c r="G10" i="6" s="1"/>
  <c r="I10" i="15"/>
  <c r="J10" i="15" s="1"/>
  <c r="M10" i="15"/>
  <c r="N10" i="15" s="1"/>
  <c r="E10" i="15"/>
  <c r="F10" i="15" s="1"/>
  <c r="S12" i="15"/>
  <c r="M14" i="15"/>
  <c r="N14" i="15" s="1"/>
  <c r="E14" i="15"/>
  <c r="F14" i="15" s="1"/>
  <c r="I14" i="15"/>
  <c r="J14" i="15" s="1"/>
  <c r="BI15" i="1"/>
  <c r="S17" i="15"/>
  <c r="K18" i="15"/>
  <c r="L18" i="15" s="1"/>
  <c r="O18" i="15"/>
  <c r="P18" i="15" s="1"/>
  <c r="G18" i="15"/>
  <c r="H18" i="15" s="1"/>
  <c r="I19" i="15"/>
  <c r="J19" i="15" s="1"/>
  <c r="M19" i="15"/>
  <c r="N19" i="15" s="1"/>
  <c r="E19" i="15"/>
  <c r="F19" i="15" s="1"/>
  <c r="BJ19" i="1"/>
  <c r="J19" i="6" s="1"/>
  <c r="BE20" i="1"/>
  <c r="G20" i="6" s="1"/>
  <c r="M20" i="15"/>
  <c r="N20" i="15" s="1"/>
  <c r="E20" i="15"/>
  <c r="F20" i="15" s="1"/>
  <c r="I20" i="15"/>
  <c r="J20" i="15" s="1"/>
  <c r="BJ20" i="1"/>
  <c r="S35" i="15"/>
  <c r="BJ35" i="1"/>
  <c r="BF39" i="1"/>
  <c r="M39" i="15"/>
  <c r="N39" i="15" s="1"/>
  <c r="I39" i="15"/>
  <c r="J39" i="15" s="1"/>
  <c r="E39" i="15"/>
  <c r="F39" i="15" s="1"/>
  <c r="S40" i="15"/>
  <c r="O40" i="15"/>
  <c r="P40" i="15" s="1"/>
  <c r="K40" i="15"/>
  <c r="L40" i="15" s="1"/>
  <c r="G40" i="15"/>
  <c r="H40" i="15" s="1"/>
  <c r="BJ41" i="1"/>
  <c r="O41" i="15"/>
  <c r="P41" i="15" s="1"/>
  <c r="K41" i="15"/>
  <c r="L41" i="15" s="1"/>
  <c r="G41" i="15"/>
  <c r="H41" i="15" s="1"/>
  <c r="BJ42" i="1"/>
  <c r="J42" i="6" s="1"/>
  <c r="G42" i="15"/>
  <c r="H42" i="15" s="1"/>
  <c r="O42" i="15"/>
  <c r="P42" i="15" s="1"/>
  <c r="K42" i="15"/>
  <c r="L42" i="15" s="1"/>
  <c r="M43" i="15"/>
  <c r="N43" i="15" s="1"/>
  <c r="I43" i="15"/>
  <c r="J43" i="15" s="1"/>
  <c r="E43" i="15"/>
  <c r="F43" i="15" s="1"/>
  <c r="S47" i="15"/>
  <c r="BJ48" i="1"/>
  <c r="K48" i="15"/>
  <c r="L48" i="15" s="1"/>
  <c r="G48" i="15"/>
  <c r="H48" i="15" s="1"/>
  <c r="O48" i="15"/>
  <c r="P48" i="15" s="1"/>
  <c r="E50" i="15"/>
  <c r="F50" i="15" s="1"/>
  <c r="M50" i="15"/>
  <c r="N50" i="15" s="1"/>
  <c r="M51" i="15"/>
  <c r="N51" i="15" s="1"/>
  <c r="S53" i="15"/>
  <c r="O56" i="15"/>
  <c r="P56" i="15" s="1"/>
  <c r="K56" i="15"/>
  <c r="L56" i="15" s="1"/>
  <c r="G56" i="15"/>
  <c r="H56" i="15" s="1"/>
  <c r="S59" i="15"/>
  <c r="S60" i="15"/>
  <c r="S63" i="15"/>
  <c r="BJ63" i="1"/>
  <c r="O63" i="15"/>
  <c r="P63" i="15" s="1"/>
  <c r="K63" i="15"/>
  <c r="L63" i="15" s="1"/>
  <c r="G63" i="15"/>
  <c r="H63" i="15" s="1"/>
  <c r="M65" i="15"/>
  <c r="N65" i="15" s="1"/>
  <c r="I65" i="15"/>
  <c r="J65" i="15" s="1"/>
  <c r="E65" i="15"/>
  <c r="F65" i="15" s="1"/>
  <c r="S68" i="15"/>
  <c r="BJ69" i="1"/>
  <c r="O69" i="15"/>
  <c r="P69" i="15" s="1"/>
  <c r="K69" i="15"/>
  <c r="L69" i="15" s="1"/>
  <c r="G69" i="15"/>
  <c r="H69" i="15" s="1"/>
  <c r="S72" i="15"/>
  <c r="BF74" i="1"/>
  <c r="E74" i="15"/>
  <c r="F74" i="15" s="1"/>
  <c r="M74" i="15"/>
  <c r="N74" i="15" s="1"/>
  <c r="I74" i="15"/>
  <c r="J74" i="15" s="1"/>
  <c r="S75" i="15"/>
  <c r="S76" i="15"/>
  <c r="BF78" i="1"/>
  <c r="E78" i="15"/>
  <c r="F78" i="15" s="1"/>
  <c r="M78" i="15"/>
  <c r="N78" i="15" s="1"/>
  <c r="I78" i="15"/>
  <c r="J78" i="15" s="1"/>
  <c r="BJ83" i="1"/>
  <c r="O83" i="15"/>
  <c r="P83" i="15" s="1"/>
  <c r="K83" i="15"/>
  <c r="L83" i="15" s="1"/>
  <c r="G83" i="15"/>
  <c r="H83" i="15" s="1"/>
  <c r="BI85" i="1"/>
  <c r="J85" i="6" s="1"/>
  <c r="S88" i="15"/>
  <c r="BF89" i="1"/>
  <c r="G89" i="6" s="1"/>
  <c r="M89" i="15"/>
  <c r="N89" i="15" s="1"/>
  <c r="E89" i="15"/>
  <c r="F89" i="15" s="1"/>
  <c r="I89" i="15"/>
  <c r="J89" i="15" s="1"/>
  <c r="S91" i="15"/>
  <c r="S92" i="15"/>
  <c r="S96" i="15"/>
  <c r="S98" i="15"/>
  <c r="M101" i="15"/>
  <c r="N101" i="15" s="1"/>
  <c r="I101" i="15"/>
  <c r="J101" i="15" s="1"/>
  <c r="E101" i="15"/>
  <c r="F101" i="15" s="1"/>
  <c r="G102" i="15"/>
  <c r="H102" i="15" s="1"/>
  <c r="O102" i="15"/>
  <c r="P102" i="15" s="1"/>
  <c r="K102" i="15"/>
  <c r="L102" i="15" s="1"/>
  <c r="S103" i="15"/>
  <c r="S105" i="15"/>
  <c r="BJ105" i="1"/>
  <c r="G105" i="15"/>
  <c r="H105" i="15" s="1"/>
  <c r="O105" i="15"/>
  <c r="P105" i="15" s="1"/>
  <c r="K105" i="15"/>
  <c r="L105" i="15" s="1"/>
  <c r="S108" i="15"/>
  <c r="BF108" i="1"/>
  <c r="I108" i="15"/>
  <c r="J108" i="15" s="1"/>
  <c r="M108" i="15"/>
  <c r="N108" i="15" s="1"/>
  <c r="E108" i="15"/>
  <c r="F108" i="15" s="1"/>
  <c r="S109" i="15"/>
  <c r="BF110" i="1"/>
  <c r="BI111" i="1"/>
  <c r="K111" i="15"/>
  <c r="L111" i="15" s="1"/>
  <c r="O111" i="15"/>
  <c r="P111" i="15" s="1"/>
  <c r="G111" i="15"/>
  <c r="H111" i="15" s="1"/>
  <c r="BF112" i="1"/>
  <c r="M114" i="15"/>
  <c r="N114" i="15" s="1"/>
  <c r="I114" i="15"/>
  <c r="J114" i="15" s="1"/>
  <c r="E114" i="15"/>
  <c r="F114" i="15" s="1"/>
  <c r="S115" i="15"/>
  <c r="S117" i="15"/>
  <c r="BI118" i="1"/>
  <c r="K118" i="15"/>
  <c r="L118" i="15" s="1"/>
  <c r="O118" i="15"/>
  <c r="P118" i="15" s="1"/>
  <c r="G118" i="15"/>
  <c r="H118" i="15" s="1"/>
  <c r="BE119" i="1"/>
  <c r="BI119" i="1"/>
  <c r="E120" i="15"/>
  <c r="F120" i="15" s="1"/>
  <c r="I120" i="15"/>
  <c r="J120" i="15" s="1"/>
  <c r="M120" i="15"/>
  <c r="N120" i="15" s="1"/>
  <c r="BI120" i="1"/>
  <c r="BI122" i="1"/>
  <c r="O122" i="15"/>
  <c r="P122" i="15" s="1"/>
  <c r="G122" i="15"/>
  <c r="H122" i="15" s="1"/>
  <c r="K122" i="15"/>
  <c r="L122" i="15" s="1"/>
  <c r="G126" i="15"/>
  <c r="H126" i="15" s="1"/>
  <c r="O126" i="15"/>
  <c r="P126" i="15" s="1"/>
  <c r="K126" i="15"/>
  <c r="L126" i="15" s="1"/>
  <c r="K129" i="15"/>
  <c r="L129" i="15" s="1"/>
  <c r="G129" i="15"/>
  <c r="H129" i="15" s="1"/>
  <c r="O129" i="15"/>
  <c r="P129" i="15" s="1"/>
  <c r="O130" i="15"/>
  <c r="P130" i="15" s="1"/>
  <c r="G130" i="15"/>
  <c r="H130" i="15" s="1"/>
  <c r="K130" i="15"/>
  <c r="L130" i="15" s="1"/>
  <c r="BE131" i="1"/>
  <c r="K134" i="15"/>
  <c r="L134" i="15" s="1"/>
  <c r="O134" i="15"/>
  <c r="P134" i="15" s="1"/>
  <c r="G134" i="15"/>
  <c r="H134" i="15" s="1"/>
  <c r="E140" i="15"/>
  <c r="F140" i="15" s="1"/>
  <c r="I140" i="15"/>
  <c r="J140" i="15" s="1"/>
  <c r="M140" i="15"/>
  <c r="N140" i="15" s="1"/>
  <c r="S142" i="15"/>
  <c r="G142" i="15"/>
  <c r="H142" i="15" s="1"/>
  <c r="O142" i="15"/>
  <c r="P142" i="15" s="1"/>
  <c r="K142" i="15"/>
  <c r="L142" i="15" s="1"/>
  <c r="S146" i="15"/>
  <c r="S150" i="15"/>
  <c r="S153" i="15"/>
  <c r="I156" i="15"/>
  <c r="J156" i="15" s="1"/>
  <c r="M156" i="15"/>
  <c r="N156" i="15" s="1"/>
  <c r="E156" i="15"/>
  <c r="F156" i="15" s="1"/>
  <c r="BJ156" i="1"/>
  <c r="J156" i="6" s="1"/>
  <c r="O156" i="15"/>
  <c r="P156" i="15" s="1"/>
  <c r="G156" i="15"/>
  <c r="H156" i="15" s="1"/>
  <c r="K156" i="15"/>
  <c r="L156" i="15" s="1"/>
  <c r="BJ157" i="1"/>
  <c r="J157" i="6" s="1"/>
  <c r="O157" i="15"/>
  <c r="P157" i="15" s="1"/>
  <c r="K157" i="15"/>
  <c r="L157" i="15" s="1"/>
  <c r="G157" i="15"/>
  <c r="H157" i="15" s="1"/>
  <c r="S160" i="15"/>
  <c r="S161" i="15"/>
  <c r="BF162" i="1"/>
  <c r="M162" i="15"/>
  <c r="N162" i="15" s="1"/>
  <c r="I162" i="15"/>
  <c r="J162" i="15" s="1"/>
  <c r="E162" i="15"/>
  <c r="F162" i="15" s="1"/>
  <c r="S163" i="15"/>
  <c r="S171" i="15"/>
  <c r="G171" i="15"/>
  <c r="H171" i="15" s="1"/>
  <c r="O171" i="15"/>
  <c r="P171" i="15" s="1"/>
  <c r="K171" i="15"/>
  <c r="L171" i="15" s="1"/>
  <c r="BI174" i="1"/>
  <c r="K174" i="15"/>
  <c r="L174" i="15" s="1"/>
  <c r="O174" i="15"/>
  <c r="P174" i="15" s="1"/>
  <c r="G174" i="15"/>
  <c r="H174" i="15" s="1"/>
  <c r="BF175" i="1"/>
  <c r="G175" i="6" s="1"/>
  <c r="M175" i="15"/>
  <c r="N175" i="15" s="1"/>
  <c r="I175" i="15"/>
  <c r="J175" i="15" s="1"/>
  <c r="E175" i="15"/>
  <c r="F175" i="15" s="1"/>
  <c r="BI175" i="1"/>
  <c r="M179" i="15"/>
  <c r="N179" i="15" s="1"/>
  <c r="I179" i="15"/>
  <c r="J179" i="15" s="1"/>
  <c r="E179" i="15"/>
  <c r="F179" i="15" s="1"/>
  <c r="BJ180" i="1"/>
  <c r="BF181" i="1"/>
  <c r="G181" i="6" s="1"/>
  <c r="I181" i="15"/>
  <c r="J181" i="15" s="1"/>
  <c r="E181" i="15"/>
  <c r="F181" i="15" s="1"/>
  <c r="M181" i="15"/>
  <c r="N181" i="15" s="1"/>
  <c r="BI181" i="1"/>
  <c r="S183" i="15"/>
  <c r="BI184" i="1"/>
  <c r="K184" i="15"/>
  <c r="L184" i="15" s="1"/>
  <c r="G184" i="15"/>
  <c r="H184" i="15" s="1"/>
  <c r="O184" i="15"/>
  <c r="P184" i="15" s="1"/>
  <c r="BE186" i="1"/>
  <c r="S187" i="15"/>
  <c r="BE190" i="1"/>
  <c r="S191" i="15"/>
  <c r="S195" i="15"/>
  <c r="BF195" i="1"/>
  <c r="G195" i="6" s="1"/>
  <c r="E195" i="15"/>
  <c r="F195" i="15" s="1"/>
  <c r="M195" i="15"/>
  <c r="N195" i="15" s="1"/>
  <c r="I195" i="15"/>
  <c r="J195" i="15" s="1"/>
  <c r="BI195" i="1"/>
  <c r="J195" i="6" s="1"/>
  <c r="S197" i="15"/>
  <c r="S200" i="15"/>
  <c r="BE203" i="1"/>
  <c r="E203" i="15"/>
  <c r="F203" i="15" s="1"/>
  <c r="M203" i="15"/>
  <c r="N203" i="15" s="1"/>
  <c r="I203" i="15"/>
  <c r="J203" i="15" s="1"/>
  <c r="S204" i="15"/>
  <c r="BE204" i="1"/>
  <c r="S205" i="15"/>
  <c r="S209" i="15"/>
  <c r="BF210" i="1"/>
  <c r="M210" i="15"/>
  <c r="N210" i="15" s="1"/>
  <c r="I210" i="15"/>
  <c r="J210" i="15" s="1"/>
  <c r="E210" i="15"/>
  <c r="F210" i="15" s="1"/>
  <c r="K210" i="15"/>
  <c r="L210" i="15" s="1"/>
  <c r="O210" i="15"/>
  <c r="P210" i="15" s="1"/>
  <c r="G210" i="15"/>
  <c r="H210" i="15" s="1"/>
  <c r="BE212" i="1"/>
  <c r="I212" i="15"/>
  <c r="J212" i="15" s="1"/>
  <c r="E212" i="15"/>
  <c r="F212" i="15" s="1"/>
  <c r="M212" i="15"/>
  <c r="N212" i="15" s="1"/>
  <c r="BF212" i="1"/>
  <c r="S214" i="15"/>
  <c r="BI214" i="1"/>
  <c r="O214" i="15"/>
  <c r="P214" i="15" s="1"/>
  <c r="G214" i="15"/>
  <c r="H214" i="15" s="1"/>
  <c r="K214" i="15"/>
  <c r="L214" i="15" s="1"/>
  <c r="BI217" i="1"/>
  <c r="BI218" i="1"/>
  <c r="BI219" i="1"/>
  <c r="J219" i="6" s="1"/>
  <c r="BE221" i="1"/>
  <c r="M221" i="15"/>
  <c r="N221" i="15" s="1"/>
  <c r="E221" i="15"/>
  <c r="F221" i="15" s="1"/>
  <c r="I221" i="15"/>
  <c r="J221" i="15" s="1"/>
  <c r="S222" i="15"/>
  <c r="G222" i="15"/>
  <c r="H222" i="15" s="1"/>
  <c r="O222" i="15"/>
  <c r="P222" i="15" s="1"/>
  <c r="K222" i="15"/>
  <c r="L222" i="15" s="1"/>
  <c r="BE223" i="1"/>
  <c r="S225" i="15"/>
  <c r="BF226" i="1"/>
  <c r="K227" i="15"/>
  <c r="L227" i="15" s="1"/>
  <c r="G227" i="15"/>
  <c r="H227" i="15" s="1"/>
  <c r="O227" i="15"/>
  <c r="P227" i="15" s="1"/>
  <c r="BJ230" i="1"/>
  <c r="O230" i="15"/>
  <c r="P230" i="15" s="1"/>
  <c r="K230" i="15"/>
  <c r="L230" i="15" s="1"/>
  <c r="G230" i="15"/>
  <c r="H230" i="15" s="1"/>
  <c r="S233" i="15"/>
  <c r="BF234" i="1"/>
  <c r="G234" i="6" s="1"/>
  <c r="I234" i="15"/>
  <c r="J234" i="15" s="1"/>
  <c r="M234" i="15"/>
  <c r="N234" i="15" s="1"/>
  <c r="E234" i="15"/>
  <c r="F234" i="15" s="1"/>
  <c r="S235" i="15"/>
  <c r="BJ235" i="1"/>
  <c r="K235" i="15"/>
  <c r="L235" i="15" s="1"/>
  <c r="G235" i="15"/>
  <c r="H235" i="15" s="1"/>
  <c r="O235" i="15"/>
  <c r="P235" i="15" s="1"/>
  <c r="BE236" i="1"/>
  <c r="BJ237" i="1"/>
  <c r="K237" i="15"/>
  <c r="L237" i="15" s="1"/>
  <c r="O237" i="15"/>
  <c r="P237" i="15" s="1"/>
  <c r="G237" i="15"/>
  <c r="H237" i="15" s="1"/>
  <c r="BE238" i="1"/>
  <c r="S241" i="15"/>
  <c r="K241" i="6"/>
  <c r="O241" i="15"/>
  <c r="P241" i="15" s="1"/>
  <c r="G241" i="15"/>
  <c r="H241" i="15" s="1"/>
  <c r="K241" i="15"/>
  <c r="L241" i="15" s="1"/>
  <c r="S243" i="15"/>
  <c r="BJ256" i="1"/>
  <c r="K256" i="15"/>
  <c r="L256" i="15" s="1"/>
  <c r="O256" i="15"/>
  <c r="P256" i="15" s="1"/>
  <c r="G256" i="15"/>
  <c r="H256" i="15" s="1"/>
  <c r="S258" i="15"/>
  <c r="S259" i="15"/>
  <c r="S260" i="15"/>
  <c r="S261" i="15"/>
  <c r="BF262" i="1"/>
  <c r="M262" i="15"/>
  <c r="N262" i="15" s="1"/>
  <c r="I262" i="15"/>
  <c r="J262" i="15" s="1"/>
  <c r="E262" i="15"/>
  <c r="F262" i="15" s="1"/>
  <c r="K263" i="15"/>
  <c r="L263" i="15" s="1"/>
  <c r="O263" i="15"/>
  <c r="P263" i="15" s="1"/>
  <c r="G263" i="15"/>
  <c r="H263" i="15" s="1"/>
  <c r="BE264" i="1"/>
  <c r="BJ265" i="1"/>
  <c r="K265" i="15"/>
  <c r="L265" i="15" s="1"/>
  <c r="O265" i="15"/>
  <c r="P265" i="15" s="1"/>
  <c r="G265" i="15"/>
  <c r="H265" i="15" s="1"/>
  <c r="S267" i="15"/>
  <c r="BF267" i="1"/>
  <c r="G267" i="6" s="1"/>
  <c r="BE268" i="1"/>
  <c r="M268" i="15"/>
  <c r="N268" i="15" s="1"/>
  <c r="I268" i="15"/>
  <c r="J268" i="15" s="1"/>
  <c r="E268" i="15"/>
  <c r="F268" i="15" s="1"/>
  <c r="O269" i="15"/>
  <c r="P269" i="15" s="1"/>
  <c r="K269" i="15"/>
  <c r="L269" i="15" s="1"/>
  <c r="G269" i="15"/>
  <c r="H269" i="15" s="1"/>
  <c r="BF271" i="1"/>
  <c r="M271" i="15"/>
  <c r="N271" i="15" s="1"/>
  <c r="I271" i="15"/>
  <c r="J271" i="15" s="1"/>
  <c r="E271" i="15"/>
  <c r="F271" i="15" s="1"/>
  <c r="BI278" i="1"/>
  <c r="K278" i="15"/>
  <c r="L278" i="15" s="1"/>
  <c r="O278" i="15"/>
  <c r="P278" i="15" s="1"/>
  <c r="G278" i="15"/>
  <c r="H278" i="15" s="1"/>
  <c r="BE280" i="1"/>
  <c r="G280" i="6" s="1"/>
  <c r="M280" i="15"/>
  <c r="N280" i="15" s="1"/>
  <c r="I280" i="15"/>
  <c r="J280" i="15" s="1"/>
  <c r="E280" i="15"/>
  <c r="F280" i="15" s="1"/>
  <c r="S281" i="15"/>
  <c r="S283" i="15"/>
  <c r="BJ284" i="1"/>
  <c r="BI286" i="1"/>
  <c r="G286" i="15"/>
  <c r="H286" i="15" s="1"/>
  <c r="K286" i="15"/>
  <c r="L286" i="15" s="1"/>
  <c r="O286" i="15"/>
  <c r="P286" i="15" s="1"/>
  <c r="BE287" i="1"/>
  <c r="S290" i="15"/>
  <c r="BH290" i="1"/>
  <c r="BN290" i="1" s="1"/>
  <c r="BO290" i="1" s="1"/>
  <c r="S292" i="15"/>
  <c r="S294" i="15"/>
  <c r="BH294" i="1"/>
  <c r="BN294" i="1" s="1"/>
  <c r="BO294" i="1" s="1"/>
  <c r="BI297" i="1"/>
  <c r="O297" i="15"/>
  <c r="P297" i="15" s="1"/>
  <c r="K297" i="15"/>
  <c r="L297" i="15" s="1"/>
  <c r="G297" i="15"/>
  <c r="H297" i="15" s="1"/>
  <c r="BI298" i="1"/>
  <c r="O298" i="15"/>
  <c r="P298" i="15" s="1"/>
  <c r="K298" i="15"/>
  <c r="L298" i="15" s="1"/>
  <c r="G298" i="15"/>
  <c r="H298" i="15" s="1"/>
  <c r="BI302" i="1"/>
  <c r="G302" i="15"/>
  <c r="H302" i="15" s="1"/>
  <c r="K302" i="15"/>
  <c r="L302" i="15" s="1"/>
  <c r="O302" i="15"/>
  <c r="P302" i="15" s="1"/>
  <c r="BI306" i="1"/>
  <c r="G306" i="15"/>
  <c r="H306" i="15" s="1"/>
  <c r="K306" i="15"/>
  <c r="L306" i="15" s="1"/>
  <c r="O306" i="15"/>
  <c r="P306" i="15" s="1"/>
  <c r="BE307" i="1"/>
  <c r="BE309" i="1"/>
  <c r="M316" i="15"/>
  <c r="N316" i="15" s="1"/>
  <c r="E316" i="15"/>
  <c r="F316" i="15" s="1"/>
  <c r="I316" i="15"/>
  <c r="J316" i="15" s="1"/>
  <c r="BI318" i="1"/>
  <c r="G318" i="15"/>
  <c r="H318" i="15" s="1"/>
  <c r="O318" i="15"/>
  <c r="P318" i="15" s="1"/>
  <c r="K318" i="15"/>
  <c r="L318" i="15" s="1"/>
  <c r="BF327" i="1"/>
  <c r="M327" i="15"/>
  <c r="N327" i="15" s="1"/>
  <c r="E327" i="15"/>
  <c r="F327" i="15" s="1"/>
  <c r="I327" i="15"/>
  <c r="J327" i="15" s="1"/>
  <c r="S329" i="15"/>
  <c r="S330" i="15"/>
  <c r="BF332" i="1"/>
  <c r="BF334" i="1"/>
  <c r="M334" i="15"/>
  <c r="N334" i="15" s="1"/>
  <c r="E334" i="15"/>
  <c r="F334" i="15" s="1"/>
  <c r="I334" i="15"/>
  <c r="J334" i="15" s="1"/>
  <c r="BE334" i="1"/>
  <c r="Q334" i="15"/>
  <c r="R334" i="15" s="1"/>
  <c r="L334" i="6"/>
  <c r="BI349" i="1"/>
  <c r="G349" i="15"/>
  <c r="H349" i="15" s="1"/>
  <c r="O349" i="15"/>
  <c r="P349" i="15" s="1"/>
  <c r="K349" i="15"/>
  <c r="L349" i="15" s="1"/>
  <c r="BI357" i="1"/>
  <c r="K357" i="15"/>
  <c r="L357" i="15" s="1"/>
  <c r="G357" i="15"/>
  <c r="H357" i="15" s="1"/>
  <c r="O357" i="15"/>
  <c r="P357" i="15" s="1"/>
  <c r="BI358" i="1"/>
  <c r="K358" i="15"/>
  <c r="L358" i="15" s="1"/>
  <c r="G358" i="15"/>
  <c r="H358" i="15" s="1"/>
  <c r="O358" i="15"/>
  <c r="P358" i="15" s="1"/>
  <c r="M360" i="15"/>
  <c r="N360" i="15" s="1"/>
  <c r="BU361" i="1"/>
  <c r="BT361" i="1" s="1"/>
  <c r="M361" i="15"/>
  <c r="N361" i="15" s="1"/>
  <c r="S367" i="15"/>
  <c r="S369" i="15"/>
  <c r="S370" i="15"/>
  <c r="S374" i="15"/>
  <c r="M375" i="15"/>
  <c r="N375" i="15" s="1"/>
  <c r="I375" i="15"/>
  <c r="J375" i="15" s="1"/>
  <c r="E375" i="15"/>
  <c r="F375" i="15" s="1"/>
  <c r="S376" i="15"/>
  <c r="S379" i="15"/>
  <c r="S381" i="15"/>
  <c r="S383" i="15"/>
  <c r="S385" i="15"/>
  <c r="S387" i="15"/>
  <c r="S389" i="15"/>
  <c r="S393" i="15"/>
  <c r="S398" i="15"/>
  <c r="S400" i="15"/>
  <c r="S402" i="15"/>
  <c r="BF406" i="1"/>
  <c r="M406" i="15"/>
  <c r="N406" i="15" s="1"/>
  <c r="I406" i="15"/>
  <c r="J406" i="15" s="1"/>
  <c r="E406" i="15"/>
  <c r="F406" i="15" s="1"/>
  <c r="S417" i="15"/>
  <c r="G428" i="15"/>
  <c r="H428" i="15" s="1"/>
  <c r="O428" i="15"/>
  <c r="P428" i="15" s="1"/>
  <c r="K428" i="15"/>
  <c r="L428" i="15" s="1"/>
  <c r="S431" i="15"/>
  <c r="O437" i="15"/>
  <c r="P437" i="15" s="1"/>
  <c r="G437" i="15"/>
  <c r="H437" i="15" s="1"/>
  <c r="K437" i="15"/>
  <c r="L437" i="15" s="1"/>
  <c r="S440" i="15"/>
  <c r="S443" i="15"/>
  <c r="BE445" i="1"/>
  <c r="M445" i="15"/>
  <c r="N445" i="15" s="1"/>
  <c r="I445" i="15"/>
  <c r="J445" i="15" s="1"/>
  <c r="E445" i="15"/>
  <c r="F445" i="15" s="1"/>
  <c r="K446" i="15"/>
  <c r="L446" i="15" s="1"/>
  <c r="O446" i="15"/>
  <c r="P446" i="15" s="1"/>
  <c r="G446" i="15"/>
  <c r="H446" i="15" s="1"/>
  <c r="BJ449" i="1"/>
  <c r="BJ453" i="1"/>
  <c r="K453" i="15"/>
  <c r="L453" i="15" s="1"/>
  <c r="O453" i="15"/>
  <c r="P453" i="15" s="1"/>
  <c r="G453" i="15"/>
  <c r="H453" i="15" s="1"/>
  <c r="G459" i="15"/>
  <c r="H459" i="15" s="1"/>
  <c r="K459" i="15"/>
  <c r="L459" i="15" s="1"/>
  <c r="O459" i="15"/>
  <c r="P459" i="15" s="1"/>
  <c r="BJ460" i="1"/>
  <c r="G469" i="15"/>
  <c r="H469" i="15" s="1"/>
  <c r="K469" i="15"/>
  <c r="L469" i="15" s="1"/>
  <c r="O469" i="15"/>
  <c r="P469" i="15" s="1"/>
  <c r="G471" i="15"/>
  <c r="H471" i="15" s="1"/>
  <c r="O471" i="15"/>
  <c r="P471" i="15" s="1"/>
  <c r="K471" i="15"/>
  <c r="L471" i="15" s="1"/>
  <c r="K477" i="15"/>
  <c r="L477" i="15" s="1"/>
  <c r="G477" i="15"/>
  <c r="H477" i="15" s="1"/>
  <c r="O477" i="15"/>
  <c r="P477" i="15" s="1"/>
  <c r="S479" i="15"/>
  <c r="S480" i="15"/>
  <c r="O487" i="15"/>
  <c r="P487" i="15" s="1"/>
  <c r="K487" i="15"/>
  <c r="L487" i="15" s="1"/>
  <c r="G487" i="15"/>
  <c r="H487" i="15" s="1"/>
  <c r="BJ488" i="1"/>
  <c r="O488" i="15"/>
  <c r="P488" i="15" s="1"/>
  <c r="K488" i="15"/>
  <c r="L488" i="15" s="1"/>
  <c r="G488" i="15"/>
  <c r="H488" i="15" s="1"/>
  <c r="K490" i="15"/>
  <c r="L490" i="15" s="1"/>
  <c r="O490" i="15"/>
  <c r="P490" i="15" s="1"/>
  <c r="G490" i="15"/>
  <c r="H490" i="15" s="1"/>
  <c r="S499" i="15"/>
  <c r="BF500" i="1"/>
  <c r="I500" i="15"/>
  <c r="J500" i="15" s="1"/>
  <c r="M500" i="15"/>
  <c r="N500" i="15" s="1"/>
  <c r="E500" i="15"/>
  <c r="F500" i="15" s="1"/>
  <c r="BE500" i="1"/>
  <c r="BF501" i="1"/>
  <c r="I501" i="15"/>
  <c r="J501" i="15" s="1"/>
  <c r="M501" i="15"/>
  <c r="N501" i="15" s="1"/>
  <c r="E501" i="15"/>
  <c r="F501" i="15" s="1"/>
  <c r="BE501" i="1"/>
  <c r="S502" i="15"/>
  <c r="BF504" i="1"/>
  <c r="I504" i="15"/>
  <c r="J504" i="15" s="1"/>
  <c r="M504" i="15"/>
  <c r="N504" i="15" s="1"/>
  <c r="E504" i="15"/>
  <c r="F504" i="15" s="1"/>
  <c r="BE504" i="1"/>
  <c r="BF511" i="1"/>
  <c r="M511" i="15"/>
  <c r="N511" i="15" s="1"/>
  <c r="I511" i="15"/>
  <c r="J511" i="15" s="1"/>
  <c r="E511" i="15"/>
  <c r="F511" i="15" s="1"/>
  <c r="S512" i="15"/>
  <c r="S513" i="15"/>
  <c r="BI514" i="1"/>
  <c r="G516" i="15"/>
  <c r="H516" i="15" s="1"/>
  <c r="O516" i="15"/>
  <c r="P516" i="15" s="1"/>
  <c r="K516" i="15"/>
  <c r="L516" i="15" s="1"/>
  <c r="K518" i="15"/>
  <c r="L518" i="15" s="1"/>
  <c r="O518" i="15"/>
  <c r="P518" i="15" s="1"/>
  <c r="G518" i="15"/>
  <c r="H518" i="15" s="1"/>
  <c r="M519" i="15"/>
  <c r="N519" i="15" s="1"/>
  <c r="E519" i="15"/>
  <c r="F519" i="15" s="1"/>
  <c r="I519" i="15"/>
  <c r="J519" i="15" s="1"/>
  <c r="O519" i="15"/>
  <c r="P519" i="15" s="1"/>
  <c r="G519" i="15"/>
  <c r="H519" i="15" s="1"/>
  <c r="K519" i="15"/>
  <c r="L519" i="15" s="1"/>
  <c r="G520" i="15"/>
  <c r="H520" i="15" s="1"/>
  <c r="O520" i="15"/>
  <c r="P520" i="15" s="1"/>
  <c r="K520" i="15"/>
  <c r="L520" i="15" s="1"/>
  <c r="S528" i="15"/>
  <c r="S529" i="15"/>
  <c r="O529" i="15"/>
  <c r="P529" i="15" s="1"/>
  <c r="K529" i="15"/>
  <c r="L529" i="15" s="1"/>
  <c r="G529" i="15"/>
  <c r="H529" i="15" s="1"/>
  <c r="BF533" i="1"/>
  <c r="G533" i="6" s="1"/>
  <c r="I533" i="15"/>
  <c r="J533" i="15" s="1"/>
  <c r="E533" i="15"/>
  <c r="F533" i="15" s="1"/>
  <c r="M533" i="15"/>
  <c r="N533" i="15" s="1"/>
  <c r="BI533" i="1"/>
  <c r="M534" i="15"/>
  <c r="N534" i="15" s="1"/>
  <c r="E534" i="15"/>
  <c r="F534" i="15" s="1"/>
  <c r="I534" i="15"/>
  <c r="J534" i="15" s="1"/>
  <c r="S536" i="15"/>
  <c r="E536" i="15"/>
  <c r="F536" i="15" s="1"/>
  <c r="M536" i="15"/>
  <c r="N536" i="15" s="1"/>
  <c r="I536" i="15"/>
  <c r="J536" i="15" s="1"/>
  <c r="K536" i="15"/>
  <c r="L536" i="15" s="1"/>
  <c r="O536" i="15"/>
  <c r="P536" i="15" s="1"/>
  <c r="G536" i="15"/>
  <c r="H536" i="15" s="1"/>
  <c r="S540" i="15"/>
  <c r="M542" i="15"/>
  <c r="N542" i="15" s="1"/>
  <c r="I542" i="15"/>
  <c r="J542" i="15" s="1"/>
  <c r="E542" i="15"/>
  <c r="F542" i="15" s="1"/>
  <c r="S544" i="15"/>
  <c r="BE545" i="1"/>
  <c r="S547" i="15"/>
  <c r="S550" i="15"/>
  <c r="BI552" i="1"/>
  <c r="S556" i="15"/>
  <c r="S557" i="15"/>
  <c r="S558" i="15"/>
  <c r="S559" i="15"/>
  <c r="O560" i="15"/>
  <c r="P560" i="15" s="1"/>
  <c r="K560" i="15"/>
  <c r="L560" i="15" s="1"/>
  <c r="G560" i="15"/>
  <c r="H560" i="15" s="1"/>
  <c r="BE561" i="1"/>
  <c r="S562" i="15"/>
  <c r="BH562" i="1"/>
  <c r="BN562" i="1" s="1"/>
  <c r="BO562" i="1" s="1"/>
  <c r="BF563" i="1"/>
  <c r="M563" i="15"/>
  <c r="N563" i="15" s="1"/>
  <c r="I563" i="15"/>
  <c r="J563" i="15" s="1"/>
  <c r="E563" i="15"/>
  <c r="F563" i="15" s="1"/>
  <c r="BE563" i="1"/>
  <c r="S568" i="15"/>
  <c r="S572" i="15"/>
  <c r="S577" i="15"/>
  <c r="S579" i="15"/>
  <c r="S583" i="15"/>
  <c r="I584" i="15"/>
  <c r="J584" i="15" s="1"/>
  <c r="M584" i="15"/>
  <c r="N584" i="15" s="1"/>
  <c r="E584" i="15"/>
  <c r="F584" i="15" s="1"/>
  <c r="M586" i="15"/>
  <c r="N586" i="15" s="1"/>
  <c r="E586" i="15"/>
  <c r="F586" i="15" s="1"/>
  <c r="I586" i="15"/>
  <c r="J586" i="15" s="1"/>
  <c r="E593" i="15"/>
  <c r="F593" i="15" s="1"/>
  <c r="M593" i="15"/>
  <c r="N593" i="15" s="1"/>
  <c r="I593" i="15"/>
  <c r="J593" i="15" s="1"/>
  <c r="M594" i="15"/>
  <c r="N594" i="15" s="1"/>
  <c r="E594" i="15"/>
  <c r="F594" i="15" s="1"/>
  <c r="I594" i="15"/>
  <c r="J594" i="15" s="1"/>
  <c r="I595" i="15"/>
  <c r="J595" i="15" s="1"/>
  <c r="M595" i="15"/>
  <c r="N595" i="15" s="1"/>
  <c r="E595" i="15"/>
  <c r="F595" i="15" s="1"/>
  <c r="M599" i="15"/>
  <c r="N599" i="15" s="1"/>
  <c r="S600" i="15"/>
  <c r="G600" i="15"/>
  <c r="H600" i="15" s="1"/>
  <c r="O600" i="15"/>
  <c r="P600" i="15" s="1"/>
  <c r="K600" i="15"/>
  <c r="L600" i="15" s="1"/>
  <c r="E601" i="15"/>
  <c r="F601" i="15" s="1"/>
  <c r="I601" i="15"/>
  <c r="J601" i="15" s="1"/>
  <c r="M601" i="15"/>
  <c r="N601" i="15" s="1"/>
  <c r="BI601" i="1"/>
  <c r="M602" i="15"/>
  <c r="N602" i="15" s="1"/>
  <c r="E602" i="15"/>
  <c r="F602" i="15" s="1"/>
  <c r="I602" i="15"/>
  <c r="J602" i="15" s="1"/>
  <c r="BF603" i="1"/>
  <c r="G603" i="6" s="1"/>
  <c r="I603" i="15"/>
  <c r="J603" i="15" s="1"/>
  <c r="M603" i="15"/>
  <c r="N603" i="15" s="1"/>
  <c r="E603" i="15"/>
  <c r="F603" i="15" s="1"/>
  <c r="BI603" i="1"/>
  <c r="O604" i="15"/>
  <c r="P604" i="15" s="1"/>
  <c r="K604" i="15"/>
  <c r="L604" i="15" s="1"/>
  <c r="G604" i="15"/>
  <c r="H604" i="15" s="1"/>
  <c r="G607" i="15"/>
  <c r="H607" i="15" s="1"/>
  <c r="K607" i="15"/>
  <c r="L607" i="15" s="1"/>
  <c r="O607" i="15"/>
  <c r="P607" i="15" s="1"/>
  <c r="BF619" i="1"/>
  <c r="E154" i="6"/>
  <c r="F154" i="6" s="1"/>
  <c r="E327" i="6"/>
  <c r="F327" i="6" s="1"/>
  <c r="E500" i="6"/>
  <c r="F500" i="6" s="1"/>
  <c r="E504" i="6"/>
  <c r="F504" i="6" s="1"/>
  <c r="E508" i="6"/>
  <c r="F508" i="6" s="1"/>
  <c r="BI8" i="1"/>
  <c r="J8" i="6" s="1"/>
  <c r="K8" i="15"/>
  <c r="L8" i="15" s="1"/>
  <c r="O8" i="15"/>
  <c r="P8" i="15" s="1"/>
  <c r="G8" i="15"/>
  <c r="H8" i="15" s="1"/>
  <c r="K9" i="6"/>
  <c r="S19" i="15"/>
  <c r="S26" i="15"/>
  <c r="S34" i="15"/>
  <c r="E48" i="15"/>
  <c r="F48" i="15" s="1"/>
  <c r="M48" i="15"/>
  <c r="N48" i="15" s="1"/>
  <c r="I48" i="15"/>
  <c r="J48" i="15" s="1"/>
  <c r="S85" i="15"/>
  <c r="S9" i="15"/>
  <c r="S11" i="15"/>
  <c r="M13" i="15"/>
  <c r="N13" i="15" s="1"/>
  <c r="S18" i="15"/>
  <c r="S21" i="15"/>
  <c r="S23" i="15"/>
  <c r="S29" i="15"/>
  <c r="S32" i="15"/>
  <c r="S36" i="15"/>
  <c r="S42" i="15"/>
  <c r="G43" i="15"/>
  <c r="H43" i="15" s="1"/>
  <c r="K43" i="15"/>
  <c r="L43" i="15" s="1"/>
  <c r="O43" i="15"/>
  <c r="P43" i="15" s="1"/>
  <c r="S46" i="15"/>
  <c r="S49" i="15"/>
  <c r="M63" i="15"/>
  <c r="N63" i="15" s="1"/>
  <c r="I63" i="15"/>
  <c r="J63" i="15" s="1"/>
  <c r="E63" i="15"/>
  <c r="F63" i="15" s="1"/>
  <c r="S69" i="15"/>
  <c r="S80" i="15"/>
  <c r="BF85" i="1"/>
  <c r="M85" i="15"/>
  <c r="N85" i="15" s="1"/>
  <c r="E85" i="15"/>
  <c r="F85" i="15" s="1"/>
  <c r="I85" i="15"/>
  <c r="J85" i="15" s="1"/>
  <c r="S86" i="15"/>
  <c r="S93" i="15"/>
  <c r="S99" i="15"/>
  <c r="E102" i="15"/>
  <c r="F102" i="15" s="1"/>
  <c r="M102" i="15"/>
  <c r="N102" i="15" s="1"/>
  <c r="I102" i="15"/>
  <c r="J102" i="15" s="1"/>
  <c r="S112" i="15"/>
  <c r="BJ119" i="1"/>
  <c r="S122" i="15"/>
  <c r="S127" i="15"/>
  <c r="S130" i="15"/>
  <c r="O133" i="15"/>
  <c r="P133" i="15" s="1"/>
  <c r="G133" i="15"/>
  <c r="H133" i="15" s="1"/>
  <c r="K133" i="15"/>
  <c r="L133" i="15" s="1"/>
  <c r="S137" i="15"/>
  <c r="S139" i="15"/>
  <c r="M141" i="15"/>
  <c r="N141" i="15" s="1"/>
  <c r="I141" i="15"/>
  <c r="J141" i="15" s="1"/>
  <c r="E141" i="15"/>
  <c r="F141" i="15" s="1"/>
  <c r="S143" i="15"/>
  <c r="S147" i="15"/>
  <c r="S151" i="15"/>
  <c r="BJ165" i="1"/>
  <c r="O165" i="15"/>
  <c r="P165" i="15" s="1"/>
  <c r="G165" i="15"/>
  <c r="H165" i="15" s="1"/>
  <c r="K165" i="15"/>
  <c r="L165" i="15" s="1"/>
  <c r="K180" i="6"/>
  <c r="S182" i="15"/>
  <c r="BE184" i="1"/>
  <c r="E184" i="15"/>
  <c r="F184" i="15" s="1"/>
  <c r="M184" i="15"/>
  <c r="N184" i="15" s="1"/>
  <c r="I184" i="15"/>
  <c r="J184" i="15" s="1"/>
  <c r="S201" i="15"/>
  <c r="S221" i="15"/>
  <c r="S223" i="15"/>
  <c r="BJ231" i="1"/>
  <c r="G231" i="15"/>
  <c r="H231" i="15" s="1"/>
  <c r="K231" i="15"/>
  <c r="L231" i="15" s="1"/>
  <c r="O231" i="15"/>
  <c r="P231" i="15" s="1"/>
  <c r="O244" i="15"/>
  <c r="P244" i="15" s="1"/>
  <c r="K244" i="15"/>
  <c r="L244" i="15" s="1"/>
  <c r="G244" i="15"/>
  <c r="H244" i="15" s="1"/>
  <c r="S245" i="15"/>
  <c r="G245" i="15"/>
  <c r="H245" i="15" s="1"/>
  <c r="K245" i="15"/>
  <c r="L245" i="15" s="1"/>
  <c r="O245" i="15"/>
  <c r="P245" i="15" s="1"/>
  <c r="S249" i="15"/>
  <c r="S251" i="15"/>
  <c r="S256" i="15"/>
  <c r="BF258" i="1"/>
  <c r="M258" i="15"/>
  <c r="N258" i="15" s="1"/>
  <c r="I258" i="15"/>
  <c r="J258" i="15" s="1"/>
  <c r="E258" i="15"/>
  <c r="F258" i="15" s="1"/>
  <c r="I260" i="15"/>
  <c r="J260" i="15" s="1"/>
  <c r="M260" i="15"/>
  <c r="N260" i="15" s="1"/>
  <c r="E260" i="15"/>
  <c r="F260" i="15" s="1"/>
  <c r="K260" i="15"/>
  <c r="L260" i="15" s="1"/>
  <c r="G260" i="15"/>
  <c r="H260" i="15" s="1"/>
  <c r="O260" i="15"/>
  <c r="P260" i="15" s="1"/>
  <c r="BJ261" i="1"/>
  <c r="G261" i="15"/>
  <c r="H261" i="15" s="1"/>
  <c r="K261" i="15"/>
  <c r="L261" i="15" s="1"/>
  <c r="O261" i="15"/>
  <c r="P261" i="15" s="1"/>
  <c r="S264" i="15"/>
  <c r="BF273" i="1"/>
  <c r="M273" i="15"/>
  <c r="N273" i="15" s="1"/>
  <c r="I273" i="15"/>
  <c r="J273" i="15" s="1"/>
  <c r="E273" i="15"/>
  <c r="F273" i="15" s="1"/>
  <c r="S277" i="15"/>
  <c r="S285" i="15"/>
  <c r="I294" i="15"/>
  <c r="J294" i="15" s="1"/>
  <c r="M294" i="15"/>
  <c r="N294" i="15" s="1"/>
  <c r="E294" i="15"/>
  <c r="F294" i="15" s="1"/>
  <c r="S295" i="15"/>
  <c r="S301" i="15"/>
  <c r="S305" i="15"/>
  <c r="M306" i="15"/>
  <c r="N306" i="15" s="1"/>
  <c r="I306" i="15"/>
  <c r="J306" i="15" s="1"/>
  <c r="E306" i="15"/>
  <c r="F306" i="15" s="1"/>
  <c r="S307" i="15"/>
  <c r="S309" i="15"/>
  <c r="S313" i="15"/>
  <c r="S319" i="15"/>
  <c r="S321" i="15"/>
  <c r="BJ326" i="1"/>
  <c r="O326" i="15"/>
  <c r="P326" i="15" s="1"/>
  <c r="G326" i="15"/>
  <c r="H326" i="15" s="1"/>
  <c r="K326" i="15"/>
  <c r="L326" i="15" s="1"/>
  <c r="S337" i="15"/>
  <c r="S343" i="15"/>
  <c r="S347" i="15"/>
  <c r="S352" i="15"/>
  <c r="S356" i="15"/>
  <c r="S358" i="15"/>
  <c r="S359" i="15"/>
  <c r="BI362" i="1"/>
  <c r="O362" i="15"/>
  <c r="P362" i="15" s="1"/>
  <c r="G362" i="15"/>
  <c r="H362" i="15" s="1"/>
  <c r="K362" i="15"/>
  <c r="L362" i="15" s="1"/>
  <c r="BI364" i="1"/>
  <c r="K364" i="15"/>
  <c r="L364" i="15" s="1"/>
  <c r="G364" i="15"/>
  <c r="H364" i="15" s="1"/>
  <c r="O364" i="15"/>
  <c r="P364" i="15" s="1"/>
  <c r="M369" i="15"/>
  <c r="N369" i="15" s="1"/>
  <c r="I369" i="15"/>
  <c r="J369" i="15" s="1"/>
  <c r="E369" i="15"/>
  <c r="F369" i="15" s="1"/>
  <c r="BI371" i="1"/>
  <c r="K371" i="15"/>
  <c r="L371" i="15" s="1"/>
  <c r="O371" i="15"/>
  <c r="P371" i="15" s="1"/>
  <c r="G371" i="15"/>
  <c r="H371" i="15" s="1"/>
  <c r="BI376" i="1"/>
  <c r="O376" i="15"/>
  <c r="P376" i="15" s="1"/>
  <c r="G376" i="15"/>
  <c r="H376" i="15" s="1"/>
  <c r="K376" i="15"/>
  <c r="L376" i="15" s="1"/>
  <c r="S397" i="15"/>
  <c r="BJ405" i="1"/>
  <c r="K405" i="15"/>
  <c r="L405" i="15" s="1"/>
  <c r="G405" i="15"/>
  <c r="H405" i="15" s="1"/>
  <c r="O405" i="15"/>
  <c r="P405" i="15" s="1"/>
  <c r="S418" i="15"/>
  <c r="O426" i="15"/>
  <c r="P426" i="15" s="1"/>
  <c r="K426" i="15"/>
  <c r="L426" i="15" s="1"/>
  <c r="G426" i="15"/>
  <c r="H426" i="15" s="1"/>
  <c r="S432" i="15"/>
  <c r="O436" i="15"/>
  <c r="P436" i="15" s="1"/>
  <c r="G436" i="15"/>
  <c r="H436" i="15" s="1"/>
  <c r="K436" i="15"/>
  <c r="L436" i="15" s="1"/>
  <c r="G441" i="15"/>
  <c r="H441" i="15" s="1"/>
  <c r="O441" i="15"/>
  <c r="P441" i="15" s="1"/>
  <c r="K441" i="15"/>
  <c r="L441" i="15" s="1"/>
  <c r="O455" i="15"/>
  <c r="P455" i="15" s="1"/>
  <c r="G455" i="15"/>
  <c r="H455" i="15" s="1"/>
  <c r="K455" i="15"/>
  <c r="L455" i="15" s="1"/>
  <c r="K458" i="15"/>
  <c r="L458" i="15" s="1"/>
  <c r="G458" i="15"/>
  <c r="H458" i="15" s="1"/>
  <c r="O458" i="15"/>
  <c r="P458" i="15" s="1"/>
  <c r="K463" i="15"/>
  <c r="L463" i="15" s="1"/>
  <c r="G463" i="15"/>
  <c r="H463" i="15" s="1"/>
  <c r="O463" i="15"/>
  <c r="P463" i="15" s="1"/>
  <c r="BE479" i="1"/>
  <c r="E479" i="15"/>
  <c r="F479" i="15" s="1"/>
  <c r="I479" i="15"/>
  <c r="J479" i="15" s="1"/>
  <c r="M479" i="15"/>
  <c r="N479" i="15" s="1"/>
  <c r="BF479" i="1"/>
  <c r="S481" i="15"/>
  <c r="S489" i="15"/>
  <c r="O503" i="15"/>
  <c r="P503" i="15" s="1"/>
  <c r="K503" i="15"/>
  <c r="L503" i="15" s="1"/>
  <c r="G503" i="15"/>
  <c r="H503" i="15" s="1"/>
  <c r="O505" i="15"/>
  <c r="P505" i="15" s="1"/>
  <c r="G505" i="15"/>
  <c r="H505" i="15" s="1"/>
  <c r="K505" i="15"/>
  <c r="L505" i="15" s="1"/>
  <c r="S514" i="15"/>
  <c r="S516" i="15"/>
  <c r="S517" i="15"/>
  <c r="S519" i="15"/>
  <c r="S521" i="15"/>
  <c r="G522" i="15"/>
  <c r="H522" i="15" s="1"/>
  <c r="O522" i="15"/>
  <c r="P522" i="15" s="1"/>
  <c r="K522" i="15"/>
  <c r="L522" i="15" s="1"/>
  <c r="S527" i="15"/>
  <c r="S530" i="15"/>
  <c r="S534" i="15"/>
  <c r="M539" i="15"/>
  <c r="N539" i="15" s="1"/>
  <c r="I539" i="15"/>
  <c r="J539" i="15" s="1"/>
  <c r="E539" i="15"/>
  <c r="F539" i="15" s="1"/>
  <c r="K539" i="15"/>
  <c r="L539" i="15" s="1"/>
  <c r="G539" i="15"/>
  <c r="H539" i="15" s="1"/>
  <c r="O539" i="15"/>
  <c r="P539" i="15" s="1"/>
  <c r="S545" i="15"/>
  <c r="BE546" i="1"/>
  <c r="M546" i="15"/>
  <c r="N546" i="15" s="1"/>
  <c r="I546" i="15"/>
  <c r="J546" i="15" s="1"/>
  <c r="E546" i="15"/>
  <c r="F546" i="15" s="1"/>
  <c r="G547" i="15"/>
  <c r="H547" i="15" s="1"/>
  <c r="K547" i="15"/>
  <c r="L547" i="15" s="1"/>
  <c r="O547" i="15"/>
  <c r="P547" i="15" s="1"/>
  <c r="S551" i="15"/>
  <c r="K551" i="15"/>
  <c r="L551" i="15" s="1"/>
  <c r="G551" i="15"/>
  <c r="H551" i="15" s="1"/>
  <c r="O551" i="15"/>
  <c r="P551" i="15" s="1"/>
  <c r="BE552" i="1"/>
  <c r="M552" i="15"/>
  <c r="N552" i="15" s="1"/>
  <c r="I552" i="15"/>
  <c r="J552" i="15" s="1"/>
  <c r="E552" i="15"/>
  <c r="F552" i="15" s="1"/>
  <c r="M555" i="15"/>
  <c r="N555" i="15" s="1"/>
  <c r="I555" i="15"/>
  <c r="J555" i="15" s="1"/>
  <c r="E555" i="15"/>
  <c r="F555" i="15" s="1"/>
  <c r="E557" i="15"/>
  <c r="F557" i="15" s="1"/>
  <c r="M557" i="15"/>
  <c r="N557" i="15" s="1"/>
  <c r="I557" i="15"/>
  <c r="J557" i="15" s="1"/>
  <c r="S560" i="15"/>
  <c r="BF562" i="1"/>
  <c r="M562" i="15"/>
  <c r="N562" i="15" s="1"/>
  <c r="I562" i="15"/>
  <c r="J562" i="15" s="1"/>
  <c r="E562" i="15"/>
  <c r="F562" i="15" s="1"/>
  <c r="Q563" i="15"/>
  <c r="R563" i="15" s="1"/>
  <c r="L563" i="6"/>
  <c r="S564" i="15"/>
  <c r="S567" i="15"/>
  <c r="S571" i="15"/>
  <c r="S575" i="15"/>
  <c r="S576" i="15"/>
  <c r="M578" i="15"/>
  <c r="N578" i="15" s="1"/>
  <c r="I578" i="15"/>
  <c r="J578" i="15" s="1"/>
  <c r="E578" i="15"/>
  <c r="F578" i="15" s="1"/>
  <c r="I579" i="15"/>
  <c r="J579" i="15" s="1"/>
  <c r="M579" i="15"/>
  <c r="N579" i="15" s="1"/>
  <c r="E579" i="15"/>
  <c r="F579" i="15" s="1"/>
  <c r="I583" i="15"/>
  <c r="J583" i="15" s="1"/>
  <c r="E583" i="15"/>
  <c r="F583" i="15" s="1"/>
  <c r="M583" i="15"/>
  <c r="N583" i="15" s="1"/>
  <c r="G599" i="15"/>
  <c r="H599" i="15" s="1"/>
  <c r="K599" i="15"/>
  <c r="L599" i="15" s="1"/>
  <c r="O599" i="15"/>
  <c r="P599" i="15" s="1"/>
  <c r="S601" i="15"/>
  <c r="N605" i="6"/>
  <c r="S605" i="15"/>
  <c r="S606" i="15"/>
  <c r="S607" i="15"/>
  <c r="S609" i="15"/>
  <c r="Q610" i="15"/>
  <c r="R610" i="15" s="1"/>
  <c r="L610" i="6"/>
  <c r="N611" i="6"/>
  <c r="S611" i="15"/>
  <c r="BP619" i="1"/>
  <c r="E479" i="6"/>
  <c r="F479" i="6" s="1"/>
  <c r="E507" i="6"/>
  <c r="F507" i="6" s="1"/>
  <c r="S8" i="15"/>
  <c r="BI10" i="1"/>
  <c r="J10" i="6" s="1"/>
  <c r="O10" i="15"/>
  <c r="P10" i="15" s="1"/>
  <c r="G10" i="15"/>
  <c r="H10" i="15" s="1"/>
  <c r="K10" i="15"/>
  <c r="L10" i="15" s="1"/>
  <c r="S14" i="15"/>
  <c r="I18" i="15"/>
  <c r="J18" i="15" s="1"/>
  <c r="M18" i="15"/>
  <c r="N18" i="15" s="1"/>
  <c r="E18" i="15"/>
  <c r="F18" i="15" s="1"/>
  <c r="BI20" i="1"/>
  <c r="K20" i="15"/>
  <c r="L20" i="15" s="1"/>
  <c r="O20" i="15"/>
  <c r="P20" i="15" s="1"/>
  <c r="G20" i="15"/>
  <c r="H20" i="15" s="1"/>
  <c r="S24" i="15"/>
  <c r="S30" i="15"/>
  <c r="S55" i="15"/>
  <c r="S10" i="15"/>
  <c r="BF12" i="1"/>
  <c r="I12" i="15"/>
  <c r="J12" i="15" s="1"/>
  <c r="M12" i="15"/>
  <c r="N12" i="15" s="1"/>
  <c r="E12" i="15"/>
  <c r="F12" i="15" s="1"/>
  <c r="K15" i="15"/>
  <c r="L15" i="15" s="1"/>
  <c r="O15" i="15"/>
  <c r="P15" i="15" s="1"/>
  <c r="G15" i="15"/>
  <c r="H15" i="15" s="1"/>
  <c r="S20" i="15"/>
  <c r="S25" i="15"/>
  <c r="S27" i="15"/>
  <c r="M35" i="15"/>
  <c r="N35" i="15" s="1"/>
  <c r="I35" i="15"/>
  <c r="J35" i="15" s="1"/>
  <c r="E35" i="15"/>
  <c r="F35" i="15" s="1"/>
  <c r="E40" i="15"/>
  <c r="F40" i="15" s="1"/>
  <c r="I40" i="15"/>
  <c r="J40" i="15" s="1"/>
  <c r="M40" i="15"/>
  <c r="N40" i="15" s="1"/>
  <c r="S48" i="15"/>
  <c r="S56" i="15"/>
  <c r="S62" i="15"/>
  <c r="S67" i="15"/>
  <c r="O73" i="15"/>
  <c r="P73" i="15" s="1"/>
  <c r="K73" i="15"/>
  <c r="L73" i="15" s="1"/>
  <c r="G73" i="15"/>
  <c r="H73" i="15" s="1"/>
  <c r="S81" i="15"/>
  <c r="S84" i="15"/>
  <c r="E91" i="15"/>
  <c r="F91" i="15" s="1"/>
  <c r="I91" i="15"/>
  <c r="J91" i="15" s="1"/>
  <c r="M91" i="15"/>
  <c r="N91" i="15" s="1"/>
  <c r="S97" i="15"/>
  <c r="BJ103" i="1"/>
  <c r="O103" i="15"/>
  <c r="P103" i="15" s="1"/>
  <c r="K103" i="15"/>
  <c r="L103" i="15" s="1"/>
  <c r="G103" i="15"/>
  <c r="H103" i="15" s="1"/>
  <c r="M105" i="15"/>
  <c r="N105" i="15" s="1"/>
  <c r="E105" i="15"/>
  <c r="F105" i="15" s="1"/>
  <c r="I105" i="15"/>
  <c r="J105" i="15" s="1"/>
  <c r="S106" i="15"/>
  <c r="S110" i="15"/>
  <c r="BE111" i="1"/>
  <c r="M111" i="15"/>
  <c r="N111" i="15" s="1"/>
  <c r="I111" i="15"/>
  <c r="J111" i="15" s="1"/>
  <c r="E111" i="15"/>
  <c r="F111" i="15" s="1"/>
  <c r="BI113" i="1"/>
  <c r="J113" i="6" s="1"/>
  <c r="O113" i="15"/>
  <c r="P113" i="15" s="1"/>
  <c r="G113" i="15"/>
  <c r="H113" i="15" s="1"/>
  <c r="K113" i="15"/>
  <c r="L113" i="15" s="1"/>
  <c r="S119" i="15"/>
  <c r="BF119" i="1"/>
  <c r="BJ120" i="1"/>
  <c r="S131" i="15"/>
  <c r="S133" i="15"/>
  <c r="BF134" i="1"/>
  <c r="M134" i="15"/>
  <c r="N134" i="15" s="1"/>
  <c r="E134" i="15"/>
  <c r="F134" i="15" s="1"/>
  <c r="I134" i="15"/>
  <c r="J134" i="15" s="1"/>
  <c r="S135" i="15"/>
  <c r="S141" i="15"/>
  <c r="BF150" i="1"/>
  <c r="E150" i="15"/>
  <c r="F150" i="15" s="1"/>
  <c r="I150" i="15"/>
  <c r="J150" i="15" s="1"/>
  <c r="M150" i="15"/>
  <c r="N150" i="15" s="1"/>
  <c r="BE150" i="1"/>
  <c r="E160" i="15"/>
  <c r="F160" i="15" s="1"/>
  <c r="M160" i="15"/>
  <c r="N160" i="15" s="1"/>
  <c r="I160" i="15"/>
  <c r="J160" i="15" s="1"/>
  <c r="S164" i="15"/>
  <c r="M171" i="15"/>
  <c r="N171" i="15" s="1"/>
  <c r="I171" i="15"/>
  <c r="J171" i="15" s="1"/>
  <c r="E171" i="15"/>
  <c r="F171" i="15" s="1"/>
  <c r="S175" i="15"/>
  <c r="S181" i="15"/>
  <c r="BJ185" i="1"/>
  <c r="O185" i="15"/>
  <c r="P185" i="15" s="1"/>
  <c r="K185" i="15"/>
  <c r="L185" i="15" s="1"/>
  <c r="G185" i="15"/>
  <c r="H185" i="15" s="1"/>
  <c r="BJ189" i="1"/>
  <c r="K189" i="15"/>
  <c r="L189" i="15" s="1"/>
  <c r="G189" i="15"/>
  <c r="H189" i="15" s="1"/>
  <c r="O189" i="15"/>
  <c r="P189" i="15" s="1"/>
  <c r="S194" i="15"/>
  <c r="S196" i="15"/>
  <c r="S208" i="15"/>
  <c r="S217" i="15"/>
  <c r="BF222" i="1"/>
  <c r="I222" i="15"/>
  <c r="J222" i="15" s="1"/>
  <c r="M222" i="15"/>
  <c r="N222" i="15" s="1"/>
  <c r="E222" i="15"/>
  <c r="F222" i="15" s="1"/>
  <c r="S228" i="15"/>
  <c r="S231" i="15"/>
  <c r="S242" i="15"/>
  <c r="I245" i="15"/>
  <c r="J245" i="15" s="1"/>
  <c r="M245" i="15"/>
  <c r="N245" i="15" s="1"/>
  <c r="E245" i="15"/>
  <c r="F245" i="15" s="1"/>
  <c r="S248" i="15"/>
  <c r="S250" i="15"/>
  <c r="G251" i="15"/>
  <c r="H251" i="15" s="1"/>
  <c r="O251" i="15"/>
  <c r="P251" i="15" s="1"/>
  <c r="K251" i="15"/>
  <c r="L251" i="15" s="1"/>
  <c r="S255" i="15"/>
  <c r="S257" i="15"/>
  <c r="O257" i="15"/>
  <c r="P257" i="15" s="1"/>
  <c r="G257" i="15"/>
  <c r="H257" i="15" s="1"/>
  <c r="K257" i="15"/>
  <c r="L257" i="15" s="1"/>
  <c r="O258" i="15"/>
  <c r="P258" i="15" s="1"/>
  <c r="G258" i="15"/>
  <c r="H258" i="15" s="1"/>
  <c r="K258" i="15"/>
  <c r="L258" i="15" s="1"/>
  <c r="K259" i="15"/>
  <c r="L259" i="15" s="1"/>
  <c r="O259" i="15"/>
  <c r="P259" i="15" s="1"/>
  <c r="G259" i="15"/>
  <c r="H259" i="15" s="1"/>
  <c r="BF261" i="1"/>
  <c r="I261" i="15"/>
  <c r="J261" i="15" s="1"/>
  <c r="M261" i="15"/>
  <c r="N261" i="15" s="1"/>
  <c r="E261" i="15"/>
  <c r="F261" i="15" s="1"/>
  <c r="K262" i="15"/>
  <c r="L262" i="15" s="1"/>
  <c r="G262" i="15"/>
  <c r="H262" i="15" s="1"/>
  <c r="O262" i="15"/>
  <c r="P262" i="15" s="1"/>
  <c r="BF265" i="1"/>
  <c r="E265" i="15"/>
  <c r="F265" i="15" s="1"/>
  <c r="M265" i="15"/>
  <c r="N265" i="15" s="1"/>
  <c r="I265" i="15"/>
  <c r="J265" i="15" s="1"/>
  <c r="O274" i="15"/>
  <c r="P274" i="15" s="1"/>
  <c r="K274" i="15"/>
  <c r="L274" i="15" s="1"/>
  <c r="G274" i="15"/>
  <c r="H274" i="15" s="1"/>
  <c r="BE278" i="1"/>
  <c r="E278" i="15"/>
  <c r="F278" i="15" s="1"/>
  <c r="M278" i="15"/>
  <c r="N278" i="15" s="1"/>
  <c r="I278" i="15"/>
  <c r="J278" i="15" s="1"/>
  <c r="S279" i="15"/>
  <c r="BJ281" i="1"/>
  <c r="K281" i="15"/>
  <c r="L281" i="15" s="1"/>
  <c r="O281" i="15"/>
  <c r="P281" i="15" s="1"/>
  <c r="G281" i="15"/>
  <c r="H281" i="15" s="1"/>
  <c r="S284" i="15"/>
  <c r="S286" i="15"/>
  <c r="E290" i="15"/>
  <c r="F290" i="15" s="1"/>
  <c r="I290" i="15"/>
  <c r="J290" i="15" s="1"/>
  <c r="M290" i="15"/>
  <c r="N290" i="15" s="1"/>
  <c r="S291" i="15"/>
  <c r="S297" i="15"/>
  <c r="S298" i="15"/>
  <c r="S299" i="15"/>
  <c r="I302" i="15"/>
  <c r="J302" i="15" s="1"/>
  <c r="M302" i="15"/>
  <c r="N302" i="15" s="1"/>
  <c r="E302" i="15"/>
  <c r="F302" i="15" s="1"/>
  <c r="S303" i="15"/>
  <c r="S311" i="15"/>
  <c r="S315" i="15"/>
  <c r="S318" i="15"/>
  <c r="S323" i="15"/>
  <c r="S325" i="15"/>
  <c r="S335" i="15"/>
  <c r="S339" i="15"/>
  <c r="S341" i="15"/>
  <c r="S345" i="15"/>
  <c r="S349" i="15"/>
  <c r="S350" i="15"/>
  <c r="S354" i="15"/>
  <c r="I357" i="15"/>
  <c r="J357" i="15" s="1"/>
  <c r="M357" i="15"/>
  <c r="N357" i="15" s="1"/>
  <c r="E357" i="15"/>
  <c r="F357" i="15" s="1"/>
  <c r="BI361" i="1"/>
  <c r="O361" i="15"/>
  <c r="P361" i="15" s="1"/>
  <c r="K361" i="15"/>
  <c r="L361" i="15" s="1"/>
  <c r="G361" i="15"/>
  <c r="H361" i="15" s="1"/>
  <c r="BI363" i="1"/>
  <c r="O363" i="15"/>
  <c r="P363" i="15" s="1"/>
  <c r="G363" i="15"/>
  <c r="H363" i="15" s="1"/>
  <c r="K363" i="15"/>
  <c r="L363" i="15" s="1"/>
  <c r="BI365" i="1"/>
  <c r="O365" i="15"/>
  <c r="P365" i="15" s="1"/>
  <c r="K365" i="15"/>
  <c r="L365" i="15" s="1"/>
  <c r="G365" i="15"/>
  <c r="H365" i="15" s="1"/>
  <c r="BI372" i="1"/>
  <c r="O372" i="15"/>
  <c r="P372" i="15" s="1"/>
  <c r="K372" i="15"/>
  <c r="L372" i="15" s="1"/>
  <c r="G372" i="15"/>
  <c r="H372" i="15" s="1"/>
  <c r="BI377" i="1"/>
  <c r="O377" i="15"/>
  <c r="P377" i="15" s="1"/>
  <c r="K377" i="15"/>
  <c r="L377" i="15" s="1"/>
  <c r="G377" i="15"/>
  <c r="H377" i="15" s="1"/>
  <c r="BI389" i="1"/>
  <c r="K389" i="15"/>
  <c r="L389" i="15" s="1"/>
  <c r="O389" i="15"/>
  <c r="P389" i="15" s="1"/>
  <c r="G389" i="15"/>
  <c r="H389" i="15" s="1"/>
  <c r="S391" i="15"/>
  <c r="S394" i="15"/>
  <c r="G396" i="15"/>
  <c r="H396" i="15" s="1"/>
  <c r="O396" i="15"/>
  <c r="P396" i="15" s="1"/>
  <c r="K396" i="15"/>
  <c r="L396" i="15" s="1"/>
  <c r="BJ403" i="1"/>
  <c r="G403" i="15"/>
  <c r="H403" i="15" s="1"/>
  <c r="K403" i="15"/>
  <c r="L403" i="15" s="1"/>
  <c r="O403" i="15"/>
  <c r="P403" i="15" s="1"/>
  <c r="S408" i="15"/>
  <c r="S420" i="15"/>
  <c r="BJ427" i="1"/>
  <c r="O427" i="15"/>
  <c r="P427" i="15" s="1"/>
  <c r="K427" i="15"/>
  <c r="L427" i="15" s="1"/>
  <c r="G427" i="15"/>
  <c r="H427" i="15" s="1"/>
  <c r="BI445" i="1"/>
  <c r="K445" i="15"/>
  <c r="L445" i="15" s="1"/>
  <c r="G445" i="15"/>
  <c r="H445" i="15" s="1"/>
  <c r="O445" i="15"/>
  <c r="P445" i="15" s="1"/>
  <c r="G456" i="15"/>
  <c r="H456" i="15" s="1"/>
  <c r="O456" i="15"/>
  <c r="P456" i="15" s="1"/>
  <c r="K456" i="15"/>
  <c r="L456" i="15" s="1"/>
  <c r="S472" i="15"/>
  <c r="BE480" i="1"/>
  <c r="M480" i="15"/>
  <c r="N480" i="15" s="1"/>
  <c r="I480" i="15"/>
  <c r="J480" i="15" s="1"/>
  <c r="E480" i="15"/>
  <c r="F480" i="15" s="1"/>
  <c r="BF480" i="1"/>
  <c r="BJ486" i="1"/>
  <c r="K486" i="15"/>
  <c r="L486" i="15" s="1"/>
  <c r="O486" i="15"/>
  <c r="P486" i="15" s="1"/>
  <c r="G486" i="15"/>
  <c r="H486" i="15" s="1"/>
  <c r="BF499" i="1"/>
  <c r="E499" i="15"/>
  <c r="F499" i="15" s="1"/>
  <c r="I499" i="15"/>
  <c r="J499" i="15" s="1"/>
  <c r="M499" i="15"/>
  <c r="N499" i="15" s="1"/>
  <c r="BE499" i="1"/>
  <c r="BF502" i="1"/>
  <c r="I502" i="15"/>
  <c r="J502" i="15" s="1"/>
  <c r="E502" i="15"/>
  <c r="F502" i="15" s="1"/>
  <c r="M502" i="15"/>
  <c r="N502" i="15" s="1"/>
  <c r="BE502" i="1"/>
  <c r="S515" i="15"/>
  <c r="BF518" i="1"/>
  <c r="I518" i="15"/>
  <c r="J518" i="15" s="1"/>
  <c r="M518" i="15"/>
  <c r="N518" i="15" s="1"/>
  <c r="E518" i="15"/>
  <c r="F518" i="15" s="1"/>
  <c r="BJ7" i="1"/>
  <c r="G7" i="15"/>
  <c r="H7" i="15" s="1"/>
  <c r="O7" i="15"/>
  <c r="P7" i="15" s="1"/>
  <c r="K7" i="15"/>
  <c r="L7" i="15" s="1"/>
  <c r="BI13" i="1"/>
  <c r="K13" i="15"/>
  <c r="L13" i="15" s="1"/>
  <c r="O13" i="15"/>
  <c r="P13" i="15" s="1"/>
  <c r="G13" i="15"/>
  <c r="H13" i="15" s="1"/>
  <c r="BI14" i="1"/>
  <c r="K14" i="15"/>
  <c r="L14" i="15" s="1"/>
  <c r="G14" i="15"/>
  <c r="H14" i="15" s="1"/>
  <c r="O14" i="15"/>
  <c r="P14" i="15" s="1"/>
  <c r="BJ15" i="1"/>
  <c r="BJ18" i="1"/>
  <c r="S31" i="15"/>
  <c r="S33" i="15"/>
  <c r="S37" i="15"/>
  <c r="S38" i="15"/>
  <c r="O39" i="15"/>
  <c r="P39" i="15" s="1"/>
  <c r="K39" i="15"/>
  <c r="L39" i="15" s="1"/>
  <c r="G39" i="15"/>
  <c r="H39" i="15" s="1"/>
  <c r="BF40" i="1"/>
  <c r="BF42" i="1"/>
  <c r="M42" i="15"/>
  <c r="N42" i="15" s="1"/>
  <c r="I42" i="15"/>
  <c r="J42" i="15" s="1"/>
  <c r="E42" i="15"/>
  <c r="F42" i="15" s="1"/>
  <c r="S43" i="15"/>
  <c r="S44" i="15"/>
  <c r="S50" i="15"/>
  <c r="G50" i="15"/>
  <c r="H50" i="15" s="1"/>
  <c r="K50" i="15"/>
  <c r="L50" i="15" s="1"/>
  <c r="O50" i="15"/>
  <c r="P50" i="15" s="1"/>
  <c r="BJ51" i="1"/>
  <c r="O51" i="15"/>
  <c r="P51" i="15" s="1"/>
  <c r="K51" i="15"/>
  <c r="L51" i="15" s="1"/>
  <c r="G51" i="15"/>
  <c r="H51" i="15" s="1"/>
  <c r="S54" i="15"/>
  <c r="E56" i="15"/>
  <c r="F56" i="15" s="1"/>
  <c r="M56" i="15"/>
  <c r="N56" i="15" s="1"/>
  <c r="I56" i="15"/>
  <c r="J56" i="15" s="1"/>
  <c r="S57" i="15"/>
  <c r="S61" i="15"/>
  <c r="I62" i="15"/>
  <c r="J62" i="15" s="1"/>
  <c r="M62" i="15"/>
  <c r="N62" i="15" s="1"/>
  <c r="E62" i="15"/>
  <c r="F62" i="15" s="1"/>
  <c r="S64" i="15"/>
  <c r="BJ65" i="1"/>
  <c r="O65" i="15"/>
  <c r="P65" i="15" s="1"/>
  <c r="K65" i="15"/>
  <c r="L65" i="15" s="1"/>
  <c r="G65" i="15"/>
  <c r="H65" i="15" s="1"/>
  <c r="E70" i="15"/>
  <c r="F70" i="15" s="1"/>
  <c r="M70" i="15"/>
  <c r="N70" i="15" s="1"/>
  <c r="I70" i="15"/>
  <c r="J70" i="15" s="1"/>
  <c r="BJ73" i="1"/>
  <c r="G74" i="15"/>
  <c r="H74" i="15" s="1"/>
  <c r="O74" i="15"/>
  <c r="P74" i="15" s="1"/>
  <c r="K74" i="15"/>
  <c r="L74" i="15" s="1"/>
  <c r="S77" i="15"/>
  <c r="S78" i="15"/>
  <c r="BJ78" i="1"/>
  <c r="G78" i="15"/>
  <c r="H78" i="15" s="1"/>
  <c r="O78" i="15"/>
  <c r="P78" i="15" s="1"/>
  <c r="K78" i="15"/>
  <c r="L78" i="15" s="1"/>
  <c r="S82" i="15"/>
  <c r="S89" i="15"/>
  <c r="S94" i="15"/>
  <c r="S100" i="15"/>
  <c r="O101" i="15"/>
  <c r="P101" i="15" s="1"/>
  <c r="K101" i="15"/>
  <c r="L101" i="15" s="1"/>
  <c r="G101" i="15"/>
  <c r="H101" i="15" s="1"/>
  <c r="BF102" i="1"/>
  <c r="E103" i="15"/>
  <c r="F103" i="15" s="1"/>
  <c r="M103" i="15"/>
  <c r="N103" i="15" s="1"/>
  <c r="I103" i="15"/>
  <c r="J103" i="15" s="1"/>
  <c r="S104" i="15"/>
  <c r="BF105" i="1"/>
  <c r="O108" i="15"/>
  <c r="P108" i="15" s="1"/>
  <c r="G108" i="15"/>
  <c r="H108" i="15" s="1"/>
  <c r="K108" i="15"/>
  <c r="L108" i="15" s="1"/>
  <c r="BI110" i="1"/>
  <c r="G110" i="15"/>
  <c r="H110" i="15" s="1"/>
  <c r="O110" i="15"/>
  <c r="P110" i="15" s="1"/>
  <c r="K110" i="15"/>
  <c r="L110" i="15" s="1"/>
  <c r="BF111" i="1"/>
  <c r="Q112" i="15"/>
  <c r="R112" i="15" s="1"/>
  <c r="BI112" i="1"/>
  <c r="K112" i="15"/>
  <c r="L112" i="15" s="1"/>
  <c r="O112" i="15"/>
  <c r="P112" i="15" s="1"/>
  <c r="G112" i="15"/>
  <c r="H112" i="15" s="1"/>
  <c r="BJ113" i="1"/>
  <c r="S118" i="15"/>
  <c r="K119" i="6"/>
  <c r="S120" i="15"/>
  <c r="S121" i="15"/>
  <c r="M122" i="15"/>
  <c r="N122" i="15" s="1"/>
  <c r="E122" i="15"/>
  <c r="F122" i="15" s="1"/>
  <c r="I122" i="15"/>
  <c r="J122" i="15" s="1"/>
  <c r="S123" i="15"/>
  <c r="S124" i="15"/>
  <c r="G125" i="15"/>
  <c r="H125" i="15" s="1"/>
  <c r="O125" i="15"/>
  <c r="P125" i="15" s="1"/>
  <c r="K125" i="15"/>
  <c r="L125" i="15" s="1"/>
  <c r="S128" i="15"/>
  <c r="O131" i="15"/>
  <c r="P131" i="15" s="1"/>
  <c r="K131" i="15"/>
  <c r="L131" i="15" s="1"/>
  <c r="G131" i="15"/>
  <c r="H131" i="15" s="1"/>
  <c r="M133" i="15"/>
  <c r="N133" i="15" s="1"/>
  <c r="I133" i="15"/>
  <c r="J133" i="15" s="1"/>
  <c r="E133" i="15"/>
  <c r="F133" i="15" s="1"/>
  <c r="S134" i="15"/>
  <c r="BE134" i="1"/>
  <c r="M142" i="15"/>
  <c r="N142" i="15" s="1"/>
  <c r="I142" i="15"/>
  <c r="J142" i="15" s="1"/>
  <c r="E142" i="15"/>
  <c r="F142" i="15" s="1"/>
  <c r="S144" i="15"/>
  <c r="S148" i="15"/>
  <c r="S152" i="15"/>
  <c r="S154" i="15"/>
  <c r="S155" i="15"/>
  <c r="S156" i="15"/>
  <c r="S157" i="15"/>
  <c r="S159" i="15"/>
  <c r="O162" i="15"/>
  <c r="P162" i="15" s="1"/>
  <c r="K162" i="15"/>
  <c r="L162" i="15" s="1"/>
  <c r="G162" i="15"/>
  <c r="H162" i="15" s="1"/>
  <c r="M165" i="15"/>
  <c r="N165" i="15" s="1"/>
  <c r="BI165" i="1"/>
  <c r="J165" i="6" s="1"/>
  <c r="I170" i="15"/>
  <c r="J170" i="15" s="1"/>
  <c r="M170" i="15"/>
  <c r="N170" i="15" s="1"/>
  <c r="E170" i="15"/>
  <c r="F170" i="15" s="1"/>
  <c r="S172" i="15"/>
  <c r="S173" i="15"/>
  <c r="S174" i="15"/>
  <c r="O176" i="15"/>
  <c r="P176" i="15" s="1"/>
  <c r="K176" i="15"/>
  <c r="L176" i="15" s="1"/>
  <c r="G176" i="15"/>
  <c r="H176" i="15" s="1"/>
  <c r="S179" i="15"/>
  <c r="G179" i="15"/>
  <c r="H179" i="15" s="1"/>
  <c r="O179" i="15"/>
  <c r="P179" i="15" s="1"/>
  <c r="K179" i="15"/>
  <c r="L179" i="15" s="1"/>
  <c r="S185" i="15"/>
  <c r="BI185" i="1"/>
  <c r="BJ186" i="1"/>
  <c r="G186" i="15"/>
  <c r="H186" i="15" s="1"/>
  <c r="K186" i="15"/>
  <c r="L186" i="15" s="1"/>
  <c r="O186" i="15"/>
  <c r="P186" i="15" s="1"/>
  <c r="S189" i="15"/>
  <c r="BF189" i="1"/>
  <c r="G189" i="6" s="1"/>
  <c r="I189" i="15"/>
  <c r="J189" i="15" s="1"/>
  <c r="E189" i="15"/>
  <c r="F189" i="15" s="1"/>
  <c r="M189" i="15"/>
  <c r="N189" i="15" s="1"/>
  <c r="BI189" i="1"/>
  <c r="BJ190" i="1"/>
  <c r="O190" i="15"/>
  <c r="P190" i="15" s="1"/>
  <c r="G190" i="15"/>
  <c r="H190" i="15" s="1"/>
  <c r="K190" i="15"/>
  <c r="L190" i="15" s="1"/>
  <c r="S193" i="15"/>
  <c r="S199" i="15"/>
  <c r="S202" i="15"/>
  <c r="BJ204" i="1"/>
  <c r="K204" i="15"/>
  <c r="L204" i="15" s="1"/>
  <c r="O204" i="15"/>
  <c r="P204" i="15" s="1"/>
  <c r="G204" i="15"/>
  <c r="H204" i="15" s="1"/>
  <c r="S207" i="15"/>
  <c r="S212" i="15"/>
  <c r="M214" i="15"/>
  <c r="N214" i="15" s="1"/>
  <c r="I214" i="15"/>
  <c r="J214" i="15" s="1"/>
  <c r="E214" i="15"/>
  <c r="F214" i="15" s="1"/>
  <c r="BF214" i="1"/>
  <c r="S215" i="15"/>
  <c r="S216" i="15"/>
  <c r="M217" i="15"/>
  <c r="N217" i="15" s="1"/>
  <c r="E217" i="15"/>
  <c r="F217" i="15" s="1"/>
  <c r="I217" i="15"/>
  <c r="J217" i="15" s="1"/>
  <c r="S218" i="15"/>
  <c r="S219" i="15"/>
  <c r="S220" i="15"/>
  <c r="Q222" i="15"/>
  <c r="R222" i="15" s="1"/>
  <c r="K223" i="15"/>
  <c r="L223" i="15" s="1"/>
  <c r="O223" i="15"/>
  <c r="P223" i="15" s="1"/>
  <c r="G223" i="15"/>
  <c r="H223" i="15" s="1"/>
  <c r="G226" i="15"/>
  <c r="H226" i="15" s="1"/>
  <c r="O226" i="15"/>
  <c r="P226" i="15" s="1"/>
  <c r="K226" i="15"/>
  <c r="L226" i="15" s="1"/>
  <c r="BI231" i="1"/>
  <c r="J231" i="6" s="1"/>
  <c r="E235" i="15"/>
  <c r="F235" i="15" s="1"/>
  <c r="M235" i="15"/>
  <c r="N235" i="15" s="1"/>
  <c r="I235" i="15"/>
  <c r="J235" i="15" s="1"/>
  <c r="S236" i="15"/>
  <c r="O236" i="15"/>
  <c r="P236" i="15" s="1"/>
  <c r="K236" i="15"/>
  <c r="L236" i="15" s="1"/>
  <c r="G236" i="15"/>
  <c r="H236" i="15" s="1"/>
  <c r="E237" i="15"/>
  <c r="F237" i="15" s="1"/>
  <c r="I237" i="15"/>
  <c r="J237" i="15" s="1"/>
  <c r="M237" i="15"/>
  <c r="N237" i="15" s="1"/>
  <c r="S238" i="15"/>
  <c r="G238" i="15"/>
  <c r="H238" i="15" s="1"/>
  <c r="K238" i="15"/>
  <c r="L238" i="15" s="1"/>
  <c r="O238" i="15"/>
  <c r="P238" i="15" s="1"/>
  <c r="S240" i="15"/>
  <c r="M242" i="15"/>
  <c r="N242" i="15" s="1"/>
  <c r="I242" i="15"/>
  <c r="J242" i="15" s="1"/>
  <c r="E242" i="15"/>
  <c r="F242" i="15" s="1"/>
  <c r="BE244" i="1"/>
  <c r="G244" i="6" s="1"/>
  <c r="M244" i="15"/>
  <c r="N244" i="15" s="1"/>
  <c r="I244" i="15"/>
  <c r="J244" i="15" s="1"/>
  <c r="E244" i="15"/>
  <c r="F244" i="15" s="1"/>
  <c r="BE245" i="1"/>
  <c r="G245" i="6" s="1"/>
  <c r="BI245" i="1"/>
  <c r="J245" i="6" s="1"/>
  <c r="BJ246" i="1"/>
  <c r="G246" i="15"/>
  <c r="H246" i="15" s="1"/>
  <c r="O246" i="15"/>
  <c r="P246" i="15" s="1"/>
  <c r="K246" i="15"/>
  <c r="L246" i="15" s="1"/>
  <c r="K251" i="6"/>
  <c r="BJ251" i="1"/>
  <c r="BI257" i="1"/>
  <c r="BI258" i="1"/>
  <c r="M259" i="15"/>
  <c r="N259" i="15" s="1"/>
  <c r="E259" i="15"/>
  <c r="F259" i="15" s="1"/>
  <c r="I259" i="15"/>
  <c r="J259" i="15" s="1"/>
  <c r="BI259" i="1"/>
  <c r="J259" i="6" s="1"/>
  <c r="BI260" i="1"/>
  <c r="BI261" i="1"/>
  <c r="S263" i="15"/>
  <c r="Q264" i="15"/>
  <c r="R264" i="15" s="1"/>
  <c r="L264" i="6"/>
  <c r="O264" i="15"/>
  <c r="P264" i="15" s="1"/>
  <c r="K264" i="15"/>
  <c r="L264" i="15" s="1"/>
  <c r="G264" i="15"/>
  <c r="H264" i="15" s="1"/>
  <c r="BE265" i="1"/>
  <c r="S266" i="15"/>
  <c r="O267" i="15"/>
  <c r="P267" i="15" s="1"/>
  <c r="G267" i="15"/>
  <c r="H267" i="15" s="1"/>
  <c r="K267" i="15"/>
  <c r="L267" i="15" s="1"/>
  <c r="S269" i="15"/>
  <c r="S270" i="15"/>
  <c r="S272" i="15"/>
  <c r="E274" i="15"/>
  <c r="F274" i="15" s="1"/>
  <c r="I274" i="15"/>
  <c r="J274" i="15" s="1"/>
  <c r="M274" i="15"/>
  <c r="N274" i="15" s="1"/>
  <c r="S275" i="15"/>
  <c r="S276" i="15"/>
  <c r="S278" i="15"/>
  <c r="BF278" i="1"/>
  <c r="S280" i="15"/>
  <c r="BF281" i="1"/>
  <c r="G281" i="6" s="1"/>
  <c r="M281" i="15"/>
  <c r="N281" i="15" s="1"/>
  <c r="I281" i="15"/>
  <c r="J281" i="15" s="1"/>
  <c r="E281" i="15"/>
  <c r="F281" i="15" s="1"/>
  <c r="BI281" i="1"/>
  <c r="K284" i="6"/>
  <c r="I286" i="15"/>
  <c r="J286" i="15" s="1"/>
  <c r="M286" i="15"/>
  <c r="N286" i="15" s="1"/>
  <c r="E286" i="15"/>
  <c r="F286" i="15" s="1"/>
  <c r="S289" i="15"/>
  <c r="BE290" i="1"/>
  <c r="S293" i="15"/>
  <c r="BE294" i="1"/>
  <c r="E297" i="15"/>
  <c r="F297" i="15" s="1"/>
  <c r="M297" i="15"/>
  <c r="N297" i="15" s="1"/>
  <c r="I297" i="15"/>
  <c r="J297" i="15" s="1"/>
  <c r="E298" i="15"/>
  <c r="F298" i="15" s="1"/>
  <c r="M298" i="15"/>
  <c r="N298" i="15" s="1"/>
  <c r="I298" i="15"/>
  <c r="J298" i="15" s="1"/>
  <c r="BE302" i="1"/>
  <c r="BE306" i="1"/>
  <c r="BI307" i="1"/>
  <c r="G307" i="15"/>
  <c r="H307" i="15" s="1"/>
  <c r="O307" i="15"/>
  <c r="P307" i="15" s="1"/>
  <c r="K307" i="15"/>
  <c r="L307" i="15" s="1"/>
  <c r="BI309" i="1"/>
  <c r="O309" i="15"/>
  <c r="P309" i="15" s="1"/>
  <c r="G309" i="15"/>
  <c r="H309" i="15" s="1"/>
  <c r="K309" i="15"/>
  <c r="L309" i="15" s="1"/>
  <c r="BI316" i="1"/>
  <c r="K316" i="15"/>
  <c r="L316" i="15" s="1"/>
  <c r="G316" i="15"/>
  <c r="H316" i="15" s="1"/>
  <c r="O316" i="15"/>
  <c r="P316" i="15" s="1"/>
  <c r="E318" i="15"/>
  <c r="F318" i="15" s="1"/>
  <c r="M318" i="15"/>
  <c r="N318" i="15" s="1"/>
  <c r="I318" i="15"/>
  <c r="J318" i="15" s="1"/>
  <c r="O328" i="15"/>
  <c r="P328" i="15" s="1"/>
  <c r="G328" i="15"/>
  <c r="H328" i="15" s="1"/>
  <c r="K328" i="15"/>
  <c r="L328" i="15" s="1"/>
  <c r="Q330" i="15"/>
  <c r="R330" i="15" s="1"/>
  <c r="L330" i="6"/>
  <c r="S331" i="15"/>
  <c r="S333" i="15"/>
  <c r="BH333" i="1"/>
  <c r="H333" i="6" s="1"/>
  <c r="I333" i="6" s="1"/>
  <c r="BF335" i="1"/>
  <c r="M335" i="15"/>
  <c r="N335" i="15" s="1"/>
  <c r="E335" i="15"/>
  <c r="F335" i="15" s="1"/>
  <c r="I335" i="15"/>
  <c r="J335" i="15" s="1"/>
  <c r="BE335" i="1"/>
  <c r="Q335" i="15"/>
  <c r="R335" i="15" s="1"/>
  <c r="L335" i="6"/>
  <c r="BF337" i="1"/>
  <c r="M337" i="15"/>
  <c r="N337" i="15" s="1"/>
  <c r="I337" i="15"/>
  <c r="J337" i="15" s="1"/>
  <c r="E337" i="15"/>
  <c r="F337" i="15" s="1"/>
  <c r="BE337" i="1"/>
  <c r="Q337" i="15"/>
  <c r="R337" i="15" s="1"/>
  <c r="L337" i="6"/>
  <c r="BF339" i="1"/>
  <c r="E339" i="15"/>
  <c r="F339" i="15" s="1"/>
  <c r="I339" i="15"/>
  <c r="J339" i="15" s="1"/>
  <c r="M339" i="15"/>
  <c r="N339" i="15" s="1"/>
  <c r="BE339" i="1"/>
  <c r="Q339" i="15"/>
  <c r="R339" i="15" s="1"/>
  <c r="L339" i="6"/>
  <c r="BF343" i="1"/>
  <c r="M343" i="15"/>
  <c r="N343" i="15" s="1"/>
  <c r="E343" i="15"/>
  <c r="F343" i="15" s="1"/>
  <c r="I343" i="15"/>
  <c r="J343" i="15" s="1"/>
  <c r="BE343" i="1"/>
  <c r="Q343" i="15"/>
  <c r="R343" i="15" s="1"/>
  <c r="L343" i="6"/>
  <c r="BI345" i="1"/>
  <c r="O345" i="15"/>
  <c r="P345" i="15" s="1"/>
  <c r="K345" i="15"/>
  <c r="L345" i="15" s="1"/>
  <c r="G345" i="15"/>
  <c r="H345" i="15" s="1"/>
  <c r="BE357" i="1"/>
  <c r="M358" i="15"/>
  <c r="N358" i="15" s="1"/>
  <c r="E358" i="15"/>
  <c r="F358" i="15" s="1"/>
  <c r="I358" i="15"/>
  <c r="J358" i="15" s="1"/>
  <c r="G360" i="15"/>
  <c r="H360" i="15" s="1"/>
  <c r="O360" i="15"/>
  <c r="P360" i="15" s="1"/>
  <c r="K360" i="15"/>
  <c r="L360" i="15" s="1"/>
  <c r="S362" i="15"/>
  <c r="S363" i="15"/>
  <c r="S364" i="15"/>
  <c r="S365" i="15"/>
  <c r="S366" i="15"/>
  <c r="S368" i="15"/>
  <c r="S371" i="15"/>
  <c r="S372" i="15"/>
  <c r="S373" i="15"/>
  <c r="S375" i="15"/>
  <c r="M376" i="15"/>
  <c r="N376" i="15" s="1"/>
  <c r="E376" i="15"/>
  <c r="F376" i="15" s="1"/>
  <c r="I376" i="15"/>
  <c r="J376" i="15" s="1"/>
  <c r="S377" i="15"/>
  <c r="S378" i="15"/>
  <c r="S380" i="15"/>
  <c r="S382" i="15"/>
  <c r="S384" i="15"/>
  <c r="S386" i="15"/>
  <c r="S388" i="15"/>
  <c r="I389" i="15"/>
  <c r="J389" i="15" s="1"/>
  <c r="M389" i="15"/>
  <c r="N389" i="15" s="1"/>
  <c r="E389" i="15"/>
  <c r="F389" i="15" s="1"/>
  <c r="S390" i="15"/>
  <c r="S392" i="15"/>
  <c r="BF395" i="1"/>
  <c r="M395" i="15"/>
  <c r="N395" i="15" s="1"/>
  <c r="E395" i="15"/>
  <c r="F395" i="15" s="1"/>
  <c r="I395" i="15"/>
  <c r="J395" i="15" s="1"/>
  <c r="BF396" i="1"/>
  <c r="E396" i="15"/>
  <c r="F396" i="15" s="1"/>
  <c r="M396" i="15"/>
  <c r="N396" i="15" s="1"/>
  <c r="I396" i="15"/>
  <c r="J396" i="15" s="1"/>
  <c r="S399" i="15"/>
  <c r="S401" i="15"/>
  <c r="S403" i="15"/>
  <c r="S404" i="15"/>
  <c r="S405" i="15"/>
  <c r="S406" i="15"/>
  <c r="BJ406" i="1"/>
  <c r="O406" i="15"/>
  <c r="P406" i="15" s="1"/>
  <c r="K406" i="15"/>
  <c r="L406" i="15" s="1"/>
  <c r="G406" i="15"/>
  <c r="H406" i="15" s="1"/>
  <c r="S409" i="15"/>
  <c r="S410" i="15"/>
  <c r="S411" i="15"/>
  <c r="S412" i="15"/>
  <c r="S413" i="15"/>
  <c r="S414" i="15"/>
  <c r="K415" i="15"/>
  <c r="L415" i="15" s="1"/>
  <c r="G415" i="15"/>
  <c r="H415" i="15" s="1"/>
  <c r="O415" i="15"/>
  <c r="P415" i="15" s="1"/>
  <c r="S419" i="15"/>
  <c r="S421" i="15"/>
  <c r="O423" i="15"/>
  <c r="P423" i="15" s="1"/>
  <c r="K423" i="15"/>
  <c r="L423" i="15" s="1"/>
  <c r="G423" i="15"/>
  <c r="H423" i="15" s="1"/>
  <c r="G424" i="15"/>
  <c r="H424" i="15" s="1"/>
  <c r="O424" i="15"/>
  <c r="P424" i="15" s="1"/>
  <c r="K424" i="15"/>
  <c r="L424" i="15" s="1"/>
  <c r="BJ426" i="1"/>
  <c r="O430" i="15"/>
  <c r="P430" i="15" s="1"/>
  <c r="K430" i="15"/>
  <c r="L430" i="15" s="1"/>
  <c r="G430" i="15"/>
  <c r="H430" i="15" s="1"/>
  <c r="S433" i="15"/>
  <c r="S438" i="15"/>
  <c r="BJ441" i="1"/>
  <c r="S444" i="15"/>
  <c r="O448" i="15"/>
  <c r="P448" i="15" s="1"/>
  <c r="G448" i="15"/>
  <c r="H448" i="15" s="1"/>
  <c r="K448" i="15"/>
  <c r="L448" i="15" s="1"/>
  <c r="K451" i="15"/>
  <c r="L451" i="15" s="1"/>
  <c r="G451" i="15"/>
  <c r="H451" i="15" s="1"/>
  <c r="O451" i="15"/>
  <c r="P451" i="15" s="1"/>
  <c r="K452" i="15"/>
  <c r="L452" i="15" s="1"/>
  <c r="G452" i="15"/>
  <c r="H452" i="15" s="1"/>
  <c r="O452" i="15"/>
  <c r="P452" i="15" s="1"/>
  <c r="O461" i="15"/>
  <c r="P461" i="15" s="1"/>
  <c r="G461" i="15"/>
  <c r="H461" i="15" s="1"/>
  <c r="K461" i="15"/>
  <c r="L461" i="15" s="1"/>
  <c r="O462" i="15"/>
  <c r="P462" i="15" s="1"/>
  <c r="K462" i="15"/>
  <c r="L462" i="15" s="1"/>
  <c r="G462" i="15"/>
  <c r="H462" i="15" s="1"/>
  <c r="BJ463" i="1"/>
  <c r="S465" i="15"/>
  <c r="BJ467" i="1"/>
  <c r="G467" i="15"/>
  <c r="H467" i="15" s="1"/>
  <c r="O467" i="15"/>
  <c r="P467" i="15" s="1"/>
  <c r="K467" i="15"/>
  <c r="L467" i="15" s="1"/>
  <c r="BJ468" i="1"/>
  <c r="G468" i="15"/>
  <c r="H468" i="15" s="1"/>
  <c r="K468" i="15"/>
  <c r="L468" i="15" s="1"/>
  <c r="O468" i="15"/>
  <c r="P468" i="15" s="1"/>
  <c r="O473" i="15"/>
  <c r="P473" i="15" s="1"/>
  <c r="G473" i="15"/>
  <c r="H473" i="15" s="1"/>
  <c r="K473" i="15"/>
  <c r="L473" i="15" s="1"/>
  <c r="K475" i="15"/>
  <c r="L475" i="15" s="1"/>
  <c r="G475" i="15"/>
  <c r="H475" i="15" s="1"/>
  <c r="O475" i="15"/>
  <c r="P475" i="15" s="1"/>
  <c r="BE481" i="1"/>
  <c r="M481" i="15"/>
  <c r="N481" i="15" s="1"/>
  <c r="I481" i="15"/>
  <c r="J481" i="15" s="1"/>
  <c r="E481" i="15"/>
  <c r="F481" i="15" s="1"/>
  <c r="BF481" i="1"/>
  <c r="K482" i="15"/>
  <c r="L482" i="15" s="1"/>
  <c r="G482" i="15"/>
  <c r="H482" i="15" s="1"/>
  <c r="O482" i="15"/>
  <c r="P482" i="15" s="1"/>
  <c r="O484" i="15"/>
  <c r="P484" i="15" s="1"/>
  <c r="K484" i="15"/>
  <c r="L484" i="15" s="1"/>
  <c r="G484" i="15"/>
  <c r="H484" i="15" s="1"/>
  <c r="BJ485" i="1"/>
  <c r="O485" i="15"/>
  <c r="P485" i="15" s="1"/>
  <c r="G485" i="15"/>
  <c r="H485" i="15" s="1"/>
  <c r="K485" i="15"/>
  <c r="L485" i="15" s="1"/>
  <c r="S491" i="15"/>
  <c r="S492" i="15"/>
  <c r="S493" i="15"/>
  <c r="S496" i="15"/>
  <c r="S497" i="15"/>
  <c r="BJ503" i="1"/>
  <c r="S506" i="15"/>
  <c r="S507" i="15"/>
  <c r="S508" i="15"/>
  <c r="N509" i="6"/>
  <c r="S509" i="15"/>
  <c r="O511" i="15"/>
  <c r="P511" i="15" s="1"/>
  <c r="K511" i="15"/>
  <c r="L511" i="15" s="1"/>
  <c r="G511" i="15"/>
  <c r="H511" i="15" s="1"/>
  <c r="E514" i="15"/>
  <c r="F514" i="15" s="1"/>
  <c r="I514" i="15"/>
  <c r="J514" i="15" s="1"/>
  <c r="M514" i="15"/>
  <c r="N514" i="15" s="1"/>
  <c r="E516" i="15"/>
  <c r="F516" i="15" s="1"/>
  <c r="M516" i="15"/>
  <c r="N516" i="15" s="1"/>
  <c r="I516" i="15"/>
  <c r="J516" i="15" s="1"/>
  <c r="S518" i="15"/>
  <c r="BE518" i="1"/>
  <c r="K519" i="6"/>
  <c r="BF519" i="1"/>
  <c r="G519" i="6" s="1"/>
  <c r="BJ519" i="1"/>
  <c r="J519" i="6" s="1"/>
  <c r="I520" i="15"/>
  <c r="J520" i="15" s="1"/>
  <c r="M520" i="15"/>
  <c r="N520" i="15" s="1"/>
  <c r="E520" i="15"/>
  <c r="F520" i="15" s="1"/>
  <c r="S522" i="15"/>
  <c r="S523" i="15"/>
  <c r="S524" i="15"/>
  <c r="S525" i="15"/>
  <c r="E529" i="15"/>
  <c r="F529" i="15" s="1"/>
  <c r="M529" i="15"/>
  <c r="N529" i="15" s="1"/>
  <c r="I529" i="15"/>
  <c r="J529" i="15" s="1"/>
  <c r="L534" i="6"/>
  <c r="Q534" i="15"/>
  <c r="R534" i="15" s="1"/>
  <c r="S535" i="15"/>
  <c r="BF536" i="1"/>
  <c r="G536" i="6" s="1"/>
  <c r="BJ536" i="1"/>
  <c r="J536" i="6" s="1"/>
  <c r="S538" i="15"/>
  <c r="S539" i="15"/>
  <c r="BE539" i="1"/>
  <c r="G539" i="6" s="1"/>
  <c r="BI539" i="1"/>
  <c r="J539" i="6" s="1"/>
  <c r="O545" i="15"/>
  <c r="P545" i="15" s="1"/>
  <c r="G545" i="15"/>
  <c r="H545" i="15" s="1"/>
  <c r="K545" i="15"/>
  <c r="L545" i="15" s="1"/>
  <c r="M547" i="15"/>
  <c r="N547" i="15" s="1"/>
  <c r="I547" i="15"/>
  <c r="J547" i="15" s="1"/>
  <c r="E547" i="15"/>
  <c r="F547" i="15" s="1"/>
  <c r="S548" i="15"/>
  <c r="BI551" i="1"/>
  <c r="K553" i="15"/>
  <c r="L553" i="15" s="1"/>
  <c r="G553" i="15"/>
  <c r="H553" i="15" s="1"/>
  <c r="O553" i="15"/>
  <c r="P553" i="15" s="1"/>
  <c r="E560" i="15"/>
  <c r="F560" i="15" s="1"/>
  <c r="I560" i="15"/>
  <c r="J560" i="15" s="1"/>
  <c r="M560" i="15"/>
  <c r="N560" i="15" s="1"/>
  <c r="O561" i="15"/>
  <c r="P561" i="15" s="1"/>
  <c r="G561" i="15"/>
  <c r="H561" i="15" s="1"/>
  <c r="K561" i="15"/>
  <c r="L561" i="15" s="1"/>
  <c r="BJ561" i="1"/>
  <c r="BE562" i="1"/>
  <c r="G562" i="6" s="1"/>
  <c r="BF564" i="1"/>
  <c r="M564" i="15"/>
  <c r="N564" i="15" s="1"/>
  <c r="I564" i="15"/>
  <c r="J564" i="15" s="1"/>
  <c r="E564" i="15"/>
  <c r="F564" i="15" s="1"/>
  <c r="BE564" i="1"/>
  <c r="O575" i="15"/>
  <c r="P575" i="15" s="1"/>
  <c r="G575" i="15"/>
  <c r="H575" i="15" s="1"/>
  <c r="K575" i="15"/>
  <c r="L575" i="15" s="1"/>
  <c r="BE578" i="1"/>
  <c r="O580" i="15"/>
  <c r="P580" i="15" s="1"/>
  <c r="K580" i="15"/>
  <c r="L580" i="15" s="1"/>
  <c r="G580" i="15"/>
  <c r="H580" i="15" s="1"/>
  <c r="O583" i="15"/>
  <c r="P583" i="15" s="1"/>
  <c r="K583" i="15"/>
  <c r="L583" i="15" s="1"/>
  <c r="G583" i="15"/>
  <c r="H583" i="15" s="1"/>
  <c r="G584" i="15"/>
  <c r="H584" i="15" s="1"/>
  <c r="O584" i="15"/>
  <c r="P584" i="15" s="1"/>
  <c r="K584" i="15"/>
  <c r="L584" i="15" s="1"/>
  <c r="O586" i="15"/>
  <c r="P586" i="15" s="1"/>
  <c r="G586" i="15"/>
  <c r="H586" i="15" s="1"/>
  <c r="K586" i="15"/>
  <c r="L586" i="15" s="1"/>
  <c r="K593" i="15"/>
  <c r="L593" i="15" s="1"/>
  <c r="O593" i="15"/>
  <c r="P593" i="15" s="1"/>
  <c r="G593" i="15"/>
  <c r="H593" i="15" s="1"/>
  <c r="O594" i="15"/>
  <c r="P594" i="15" s="1"/>
  <c r="G594" i="15"/>
  <c r="H594" i="15" s="1"/>
  <c r="K594" i="15"/>
  <c r="L594" i="15" s="1"/>
  <c r="G595" i="15"/>
  <c r="H595" i="15" s="1"/>
  <c r="O595" i="15"/>
  <c r="P595" i="15" s="1"/>
  <c r="K595" i="15"/>
  <c r="L595" i="15" s="1"/>
  <c r="BI599" i="1"/>
  <c r="E600" i="15"/>
  <c r="F600" i="15" s="1"/>
  <c r="M600" i="15"/>
  <c r="N600" i="15" s="1"/>
  <c r="I600" i="15"/>
  <c r="J600" i="15" s="1"/>
  <c r="BF601" i="1"/>
  <c r="S602" i="15"/>
  <c r="O602" i="15"/>
  <c r="P602" i="15" s="1"/>
  <c r="G602" i="15"/>
  <c r="H602" i="15" s="1"/>
  <c r="K602" i="15"/>
  <c r="L602" i="15" s="1"/>
  <c r="K604" i="6"/>
  <c r="M607" i="15"/>
  <c r="N607" i="15" s="1"/>
  <c r="I607" i="15"/>
  <c r="J607" i="15" s="1"/>
  <c r="E607" i="15"/>
  <c r="F607" i="15" s="1"/>
  <c r="E608" i="6"/>
  <c r="F608" i="6" s="1"/>
  <c r="E608" i="15"/>
  <c r="F608" i="15" s="1"/>
  <c r="M608" i="15"/>
  <c r="N608" i="15" s="1"/>
  <c r="I608" i="15"/>
  <c r="J608" i="15" s="1"/>
  <c r="Q609" i="15"/>
  <c r="R609" i="15" s="1"/>
  <c r="L609" i="6"/>
  <c r="E334" i="6"/>
  <c r="F334" i="6" s="1"/>
  <c r="E502" i="6"/>
  <c r="F502" i="6" s="1"/>
  <c r="E506" i="6"/>
  <c r="F506" i="6" s="1"/>
  <c r="E563" i="6"/>
  <c r="F563" i="6" s="1"/>
  <c r="BJ125" i="1"/>
  <c r="K126" i="6"/>
  <c r="K71" i="6"/>
  <c r="BI71" i="1"/>
  <c r="BJ71" i="1"/>
  <c r="K59" i="6"/>
  <c r="K227" i="6"/>
  <c r="BF231" i="1"/>
  <c r="BE231" i="1"/>
  <c r="K236" i="6"/>
  <c r="BI263" i="1"/>
  <c r="BJ263" i="1"/>
  <c r="K280" i="6"/>
  <c r="BI280" i="1"/>
  <c r="BJ130" i="1"/>
  <c r="BI130" i="1"/>
  <c r="BJ140" i="1"/>
  <c r="BI140" i="1"/>
  <c r="M11" i="6"/>
  <c r="K56" i="6"/>
  <c r="BI65" i="1"/>
  <c r="AY70" i="1"/>
  <c r="S70" i="15" s="1"/>
  <c r="BH70" i="1"/>
  <c r="BN70" i="1" s="1"/>
  <c r="BO70" i="1" s="1"/>
  <c r="BE85" i="1"/>
  <c r="BJ89" i="1"/>
  <c r="BI89" i="1"/>
  <c r="J89" i="6" s="1"/>
  <c r="BJ118" i="1"/>
  <c r="BS130" i="1"/>
  <c r="BR130" i="1" s="1"/>
  <c r="BJ134" i="1"/>
  <c r="BI134" i="1"/>
  <c r="K165" i="6"/>
  <c r="BI171" i="1"/>
  <c r="BJ174" i="1"/>
  <c r="BJ203" i="1"/>
  <c r="AY229" i="1"/>
  <c r="N229" i="6" s="1"/>
  <c r="BD229" i="1"/>
  <c r="E229" i="6" s="1"/>
  <c r="F229" i="6" s="1"/>
  <c r="BJ236" i="1"/>
  <c r="BI236" i="1"/>
  <c r="BF237" i="1"/>
  <c r="BE237" i="1"/>
  <c r="BI267" i="1"/>
  <c r="BJ267" i="1"/>
  <c r="AY271" i="1"/>
  <c r="N271" i="6" s="1"/>
  <c r="BH271" i="1"/>
  <c r="BN271" i="1" s="1"/>
  <c r="BO271" i="1" s="1"/>
  <c r="BJ280" i="1"/>
  <c r="K103" i="6"/>
  <c r="AY114" i="1"/>
  <c r="N114" i="6" s="1"/>
  <c r="BH114" i="1"/>
  <c r="BN114" i="1" s="1"/>
  <c r="BO114" i="1" s="1"/>
  <c r="BE130" i="1"/>
  <c r="BJ133" i="1"/>
  <c r="BI133" i="1"/>
  <c r="BF185" i="1"/>
  <c r="BI221" i="1"/>
  <c r="BJ221" i="1"/>
  <c r="BJ223" i="1"/>
  <c r="BI223" i="1"/>
  <c r="K234" i="6"/>
  <c r="BE286" i="1"/>
  <c r="BF286" i="1"/>
  <c r="AY395" i="1"/>
  <c r="N395" i="6" s="1"/>
  <c r="BH395" i="1"/>
  <c r="BI395" i="1" s="1"/>
  <c r="BI415" i="1"/>
  <c r="BJ415" i="1"/>
  <c r="K43" i="6"/>
  <c r="K15" i="6"/>
  <c r="BH12" i="1"/>
  <c r="H12" i="6" s="1"/>
  <c r="I12" i="6" s="1"/>
  <c r="BH31" i="1"/>
  <c r="H31" i="6" s="1"/>
  <c r="I31" i="6" s="1"/>
  <c r="BE42" i="1"/>
  <c r="BJ43" i="1"/>
  <c r="BI43" i="1"/>
  <c r="BI48" i="1"/>
  <c r="BI62" i="1"/>
  <c r="BI69" i="1"/>
  <c r="J69" i="6" s="1"/>
  <c r="BJ110" i="1"/>
  <c r="BJ111" i="1"/>
  <c r="BJ112" i="1"/>
  <c r="BJ131" i="1"/>
  <c r="BI131" i="1"/>
  <c r="K162" i="6"/>
  <c r="BJ170" i="1"/>
  <c r="BJ199" i="1"/>
  <c r="J199" i="6" s="1"/>
  <c r="BI222" i="1"/>
  <c r="BJ222" i="1"/>
  <c r="BI226" i="1"/>
  <c r="BJ226" i="1"/>
  <c r="BJ234" i="1"/>
  <c r="BI234" i="1"/>
  <c r="BF235" i="1"/>
  <c r="BE235" i="1"/>
  <c r="BJ238" i="1"/>
  <c r="BI238" i="1"/>
  <c r="BI262" i="1"/>
  <c r="BJ262" i="1"/>
  <c r="BJ264" i="1"/>
  <c r="BI264" i="1"/>
  <c r="BJ278" i="1"/>
  <c r="AY287" i="1"/>
  <c r="N287" i="6" s="1"/>
  <c r="BH287" i="1"/>
  <c r="BN287" i="1" s="1"/>
  <c r="BO287" i="1" s="1"/>
  <c r="M287" i="6" s="1"/>
  <c r="K83" i="6"/>
  <c r="M164" i="6"/>
  <c r="BE361" i="1"/>
  <c r="AY446" i="1"/>
  <c r="N446" i="6" s="1"/>
  <c r="BD446" i="1"/>
  <c r="BC436" i="1" s="1"/>
  <c r="F436" i="1" s="1"/>
  <c r="BI436" i="1" s="1"/>
  <c r="BJ452" i="1"/>
  <c r="AY469" i="1"/>
  <c r="N469" i="6" s="1"/>
  <c r="F463" i="1"/>
  <c r="BD463" i="1" s="1"/>
  <c r="E463" i="6" s="1"/>
  <c r="F463" i="6" s="1"/>
  <c r="BJ518" i="1"/>
  <c r="BI518" i="1"/>
  <c r="BJ529" i="1"/>
  <c r="BI529" i="1"/>
  <c r="AY580" i="1"/>
  <c r="N580" i="6" s="1"/>
  <c r="BD580" i="1"/>
  <c r="BE580" i="1" s="1"/>
  <c r="K600" i="6"/>
  <c r="BJ600" i="1"/>
  <c r="BI600" i="1"/>
  <c r="K602" i="6"/>
  <c r="BJ602" i="1"/>
  <c r="BI602" i="1"/>
  <c r="K607" i="6"/>
  <c r="K524" i="6"/>
  <c r="K224" i="6"/>
  <c r="AY268" i="1"/>
  <c r="N268" i="6" s="1"/>
  <c r="BH268" i="1"/>
  <c r="H268" i="6" s="1"/>
  <c r="I268" i="6" s="1"/>
  <c r="BI360" i="1"/>
  <c r="BJ360" i="1"/>
  <c r="BJ456" i="1"/>
  <c r="BF529" i="1"/>
  <c r="BE529" i="1"/>
  <c r="AY578" i="1"/>
  <c r="N578" i="6" s="1"/>
  <c r="BH578" i="1"/>
  <c r="BN578" i="1" s="1"/>
  <c r="BO578" i="1" s="1"/>
  <c r="BF600" i="1"/>
  <c r="BE600" i="1"/>
  <c r="K601" i="6"/>
  <c r="BF602" i="1"/>
  <c r="BO602" i="1" s="1"/>
  <c r="BE602" i="1"/>
  <c r="K302" i="6"/>
  <c r="K316" i="6"/>
  <c r="K345" i="6"/>
  <c r="K375" i="6"/>
  <c r="K376" i="6"/>
  <c r="K389" i="6"/>
  <c r="BF607" i="1"/>
  <c r="BO607" i="1" s="1"/>
  <c r="BE607" i="1"/>
  <c r="AY608" i="1"/>
  <c r="N608" i="6" s="1"/>
  <c r="BH608" i="1"/>
  <c r="N507" i="6"/>
  <c r="H511" i="6"/>
  <c r="I511" i="6" s="1"/>
  <c r="BI511" i="1"/>
  <c r="BJ522" i="1"/>
  <c r="BI522" i="1"/>
  <c r="E534" i="6"/>
  <c r="F534" i="6" s="1"/>
  <c r="BF534" i="1"/>
  <c r="G534" i="6" s="1"/>
  <c r="AY542" i="1"/>
  <c r="N542" i="6" s="1"/>
  <c r="BH542" i="1"/>
  <c r="AY553" i="1"/>
  <c r="N553" i="6" s="1"/>
  <c r="BD553" i="1"/>
  <c r="BF553" i="1" s="1"/>
  <c r="BJ607" i="1"/>
  <c r="H607" i="6"/>
  <c r="I607" i="6" s="1"/>
  <c r="BI607" i="1"/>
  <c r="K522" i="6"/>
  <c r="K574" i="6"/>
  <c r="BF608" i="1"/>
  <c r="G608" i="6" s="1"/>
  <c r="N529" i="6"/>
  <c r="E35" i="6"/>
  <c r="F35" i="6" s="1"/>
  <c r="BE35" i="1"/>
  <c r="BF35" i="1"/>
  <c r="E18" i="6"/>
  <c r="F18" i="6" s="1"/>
  <c r="BF18" i="1"/>
  <c r="BE18" i="1"/>
  <c r="N50" i="6"/>
  <c r="M86" i="6"/>
  <c r="M120" i="6"/>
  <c r="N12" i="6"/>
  <c r="E51" i="6"/>
  <c r="F51" i="6" s="1"/>
  <c r="BE51" i="1"/>
  <c r="BS51" i="1"/>
  <c r="BU51" i="1"/>
  <c r="BF51" i="1"/>
  <c r="BP51" i="1"/>
  <c r="BQ51" i="1" s="1"/>
  <c r="K58" i="6"/>
  <c r="E63" i="6"/>
  <c r="F63" i="6" s="1"/>
  <c r="BF63" i="1"/>
  <c r="BE63" i="1"/>
  <c r="K66" i="6"/>
  <c r="K41" i="6"/>
  <c r="K44" i="6"/>
  <c r="K48" i="6"/>
  <c r="E56" i="6"/>
  <c r="F56" i="6" s="1"/>
  <c r="BE56" i="1"/>
  <c r="BF56" i="1"/>
  <c r="E65" i="6"/>
  <c r="F65" i="6" s="1"/>
  <c r="BF65" i="1"/>
  <c r="BE65" i="1"/>
  <c r="K65" i="6"/>
  <c r="K69" i="6"/>
  <c r="BD83" i="1"/>
  <c r="AY83" i="1"/>
  <c r="BI83" i="1"/>
  <c r="M87" i="6"/>
  <c r="M94" i="6"/>
  <c r="M98" i="6"/>
  <c r="M103" i="6"/>
  <c r="M117" i="6"/>
  <c r="M124" i="6"/>
  <c r="BI125" i="1"/>
  <c r="AY125" i="1"/>
  <c r="BD125" i="1"/>
  <c r="E133" i="6"/>
  <c r="F133" i="6" s="1"/>
  <c r="BF133" i="1"/>
  <c r="BE133" i="1"/>
  <c r="M133" i="6"/>
  <c r="M136" i="6"/>
  <c r="M138" i="6"/>
  <c r="E140" i="6"/>
  <c r="F140" i="6" s="1"/>
  <c r="BF140" i="1"/>
  <c r="BE140" i="1"/>
  <c r="M140" i="6"/>
  <c r="M143" i="6"/>
  <c r="M147" i="6"/>
  <c r="M151" i="6"/>
  <c r="BD180" i="1"/>
  <c r="BI180" i="1"/>
  <c r="AY180" i="1"/>
  <c r="K42" i="6"/>
  <c r="K47" i="6"/>
  <c r="E48" i="6"/>
  <c r="F48" i="6" s="1"/>
  <c r="BF48" i="1"/>
  <c r="BE48" i="1"/>
  <c r="BD58" i="1"/>
  <c r="AY58" i="1"/>
  <c r="BI58" i="1"/>
  <c r="E62" i="6"/>
  <c r="F62" i="6" s="1"/>
  <c r="BF62" i="1"/>
  <c r="BE62" i="1"/>
  <c r="K62" i="6"/>
  <c r="K64" i="6"/>
  <c r="K68" i="6"/>
  <c r="E69" i="6"/>
  <c r="F69" i="6" s="1"/>
  <c r="BF69" i="1"/>
  <c r="BE69" i="1"/>
  <c r="BD73" i="1"/>
  <c r="AY73" i="1"/>
  <c r="M95" i="6"/>
  <c r="M99" i="6"/>
  <c r="M116" i="6"/>
  <c r="E122" i="6"/>
  <c r="F122" i="6" s="1"/>
  <c r="BE122" i="1"/>
  <c r="BF122" i="1"/>
  <c r="M122" i="6"/>
  <c r="M123" i="6"/>
  <c r="AY126" i="1"/>
  <c r="BD126" i="1"/>
  <c r="M127" i="6"/>
  <c r="M144" i="6"/>
  <c r="M148" i="6"/>
  <c r="M152" i="6"/>
  <c r="M154" i="6"/>
  <c r="M156" i="6"/>
  <c r="E165" i="6"/>
  <c r="F165" i="6" s="1"/>
  <c r="BU165" i="1"/>
  <c r="BF165" i="1"/>
  <c r="BP165" i="1"/>
  <c r="BQ165" i="1" s="1"/>
  <c r="BE165" i="1"/>
  <c r="BS165" i="1"/>
  <c r="M166" i="6"/>
  <c r="M96" i="6"/>
  <c r="M121" i="6"/>
  <c r="M135" i="6"/>
  <c r="N141" i="6"/>
  <c r="M145" i="6"/>
  <c r="M149" i="6"/>
  <c r="E156" i="6"/>
  <c r="F156" i="6" s="1"/>
  <c r="BF156" i="1"/>
  <c r="BE156" i="1"/>
  <c r="E8" i="6"/>
  <c r="F8" i="6" s="1"/>
  <c r="BF8" i="1"/>
  <c r="BE8" i="1"/>
  <c r="E19" i="6"/>
  <c r="F19" i="6" s="1"/>
  <c r="BF19" i="1"/>
  <c r="BE19" i="1"/>
  <c r="BD41" i="1"/>
  <c r="AY41" i="1"/>
  <c r="BI41" i="1"/>
  <c r="E43" i="6"/>
  <c r="F43" i="6" s="1"/>
  <c r="BF43" i="1"/>
  <c r="BE43" i="1"/>
  <c r="K46" i="6"/>
  <c r="K61" i="6"/>
  <c r="K67" i="6"/>
  <c r="M88" i="6"/>
  <c r="M92" i="6"/>
  <c r="M100" i="6"/>
  <c r="M115" i="6"/>
  <c r="M128" i="6"/>
  <c r="M132" i="6"/>
  <c r="M134" i="6"/>
  <c r="M137" i="6"/>
  <c r="M139" i="6"/>
  <c r="N31" i="6"/>
  <c r="K45" i="6"/>
  <c r="K49" i="6"/>
  <c r="M51" i="6"/>
  <c r="K60" i="6"/>
  <c r="K84" i="6"/>
  <c r="M93" i="6"/>
  <c r="E101" i="6"/>
  <c r="F101" i="6" s="1"/>
  <c r="BF101" i="1"/>
  <c r="BE101" i="1"/>
  <c r="M101" i="6"/>
  <c r="H102" i="6"/>
  <c r="I102" i="6" s="1"/>
  <c r="BJ102" i="1"/>
  <c r="BI102" i="1"/>
  <c r="E118" i="6"/>
  <c r="F118" i="6" s="1"/>
  <c r="BE118" i="1"/>
  <c r="BF118" i="1"/>
  <c r="M118" i="6"/>
  <c r="E120" i="6"/>
  <c r="F120" i="6" s="1"/>
  <c r="BE120" i="1"/>
  <c r="BF120" i="1"/>
  <c r="H129" i="6"/>
  <c r="I129" i="6" s="1"/>
  <c r="BJ129" i="1"/>
  <c r="BI129" i="1"/>
  <c r="M142" i="6"/>
  <c r="M146" i="6"/>
  <c r="M150" i="6"/>
  <c r="M155" i="6"/>
  <c r="E157" i="6"/>
  <c r="F157" i="6" s="1"/>
  <c r="BF157" i="1"/>
  <c r="BE157" i="1"/>
  <c r="M157" i="6"/>
  <c r="E160" i="6"/>
  <c r="F160" i="6" s="1"/>
  <c r="BF160" i="1"/>
  <c r="BE160" i="1"/>
  <c r="E97" i="6"/>
  <c r="F97" i="6" s="1"/>
  <c r="H101" i="6"/>
  <c r="I101" i="6" s="1"/>
  <c r="AY102" i="1"/>
  <c r="N105" i="6"/>
  <c r="N107" i="6"/>
  <c r="M107" i="6"/>
  <c r="N110" i="6"/>
  <c r="M110" i="6"/>
  <c r="M111" i="6"/>
  <c r="N112" i="6"/>
  <c r="M112" i="6"/>
  <c r="N113" i="6"/>
  <c r="K115" i="6"/>
  <c r="K116" i="6"/>
  <c r="K117" i="6"/>
  <c r="K118" i="6"/>
  <c r="K120" i="6"/>
  <c r="K121" i="6"/>
  <c r="K122" i="6"/>
  <c r="K123" i="6"/>
  <c r="K124" i="6"/>
  <c r="H126" i="6"/>
  <c r="I126" i="6" s="1"/>
  <c r="AY129" i="1"/>
  <c r="M129" i="6"/>
  <c r="N130" i="6"/>
  <c r="M130" i="6"/>
  <c r="E141" i="6"/>
  <c r="F141" i="6" s="1"/>
  <c r="H141" i="6"/>
  <c r="I141" i="6" s="1"/>
  <c r="E142" i="6"/>
  <c r="F142" i="6" s="1"/>
  <c r="H142" i="6"/>
  <c r="I142" i="6" s="1"/>
  <c r="N153" i="6"/>
  <c r="K158" i="6"/>
  <c r="M159" i="6"/>
  <c r="N160" i="6"/>
  <c r="M160" i="6"/>
  <c r="N161" i="6"/>
  <c r="M161" i="6"/>
  <c r="N162" i="6"/>
  <c r="N163" i="6"/>
  <c r="M163" i="6"/>
  <c r="N164" i="6"/>
  <c r="N165" i="6"/>
  <c r="K167" i="6"/>
  <c r="M168" i="6"/>
  <c r="N169" i="6"/>
  <c r="E170" i="6"/>
  <c r="F170" i="6" s="1"/>
  <c r="AY170" i="1"/>
  <c r="E171" i="6"/>
  <c r="F171" i="6" s="1"/>
  <c r="BE171" i="1"/>
  <c r="H176" i="6"/>
  <c r="I176" i="6" s="1"/>
  <c r="BI176" i="1"/>
  <c r="K177" i="6"/>
  <c r="M178" i="6"/>
  <c r="N179" i="6"/>
  <c r="E179" i="6"/>
  <c r="F179" i="6" s="1"/>
  <c r="BE179" i="1"/>
  <c r="K182" i="6"/>
  <c r="K183" i="6"/>
  <c r="N185" i="6"/>
  <c r="M185" i="6"/>
  <c r="N186" i="6"/>
  <c r="M186" i="6"/>
  <c r="N187" i="6"/>
  <c r="M187" i="6"/>
  <c r="N188" i="6"/>
  <c r="M188" i="6"/>
  <c r="N189" i="6"/>
  <c r="M189" i="6"/>
  <c r="N190" i="6"/>
  <c r="M190" i="6"/>
  <c r="N191" i="6"/>
  <c r="M191" i="6"/>
  <c r="N192" i="6"/>
  <c r="M192" i="6"/>
  <c r="N193" i="6"/>
  <c r="M193" i="6"/>
  <c r="N194" i="6"/>
  <c r="M194" i="6"/>
  <c r="N195" i="6"/>
  <c r="M195" i="6"/>
  <c r="N196" i="6"/>
  <c r="M196" i="6"/>
  <c r="N197" i="6"/>
  <c r="M197" i="6"/>
  <c r="J204" i="6"/>
  <c r="K211" i="6"/>
  <c r="K212" i="6"/>
  <c r="K216" i="6"/>
  <c r="K217" i="6"/>
  <c r="E219" i="6"/>
  <c r="F219" i="6" s="1"/>
  <c r="BE219" i="1"/>
  <c r="M219" i="6"/>
  <c r="M221" i="6"/>
  <c r="M223" i="6"/>
  <c r="K225" i="6"/>
  <c r="BD227" i="1"/>
  <c r="AY227" i="1"/>
  <c r="BI227" i="1"/>
  <c r="H242" i="6"/>
  <c r="I242" i="6" s="1"/>
  <c r="BI242" i="1"/>
  <c r="BJ242" i="1"/>
  <c r="AY246" i="1"/>
  <c r="BD246" i="1"/>
  <c r="M250" i="6"/>
  <c r="M253" i="6"/>
  <c r="M255" i="6"/>
  <c r="K258" i="6"/>
  <c r="E259" i="6"/>
  <c r="F259" i="6" s="1"/>
  <c r="BE259" i="1"/>
  <c r="E260" i="6"/>
  <c r="F260" i="6" s="1"/>
  <c r="BE260" i="1"/>
  <c r="M260" i="6"/>
  <c r="K262" i="6"/>
  <c r="E269" i="6"/>
  <c r="F269" i="6" s="1"/>
  <c r="BF269" i="1"/>
  <c r="BE269" i="1"/>
  <c r="M289" i="6"/>
  <c r="M293" i="6"/>
  <c r="AY328" i="1"/>
  <c r="BI328" i="1"/>
  <c r="BD328" i="1"/>
  <c r="M331" i="6"/>
  <c r="E349" i="6"/>
  <c r="F349" i="6" s="1"/>
  <c r="BF349" i="1"/>
  <c r="BE349" i="1"/>
  <c r="M391" i="6"/>
  <c r="K405" i="6"/>
  <c r="K473" i="6"/>
  <c r="K480" i="6"/>
  <c r="AY7" i="1"/>
  <c r="N8" i="6"/>
  <c r="N9" i="6"/>
  <c r="E13" i="6"/>
  <c r="F13" i="6" s="1"/>
  <c r="E14" i="6"/>
  <c r="F14" i="6" s="1"/>
  <c r="AY15" i="1"/>
  <c r="N17" i="6"/>
  <c r="M17" i="6"/>
  <c r="M19" i="6"/>
  <c r="N20" i="6"/>
  <c r="N22" i="6"/>
  <c r="N24" i="6"/>
  <c r="N25" i="6"/>
  <c r="M25" i="6"/>
  <c r="N28" i="6"/>
  <c r="N29" i="6"/>
  <c r="M29" i="6"/>
  <c r="M30" i="6"/>
  <c r="K33" i="6"/>
  <c r="K35" i="6"/>
  <c r="K38" i="6"/>
  <c r="E50" i="6"/>
  <c r="F50" i="6" s="1"/>
  <c r="H50" i="6"/>
  <c r="I50" i="6" s="1"/>
  <c r="K52" i="6"/>
  <c r="K53" i="6"/>
  <c r="K54" i="6"/>
  <c r="K55" i="6"/>
  <c r="K57" i="6"/>
  <c r="E70" i="6"/>
  <c r="F70" i="6" s="1"/>
  <c r="AY71" i="1"/>
  <c r="N72" i="6"/>
  <c r="M72" i="6"/>
  <c r="K75" i="6"/>
  <c r="K76" i="6"/>
  <c r="K77" i="6"/>
  <c r="K78" i="6"/>
  <c r="K79" i="6"/>
  <c r="K80" i="6"/>
  <c r="K81" i="6"/>
  <c r="K82" i="6"/>
  <c r="H90" i="6"/>
  <c r="I90" i="6" s="1"/>
  <c r="E91" i="6"/>
  <c r="F91" i="6" s="1"/>
  <c r="H91" i="6"/>
  <c r="I91" i="6" s="1"/>
  <c r="H97" i="6"/>
  <c r="I97" i="6" s="1"/>
  <c r="N103" i="6"/>
  <c r="N104" i="6"/>
  <c r="M104" i="6"/>
  <c r="M105" i="6"/>
  <c r="N106" i="6"/>
  <c r="M106" i="6"/>
  <c r="N108" i="6"/>
  <c r="M108" i="6"/>
  <c r="N109" i="6"/>
  <c r="N111" i="6"/>
  <c r="BD7" i="1"/>
  <c r="H7" i="6"/>
  <c r="I7" i="6" s="1"/>
  <c r="H8" i="6"/>
  <c r="I8" i="6" s="1"/>
  <c r="E9" i="6"/>
  <c r="F9" i="6" s="1"/>
  <c r="H9" i="6"/>
  <c r="I9" i="6" s="1"/>
  <c r="E10" i="6"/>
  <c r="F10" i="6" s="1"/>
  <c r="H10" i="6"/>
  <c r="I10" i="6" s="1"/>
  <c r="N13" i="6"/>
  <c r="BS13" i="1"/>
  <c r="BE13" i="1"/>
  <c r="BE14" i="1"/>
  <c r="BD15" i="1"/>
  <c r="H15" i="6"/>
  <c r="I15" i="6" s="1"/>
  <c r="H18" i="6"/>
  <c r="I18" i="6" s="1"/>
  <c r="H19" i="6"/>
  <c r="I19" i="6" s="1"/>
  <c r="E20" i="6"/>
  <c r="F20" i="6" s="1"/>
  <c r="H20" i="6"/>
  <c r="I20" i="6" s="1"/>
  <c r="N32" i="6"/>
  <c r="N33" i="6"/>
  <c r="N34" i="6"/>
  <c r="N35" i="6"/>
  <c r="N36" i="6"/>
  <c r="N37" i="6"/>
  <c r="N38" i="6"/>
  <c r="N39" i="6"/>
  <c r="N40" i="6"/>
  <c r="BE50" i="1"/>
  <c r="BI50" i="1"/>
  <c r="N52" i="6"/>
  <c r="N53" i="6"/>
  <c r="N54" i="6"/>
  <c r="N55" i="6"/>
  <c r="N56" i="6"/>
  <c r="N57" i="6"/>
  <c r="BE70" i="1"/>
  <c r="BD71" i="1"/>
  <c r="H71" i="6"/>
  <c r="I71" i="6" s="1"/>
  <c r="N74" i="6"/>
  <c r="N75" i="6"/>
  <c r="N76" i="6"/>
  <c r="N77" i="6"/>
  <c r="N78" i="6"/>
  <c r="N79" i="6"/>
  <c r="N80" i="6"/>
  <c r="N81" i="6"/>
  <c r="N82" i="6"/>
  <c r="K85" i="6"/>
  <c r="K89" i="6"/>
  <c r="BI90" i="1"/>
  <c r="BE91" i="1"/>
  <c r="BI91" i="1"/>
  <c r="BE97" i="1"/>
  <c r="BI97" i="1"/>
  <c r="BI101" i="1"/>
  <c r="E102" i="6"/>
  <c r="F102" i="6" s="1"/>
  <c r="E103" i="6"/>
  <c r="F103" i="6" s="1"/>
  <c r="H103" i="6"/>
  <c r="I103" i="6" s="1"/>
  <c r="E105" i="6"/>
  <c r="F105" i="6" s="1"/>
  <c r="H105" i="6"/>
  <c r="I105" i="6" s="1"/>
  <c r="E108" i="6"/>
  <c r="F108" i="6" s="1"/>
  <c r="H108" i="6"/>
  <c r="I108" i="6" s="1"/>
  <c r="E110" i="6"/>
  <c r="F110" i="6" s="1"/>
  <c r="H110" i="6"/>
  <c r="I110" i="6" s="1"/>
  <c r="E111" i="6"/>
  <c r="F111" i="6" s="1"/>
  <c r="H111" i="6"/>
  <c r="I111" i="6" s="1"/>
  <c r="E112" i="6"/>
  <c r="F112" i="6" s="1"/>
  <c r="H112" i="6"/>
  <c r="I112" i="6" s="1"/>
  <c r="H113" i="6"/>
  <c r="I113" i="6" s="1"/>
  <c r="N115" i="6"/>
  <c r="N116" i="6"/>
  <c r="N117" i="6"/>
  <c r="N118" i="6"/>
  <c r="N119" i="6"/>
  <c r="N120" i="6"/>
  <c r="N121" i="6"/>
  <c r="N122" i="6"/>
  <c r="N123" i="6"/>
  <c r="N124" i="6"/>
  <c r="K125" i="6"/>
  <c r="H125" i="6"/>
  <c r="I125" i="6" s="1"/>
  <c r="BI126" i="1"/>
  <c r="BP130" i="1"/>
  <c r="BQ130" i="1" s="1"/>
  <c r="BF130" i="1"/>
  <c r="K131" i="6"/>
  <c r="BE141" i="1"/>
  <c r="BI141" i="1"/>
  <c r="BE142" i="1"/>
  <c r="BI142" i="1"/>
  <c r="K153" i="6"/>
  <c r="M158" i="6"/>
  <c r="H160" i="6"/>
  <c r="I160" i="6" s="1"/>
  <c r="E162" i="6"/>
  <c r="F162" i="6" s="1"/>
  <c r="H162" i="6"/>
  <c r="I162" i="6" s="1"/>
  <c r="N168" i="6"/>
  <c r="BE170" i="1"/>
  <c r="BI170" i="1"/>
  <c r="BF171" i="1"/>
  <c r="K172" i="6"/>
  <c r="K173" i="6"/>
  <c r="K174" i="6"/>
  <c r="N175" i="6"/>
  <c r="BD176" i="1"/>
  <c r="BJ176" i="1"/>
  <c r="M177" i="6"/>
  <c r="N178" i="6"/>
  <c r="BF179" i="1"/>
  <c r="N181" i="6"/>
  <c r="N182" i="6"/>
  <c r="M182" i="6"/>
  <c r="N183" i="6"/>
  <c r="M183" i="6"/>
  <c r="N184" i="6"/>
  <c r="M184" i="6"/>
  <c r="E199" i="6"/>
  <c r="F199" i="6" s="1"/>
  <c r="BE199" i="1"/>
  <c r="G203" i="6"/>
  <c r="K205" i="6"/>
  <c r="K206" i="6"/>
  <c r="K207" i="6"/>
  <c r="K208" i="6"/>
  <c r="K209" i="6"/>
  <c r="J212" i="6"/>
  <c r="E214" i="6"/>
  <c r="F214" i="6" s="1"/>
  <c r="BE214" i="1"/>
  <c r="K218" i="6"/>
  <c r="M220" i="6"/>
  <c r="M226" i="6"/>
  <c r="BD230" i="1"/>
  <c r="BI230" i="1"/>
  <c r="AY230" i="1"/>
  <c r="M230" i="6"/>
  <c r="N231" i="6"/>
  <c r="N232" i="6"/>
  <c r="M232" i="6"/>
  <c r="N233" i="6"/>
  <c r="M233" i="6"/>
  <c r="N234" i="6"/>
  <c r="M234" i="6"/>
  <c r="N235" i="6"/>
  <c r="N236" i="6"/>
  <c r="N237" i="6"/>
  <c r="N238" i="6"/>
  <c r="M238" i="6"/>
  <c r="N239" i="6"/>
  <c r="M239" i="6"/>
  <c r="N240" i="6"/>
  <c r="BD241" i="1"/>
  <c r="K248" i="6"/>
  <c r="K250" i="6"/>
  <c r="K253" i="6"/>
  <c r="K255" i="6"/>
  <c r="E261" i="6"/>
  <c r="F261" i="6" s="1"/>
  <c r="BE261" i="1"/>
  <c r="M261" i="6"/>
  <c r="K263" i="6"/>
  <c r="M267" i="6"/>
  <c r="M288" i="6"/>
  <c r="K296" i="6"/>
  <c r="E298" i="6"/>
  <c r="F298" i="6" s="1"/>
  <c r="BF298" i="1"/>
  <c r="BE298" i="1"/>
  <c r="K298" i="6"/>
  <c r="K300" i="6"/>
  <c r="K303" i="6"/>
  <c r="K305" i="6"/>
  <c r="K309" i="6"/>
  <c r="K310" i="6"/>
  <c r="K312" i="6"/>
  <c r="K314" i="6"/>
  <c r="E316" i="6"/>
  <c r="F316" i="6" s="1"/>
  <c r="BF316" i="1"/>
  <c r="BO316" i="1" s="1"/>
  <c r="BE316" i="1"/>
  <c r="E318" i="6"/>
  <c r="F318" i="6" s="1"/>
  <c r="BF318" i="1"/>
  <c r="BE318" i="1"/>
  <c r="K318" i="6"/>
  <c r="K320" i="6"/>
  <c r="K322" i="6"/>
  <c r="K324" i="6"/>
  <c r="BD326" i="1"/>
  <c r="AY326" i="1"/>
  <c r="M330" i="6"/>
  <c r="K341" i="6"/>
  <c r="K346" i="6"/>
  <c r="K348" i="6"/>
  <c r="K350" i="6"/>
  <c r="K352" i="6"/>
  <c r="K354" i="6"/>
  <c r="K356" i="6"/>
  <c r="K359" i="6"/>
  <c r="E363" i="6"/>
  <c r="F363" i="6" s="1"/>
  <c r="BF363" i="1"/>
  <c r="BE363" i="1"/>
  <c r="K363" i="6"/>
  <c r="E365" i="6"/>
  <c r="F365" i="6" s="1"/>
  <c r="BF365" i="1"/>
  <c r="BE365" i="1"/>
  <c r="K365" i="6"/>
  <c r="K367" i="6"/>
  <c r="E369" i="6"/>
  <c r="F369" i="6" s="1"/>
  <c r="BF369" i="1"/>
  <c r="BE369" i="1"/>
  <c r="K369" i="6"/>
  <c r="E371" i="6"/>
  <c r="F371" i="6" s="1"/>
  <c r="BF371" i="1"/>
  <c r="BE371" i="1"/>
  <c r="K371" i="6"/>
  <c r="K373" i="6"/>
  <c r="E377" i="6"/>
  <c r="F377" i="6" s="1"/>
  <c r="BF377" i="1"/>
  <c r="BE377" i="1"/>
  <c r="K377" i="6"/>
  <c r="K379" i="6"/>
  <c r="K381" i="6"/>
  <c r="K383" i="6"/>
  <c r="K385" i="6"/>
  <c r="K387" i="6"/>
  <c r="M390" i="6"/>
  <c r="M394" i="6"/>
  <c r="H396" i="6"/>
  <c r="I396" i="6" s="1"/>
  <c r="BJ396" i="1"/>
  <c r="BI396" i="1"/>
  <c r="K399" i="6"/>
  <c r="K401" i="6"/>
  <c r="K403" i="6"/>
  <c r="K408" i="6"/>
  <c r="M459" i="6"/>
  <c r="K471" i="6"/>
  <c r="K497" i="6"/>
  <c r="N10" i="6"/>
  <c r="H13" i="6"/>
  <c r="I13" i="6" s="1"/>
  <c r="N16" i="6"/>
  <c r="M16" i="6"/>
  <c r="N19" i="6"/>
  <c r="M21" i="6"/>
  <c r="M22" i="6"/>
  <c r="M23" i="6"/>
  <c r="N27" i="6"/>
  <c r="K32" i="6"/>
  <c r="K36" i="6"/>
  <c r="K39" i="6"/>
  <c r="E12" i="6"/>
  <c r="F12" i="6" s="1"/>
  <c r="BP13" i="1"/>
  <c r="BQ13" i="1" s="1"/>
  <c r="BF13" i="1"/>
  <c r="E31" i="6"/>
  <c r="F31" i="6" s="1"/>
  <c r="H35" i="6"/>
  <c r="I35" i="6" s="1"/>
  <c r="H39" i="6"/>
  <c r="I39" i="6" s="1"/>
  <c r="H40" i="6"/>
  <c r="I40" i="6" s="1"/>
  <c r="N43" i="6"/>
  <c r="M43" i="6"/>
  <c r="N45" i="6"/>
  <c r="M45" i="6"/>
  <c r="M46" i="6"/>
  <c r="N48" i="6"/>
  <c r="M48" i="6"/>
  <c r="N49" i="6"/>
  <c r="M49" i="6"/>
  <c r="K50" i="6"/>
  <c r="BF50" i="1"/>
  <c r="BJ50" i="1"/>
  <c r="H51" i="6"/>
  <c r="I51" i="6" s="1"/>
  <c r="H56" i="6"/>
  <c r="I56" i="6" s="1"/>
  <c r="N59" i="6"/>
  <c r="M59" i="6"/>
  <c r="N60" i="6"/>
  <c r="M60" i="6"/>
  <c r="N61" i="6"/>
  <c r="M61" i="6"/>
  <c r="N62" i="6"/>
  <c r="N63" i="6"/>
  <c r="N64" i="6"/>
  <c r="M64" i="6"/>
  <c r="N65" i="6"/>
  <c r="M65" i="6"/>
  <c r="N66" i="6"/>
  <c r="M66" i="6"/>
  <c r="N67" i="6"/>
  <c r="M67" i="6"/>
  <c r="N68" i="6"/>
  <c r="M68" i="6"/>
  <c r="N69" i="6"/>
  <c r="M69" i="6"/>
  <c r="BF70" i="1"/>
  <c r="H73" i="6"/>
  <c r="I73" i="6" s="1"/>
  <c r="E74" i="6"/>
  <c r="F74" i="6" s="1"/>
  <c r="H74" i="6"/>
  <c r="I74" i="6" s="1"/>
  <c r="E78" i="6"/>
  <c r="F78" i="6" s="1"/>
  <c r="H78" i="6"/>
  <c r="I78" i="6" s="1"/>
  <c r="N84" i="6"/>
  <c r="M84" i="6"/>
  <c r="N85" i="6"/>
  <c r="N86" i="6"/>
  <c r="N87" i="6"/>
  <c r="N88" i="6"/>
  <c r="N89" i="6"/>
  <c r="K90" i="6"/>
  <c r="BF90" i="1"/>
  <c r="BJ90" i="1"/>
  <c r="K91" i="6"/>
  <c r="BF91" i="1"/>
  <c r="BJ91" i="1"/>
  <c r="K97" i="6"/>
  <c r="BF97" i="1"/>
  <c r="BJ97" i="1"/>
  <c r="BJ101" i="1"/>
  <c r="BE102" i="1"/>
  <c r="BE103" i="1"/>
  <c r="BI103" i="1"/>
  <c r="BE105" i="1"/>
  <c r="BI105" i="1"/>
  <c r="BE108" i="1"/>
  <c r="BI108" i="1"/>
  <c r="E114" i="6"/>
  <c r="F114" i="6" s="1"/>
  <c r="H118" i="6"/>
  <c r="I118" i="6" s="1"/>
  <c r="E119" i="6"/>
  <c r="F119" i="6" s="1"/>
  <c r="H119" i="6"/>
  <c r="I119" i="6" s="1"/>
  <c r="H120" i="6"/>
  <c r="I120" i="6" s="1"/>
  <c r="H122" i="6"/>
  <c r="I122" i="6" s="1"/>
  <c r="BJ126" i="1"/>
  <c r="N131" i="6"/>
  <c r="N132" i="6"/>
  <c r="N133" i="6"/>
  <c r="N134" i="6"/>
  <c r="N135" i="6"/>
  <c r="N136" i="6"/>
  <c r="N137" i="6"/>
  <c r="N138" i="6"/>
  <c r="N139" i="6"/>
  <c r="N140" i="6"/>
  <c r="K141" i="6"/>
  <c r="BF141" i="1"/>
  <c r="BJ141" i="1"/>
  <c r="BF142" i="1"/>
  <c r="BJ142" i="1"/>
  <c r="M153" i="6"/>
  <c r="N154" i="6"/>
  <c r="N155" i="6"/>
  <c r="N156" i="6"/>
  <c r="N157" i="6"/>
  <c r="N159" i="6"/>
  <c r="BI160" i="1"/>
  <c r="BE162" i="1"/>
  <c r="BI162" i="1"/>
  <c r="N166" i="6"/>
  <c r="N167" i="6"/>
  <c r="BF170" i="1"/>
  <c r="K171" i="6"/>
  <c r="N172" i="6"/>
  <c r="M172" i="6"/>
  <c r="N173" i="6"/>
  <c r="M173" i="6"/>
  <c r="N174" i="6"/>
  <c r="M174" i="6"/>
  <c r="N177" i="6"/>
  <c r="J184" i="6"/>
  <c r="G185" i="6"/>
  <c r="BF199" i="1"/>
  <c r="K200" i="6"/>
  <c r="K201" i="6"/>
  <c r="K202" i="6"/>
  <c r="K203" i="6"/>
  <c r="K213" i="6"/>
  <c r="K214" i="6"/>
  <c r="E217" i="6"/>
  <c r="F217" i="6" s="1"/>
  <c r="BE217" i="1"/>
  <c r="M217" i="6"/>
  <c r="K219" i="6"/>
  <c r="K223" i="6"/>
  <c r="M225" i="6"/>
  <c r="K228" i="6"/>
  <c r="E242" i="6"/>
  <c r="F242" i="6" s="1"/>
  <c r="BE242" i="1"/>
  <c r="BF242" i="1"/>
  <c r="M247" i="6"/>
  <c r="M249" i="6"/>
  <c r="M254" i="6"/>
  <c r="M256" i="6"/>
  <c r="M257" i="6"/>
  <c r="E258" i="6"/>
  <c r="F258" i="6" s="1"/>
  <c r="BE258" i="1"/>
  <c r="M258" i="6"/>
  <c r="BF259" i="1"/>
  <c r="E262" i="6"/>
  <c r="F262" i="6" s="1"/>
  <c r="BE262" i="1"/>
  <c r="M262" i="6"/>
  <c r="M266" i="6"/>
  <c r="K270" i="6"/>
  <c r="M329" i="6"/>
  <c r="N333" i="6"/>
  <c r="M393" i="6"/>
  <c r="N397" i="6"/>
  <c r="K404" i="6"/>
  <c r="K406" i="6"/>
  <c r="K424" i="6"/>
  <c r="K477" i="6"/>
  <c r="M8" i="6"/>
  <c r="M9" i="6"/>
  <c r="M10" i="6"/>
  <c r="N11" i="6"/>
  <c r="H14" i="6"/>
  <c r="I14" i="6" s="1"/>
  <c r="N18" i="6"/>
  <c r="M18" i="6"/>
  <c r="M20" i="6"/>
  <c r="N21" i="6"/>
  <c r="N23" i="6"/>
  <c r="N26" i="6"/>
  <c r="M26" i="6"/>
  <c r="M27" i="6"/>
  <c r="N30" i="6"/>
  <c r="K34" i="6"/>
  <c r="K37" i="6"/>
  <c r="BJ13" i="1"/>
  <c r="K14" i="6"/>
  <c r="BF14" i="1"/>
  <c r="BJ14" i="1"/>
  <c r="E39" i="6"/>
  <c r="F39" i="6" s="1"/>
  <c r="E40" i="6"/>
  <c r="F40" i="6" s="1"/>
  <c r="N42" i="6"/>
  <c r="N44" i="6"/>
  <c r="M44" i="6"/>
  <c r="N46" i="6"/>
  <c r="N47" i="6"/>
  <c r="M47" i="6"/>
  <c r="K8" i="6"/>
  <c r="K11" i="6"/>
  <c r="BE12" i="1"/>
  <c r="BU13" i="1"/>
  <c r="N14" i="6"/>
  <c r="K17" i="6"/>
  <c r="K18" i="6"/>
  <c r="K19" i="6"/>
  <c r="K20" i="6"/>
  <c r="K21" i="6"/>
  <c r="K22" i="6"/>
  <c r="K23" i="6"/>
  <c r="K24" i="6"/>
  <c r="K25" i="6"/>
  <c r="K26" i="6"/>
  <c r="K27" i="6"/>
  <c r="K28" i="6"/>
  <c r="K29" i="6"/>
  <c r="K30" i="6"/>
  <c r="BE31" i="1"/>
  <c r="BI35" i="1"/>
  <c r="BE39" i="1"/>
  <c r="BI39" i="1"/>
  <c r="BE40" i="1"/>
  <c r="BI40" i="1"/>
  <c r="H41" i="6"/>
  <c r="I41" i="6" s="1"/>
  <c r="E42" i="6"/>
  <c r="F42" i="6" s="1"/>
  <c r="H42" i="6"/>
  <c r="I42" i="6" s="1"/>
  <c r="H43" i="6"/>
  <c r="I43" i="6" s="1"/>
  <c r="H48" i="6"/>
  <c r="I48" i="6" s="1"/>
  <c r="N51" i="6"/>
  <c r="BI51" i="1"/>
  <c r="BI56" i="1"/>
  <c r="H58" i="6"/>
  <c r="I58" i="6" s="1"/>
  <c r="H62" i="6"/>
  <c r="I62" i="6" s="1"/>
  <c r="H63" i="6"/>
  <c r="I63" i="6" s="1"/>
  <c r="H65" i="6"/>
  <c r="I65" i="6" s="1"/>
  <c r="H69" i="6"/>
  <c r="I69" i="6" s="1"/>
  <c r="K72" i="6"/>
  <c r="BI73" i="1"/>
  <c r="BE74" i="1"/>
  <c r="BI74" i="1"/>
  <c r="BE78" i="1"/>
  <c r="BI78" i="1"/>
  <c r="H83" i="6"/>
  <c r="I83" i="6" s="1"/>
  <c r="E85" i="6"/>
  <c r="F85" i="6" s="1"/>
  <c r="H85" i="6"/>
  <c r="I85" i="6" s="1"/>
  <c r="E89" i="6"/>
  <c r="F89" i="6" s="1"/>
  <c r="H89" i="6"/>
  <c r="I89" i="6" s="1"/>
  <c r="N91" i="6"/>
  <c r="N92" i="6"/>
  <c r="N93" i="6"/>
  <c r="N94" i="6"/>
  <c r="N95" i="6"/>
  <c r="N96" i="6"/>
  <c r="N97" i="6"/>
  <c r="N98" i="6"/>
  <c r="N99" i="6"/>
  <c r="N100" i="6"/>
  <c r="N101" i="6"/>
  <c r="K104" i="6"/>
  <c r="K105" i="6"/>
  <c r="K106" i="6"/>
  <c r="K107" i="6"/>
  <c r="K109" i="6"/>
  <c r="K110" i="6"/>
  <c r="K111" i="6"/>
  <c r="N127" i="6"/>
  <c r="N128" i="6"/>
  <c r="K130" i="6"/>
  <c r="E130" i="6"/>
  <c r="F130" i="6" s="1"/>
  <c r="H130" i="6"/>
  <c r="I130" i="6" s="1"/>
  <c r="E131" i="6"/>
  <c r="F131" i="6" s="1"/>
  <c r="H131" i="6"/>
  <c r="I131" i="6" s="1"/>
  <c r="H133" i="6"/>
  <c r="I133" i="6" s="1"/>
  <c r="E134" i="6"/>
  <c r="F134" i="6" s="1"/>
  <c r="H134" i="6"/>
  <c r="I134" i="6" s="1"/>
  <c r="H140" i="6"/>
  <c r="I140" i="6" s="1"/>
  <c r="N142" i="6"/>
  <c r="N143" i="6"/>
  <c r="N144" i="6"/>
  <c r="N145" i="6"/>
  <c r="N146" i="6"/>
  <c r="N147" i="6"/>
  <c r="N148" i="6"/>
  <c r="N149" i="6"/>
  <c r="N150" i="6"/>
  <c r="N151" i="6"/>
  <c r="N152" i="6"/>
  <c r="H156" i="6"/>
  <c r="I156" i="6" s="1"/>
  <c r="H157" i="6"/>
  <c r="I157" i="6" s="1"/>
  <c r="N158" i="6"/>
  <c r="K159" i="6"/>
  <c r="K160" i="6"/>
  <c r="K161" i="6"/>
  <c r="K163" i="6"/>
  <c r="K164" i="6"/>
  <c r="H165" i="6"/>
  <c r="I165" i="6" s="1"/>
  <c r="K168" i="6"/>
  <c r="M169" i="6"/>
  <c r="N171" i="6"/>
  <c r="M171" i="6"/>
  <c r="E174" i="6"/>
  <c r="F174" i="6" s="1"/>
  <c r="BE174" i="1"/>
  <c r="N176" i="6"/>
  <c r="K176" i="6"/>
  <c r="K178" i="6"/>
  <c r="H179" i="6"/>
  <c r="I179" i="6" s="1"/>
  <c r="BI179" i="1"/>
  <c r="E184" i="6"/>
  <c r="F184" i="6" s="1"/>
  <c r="BF184" i="1"/>
  <c r="K185" i="6"/>
  <c r="K187" i="6"/>
  <c r="K188" i="6"/>
  <c r="K189" i="6"/>
  <c r="K190" i="6"/>
  <c r="K191" i="6"/>
  <c r="K192" i="6"/>
  <c r="K193" i="6"/>
  <c r="K194" i="6"/>
  <c r="K195" i="6"/>
  <c r="K196" i="6"/>
  <c r="K197" i="6"/>
  <c r="K198" i="6"/>
  <c r="K199" i="6"/>
  <c r="E210" i="6"/>
  <c r="F210" i="6" s="1"/>
  <c r="BE210" i="1"/>
  <c r="J210" i="6"/>
  <c r="E212" i="6"/>
  <c r="F212" i="6" s="1"/>
  <c r="E218" i="6"/>
  <c r="F218" i="6" s="1"/>
  <c r="BE218" i="1"/>
  <c r="M218" i="6"/>
  <c r="BF219" i="1"/>
  <c r="K220" i="6"/>
  <c r="E222" i="6"/>
  <c r="F222" i="6" s="1"/>
  <c r="BE222" i="1"/>
  <c r="M224" i="6"/>
  <c r="K226" i="6"/>
  <c r="H229" i="6"/>
  <c r="I229" i="6" s="1"/>
  <c r="BI229" i="1"/>
  <c r="BJ229" i="1"/>
  <c r="N241" i="6"/>
  <c r="H241" i="6"/>
  <c r="I241" i="6" s="1"/>
  <c r="BI241" i="1"/>
  <c r="BJ241" i="1"/>
  <c r="H244" i="6"/>
  <c r="I244" i="6" s="1"/>
  <c r="BJ244" i="1"/>
  <c r="BI244" i="1"/>
  <c r="AY244" i="1"/>
  <c r="N245" i="6"/>
  <c r="K247" i="6"/>
  <c r="K249" i="6"/>
  <c r="K252" i="6"/>
  <c r="K254" i="6"/>
  <c r="K256" i="6"/>
  <c r="E257" i="6"/>
  <c r="F257" i="6" s="1"/>
  <c r="BE257" i="1"/>
  <c r="M259" i="6"/>
  <c r="BF260" i="1"/>
  <c r="K261" i="6"/>
  <c r="E263" i="6"/>
  <c r="F263" i="6" s="1"/>
  <c r="BE263" i="1"/>
  <c r="M263" i="6"/>
  <c r="H274" i="6"/>
  <c r="I274" i="6" s="1"/>
  <c r="BJ274" i="1"/>
  <c r="BI274" i="1"/>
  <c r="N290" i="6"/>
  <c r="K291" i="6"/>
  <c r="N294" i="6"/>
  <c r="K295" i="6"/>
  <c r="E297" i="6"/>
  <c r="F297" i="6" s="1"/>
  <c r="BF297" i="1"/>
  <c r="BE297" i="1"/>
  <c r="K297" i="6"/>
  <c r="K299" i="6"/>
  <c r="K301" i="6"/>
  <c r="K304" i="6"/>
  <c r="K306" i="6"/>
  <c r="K307" i="6"/>
  <c r="K308" i="6"/>
  <c r="K311" i="6"/>
  <c r="K313" i="6"/>
  <c r="K315" i="6"/>
  <c r="K317" i="6"/>
  <c r="K319" i="6"/>
  <c r="K321" i="6"/>
  <c r="K323" i="6"/>
  <c r="K325" i="6"/>
  <c r="M332" i="6"/>
  <c r="K336" i="6"/>
  <c r="K338" i="6"/>
  <c r="K340" i="6"/>
  <c r="K342" i="6"/>
  <c r="K344" i="6"/>
  <c r="K347" i="6"/>
  <c r="K349" i="6"/>
  <c r="K351" i="6"/>
  <c r="K353" i="6"/>
  <c r="K355" i="6"/>
  <c r="K357" i="6"/>
  <c r="E358" i="6"/>
  <c r="F358" i="6" s="1"/>
  <c r="BF358" i="1"/>
  <c r="BE358" i="1"/>
  <c r="K358" i="6"/>
  <c r="E360" i="6"/>
  <c r="F360" i="6" s="1"/>
  <c r="BU360" i="1"/>
  <c r="BF360" i="1"/>
  <c r="BP360" i="1"/>
  <c r="BQ360" i="1" s="1"/>
  <c r="BE360" i="1"/>
  <c r="BS360" i="1"/>
  <c r="K360" i="6"/>
  <c r="E362" i="6"/>
  <c r="F362" i="6" s="1"/>
  <c r="BF362" i="1"/>
  <c r="BE362" i="1"/>
  <c r="K362" i="6"/>
  <c r="E364" i="6"/>
  <c r="F364" i="6" s="1"/>
  <c r="BF364" i="1"/>
  <c r="BE364" i="1"/>
  <c r="K364" i="6"/>
  <c r="K366" i="6"/>
  <c r="K368" i="6"/>
  <c r="K370" i="6"/>
  <c r="E372" i="6"/>
  <c r="F372" i="6" s="1"/>
  <c r="BF372" i="1"/>
  <c r="BE372" i="1"/>
  <c r="K372" i="6"/>
  <c r="K374" i="6"/>
  <c r="K380" i="6"/>
  <c r="K382" i="6"/>
  <c r="K384" i="6"/>
  <c r="K386" i="6"/>
  <c r="K388" i="6"/>
  <c r="M392" i="6"/>
  <c r="K400" i="6"/>
  <c r="K402" i="6"/>
  <c r="K407" i="6"/>
  <c r="K475" i="6"/>
  <c r="K482" i="6"/>
  <c r="H170" i="6"/>
  <c r="I170" i="6" s="1"/>
  <c r="H171" i="6"/>
  <c r="I171" i="6" s="1"/>
  <c r="H174" i="6"/>
  <c r="I174" i="6" s="1"/>
  <c r="E175" i="6"/>
  <c r="F175" i="6" s="1"/>
  <c r="H175" i="6"/>
  <c r="I175" i="6" s="1"/>
  <c r="H180" i="6"/>
  <c r="I180" i="6" s="1"/>
  <c r="E181" i="6"/>
  <c r="F181" i="6" s="1"/>
  <c r="H181" i="6"/>
  <c r="I181" i="6" s="1"/>
  <c r="H184" i="6"/>
  <c r="I184" i="6" s="1"/>
  <c r="E185" i="6"/>
  <c r="F185" i="6" s="1"/>
  <c r="H185" i="6"/>
  <c r="I185" i="6" s="1"/>
  <c r="E186" i="6"/>
  <c r="F186" i="6" s="1"/>
  <c r="H186" i="6"/>
  <c r="I186" i="6" s="1"/>
  <c r="E189" i="6"/>
  <c r="F189" i="6" s="1"/>
  <c r="H189" i="6"/>
  <c r="I189" i="6" s="1"/>
  <c r="E190" i="6"/>
  <c r="F190" i="6" s="1"/>
  <c r="H190" i="6"/>
  <c r="I190" i="6" s="1"/>
  <c r="E195" i="6"/>
  <c r="F195" i="6" s="1"/>
  <c r="H195" i="6"/>
  <c r="I195" i="6" s="1"/>
  <c r="H199" i="6"/>
  <c r="I199" i="6" s="1"/>
  <c r="E203" i="6"/>
  <c r="F203" i="6" s="1"/>
  <c r="H203" i="6"/>
  <c r="I203" i="6" s="1"/>
  <c r="E204" i="6"/>
  <c r="F204" i="6" s="1"/>
  <c r="H204" i="6"/>
  <c r="I204" i="6" s="1"/>
  <c r="H210" i="6"/>
  <c r="I210" i="6" s="1"/>
  <c r="H212" i="6"/>
  <c r="I212" i="6" s="1"/>
  <c r="H214" i="6"/>
  <c r="I214" i="6" s="1"/>
  <c r="H217" i="6"/>
  <c r="I217" i="6" s="1"/>
  <c r="H218" i="6"/>
  <c r="I218" i="6" s="1"/>
  <c r="H219" i="6"/>
  <c r="I219" i="6" s="1"/>
  <c r="E221" i="6"/>
  <c r="F221" i="6" s="1"/>
  <c r="H221" i="6"/>
  <c r="I221" i="6" s="1"/>
  <c r="H222" i="6"/>
  <c r="I222" i="6" s="1"/>
  <c r="E223" i="6"/>
  <c r="F223" i="6" s="1"/>
  <c r="H223" i="6"/>
  <c r="I223" i="6" s="1"/>
  <c r="E226" i="6"/>
  <c r="F226" i="6" s="1"/>
  <c r="H226" i="6"/>
  <c r="I226" i="6" s="1"/>
  <c r="N228" i="6"/>
  <c r="H246" i="6"/>
  <c r="I246" i="6" s="1"/>
  <c r="E251" i="6"/>
  <c r="F251" i="6" s="1"/>
  <c r="H251" i="6"/>
  <c r="I251" i="6" s="1"/>
  <c r="E256" i="6"/>
  <c r="F256" i="6" s="1"/>
  <c r="H256" i="6"/>
  <c r="I256" i="6" s="1"/>
  <c r="H257" i="6"/>
  <c r="I257" i="6" s="1"/>
  <c r="H258" i="6"/>
  <c r="I258" i="6" s="1"/>
  <c r="H259" i="6"/>
  <c r="I259" i="6" s="1"/>
  <c r="H260" i="6"/>
  <c r="I260" i="6" s="1"/>
  <c r="H261" i="6"/>
  <c r="I261" i="6" s="1"/>
  <c r="H262" i="6"/>
  <c r="I262" i="6" s="1"/>
  <c r="H263" i="6"/>
  <c r="I263" i="6" s="1"/>
  <c r="E264" i="6"/>
  <c r="F264" i="6" s="1"/>
  <c r="H264" i="6"/>
  <c r="I264" i="6" s="1"/>
  <c r="E265" i="6"/>
  <c r="F265" i="6" s="1"/>
  <c r="H265" i="6"/>
  <c r="I265" i="6" s="1"/>
  <c r="E267" i="6"/>
  <c r="F267" i="6" s="1"/>
  <c r="H267" i="6"/>
  <c r="I267" i="6" s="1"/>
  <c r="N269" i="6"/>
  <c r="N270" i="6"/>
  <c r="K273" i="6"/>
  <c r="J286" i="6"/>
  <c r="E287" i="6"/>
  <c r="F287" i="6" s="1"/>
  <c r="N291"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K326" i="6"/>
  <c r="H328" i="6"/>
  <c r="I328" i="6" s="1"/>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BE396" i="1"/>
  <c r="E397" i="6"/>
  <c r="F397" i="6" s="1"/>
  <c r="BH397" i="1"/>
  <c r="BN397" i="1" s="1"/>
  <c r="N398" i="6"/>
  <c r="BE403" i="1"/>
  <c r="BI403" i="1"/>
  <c r="BE405" i="1"/>
  <c r="BI405" i="1"/>
  <c r="BE406" i="1"/>
  <c r="BI406" i="1"/>
  <c r="K415" i="6"/>
  <c r="M416" i="6"/>
  <c r="M420" i="6"/>
  <c r="H423" i="6"/>
  <c r="I423" i="6" s="1"/>
  <c r="BJ423" i="1"/>
  <c r="N425" i="6"/>
  <c r="M426" i="6"/>
  <c r="N431" i="6"/>
  <c r="M431" i="6"/>
  <c r="N432" i="6"/>
  <c r="M432" i="6"/>
  <c r="N433" i="6"/>
  <c r="M433" i="6"/>
  <c r="M434" i="6"/>
  <c r="M437" i="6"/>
  <c r="K438" i="6"/>
  <c r="K439" i="6"/>
  <c r="K440" i="6"/>
  <c r="K443" i="6"/>
  <c r="AY445" i="1"/>
  <c r="F416" i="1"/>
  <c r="H445" i="6"/>
  <c r="I445" i="6" s="1"/>
  <c r="BJ445" i="1"/>
  <c r="H446" i="6"/>
  <c r="I446" i="6" s="1"/>
  <c r="BJ446" i="1"/>
  <c r="H447" i="6"/>
  <c r="I447" i="6" s="1"/>
  <c r="BJ447" i="1"/>
  <c r="M453" i="6"/>
  <c r="M456" i="6"/>
  <c r="K460" i="6"/>
  <c r="H462" i="6"/>
  <c r="I462" i="6" s="1"/>
  <c r="BJ462" i="1"/>
  <c r="M464" i="6"/>
  <c r="K466" i="6"/>
  <c r="BD469" i="1"/>
  <c r="M470" i="6"/>
  <c r="H470" i="6"/>
  <c r="I470" i="6" s="1"/>
  <c r="BJ470" i="1"/>
  <c r="M474" i="6"/>
  <c r="H474" i="6"/>
  <c r="I474" i="6" s="1"/>
  <c r="BJ474" i="1"/>
  <c r="K486" i="6"/>
  <c r="M491" i="6"/>
  <c r="N492" i="6"/>
  <c r="M502" i="6"/>
  <c r="K508" i="6"/>
  <c r="E514" i="6"/>
  <c r="F514" i="6" s="1"/>
  <c r="BE514" i="1"/>
  <c r="BF514" i="1"/>
  <c r="E583" i="6"/>
  <c r="F583" i="6" s="1"/>
  <c r="BF583" i="1"/>
  <c r="BE583" i="1"/>
  <c r="G221" i="6"/>
  <c r="G223" i="6"/>
  <c r="H227" i="6"/>
  <c r="I227" i="6" s="1"/>
  <c r="K230" i="6"/>
  <c r="K232" i="6"/>
  <c r="K233" i="6"/>
  <c r="K238" i="6"/>
  <c r="K239" i="6"/>
  <c r="N242" i="6"/>
  <c r="N243" i="6"/>
  <c r="BI246" i="1"/>
  <c r="BE251" i="1"/>
  <c r="BI251" i="1"/>
  <c r="BE256" i="1"/>
  <c r="BI256" i="1"/>
  <c r="J261" i="6"/>
  <c r="G264" i="6"/>
  <c r="E268" i="6"/>
  <c r="F268" i="6" s="1"/>
  <c r="H269" i="6"/>
  <c r="I269" i="6" s="1"/>
  <c r="N272" i="6"/>
  <c r="N273" i="6"/>
  <c r="K275" i="6"/>
  <c r="K276" i="6"/>
  <c r="K277" i="6"/>
  <c r="K278" i="6"/>
  <c r="K279" i="6"/>
  <c r="K281" i="6"/>
  <c r="K282" i="6"/>
  <c r="K283" i="6"/>
  <c r="K285" i="6"/>
  <c r="G287" i="6"/>
  <c r="E290" i="6"/>
  <c r="F290" i="6" s="1"/>
  <c r="N292" i="6"/>
  <c r="E294" i="6"/>
  <c r="F294" i="6" s="1"/>
  <c r="H297" i="6"/>
  <c r="I297" i="6" s="1"/>
  <c r="H298" i="6"/>
  <c r="I298" i="6" s="1"/>
  <c r="E302" i="6"/>
  <c r="F302" i="6" s="1"/>
  <c r="H302" i="6"/>
  <c r="I302" i="6" s="1"/>
  <c r="E306" i="6"/>
  <c r="F306" i="6" s="1"/>
  <c r="H306" i="6"/>
  <c r="I306" i="6" s="1"/>
  <c r="E307" i="6"/>
  <c r="F307" i="6" s="1"/>
  <c r="H307" i="6"/>
  <c r="I307" i="6" s="1"/>
  <c r="E309" i="6"/>
  <c r="F309" i="6" s="1"/>
  <c r="H309" i="6"/>
  <c r="I309" i="6" s="1"/>
  <c r="H316" i="6"/>
  <c r="I316" i="6" s="1"/>
  <c r="H318" i="6"/>
  <c r="I318" i="6" s="1"/>
  <c r="E345" i="6"/>
  <c r="F345" i="6" s="1"/>
  <c r="H345" i="6"/>
  <c r="I345" i="6" s="1"/>
  <c r="H349" i="6"/>
  <c r="I349" i="6" s="1"/>
  <c r="E357" i="6"/>
  <c r="F357" i="6" s="1"/>
  <c r="H357" i="6"/>
  <c r="I357" i="6" s="1"/>
  <c r="H358" i="6"/>
  <c r="I358" i="6" s="1"/>
  <c r="K361" i="6"/>
  <c r="BR361" i="1"/>
  <c r="E361" i="6"/>
  <c r="F361" i="6" s="1"/>
  <c r="H361" i="6"/>
  <c r="I361" i="6" s="1"/>
  <c r="H362" i="6"/>
  <c r="I362" i="6" s="1"/>
  <c r="H363" i="6"/>
  <c r="I363" i="6" s="1"/>
  <c r="H364" i="6"/>
  <c r="I364" i="6" s="1"/>
  <c r="H365" i="6"/>
  <c r="I365" i="6" s="1"/>
  <c r="H369" i="6"/>
  <c r="I369" i="6" s="1"/>
  <c r="H371" i="6"/>
  <c r="I371" i="6" s="1"/>
  <c r="H372" i="6"/>
  <c r="I372" i="6" s="1"/>
  <c r="E375" i="6"/>
  <c r="F375" i="6" s="1"/>
  <c r="H375" i="6"/>
  <c r="I375" i="6" s="1"/>
  <c r="E376" i="6"/>
  <c r="F376" i="6" s="1"/>
  <c r="H376" i="6"/>
  <c r="I376" i="6" s="1"/>
  <c r="H377" i="6"/>
  <c r="I377" i="6" s="1"/>
  <c r="E389" i="6"/>
  <c r="F389" i="6" s="1"/>
  <c r="H389" i="6"/>
  <c r="I389" i="6" s="1"/>
  <c r="G397" i="6"/>
  <c r="K398" i="6"/>
  <c r="K409" i="6"/>
  <c r="K410" i="6"/>
  <c r="K411" i="6"/>
  <c r="K412" i="6"/>
  <c r="K413" i="6"/>
  <c r="K414" i="6"/>
  <c r="AY415" i="1"/>
  <c r="M415" i="6"/>
  <c r="M419" i="6"/>
  <c r="H428" i="6"/>
  <c r="I428" i="6" s="1"/>
  <c r="BJ428" i="1"/>
  <c r="H429" i="6"/>
  <c r="I429" i="6" s="1"/>
  <c r="BJ429" i="1"/>
  <c r="N438" i="6"/>
  <c r="M438" i="6"/>
  <c r="N439" i="6"/>
  <c r="M439" i="6"/>
  <c r="N440" i="6"/>
  <c r="M440" i="6"/>
  <c r="M441" i="6"/>
  <c r="K442" i="6"/>
  <c r="M444" i="6"/>
  <c r="E445" i="6"/>
  <c r="F445" i="6" s="1"/>
  <c r="BF445" i="1"/>
  <c r="M446" i="6"/>
  <c r="BI446" i="1"/>
  <c r="M447" i="6"/>
  <c r="K448" i="6"/>
  <c r="K449" i="6"/>
  <c r="H450" i="6"/>
  <c r="I450" i="6" s="1"/>
  <c r="BJ450" i="1"/>
  <c r="H451" i="6"/>
  <c r="I451" i="6" s="1"/>
  <c r="BJ451" i="1"/>
  <c r="M457" i="6"/>
  <c r="M460" i="6"/>
  <c r="M463" i="6"/>
  <c r="K465" i="6"/>
  <c r="M472" i="6"/>
  <c r="M476" i="6"/>
  <c r="N479" i="6"/>
  <c r="K484" i="6"/>
  <c r="N491" i="6"/>
  <c r="K494" i="6"/>
  <c r="M495" i="6"/>
  <c r="N496" i="6"/>
  <c r="K501" i="6"/>
  <c r="E522" i="6"/>
  <c r="F522" i="6" s="1"/>
  <c r="BE522" i="1"/>
  <c r="BF522" i="1"/>
  <c r="K561" i="6"/>
  <c r="K266" i="6"/>
  <c r="E271" i="6"/>
  <c r="F271" i="6" s="1"/>
  <c r="E273" i="6"/>
  <c r="F273" i="6" s="1"/>
  <c r="H273" i="6"/>
  <c r="I273" i="6" s="1"/>
  <c r="AY274" i="1"/>
  <c r="N275" i="6"/>
  <c r="M275" i="6"/>
  <c r="N276" i="6"/>
  <c r="M276" i="6"/>
  <c r="N277" i="6"/>
  <c r="M277" i="6"/>
  <c r="N278" i="6"/>
  <c r="M278" i="6"/>
  <c r="N279" i="6"/>
  <c r="M279" i="6"/>
  <c r="N280" i="6"/>
  <c r="M280" i="6"/>
  <c r="N281" i="6"/>
  <c r="M281" i="6"/>
  <c r="N282" i="6"/>
  <c r="M282" i="6"/>
  <c r="N283" i="6"/>
  <c r="M283" i="6"/>
  <c r="N284" i="6"/>
  <c r="N285" i="6"/>
  <c r="M285" i="6"/>
  <c r="N286" i="6"/>
  <c r="M286" i="6"/>
  <c r="K288" i="6"/>
  <c r="K289" i="6"/>
  <c r="K292" i="6"/>
  <c r="K293" i="6"/>
  <c r="H326" i="6"/>
  <c r="I326" i="6" s="1"/>
  <c r="M327" i="6"/>
  <c r="K329" i="6"/>
  <c r="K332" i="6"/>
  <c r="N361" i="6"/>
  <c r="M361" i="6"/>
  <c r="E395" i="6"/>
  <c r="F395" i="6" s="1"/>
  <c r="AY396" i="1"/>
  <c r="M396" i="6"/>
  <c r="M398" i="6"/>
  <c r="N399" i="6"/>
  <c r="M399" i="6"/>
  <c r="N400" i="6"/>
  <c r="M400" i="6"/>
  <c r="N401" i="6"/>
  <c r="M401" i="6"/>
  <c r="N402" i="6"/>
  <c r="M402" i="6"/>
  <c r="N403" i="6"/>
  <c r="N404" i="6"/>
  <c r="M404" i="6"/>
  <c r="N405" i="6"/>
  <c r="M405" i="6"/>
  <c r="N406" i="6"/>
  <c r="N407" i="6"/>
  <c r="M407" i="6"/>
  <c r="N408" i="6"/>
  <c r="N409" i="6"/>
  <c r="M409" i="6"/>
  <c r="N410" i="6"/>
  <c r="M410" i="6"/>
  <c r="N411" i="6"/>
  <c r="M411" i="6"/>
  <c r="N412" i="6"/>
  <c r="M412" i="6"/>
  <c r="N413" i="6"/>
  <c r="M413" i="6"/>
  <c r="N414" i="6"/>
  <c r="M414" i="6"/>
  <c r="G415" i="6"/>
  <c r="K416" i="6"/>
  <c r="M418" i="6"/>
  <c r="K420" i="6"/>
  <c r="M422" i="6"/>
  <c r="K423" i="6"/>
  <c r="M424" i="6"/>
  <c r="H424" i="6"/>
  <c r="I424" i="6" s="1"/>
  <c r="K425" i="6"/>
  <c r="H427" i="6"/>
  <c r="I427" i="6" s="1"/>
  <c r="M429" i="6"/>
  <c r="H435" i="6"/>
  <c r="I435" i="6" s="1"/>
  <c r="BJ435" i="1"/>
  <c r="H436" i="6"/>
  <c r="I436" i="6" s="1"/>
  <c r="BJ436" i="1"/>
  <c r="M443" i="6"/>
  <c r="G445" i="6"/>
  <c r="M448" i="6"/>
  <c r="M451" i="6"/>
  <c r="K452" i="6"/>
  <c r="K453" i="6"/>
  <c r="H454" i="6"/>
  <c r="I454" i="6" s="1"/>
  <c r="BJ454" i="1"/>
  <c r="H455" i="6"/>
  <c r="I455" i="6" s="1"/>
  <c r="BJ455" i="1"/>
  <c r="M461" i="6"/>
  <c r="K464" i="6"/>
  <c r="M466" i="6"/>
  <c r="H469" i="6"/>
  <c r="I469" i="6" s="1"/>
  <c r="BJ469" i="1"/>
  <c r="BI469" i="1"/>
  <c r="K470" i="6"/>
  <c r="M471" i="6"/>
  <c r="H471" i="6"/>
  <c r="I471" i="6" s="1"/>
  <c r="BJ471" i="1"/>
  <c r="M473" i="6"/>
  <c r="H473" i="6"/>
  <c r="I473" i="6" s="1"/>
  <c r="BJ473" i="1"/>
  <c r="K474" i="6"/>
  <c r="M475" i="6"/>
  <c r="H475" i="6"/>
  <c r="I475" i="6" s="1"/>
  <c r="BJ475" i="1"/>
  <c r="M477" i="6"/>
  <c r="H477" i="6"/>
  <c r="I477" i="6" s="1"/>
  <c r="BJ477" i="1"/>
  <c r="K478" i="6"/>
  <c r="K481" i="6"/>
  <c r="K483" i="6"/>
  <c r="H487" i="6"/>
  <c r="I487" i="6" s="1"/>
  <c r="N489" i="6"/>
  <c r="M494" i="6"/>
  <c r="N495" i="6"/>
  <c r="K498" i="6"/>
  <c r="M499" i="6"/>
  <c r="N500" i="6"/>
  <c r="K504" i="6"/>
  <c r="K512" i="6"/>
  <c r="N198" i="6"/>
  <c r="M198" i="6"/>
  <c r="N199" i="6"/>
  <c r="M199" i="6"/>
  <c r="N200" i="6"/>
  <c r="M200" i="6"/>
  <c r="N201" i="6"/>
  <c r="M201" i="6"/>
  <c r="N202" i="6"/>
  <c r="M202" i="6"/>
  <c r="N203" i="6"/>
  <c r="M203" i="6"/>
  <c r="N204" i="6"/>
  <c r="N205" i="6"/>
  <c r="M205" i="6"/>
  <c r="N206" i="6"/>
  <c r="M206" i="6"/>
  <c r="N207" i="6"/>
  <c r="M207" i="6"/>
  <c r="N208" i="6"/>
  <c r="M208" i="6"/>
  <c r="N209" i="6"/>
  <c r="M209" i="6"/>
  <c r="N210" i="6"/>
  <c r="M210" i="6"/>
  <c r="N211" i="6"/>
  <c r="M211" i="6"/>
  <c r="N212" i="6"/>
  <c r="N213" i="6"/>
  <c r="M213" i="6"/>
  <c r="N214" i="6"/>
  <c r="M214" i="6"/>
  <c r="N215" i="6"/>
  <c r="M215" i="6"/>
  <c r="N216" i="6"/>
  <c r="M216" i="6"/>
  <c r="N217" i="6"/>
  <c r="N218" i="6"/>
  <c r="N219" i="6"/>
  <c r="N220" i="6"/>
  <c r="N221" i="6"/>
  <c r="N222" i="6"/>
  <c r="N223" i="6"/>
  <c r="N224" i="6"/>
  <c r="N225" i="6"/>
  <c r="N226" i="6"/>
  <c r="BJ227" i="1"/>
  <c r="H230" i="6"/>
  <c r="I230" i="6" s="1"/>
  <c r="E231" i="6"/>
  <c r="F231" i="6" s="1"/>
  <c r="H231" i="6"/>
  <c r="I231" i="6" s="1"/>
  <c r="E234" i="6"/>
  <c r="F234" i="6" s="1"/>
  <c r="H234" i="6"/>
  <c r="I234" i="6" s="1"/>
  <c r="E235" i="6"/>
  <c r="F235" i="6" s="1"/>
  <c r="H235" i="6"/>
  <c r="I235" i="6" s="1"/>
  <c r="E236" i="6"/>
  <c r="F236" i="6" s="1"/>
  <c r="H236" i="6"/>
  <c r="I236" i="6" s="1"/>
  <c r="E237" i="6"/>
  <c r="F237" i="6" s="1"/>
  <c r="H237" i="6"/>
  <c r="I237" i="6" s="1"/>
  <c r="E238" i="6"/>
  <c r="F238" i="6" s="1"/>
  <c r="H238" i="6"/>
  <c r="I238" i="6" s="1"/>
  <c r="E244" i="6"/>
  <c r="F244" i="6" s="1"/>
  <c r="E245" i="6"/>
  <c r="F245" i="6" s="1"/>
  <c r="H245" i="6"/>
  <c r="I245" i="6" s="1"/>
  <c r="N247" i="6"/>
  <c r="N248" i="6"/>
  <c r="N249" i="6"/>
  <c r="N250" i="6"/>
  <c r="N251" i="6"/>
  <c r="N252" i="6"/>
  <c r="N253" i="6"/>
  <c r="N254" i="6"/>
  <c r="N255" i="6"/>
  <c r="N256" i="6"/>
  <c r="N257" i="6"/>
  <c r="N258" i="6"/>
  <c r="N259" i="6"/>
  <c r="N260" i="6"/>
  <c r="N261" i="6"/>
  <c r="N262" i="6"/>
  <c r="N263" i="6"/>
  <c r="N264" i="6"/>
  <c r="N265" i="6"/>
  <c r="N266" i="6"/>
  <c r="N267" i="6"/>
  <c r="BF268" i="1"/>
  <c r="BJ269" i="1"/>
  <c r="BE271" i="1"/>
  <c r="BE273" i="1"/>
  <c r="BI273" i="1"/>
  <c r="E274" i="6"/>
  <c r="F274" i="6" s="1"/>
  <c r="E278" i="6"/>
  <c r="F278" i="6" s="1"/>
  <c r="H278" i="6"/>
  <c r="I278" i="6" s="1"/>
  <c r="E280" i="6"/>
  <c r="F280" i="6" s="1"/>
  <c r="H280" i="6"/>
  <c r="I280" i="6" s="1"/>
  <c r="E281" i="6"/>
  <c r="F281" i="6" s="1"/>
  <c r="H281" i="6"/>
  <c r="I281" i="6" s="1"/>
  <c r="H284" i="6"/>
  <c r="I284" i="6" s="1"/>
  <c r="E286" i="6"/>
  <c r="F286" i="6" s="1"/>
  <c r="H286" i="6"/>
  <c r="I286" i="6" s="1"/>
  <c r="N288" i="6"/>
  <c r="N289" i="6"/>
  <c r="BF290" i="1"/>
  <c r="M292" i="6"/>
  <c r="N293" i="6"/>
  <c r="BF294" i="1"/>
  <c r="BJ297" i="1"/>
  <c r="BJ298" i="1"/>
  <c r="BF302" i="1"/>
  <c r="BJ302" i="1"/>
  <c r="BF306" i="1"/>
  <c r="BJ306" i="1"/>
  <c r="BF307" i="1"/>
  <c r="BJ307" i="1"/>
  <c r="BF309" i="1"/>
  <c r="G309" i="6" s="1"/>
  <c r="BJ309" i="1"/>
  <c r="BJ316" i="1"/>
  <c r="J316" i="6" s="1"/>
  <c r="BJ318" i="1"/>
  <c r="BI326" i="1"/>
  <c r="N329" i="6"/>
  <c r="N330" i="6"/>
  <c r="N331" i="6"/>
  <c r="N332" i="6"/>
  <c r="BF345" i="1"/>
  <c r="G345" i="6" s="1"/>
  <c r="BJ345" i="1"/>
  <c r="BJ349" i="1"/>
  <c r="BF357" i="1"/>
  <c r="BJ357" i="1"/>
  <c r="BJ358" i="1"/>
  <c r="H360" i="6"/>
  <c r="I360" i="6" s="1"/>
  <c r="BP361" i="1"/>
  <c r="BQ361" i="1" s="1"/>
  <c r="BF361" i="1"/>
  <c r="BJ361" i="1"/>
  <c r="BJ362" i="1"/>
  <c r="BJ363" i="1"/>
  <c r="BJ364" i="1"/>
  <c r="BJ365" i="1"/>
  <c r="BJ369" i="1"/>
  <c r="BJ371" i="1"/>
  <c r="BJ372" i="1"/>
  <c r="BF375" i="1"/>
  <c r="G375" i="6" s="1"/>
  <c r="BJ375" i="1"/>
  <c r="BF376" i="1"/>
  <c r="G376" i="6" s="1"/>
  <c r="BJ376" i="1"/>
  <c r="BJ377" i="1"/>
  <c r="BF389" i="1"/>
  <c r="BJ389" i="1"/>
  <c r="K390" i="6"/>
  <c r="K391" i="6"/>
  <c r="K392" i="6"/>
  <c r="K393" i="6"/>
  <c r="K394" i="6"/>
  <c r="BE395" i="1"/>
  <c r="E396" i="6"/>
  <c r="F396" i="6" s="1"/>
  <c r="M397" i="6"/>
  <c r="E403" i="6"/>
  <c r="F403" i="6" s="1"/>
  <c r="H403" i="6"/>
  <c r="I403" i="6" s="1"/>
  <c r="E405" i="6"/>
  <c r="F405" i="6" s="1"/>
  <c r="H405" i="6"/>
  <c r="I405" i="6" s="1"/>
  <c r="E406" i="6"/>
  <c r="F406" i="6" s="1"/>
  <c r="H406" i="6"/>
  <c r="I406" i="6" s="1"/>
  <c r="E415" i="6"/>
  <c r="F415" i="6" s="1"/>
  <c r="BF415" i="1"/>
  <c r="H416" i="6"/>
  <c r="I416" i="6" s="1"/>
  <c r="M417" i="6"/>
  <c r="K419" i="6"/>
  <c r="M421" i="6"/>
  <c r="BJ424" i="1"/>
  <c r="M425" i="6"/>
  <c r="K426" i="6"/>
  <c r="M427" i="6"/>
  <c r="K428" i="6"/>
  <c r="M430" i="6"/>
  <c r="K431" i="6"/>
  <c r="K432" i="6"/>
  <c r="K433" i="6"/>
  <c r="K441" i="6"/>
  <c r="M442" i="6"/>
  <c r="K444" i="6"/>
  <c r="M449" i="6"/>
  <c r="M452" i="6"/>
  <c r="K456" i="6"/>
  <c r="K457" i="6"/>
  <c r="H458" i="6"/>
  <c r="I458" i="6" s="1"/>
  <c r="BJ458" i="1"/>
  <c r="H459" i="6"/>
  <c r="I459" i="6" s="1"/>
  <c r="BJ459" i="1"/>
  <c r="M465" i="6"/>
  <c r="N472" i="6"/>
  <c r="N476" i="6"/>
  <c r="M481" i="6"/>
  <c r="H482" i="6"/>
  <c r="I482" i="6" s="1"/>
  <c r="BJ482" i="1"/>
  <c r="H485" i="6"/>
  <c r="I485" i="6" s="1"/>
  <c r="K488" i="6"/>
  <c r="K493" i="6"/>
  <c r="M498" i="6"/>
  <c r="N499" i="6"/>
  <c r="K502" i="6"/>
  <c r="K503" i="6"/>
  <c r="N504" i="6"/>
  <c r="M504" i="6"/>
  <c r="H505" i="6"/>
  <c r="I505" i="6" s="1"/>
  <c r="BJ505" i="1"/>
  <c r="E511" i="6"/>
  <c r="F511" i="6" s="1"/>
  <c r="BE511" i="1"/>
  <c r="E579" i="6"/>
  <c r="F579" i="6" s="1"/>
  <c r="BF579" i="1"/>
  <c r="BE579" i="1"/>
  <c r="K507" i="6"/>
  <c r="M509" i="6"/>
  <c r="K511" i="6"/>
  <c r="M513" i="6"/>
  <c r="K515" i="6"/>
  <c r="E516" i="6"/>
  <c r="F516" i="6" s="1"/>
  <c r="H516" i="6"/>
  <c r="I516" i="6" s="1"/>
  <c r="M517" i="6"/>
  <c r="E520" i="6"/>
  <c r="F520" i="6" s="1"/>
  <c r="H520" i="6"/>
  <c r="I520" i="6" s="1"/>
  <c r="M521" i="6"/>
  <c r="K523" i="6"/>
  <c r="M525" i="6"/>
  <c r="K527" i="6"/>
  <c r="M529" i="6"/>
  <c r="K531" i="6"/>
  <c r="K535" i="6"/>
  <c r="M537" i="6"/>
  <c r="M541" i="6"/>
  <c r="H545" i="6"/>
  <c r="I545" i="6" s="1"/>
  <c r="BJ545" i="1"/>
  <c r="H546" i="6"/>
  <c r="I546" i="6" s="1"/>
  <c r="BJ546" i="1"/>
  <c r="H547" i="6"/>
  <c r="I547" i="6" s="1"/>
  <c r="BJ547" i="1"/>
  <c r="E555" i="6"/>
  <c r="F555" i="6" s="1"/>
  <c r="BF555" i="1"/>
  <c r="BE555" i="1"/>
  <c r="E557" i="6"/>
  <c r="F557" i="6" s="1"/>
  <c r="BF557" i="1"/>
  <c r="BE557" i="1"/>
  <c r="K560" i="6"/>
  <c r="H560" i="6"/>
  <c r="I560" i="6" s="1"/>
  <c r="BJ560" i="1"/>
  <c r="BI560" i="1"/>
  <c r="M566" i="6"/>
  <c r="K568" i="6"/>
  <c r="M570" i="6"/>
  <c r="K572" i="6"/>
  <c r="M574" i="6"/>
  <c r="E575" i="6"/>
  <c r="F575" i="6" s="1"/>
  <c r="M577" i="6"/>
  <c r="H579" i="6"/>
  <c r="I579" i="6" s="1"/>
  <c r="BJ579" i="1"/>
  <c r="K580" i="6"/>
  <c r="H583" i="6"/>
  <c r="I583" i="6" s="1"/>
  <c r="BJ583" i="1"/>
  <c r="BI583" i="1"/>
  <c r="E584" i="6"/>
  <c r="F584" i="6" s="1"/>
  <c r="BF584" i="1"/>
  <c r="BE584" i="1"/>
  <c r="E586" i="6"/>
  <c r="F586" i="6" s="1"/>
  <c r="BF586" i="1"/>
  <c r="BE586" i="1"/>
  <c r="E594" i="6"/>
  <c r="F594" i="6" s="1"/>
  <c r="BF594" i="1"/>
  <c r="BE594" i="1"/>
  <c r="E599" i="6"/>
  <c r="F599" i="6" s="1"/>
  <c r="BE599" i="1"/>
  <c r="BS599" i="1"/>
  <c r="BU599" i="1"/>
  <c r="M603" i="6"/>
  <c r="BU604" i="1"/>
  <c r="BS604" i="1"/>
  <c r="BP604" i="1"/>
  <c r="BQ604" i="1" s="1"/>
  <c r="BP618" i="1"/>
  <c r="BF618" i="1"/>
  <c r="BE618" i="1"/>
  <c r="BS618" i="1"/>
  <c r="M568" i="6"/>
  <c r="H415" i="6"/>
  <c r="I415" i="6" s="1"/>
  <c r="N417" i="6"/>
  <c r="N418" i="6"/>
  <c r="N419" i="6"/>
  <c r="N420" i="6"/>
  <c r="N421" i="6"/>
  <c r="N422" i="6"/>
  <c r="H426" i="6"/>
  <c r="I426" i="6" s="1"/>
  <c r="H430" i="6"/>
  <c r="I430" i="6" s="1"/>
  <c r="H437" i="6"/>
  <c r="I437" i="6" s="1"/>
  <c r="N442" i="6"/>
  <c r="N443" i="6"/>
  <c r="N444" i="6"/>
  <c r="H448" i="6"/>
  <c r="I448" i="6" s="1"/>
  <c r="H452" i="6"/>
  <c r="I452" i="6" s="1"/>
  <c r="H456" i="6"/>
  <c r="I456" i="6" s="1"/>
  <c r="H460" i="6"/>
  <c r="I460" i="6" s="1"/>
  <c r="N464" i="6"/>
  <c r="N465" i="6"/>
  <c r="N466" i="6"/>
  <c r="H467" i="6"/>
  <c r="I467" i="6" s="1"/>
  <c r="H468" i="6"/>
  <c r="I468" i="6" s="1"/>
  <c r="H478" i="6"/>
  <c r="I478" i="6" s="1"/>
  <c r="N481" i="6"/>
  <c r="M482" i="6"/>
  <c r="H484" i="6"/>
  <c r="I484" i="6" s="1"/>
  <c r="H486" i="6"/>
  <c r="I486" i="6" s="1"/>
  <c r="H488" i="6"/>
  <c r="I488" i="6" s="1"/>
  <c r="N494" i="6"/>
  <c r="N498" i="6"/>
  <c r="N502" i="6"/>
  <c r="M508" i="6"/>
  <c r="M512" i="6"/>
  <c r="M516" i="6"/>
  <c r="BE516" i="1"/>
  <c r="BI516" i="1"/>
  <c r="E519" i="6"/>
  <c r="F519" i="6" s="1"/>
  <c r="M520" i="6"/>
  <c r="BE520" i="1"/>
  <c r="BI520" i="1"/>
  <c r="M524" i="6"/>
  <c r="M528" i="6"/>
  <c r="M532" i="6"/>
  <c r="BJ533" i="1"/>
  <c r="M536" i="6"/>
  <c r="K538" i="6"/>
  <c r="M540" i="6"/>
  <c r="E542" i="6"/>
  <c r="F542" i="6" s="1"/>
  <c r="BF542" i="1"/>
  <c r="G542" i="6" s="1"/>
  <c r="E545" i="6"/>
  <c r="F545" i="6" s="1"/>
  <c r="BF545" i="1"/>
  <c r="BI545" i="1"/>
  <c r="E546" i="6"/>
  <c r="F546" i="6" s="1"/>
  <c r="BF546" i="1"/>
  <c r="BI546" i="1"/>
  <c r="E547" i="6"/>
  <c r="F547" i="6" s="1"/>
  <c r="BF547" i="1"/>
  <c r="G547" i="6" s="1"/>
  <c r="BI547" i="1"/>
  <c r="N555" i="6"/>
  <c r="N557" i="6"/>
  <c r="N559" i="6"/>
  <c r="N562" i="6"/>
  <c r="M565" i="6"/>
  <c r="K567" i="6"/>
  <c r="M569" i="6"/>
  <c r="K571" i="6"/>
  <c r="M573" i="6"/>
  <c r="M576" i="6"/>
  <c r="E578" i="6"/>
  <c r="F578" i="6" s="1"/>
  <c r="BF578" i="1"/>
  <c r="BI579" i="1"/>
  <c r="N582" i="6"/>
  <c r="N584" i="6"/>
  <c r="N586" i="6"/>
  <c r="H593" i="6"/>
  <c r="I593" i="6" s="1"/>
  <c r="BJ593" i="1"/>
  <c r="BI593" i="1"/>
  <c r="E595" i="6"/>
  <c r="F595" i="6" s="1"/>
  <c r="BF595" i="1"/>
  <c r="BE595" i="1"/>
  <c r="BP599" i="1"/>
  <c r="BQ599" i="1" s="1"/>
  <c r="K613" i="6"/>
  <c r="BE619" i="1"/>
  <c r="BS619" i="1"/>
  <c r="BU619" i="1"/>
  <c r="BQ619" i="1"/>
  <c r="M503" i="6"/>
  <c r="K532" i="6"/>
  <c r="H434" i="6"/>
  <c r="I434" i="6" s="1"/>
  <c r="H449" i="6"/>
  <c r="I449" i="6" s="1"/>
  <c r="H453" i="6"/>
  <c r="I453" i="6" s="1"/>
  <c r="H457" i="6"/>
  <c r="I457" i="6" s="1"/>
  <c r="H461" i="6"/>
  <c r="I461" i="6" s="1"/>
  <c r="H463" i="6"/>
  <c r="I463" i="6" s="1"/>
  <c r="M478" i="6"/>
  <c r="N480" i="6"/>
  <c r="N483" i="6"/>
  <c r="M484" i="6"/>
  <c r="M486" i="6"/>
  <c r="M488" i="6"/>
  <c r="H490" i="6"/>
  <c r="I490" i="6" s="1"/>
  <c r="K491" i="6"/>
  <c r="N493" i="6"/>
  <c r="K495" i="6"/>
  <c r="N497" i="6"/>
  <c r="K499" i="6"/>
  <c r="N501" i="6"/>
  <c r="M507" i="6"/>
  <c r="M511" i="6"/>
  <c r="H514" i="6"/>
  <c r="I514" i="6" s="1"/>
  <c r="M515" i="6"/>
  <c r="BF516" i="1"/>
  <c r="BJ516" i="1"/>
  <c r="E518" i="6"/>
  <c r="F518" i="6" s="1"/>
  <c r="H518" i="6"/>
  <c r="I518" i="6" s="1"/>
  <c r="BF520" i="1"/>
  <c r="BJ520" i="1"/>
  <c r="H522" i="6"/>
  <c r="I522" i="6" s="1"/>
  <c r="M523" i="6"/>
  <c r="M527" i="6"/>
  <c r="M531" i="6"/>
  <c r="K533" i="6"/>
  <c r="M535" i="6"/>
  <c r="K537" i="6"/>
  <c r="K541" i="6"/>
  <c r="H551" i="6"/>
  <c r="I551" i="6" s="1"/>
  <c r="BJ551" i="1"/>
  <c r="H552" i="6"/>
  <c r="I552" i="6" s="1"/>
  <c r="BJ552" i="1"/>
  <c r="H553" i="6"/>
  <c r="I553" i="6" s="1"/>
  <c r="BJ553" i="1"/>
  <c r="BI553" i="1"/>
  <c r="H555" i="6"/>
  <c r="I555" i="6" s="1"/>
  <c r="BJ555" i="1"/>
  <c r="BI555" i="1"/>
  <c r="H557" i="6"/>
  <c r="I557" i="6" s="1"/>
  <c r="BJ557" i="1"/>
  <c r="BI557" i="1"/>
  <c r="E560" i="6"/>
  <c r="F560" i="6" s="1"/>
  <c r="BF560" i="1"/>
  <c r="BE560" i="1"/>
  <c r="H561" i="6"/>
  <c r="I561" i="6" s="1"/>
  <c r="BI561" i="1"/>
  <c r="AY561" i="1"/>
  <c r="E562" i="6"/>
  <c r="F562" i="6" s="1"/>
  <c r="K566" i="6"/>
  <c r="K570" i="6"/>
  <c r="M572" i="6"/>
  <c r="BE575" i="1"/>
  <c r="K577" i="6"/>
  <c r="H580" i="6"/>
  <c r="I580" i="6" s="1"/>
  <c r="BJ580" i="1"/>
  <c r="BI580" i="1"/>
  <c r="H584" i="6"/>
  <c r="I584" i="6" s="1"/>
  <c r="BJ584" i="1"/>
  <c r="BI584" i="1"/>
  <c r="H586" i="6"/>
  <c r="I586" i="6" s="1"/>
  <c r="BJ586" i="1"/>
  <c r="BI586" i="1"/>
  <c r="H594" i="6"/>
  <c r="I594" i="6" s="1"/>
  <c r="BJ594" i="1"/>
  <c r="BI594" i="1"/>
  <c r="E601" i="6"/>
  <c r="F601" i="6" s="1"/>
  <c r="BE601" i="1"/>
  <c r="K603" i="6"/>
  <c r="K612" i="6"/>
  <c r="BU618" i="1"/>
  <c r="H441" i="6"/>
  <c r="I441" i="6" s="1"/>
  <c r="H519" i="6"/>
  <c r="I519" i="6" s="1"/>
  <c r="M514" i="6"/>
  <c r="M518" i="6"/>
  <c r="M526" i="6"/>
  <c r="K528" i="6"/>
  <c r="E529" i="6"/>
  <c r="F529" i="6" s="1"/>
  <c r="H529" i="6"/>
  <c r="I529" i="6" s="1"/>
  <c r="M530" i="6"/>
  <c r="E533" i="6"/>
  <c r="F533" i="6" s="1"/>
  <c r="K536" i="6"/>
  <c r="M538" i="6"/>
  <c r="K540" i="6"/>
  <c r="K545" i="6"/>
  <c r="K546" i="6"/>
  <c r="K547" i="6"/>
  <c r="E551" i="6"/>
  <c r="F551" i="6" s="1"/>
  <c r="BF551" i="1"/>
  <c r="E552" i="6"/>
  <c r="F552" i="6" s="1"/>
  <c r="BF552" i="1"/>
  <c r="N554" i="6"/>
  <c r="M555" i="6"/>
  <c r="N556" i="6"/>
  <c r="M557" i="6"/>
  <c r="N558" i="6"/>
  <c r="M559" i="6"/>
  <c r="N560" i="6"/>
  <c r="K565" i="6"/>
  <c r="M567" i="6"/>
  <c r="M571" i="6"/>
  <c r="K573" i="6"/>
  <c r="M575" i="6"/>
  <c r="BF575" i="1"/>
  <c r="K576" i="6"/>
  <c r="N581" i="6"/>
  <c r="M582" i="6"/>
  <c r="N583" i="6"/>
  <c r="N585" i="6"/>
  <c r="E593" i="6"/>
  <c r="F593" i="6" s="1"/>
  <c r="BF593" i="1"/>
  <c r="BE593" i="1"/>
  <c r="H595" i="6"/>
  <c r="I595" i="6" s="1"/>
  <c r="BJ595" i="1"/>
  <c r="BI595" i="1"/>
  <c r="BF599" i="1"/>
  <c r="M605" i="6"/>
  <c r="N606" i="6"/>
  <c r="M606" i="6"/>
  <c r="N607" i="6"/>
  <c r="M609" i="6"/>
  <c r="M613" i="6"/>
  <c r="BD620" i="1"/>
  <c r="BF617" i="1"/>
  <c r="BP617" i="1"/>
  <c r="BE617" i="1"/>
  <c r="BS617" i="1"/>
  <c r="H503" i="6"/>
  <c r="I503" i="6" s="1"/>
  <c r="N506" i="6"/>
  <c r="N508" i="6"/>
  <c r="N510" i="6"/>
  <c r="N512" i="6"/>
  <c r="N514" i="6"/>
  <c r="N516" i="6"/>
  <c r="N518" i="6"/>
  <c r="N520" i="6"/>
  <c r="N522" i="6"/>
  <c r="N524" i="6"/>
  <c r="N526" i="6"/>
  <c r="N528" i="6"/>
  <c r="N530" i="6"/>
  <c r="N532" i="6"/>
  <c r="N534" i="6"/>
  <c r="N535" i="6"/>
  <c r="N536" i="6"/>
  <c r="N537" i="6"/>
  <c r="N538" i="6"/>
  <c r="N539" i="6"/>
  <c r="N540" i="6"/>
  <c r="N541" i="6"/>
  <c r="E561" i="6"/>
  <c r="F561" i="6" s="1"/>
  <c r="N563" i="6"/>
  <c r="N564" i="6"/>
  <c r="N565" i="6"/>
  <c r="N566" i="6"/>
  <c r="N567" i="6"/>
  <c r="N568" i="6"/>
  <c r="N569" i="6"/>
  <c r="N570" i="6"/>
  <c r="N571" i="6"/>
  <c r="N572" i="6"/>
  <c r="N573" i="6"/>
  <c r="N574" i="6"/>
  <c r="N575" i="6"/>
  <c r="N576" i="6"/>
  <c r="N577" i="6"/>
  <c r="N600" i="6"/>
  <c r="N601" i="6"/>
  <c r="N602" i="6"/>
  <c r="N603" i="6"/>
  <c r="AY604" i="1"/>
  <c r="N604" i="6" s="1"/>
  <c r="E607" i="6"/>
  <c r="F607" i="6" s="1"/>
  <c r="N610" i="6"/>
  <c r="N612" i="6"/>
  <c r="N511" i="6"/>
  <c r="N513" i="6"/>
  <c r="N519" i="6"/>
  <c r="N533" i="6"/>
  <c r="E536" i="6"/>
  <c r="F536" i="6" s="1"/>
  <c r="H536" i="6"/>
  <c r="I536" i="6" s="1"/>
  <c r="E539" i="6"/>
  <c r="F539" i="6" s="1"/>
  <c r="H539" i="6"/>
  <c r="I539" i="6" s="1"/>
  <c r="N543" i="6"/>
  <c r="N544" i="6"/>
  <c r="N545" i="6"/>
  <c r="N546" i="6"/>
  <c r="N547" i="6"/>
  <c r="N548" i="6"/>
  <c r="N549" i="6"/>
  <c r="N550" i="6"/>
  <c r="N551" i="6"/>
  <c r="N552" i="6"/>
  <c r="G561" i="6"/>
  <c r="H575" i="6"/>
  <c r="I575" i="6" s="1"/>
  <c r="N579" i="6"/>
  <c r="H599" i="6"/>
  <c r="I599" i="6" s="1"/>
  <c r="E600" i="6"/>
  <c r="F600" i="6" s="1"/>
  <c r="H600" i="6"/>
  <c r="I600" i="6" s="1"/>
  <c r="H601" i="6"/>
  <c r="I601" i="6" s="1"/>
  <c r="E602" i="6"/>
  <c r="F602" i="6" s="1"/>
  <c r="H602" i="6"/>
  <c r="I602" i="6" s="1"/>
  <c r="E603" i="6"/>
  <c r="F603" i="6" s="1"/>
  <c r="H603" i="6"/>
  <c r="I603" i="6" s="1"/>
  <c r="N515" i="6"/>
  <c r="N521" i="6"/>
  <c r="N609" i="6"/>
  <c r="N613" i="6"/>
  <c r="N587" i="6"/>
  <c r="N588" i="6"/>
  <c r="N589" i="6"/>
  <c r="N590" i="6"/>
  <c r="N591" i="6"/>
  <c r="N592" i="6"/>
  <c r="N593" i="6"/>
  <c r="N594" i="6"/>
  <c r="N595" i="6"/>
  <c r="N596" i="6"/>
  <c r="N597" i="6"/>
  <c r="N598" i="6"/>
  <c r="N599" i="6"/>
  <c r="K605" i="6"/>
  <c r="N517" i="6"/>
  <c r="N523" i="6"/>
  <c r="N525" i="6"/>
  <c r="N527" i="6"/>
  <c r="BE604" i="1"/>
  <c r="BI604" i="1"/>
  <c r="H604" i="6"/>
  <c r="I604" i="6" s="1"/>
  <c r="BF604" i="1"/>
  <c r="BJ604" i="1"/>
  <c r="E604" i="6"/>
  <c r="F604" i="6" s="1"/>
  <c r="BE553" i="1" l="1"/>
  <c r="K204" i="6"/>
  <c r="J237" i="6"/>
  <c r="J122" i="6"/>
  <c r="J217" i="6"/>
  <c r="G186" i="6"/>
  <c r="J265" i="6"/>
  <c r="BS580" i="1"/>
  <c r="BR580" i="1" s="1"/>
  <c r="J358" i="6"/>
  <c r="K294" i="6"/>
  <c r="Q294" i="15" s="1"/>
  <c r="R294" i="15" s="1"/>
  <c r="J203" i="6"/>
  <c r="G518" i="6"/>
  <c r="BU580" i="1"/>
  <c r="J357" i="6"/>
  <c r="H294" i="6"/>
  <c r="I294" i="6" s="1"/>
  <c r="J189" i="6"/>
  <c r="J603" i="6"/>
  <c r="G131" i="6"/>
  <c r="G112" i="6"/>
  <c r="BJ294" i="1"/>
  <c r="J445" i="6"/>
  <c r="J278" i="6"/>
  <c r="J260" i="6"/>
  <c r="J65" i="6"/>
  <c r="J175" i="6"/>
  <c r="G546" i="6"/>
  <c r="H578" i="6"/>
  <c r="I578" i="6" s="1"/>
  <c r="G302" i="6"/>
  <c r="K74" i="6"/>
  <c r="Q74" i="15" s="1"/>
  <c r="R74" i="15" s="1"/>
  <c r="J599" i="6"/>
  <c r="K539" i="6"/>
  <c r="L539" i="6" s="1"/>
  <c r="L328" i="6"/>
  <c r="J186" i="6"/>
  <c r="J318" i="6"/>
  <c r="J120" i="6"/>
  <c r="G190" i="6"/>
  <c r="G238" i="6"/>
  <c r="G110" i="6"/>
  <c r="BC435" i="1"/>
  <c r="F435" i="1" s="1"/>
  <c r="BI435" i="1" s="1"/>
  <c r="J435" i="6" s="1"/>
  <c r="J345" i="6"/>
  <c r="G294" i="6"/>
  <c r="J9" i="6"/>
  <c r="BC455" i="1"/>
  <c r="F455" i="1" s="1"/>
  <c r="BI455" i="1" s="1"/>
  <c r="H114" i="6"/>
  <c r="I114" i="6" s="1"/>
  <c r="J119" i="6"/>
  <c r="G226" i="6"/>
  <c r="BF229" i="1"/>
  <c r="L267" i="6"/>
  <c r="J365" i="6"/>
  <c r="BT130" i="1"/>
  <c r="J238" i="6"/>
  <c r="J234" i="6"/>
  <c r="H562" i="6"/>
  <c r="I562" i="6" s="1"/>
  <c r="J306" i="6"/>
  <c r="J298" i="6"/>
  <c r="BC459" i="1"/>
  <c r="F459" i="1" s="1"/>
  <c r="BI459" i="1" s="1"/>
  <c r="J459" i="6" s="1"/>
  <c r="H290" i="6"/>
  <c r="I290" i="6" s="1"/>
  <c r="J511" i="6"/>
  <c r="K290" i="6"/>
  <c r="Q290" i="15" s="1"/>
  <c r="R290" i="15" s="1"/>
  <c r="J62" i="6"/>
  <c r="J257" i="6"/>
  <c r="J190" i="6"/>
  <c r="J15" i="6"/>
  <c r="J7" i="6"/>
  <c r="G119" i="6"/>
  <c r="BC454" i="1"/>
  <c r="F454" i="1" s="1"/>
  <c r="BI454" i="1" s="1"/>
  <c r="J454" i="6" s="1"/>
  <c r="BC430" i="1"/>
  <c r="F430" i="1" s="1"/>
  <c r="BI430" i="1" s="1"/>
  <c r="J235" i="6"/>
  <c r="J63" i="6"/>
  <c r="J302" i="6"/>
  <c r="BJ290" i="1"/>
  <c r="BC441" i="1"/>
  <c r="F441" i="1" s="1"/>
  <c r="BI441" i="1" s="1"/>
  <c r="K265" i="6"/>
  <c r="Q265" i="15" s="1"/>
  <c r="R265" i="15" s="1"/>
  <c r="G265" i="6"/>
  <c r="G42" i="6"/>
  <c r="BF580" i="1"/>
  <c r="M580" i="15"/>
  <c r="G507" i="6"/>
  <c r="G497" i="6"/>
  <c r="E580" i="6"/>
  <c r="F580" i="6" s="1"/>
  <c r="J522" i="6"/>
  <c r="G335" i="6"/>
  <c r="J602" i="6"/>
  <c r="J264" i="6"/>
  <c r="G578" i="6"/>
  <c r="G306" i="6"/>
  <c r="BI271" i="1"/>
  <c r="J271" i="6" s="1"/>
  <c r="H287" i="6"/>
  <c r="I287" i="6" s="1"/>
  <c r="J552" i="6"/>
  <c r="BS463" i="1"/>
  <c r="BR463" i="1" s="1"/>
  <c r="J112" i="6"/>
  <c r="J185" i="6"/>
  <c r="J514" i="6"/>
  <c r="J171" i="6"/>
  <c r="J214" i="6"/>
  <c r="J111" i="6"/>
  <c r="J133" i="6"/>
  <c r="J181" i="6"/>
  <c r="L73" i="6"/>
  <c r="E553" i="6"/>
  <c r="F553" i="6" s="1"/>
  <c r="BC450" i="1"/>
  <c r="F450" i="1" s="1"/>
  <c r="BD450" i="1" s="1"/>
  <c r="BF446" i="1"/>
  <c r="G446" i="6" s="1"/>
  <c r="BC453" i="1"/>
  <c r="F453" i="1" s="1"/>
  <c r="AY453" i="1" s="1"/>
  <c r="BC423" i="1"/>
  <c r="F423" i="1" s="1"/>
  <c r="BD423" i="1" s="1"/>
  <c r="BI12" i="1"/>
  <c r="J12" i="6" s="1"/>
  <c r="J607" i="6"/>
  <c r="J529" i="6"/>
  <c r="J262" i="6"/>
  <c r="J226" i="6"/>
  <c r="J221" i="6"/>
  <c r="J280" i="6"/>
  <c r="J267" i="6"/>
  <c r="J174" i="6"/>
  <c r="J134" i="6"/>
  <c r="J258" i="6"/>
  <c r="J601" i="6"/>
  <c r="G563" i="6"/>
  <c r="J218" i="6"/>
  <c r="G212" i="6"/>
  <c r="G204" i="6"/>
  <c r="Q221" i="15"/>
  <c r="R221" i="15" s="1"/>
  <c r="BC451" i="1"/>
  <c r="F451" i="1" s="1"/>
  <c r="AY451" i="1" s="1"/>
  <c r="J389" i="6"/>
  <c r="J363" i="6"/>
  <c r="J297" i="6"/>
  <c r="BC452" i="1"/>
  <c r="F452" i="1" s="1"/>
  <c r="AY452" i="1" s="1"/>
  <c r="BC461" i="1"/>
  <c r="F461" i="1" s="1"/>
  <c r="AY461" i="1" s="1"/>
  <c r="BC458" i="1"/>
  <c r="F458" i="1" s="1"/>
  <c r="BI458" i="1" s="1"/>
  <c r="J458" i="6" s="1"/>
  <c r="L112" i="6"/>
  <c r="J18" i="6"/>
  <c r="Q73" i="15"/>
  <c r="R73" i="15" s="1"/>
  <c r="G545" i="6"/>
  <c r="J349" i="6"/>
  <c r="BC447" i="1"/>
  <c r="F447" i="1" s="1"/>
  <c r="BI447" i="1" s="1"/>
  <c r="J447" i="6" s="1"/>
  <c r="BC460" i="1"/>
  <c r="F460" i="1" s="1"/>
  <c r="BI460" i="1" s="1"/>
  <c r="K63" i="6"/>
  <c r="Q63" i="15" s="1"/>
  <c r="R63" i="15" s="1"/>
  <c r="K269" i="6"/>
  <c r="L269" i="6" s="1"/>
  <c r="J131" i="6"/>
  <c r="J415" i="6"/>
  <c r="G286" i="6"/>
  <c r="J118" i="6"/>
  <c r="G111" i="6"/>
  <c r="J263" i="6"/>
  <c r="K578" i="6"/>
  <c r="Q578" i="15" s="1"/>
  <c r="R578" i="15" s="1"/>
  <c r="BI578" i="1"/>
  <c r="J578" i="6" s="1"/>
  <c r="BU463" i="1"/>
  <c r="J307" i="6"/>
  <c r="K271" i="6"/>
  <c r="Q271" i="15" s="1"/>
  <c r="R271" i="15" s="1"/>
  <c r="BE229" i="1"/>
  <c r="G229" i="6" s="1"/>
  <c r="J222" i="6"/>
  <c r="J223" i="6"/>
  <c r="G237" i="6"/>
  <c r="G504" i="6"/>
  <c r="AY463" i="1"/>
  <c r="BJ578" i="1"/>
  <c r="J377" i="6"/>
  <c r="J361" i="6"/>
  <c r="H271" i="6"/>
  <c r="I271" i="6" s="1"/>
  <c r="BI463" i="1"/>
  <c r="J463" i="6" s="1"/>
  <c r="G134" i="6"/>
  <c r="G150" i="6"/>
  <c r="G508" i="6"/>
  <c r="G506" i="6"/>
  <c r="G607" i="6"/>
  <c r="G600" i="6"/>
  <c r="G529" i="6"/>
  <c r="J600" i="6"/>
  <c r="J518" i="6"/>
  <c r="BU620" i="1"/>
  <c r="J360" i="6"/>
  <c r="K246" i="6"/>
  <c r="Q246" i="15" s="1"/>
  <c r="R246" i="15" s="1"/>
  <c r="BO246" i="1"/>
  <c r="M246" i="6" s="1"/>
  <c r="K237" i="6"/>
  <c r="BO237" i="1"/>
  <c r="M237" i="6" s="1"/>
  <c r="K113" i="6"/>
  <c r="BO113" i="1"/>
  <c r="M113" i="6" s="1"/>
  <c r="BJ268" i="1"/>
  <c r="BN268" i="1"/>
  <c r="K268" i="6" s="1"/>
  <c r="L268" i="6" s="1"/>
  <c r="BI31" i="1"/>
  <c r="J31" i="6" s="1"/>
  <c r="BN31" i="1"/>
  <c r="BO31" i="1" s="1"/>
  <c r="J130" i="6"/>
  <c r="BJ333" i="1"/>
  <c r="BN333" i="1"/>
  <c r="G235" i="6"/>
  <c r="BN12" i="1"/>
  <c r="J48" i="6"/>
  <c r="J20" i="6"/>
  <c r="G236" i="6"/>
  <c r="BI542" i="1"/>
  <c r="J542" i="6" s="1"/>
  <c r="BN542" i="1"/>
  <c r="H608" i="6"/>
  <c r="I608" i="6" s="1"/>
  <c r="BN608" i="1"/>
  <c r="BO608" i="1" s="1"/>
  <c r="J43" i="6"/>
  <c r="H395" i="6"/>
  <c r="I395" i="6" s="1"/>
  <c r="BN395" i="1"/>
  <c r="J236" i="6"/>
  <c r="J140" i="6"/>
  <c r="G231" i="6"/>
  <c r="J71" i="6"/>
  <c r="J551" i="6"/>
  <c r="J110" i="6"/>
  <c r="J281" i="6"/>
  <c r="G278" i="6"/>
  <c r="G85" i="6"/>
  <c r="BJ542" i="1"/>
  <c r="BC424" i="1"/>
  <c r="F424" i="1" s="1"/>
  <c r="AY424" i="1" s="1"/>
  <c r="BC426" i="1"/>
  <c r="F426" i="1" s="1"/>
  <c r="AY426" i="1" s="1"/>
  <c r="BC448" i="1"/>
  <c r="F448" i="1" s="1"/>
  <c r="BI448" i="1" s="1"/>
  <c r="BC434" i="1"/>
  <c r="F434" i="1" s="1"/>
  <c r="BD434" i="1" s="1"/>
  <c r="BC457" i="1"/>
  <c r="F457" i="1" s="1"/>
  <c r="AY457" i="1" s="1"/>
  <c r="BE90" i="1"/>
  <c r="G90" i="6" s="1"/>
  <c r="G337" i="6"/>
  <c r="G499" i="6"/>
  <c r="G500" i="6"/>
  <c r="G334" i="6"/>
  <c r="H542" i="6"/>
  <c r="I542" i="6" s="1"/>
  <c r="G307" i="6"/>
  <c r="G154" i="6"/>
  <c r="BC429" i="1"/>
  <c r="F429" i="1" s="1"/>
  <c r="BI429" i="1" s="1"/>
  <c r="J371" i="6"/>
  <c r="G357" i="6"/>
  <c r="J309" i="6"/>
  <c r="G290" i="6"/>
  <c r="BC437" i="1"/>
  <c r="F437" i="1" s="1"/>
  <c r="BD437" i="1" s="1"/>
  <c r="BC456" i="1"/>
  <c r="F456" i="1" s="1"/>
  <c r="BD456" i="1" s="1"/>
  <c r="BC449" i="1"/>
  <c r="F449" i="1" s="1"/>
  <c r="AY449" i="1" s="1"/>
  <c r="E446" i="6"/>
  <c r="F446" i="6" s="1"/>
  <c r="G602" i="6"/>
  <c r="G343" i="6"/>
  <c r="G502" i="6"/>
  <c r="Q83" i="15"/>
  <c r="R83" i="15" s="1"/>
  <c r="L83" i="6"/>
  <c r="Q43" i="15"/>
  <c r="R43" i="15" s="1"/>
  <c r="L43" i="6"/>
  <c r="Q536" i="15"/>
  <c r="R536" i="15" s="1"/>
  <c r="L536" i="6"/>
  <c r="Q605" i="15"/>
  <c r="R605" i="15" s="1"/>
  <c r="L605" i="6"/>
  <c r="Q565" i="15"/>
  <c r="R565" i="15" s="1"/>
  <c r="L565" i="6"/>
  <c r="Q546" i="15"/>
  <c r="R546" i="15" s="1"/>
  <c r="L546" i="6"/>
  <c r="Q612" i="15"/>
  <c r="R612" i="15" s="1"/>
  <c r="L612" i="6"/>
  <c r="Q577" i="15"/>
  <c r="R577" i="15" s="1"/>
  <c r="L577" i="6"/>
  <c r="Q570" i="15"/>
  <c r="R570" i="15" s="1"/>
  <c r="L570" i="6"/>
  <c r="S561" i="15"/>
  <c r="Q499" i="15"/>
  <c r="R499" i="15" s="1"/>
  <c r="L499" i="6"/>
  <c r="Q613" i="15"/>
  <c r="R613" i="15" s="1"/>
  <c r="L613" i="6"/>
  <c r="U599" i="15"/>
  <c r="Q571" i="15"/>
  <c r="R571" i="15" s="1"/>
  <c r="L571" i="6"/>
  <c r="Q580" i="15"/>
  <c r="R580" i="15" s="1"/>
  <c r="L580" i="6"/>
  <c r="Q572" i="15"/>
  <c r="R572" i="15" s="1"/>
  <c r="L572" i="6"/>
  <c r="Q535" i="15"/>
  <c r="R535" i="15" s="1"/>
  <c r="L535" i="6"/>
  <c r="Q523" i="15"/>
  <c r="R523" i="15" s="1"/>
  <c r="L523" i="6"/>
  <c r="Q493" i="15"/>
  <c r="R493" i="15" s="1"/>
  <c r="L493" i="6"/>
  <c r="Q488" i="15"/>
  <c r="R488" i="15" s="1"/>
  <c r="L488" i="6"/>
  <c r="Q456" i="15"/>
  <c r="R456" i="15" s="1"/>
  <c r="L456" i="6"/>
  <c r="Q437" i="15"/>
  <c r="R437" i="15" s="1"/>
  <c r="L437" i="6"/>
  <c r="Q432" i="15"/>
  <c r="R432" i="15" s="1"/>
  <c r="L432" i="6"/>
  <c r="Q428" i="15"/>
  <c r="R428" i="15" s="1"/>
  <c r="L428" i="6"/>
  <c r="Q391" i="15"/>
  <c r="R391" i="15" s="1"/>
  <c r="L391" i="6"/>
  <c r="Q470" i="15"/>
  <c r="R470" i="15" s="1"/>
  <c r="L470" i="6"/>
  <c r="Q453" i="15"/>
  <c r="R453" i="15" s="1"/>
  <c r="L453" i="6"/>
  <c r="S396" i="15"/>
  <c r="L292" i="6"/>
  <c r="Q292" i="15"/>
  <c r="R292" i="15" s="1"/>
  <c r="Q266" i="15"/>
  <c r="R266" i="15" s="1"/>
  <c r="L266" i="6"/>
  <c r="Q465" i="15"/>
  <c r="R465" i="15" s="1"/>
  <c r="L465" i="6"/>
  <c r="Q412" i="15"/>
  <c r="R412" i="15" s="1"/>
  <c r="L412" i="6"/>
  <c r="L398" i="6"/>
  <c r="Q398" i="15"/>
  <c r="R398" i="15" s="1"/>
  <c r="Q361" i="15"/>
  <c r="R361" i="15" s="1"/>
  <c r="L361" i="6"/>
  <c r="Q286" i="15"/>
  <c r="R286" i="15" s="1"/>
  <c r="L286" i="6"/>
  <c r="Q281" i="15"/>
  <c r="R281" i="15" s="1"/>
  <c r="L281" i="6"/>
  <c r="Q276" i="15"/>
  <c r="R276" i="15" s="1"/>
  <c r="L276" i="6"/>
  <c r="Q238" i="15"/>
  <c r="R238" i="15" s="1"/>
  <c r="L238" i="6"/>
  <c r="Q508" i="15"/>
  <c r="R508" i="15" s="1"/>
  <c r="L508" i="6"/>
  <c r="Q460" i="15"/>
  <c r="R460" i="15" s="1"/>
  <c r="L460" i="6"/>
  <c r="Q440" i="15"/>
  <c r="R440" i="15" s="1"/>
  <c r="L440" i="6"/>
  <c r="G397" i="15"/>
  <c r="H397" i="15" s="1"/>
  <c r="O397" i="15"/>
  <c r="P397" i="15" s="1"/>
  <c r="K397" i="15"/>
  <c r="L397" i="15" s="1"/>
  <c r="Q482" i="15"/>
  <c r="R482" i="15" s="1"/>
  <c r="L482" i="6"/>
  <c r="Q402" i="15"/>
  <c r="R402" i="15" s="1"/>
  <c r="L402" i="6"/>
  <c r="Q386" i="15"/>
  <c r="R386" i="15" s="1"/>
  <c r="L386" i="6"/>
  <c r="Q374" i="15"/>
  <c r="R374" i="15" s="1"/>
  <c r="L374" i="6"/>
  <c r="Q364" i="15"/>
  <c r="R364" i="15" s="1"/>
  <c r="L364" i="6"/>
  <c r="Q362" i="15"/>
  <c r="R362" i="15" s="1"/>
  <c r="L362" i="6"/>
  <c r="Q360" i="15"/>
  <c r="R360" i="15" s="1"/>
  <c r="L360" i="6"/>
  <c r="Q355" i="15"/>
  <c r="R355" i="15" s="1"/>
  <c r="L355" i="6"/>
  <c r="Q347" i="15"/>
  <c r="R347" i="15" s="1"/>
  <c r="L347" i="6"/>
  <c r="Q338" i="15"/>
  <c r="R338" i="15" s="1"/>
  <c r="L338" i="6"/>
  <c r="Q325" i="15"/>
  <c r="R325" i="15" s="1"/>
  <c r="L325" i="6"/>
  <c r="Q317" i="15"/>
  <c r="R317" i="15" s="1"/>
  <c r="L317" i="6"/>
  <c r="Q308" i="15"/>
  <c r="R308" i="15" s="1"/>
  <c r="L308" i="6"/>
  <c r="Q301" i="15"/>
  <c r="R301" i="15" s="1"/>
  <c r="L301" i="6"/>
  <c r="Q291" i="15"/>
  <c r="R291" i="15" s="1"/>
  <c r="L291" i="6"/>
  <c r="Q257" i="15"/>
  <c r="R257" i="15" s="1"/>
  <c r="L257" i="6"/>
  <c r="Q254" i="15"/>
  <c r="R254" i="15" s="1"/>
  <c r="L254" i="6"/>
  <c r="Q199" i="15"/>
  <c r="R199" i="15" s="1"/>
  <c r="L199" i="6"/>
  <c r="Q195" i="15"/>
  <c r="R195" i="15" s="1"/>
  <c r="L195" i="6"/>
  <c r="Q191" i="15"/>
  <c r="R191" i="15" s="1"/>
  <c r="L191" i="6"/>
  <c r="Q187" i="15"/>
  <c r="R187" i="15" s="1"/>
  <c r="L187" i="6"/>
  <c r="Q168" i="15"/>
  <c r="R168" i="15" s="1"/>
  <c r="L168" i="6"/>
  <c r="Q161" i="15"/>
  <c r="R161" i="15" s="1"/>
  <c r="L161" i="6"/>
  <c r="Q130" i="15"/>
  <c r="R130" i="15" s="1"/>
  <c r="L130" i="6"/>
  <c r="Q110" i="15"/>
  <c r="R110" i="15" s="1"/>
  <c r="L110" i="6"/>
  <c r="Q106" i="15"/>
  <c r="R106" i="15" s="1"/>
  <c r="L106" i="6"/>
  <c r="Q72" i="15"/>
  <c r="R72" i="15" s="1"/>
  <c r="L72" i="6"/>
  <c r="Q27" i="15"/>
  <c r="R27" i="15" s="1"/>
  <c r="L27" i="6"/>
  <c r="Q23" i="15"/>
  <c r="R23" i="15" s="1"/>
  <c r="L23" i="6"/>
  <c r="Q19" i="15"/>
  <c r="R19" i="15" s="1"/>
  <c r="L19" i="6"/>
  <c r="Q11" i="15"/>
  <c r="R11" i="15" s="1"/>
  <c r="L11" i="6"/>
  <c r="Q14" i="15"/>
  <c r="R14" i="15" s="1"/>
  <c r="L14" i="6"/>
  <c r="Q477" i="15"/>
  <c r="R477" i="15" s="1"/>
  <c r="L477" i="6"/>
  <c r="Q260" i="15"/>
  <c r="R260" i="15" s="1"/>
  <c r="L260" i="6"/>
  <c r="Q228" i="15"/>
  <c r="R228" i="15" s="1"/>
  <c r="L228" i="6"/>
  <c r="Q213" i="15"/>
  <c r="R213" i="15" s="1"/>
  <c r="L213" i="6"/>
  <c r="Q202" i="15"/>
  <c r="R202" i="15" s="1"/>
  <c r="L202" i="6"/>
  <c r="Q171" i="15"/>
  <c r="R171" i="15" s="1"/>
  <c r="L171" i="6"/>
  <c r="Q50" i="15"/>
  <c r="R50" i="15" s="1"/>
  <c r="L50" i="6"/>
  <c r="Q39" i="15"/>
  <c r="R39" i="15" s="1"/>
  <c r="L39" i="6"/>
  <c r="Q399" i="15"/>
  <c r="R399" i="15" s="1"/>
  <c r="L399" i="6"/>
  <c r="Q385" i="15"/>
  <c r="R385" i="15" s="1"/>
  <c r="L385" i="6"/>
  <c r="Q377" i="15"/>
  <c r="R377" i="15" s="1"/>
  <c r="L377" i="6"/>
  <c r="Q373" i="15"/>
  <c r="R373" i="15" s="1"/>
  <c r="L373" i="6"/>
  <c r="Q354" i="15"/>
  <c r="R354" i="15" s="1"/>
  <c r="L354" i="6"/>
  <c r="Q346" i="15"/>
  <c r="R346" i="15" s="1"/>
  <c r="L346" i="6"/>
  <c r="E326" i="15"/>
  <c r="F326" i="15" s="1"/>
  <c r="M326" i="15"/>
  <c r="N326" i="15" s="1"/>
  <c r="I326" i="15"/>
  <c r="J326" i="15" s="1"/>
  <c r="Q318" i="15"/>
  <c r="R318" i="15" s="1"/>
  <c r="L318" i="6"/>
  <c r="Q312" i="15"/>
  <c r="R312" i="15" s="1"/>
  <c r="L312" i="6"/>
  <c r="Q303" i="15"/>
  <c r="R303" i="15" s="1"/>
  <c r="L303" i="6"/>
  <c r="Q250" i="15"/>
  <c r="R250" i="15" s="1"/>
  <c r="L250" i="6"/>
  <c r="S230" i="15"/>
  <c r="Q218" i="15"/>
  <c r="R218" i="15" s="1"/>
  <c r="L218" i="6"/>
  <c r="Q207" i="15"/>
  <c r="R207" i="15" s="1"/>
  <c r="L207" i="6"/>
  <c r="Q172" i="15"/>
  <c r="R172" i="15" s="1"/>
  <c r="L172" i="6"/>
  <c r="L153" i="6"/>
  <c r="Q153" i="15"/>
  <c r="R153" i="15" s="1"/>
  <c r="Q89" i="15"/>
  <c r="R89" i="15" s="1"/>
  <c r="L89" i="6"/>
  <c r="Q85" i="15"/>
  <c r="R85" i="15" s="1"/>
  <c r="L85" i="6"/>
  <c r="M71" i="15"/>
  <c r="N71" i="15" s="1"/>
  <c r="I71" i="15"/>
  <c r="J71" i="15" s="1"/>
  <c r="E71" i="15"/>
  <c r="F71" i="15" s="1"/>
  <c r="Q80" i="15"/>
  <c r="R80" i="15" s="1"/>
  <c r="L80" i="6"/>
  <c r="Q76" i="15"/>
  <c r="R76" i="15" s="1"/>
  <c r="L76" i="6"/>
  <c r="Q55" i="15"/>
  <c r="R55" i="15" s="1"/>
  <c r="L55" i="6"/>
  <c r="Q480" i="15"/>
  <c r="R480" i="15" s="1"/>
  <c r="L480" i="6"/>
  <c r="Q258" i="15"/>
  <c r="R258" i="15" s="1"/>
  <c r="L258" i="6"/>
  <c r="I246" i="15"/>
  <c r="J246" i="15" s="1"/>
  <c r="M246" i="15"/>
  <c r="N246" i="15" s="1"/>
  <c r="E246" i="15"/>
  <c r="F246" i="15" s="1"/>
  <c r="Q225" i="15"/>
  <c r="R225" i="15" s="1"/>
  <c r="L225" i="6"/>
  <c r="Q212" i="15"/>
  <c r="R212" i="15" s="1"/>
  <c r="L212" i="6"/>
  <c r="Q182" i="15"/>
  <c r="R182" i="15" s="1"/>
  <c r="L182" i="6"/>
  <c r="Q167" i="15"/>
  <c r="R167" i="15" s="1"/>
  <c r="L167" i="6"/>
  <c r="Q124" i="15"/>
  <c r="R124" i="15" s="1"/>
  <c r="L124" i="6"/>
  <c r="Q120" i="15"/>
  <c r="R120" i="15" s="1"/>
  <c r="L120" i="6"/>
  <c r="Q115" i="15"/>
  <c r="R115" i="15" s="1"/>
  <c r="L115" i="6"/>
  <c r="S102" i="15"/>
  <c r="Q60" i="15"/>
  <c r="R60" i="15" s="1"/>
  <c r="L60" i="6"/>
  <c r="Q46" i="15"/>
  <c r="R46" i="15" s="1"/>
  <c r="L46" i="6"/>
  <c r="S126" i="15"/>
  <c r="I180" i="15"/>
  <c r="J180" i="15" s="1"/>
  <c r="E180" i="15"/>
  <c r="F180" i="15" s="1"/>
  <c r="M180" i="15"/>
  <c r="N180" i="15" s="1"/>
  <c r="Q69" i="15"/>
  <c r="R69" i="15" s="1"/>
  <c r="L69" i="6"/>
  <c r="Q48" i="15"/>
  <c r="R48" i="15" s="1"/>
  <c r="L48" i="6"/>
  <c r="Q66" i="15"/>
  <c r="R66" i="15" s="1"/>
  <c r="L66" i="6"/>
  <c r="U51" i="15"/>
  <c r="S542" i="15"/>
  <c r="Q376" i="15"/>
  <c r="R376" i="15" s="1"/>
  <c r="L376" i="6"/>
  <c r="Q302" i="15"/>
  <c r="R302" i="15" s="1"/>
  <c r="L302" i="6"/>
  <c r="K578" i="15"/>
  <c r="L578" i="15" s="1"/>
  <c r="G578" i="15"/>
  <c r="H578" i="15" s="1"/>
  <c r="O578" i="15"/>
  <c r="P578" i="15" s="1"/>
  <c r="BI268" i="1"/>
  <c r="J268" i="6" s="1"/>
  <c r="K268" i="15"/>
  <c r="L268" i="15" s="1"/>
  <c r="O268" i="15"/>
  <c r="P268" i="15" s="1"/>
  <c r="G268" i="15"/>
  <c r="H268" i="15" s="1"/>
  <c r="Q224" i="15"/>
  <c r="R224" i="15" s="1"/>
  <c r="L224" i="6"/>
  <c r="Q607" i="15"/>
  <c r="R607" i="15" s="1"/>
  <c r="L607" i="6"/>
  <c r="S580" i="15"/>
  <c r="M463" i="15"/>
  <c r="N463" i="15" s="1"/>
  <c r="BJ395" i="1"/>
  <c r="G395" i="15"/>
  <c r="H395" i="15" s="1"/>
  <c r="K395" i="15"/>
  <c r="L395" i="15" s="1"/>
  <c r="O395" i="15"/>
  <c r="P395" i="15" s="1"/>
  <c r="S271" i="15"/>
  <c r="Q236" i="15"/>
  <c r="R236" i="15" s="1"/>
  <c r="L236" i="6"/>
  <c r="Q227" i="15"/>
  <c r="R227" i="15" s="1"/>
  <c r="L227" i="6"/>
  <c r="Q59" i="15"/>
  <c r="R59" i="15" s="1"/>
  <c r="L59" i="6"/>
  <c r="Q71" i="15"/>
  <c r="R71" i="15" s="1"/>
  <c r="L71" i="6"/>
  <c r="G564" i="6"/>
  <c r="G481" i="6"/>
  <c r="G339" i="6"/>
  <c r="G479" i="6"/>
  <c r="G501" i="6"/>
  <c r="Q539" i="15"/>
  <c r="R539" i="15" s="1"/>
  <c r="S604" i="15"/>
  <c r="Q573" i="15"/>
  <c r="R573" i="15" s="1"/>
  <c r="L573" i="6"/>
  <c r="Q540" i="15"/>
  <c r="R540" i="15" s="1"/>
  <c r="L540" i="6"/>
  <c r="Q566" i="15"/>
  <c r="R566" i="15" s="1"/>
  <c r="L566" i="6"/>
  <c r="Q533" i="15"/>
  <c r="R533" i="15" s="1"/>
  <c r="L533" i="6"/>
  <c r="U604" i="15"/>
  <c r="Q511" i="15"/>
  <c r="R511" i="15" s="1"/>
  <c r="L511" i="6"/>
  <c r="Q444" i="15"/>
  <c r="R444" i="15" s="1"/>
  <c r="L444" i="6"/>
  <c r="Q431" i="15"/>
  <c r="R431" i="15" s="1"/>
  <c r="L431" i="6"/>
  <c r="Q419" i="15"/>
  <c r="R419" i="15" s="1"/>
  <c r="L419" i="6"/>
  <c r="Q394" i="15"/>
  <c r="R394" i="15" s="1"/>
  <c r="L394" i="6"/>
  <c r="Q390" i="15"/>
  <c r="R390" i="15" s="1"/>
  <c r="L390" i="6"/>
  <c r="Q504" i="15"/>
  <c r="R504" i="15" s="1"/>
  <c r="L504" i="6"/>
  <c r="Q498" i="15"/>
  <c r="R498" i="15" s="1"/>
  <c r="L498" i="6"/>
  <c r="Q483" i="15"/>
  <c r="R483" i="15" s="1"/>
  <c r="L483" i="6"/>
  <c r="Q474" i="15"/>
  <c r="R474" i="15" s="1"/>
  <c r="L474" i="6"/>
  <c r="Q464" i="15"/>
  <c r="R464" i="15" s="1"/>
  <c r="L464" i="6"/>
  <c r="Q452" i="15"/>
  <c r="R452" i="15" s="1"/>
  <c r="L452" i="6"/>
  <c r="Q423" i="15"/>
  <c r="R423" i="15" s="1"/>
  <c r="L423" i="6"/>
  <c r="Q416" i="15"/>
  <c r="R416" i="15" s="1"/>
  <c r="L416" i="6"/>
  <c r="S415" i="15"/>
  <c r="Q411" i="15"/>
  <c r="R411" i="15" s="1"/>
  <c r="L411" i="6"/>
  <c r="Q285" i="15"/>
  <c r="R285" i="15" s="1"/>
  <c r="L285" i="6"/>
  <c r="Q279" i="15"/>
  <c r="R279" i="15" s="1"/>
  <c r="L279" i="6"/>
  <c r="Q275" i="15"/>
  <c r="R275" i="15" s="1"/>
  <c r="L275" i="6"/>
  <c r="Q233" i="15"/>
  <c r="R233" i="15" s="1"/>
  <c r="L233" i="6"/>
  <c r="M469" i="15"/>
  <c r="N469" i="15" s="1"/>
  <c r="Q466" i="15"/>
  <c r="R466" i="15" s="1"/>
  <c r="L466" i="6"/>
  <c r="Q439" i="15"/>
  <c r="R439" i="15" s="1"/>
  <c r="L439" i="6"/>
  <c r="Q415" i="15"/>
  <c r="R415" i="15" s="1"/>
  <c r="L415" i="6"/>
  <c r="Q273" i="15"/>
  <c r="R273" i="15" s="1"/>
  <c r="L273" i="6"/>
  <c r="Q475" i="15"/>
  <c r="R475" i="15" s="1"/>
  <c r="L475" i="6"/>
  <c r="Q400" i="15"/>
  <c r="R400" i="15" s="1"/>
  <c r="L400" i="6"/>
  <c r="Q384" i="15"/>
  <c r="R384" i="15" s="1"/>
  <c r="L384" i="6"/>
  <c r="Q372" i="15"/>
  <c r="R372" i="15" s="1"/>
  <c r="L372" i="6"/>
  <c r="Q370" i="15"/>
  <c r="R370" i="15" s="1"/>
  <c r="L370" i="6"/>
  <c r="Q353" i="15"/>
  <c r="R353" i="15" s="1"/>
  <c r="L353" i="6"/>
  <c r="Q344" i="15"/>
  <c r="R344" i="15" s="1"/>
  <c r="L344" i="6"/>
  <c r="Q336" i="15"/>
  <c r="R336" i="15" s="1"/>
  <c r="L336" i="6"/>
  <c r="Q323" i="15"/>
  <c r="R323" i="15" s="1"/>
  <c r="L323" i="6"/>
  <c r="Q315" i="15"/>
  <c r="R315" i="15" s="1"/>
  <c r="L315" i="6"/>
  <c r="Q307" i="15"/>
  <c r="R307" i="15" s="1"/>
  <c r="L307" i="6"/>
  <c r="Q299" i="15"/>
  <c r="R299" i="15" s="1"/>
  <c r="L299" i="6"/>
  <c r="Q261" i="15"/>
  <c r="R261" i="15" s="1"/>
  <c r="L261" i="6"/>
  <c r="Q252" i="15"/>
  <c r="R252" i="15" s="1"/>
  <c r="L252" i="6"/>
  <c r="Q198" i="15"/>
  <c r="R198" i="15" s="1"/>
  <c r="L198" i="6"/>
  <c r="Q194" i="15"/>
  <c r="R194" i="15" s="1"/>
  <c r="L194" i="6"/>
  <c r="Q190" i="15"/>
  <c r="R190" i="15" s="1"/>
  <c r="L190" i="6"/>
  <c r="Q186" i="15"/>
  <c r="R186" i="15" s="1"/>
  <c r="L186" i="6"/>
  <c r="Q178" i="15"/>
  <c r="R178" i="15" s="1"/>
  <c r="L178" i="6"/>
  <c r="Q160" i="15"/>
  <c r="R160" i="15" s="1"/>
  <c r="L160" i="6"/>
  <c r="Q109" i="15"/>
  <c r="R109" i="15" s="1"/>
  <c r="L109" i="6"/>
  <c r="Q105" i="15"/>
  <c r="R105" i="15" s="1"/>
  <c r="L105" i="6"/>
  <c r="Q30" i="15"/>
  <c r="R30" i="15" s="1"/>
  <c r="L30" i="6"/>
  <c r="Q26" i="15"/>
  <c r="R26" i="15" s="1"/>
  <c r="L26" i="6"/>
  <c r="Q22" i="15"/>
  <c r="R22" i="15" s="1"/>
  <c r="L22" i="6"/>
  <c r="Q18" i="15"/>
  <c r="R18" i="15" s="1"/>
  <c r="L18" i="6"/>
  <c r="U13" i="15"/>
  <c r="Q10" i="15"/>
  <c r="R10" i="15" s="1"/>
  <c r="L10" i="6"/>
  <c r="Q40" i="15"/>
  <c r="R40" i="15" s="1"/>
  <c r="L40" i="6"/>
  <c r="Q424" i="15"/>
  <c r="R424" i="15" s="1"/>
  <c r="L424" i="6"/>
  <c r="Q201" i="15"/>
  <c r="R201" i="15" s="1"/>
  <c r="L201" i="6"/>
  <c r="Q36" i="15"/>
  <c r="R36" i="15" s="1"/>
  <c r="L36" i="6"/>
  <c r="Q408" i="15"/>
  <c r="R408" i="15" s="1"/>
  <c r="L408" i="6"/>
  <c r="Q383" i="15"/>
  <c r="R383" i="15" s="1"/>
  <c r="L383" i="6"/>
  <c r="Q371" i="15"/>
  <c r="R371" i="15" s="1"/>
  <c r="L371" i="6"/>
  <c r="Q369" i="15"/>
  <c r="R369" i="15" s="1"/>
  <c r="L369" i="6"/>
  <c r="Q367" i="15"/>
  <c r="R367" i="15" s="1"/>
  <c r="L367" i="6"/>
  <c r="Q352" i="15"/>
  <c r="R352" i="15" s="1"/>
  <c r="L352" i="6"/>
  <c r="Q341" i="15"/>
  <c r="R341" i="15" s="1"/>
  <c r="L341" i="6"/>
  <c r="Q324" i="15"/>
  <c r="R324" i="15" s="1"/>
  <c r="L324" i="6"/>
  <c r="Q310" i="15"/>
  <c r="R310" i="15" s="1"/>
  <c r="L310" i="6"/>
  <c r="Q300" i="15"/>
  <c r="R300" i="15" s="1"/>
  <c r="L300" i="6"/>
  <c r="Q263" i="15"/>
  <c r="R263" i="15" s="1"/>
  <c r="L263" i="6"/>
  <c r="Q259" i="15"/>
  <c r="R259" i="15" s="1"/>
  <c r="L259" i="6"/>
  <c r="Q248" i="15"/>
  <c r="R248" i="15" s="1"/>
  <c r="L248" i="6"/>
  <c r="M241" i="15"/>
  <c r="N241" i="15" s="1"/>
  <c r="Q210" i="15"/>
  <c r="R210" i="15" s="1"/>
  <c r="L210" i="6"/>
  <c r="Q206" i="15"/>
  <c r="R206" i="15" s="1"/>
  <c r="L206" i="6"/>
  <c r="M15" i="15"/>
  <c r="N15" i="15" s="1"/>
  <c r="I15" i="15"/>
  <c r="J15" i="15" s="1"/>
  <c r="E15" i="15"/>
  <c r="F15" i="15" s="1"/>
  <c r="Q79" i="15"/>
  <c r="R79" i="15" s="1"/>
  <c r="L79" i="6"/>
  <c r="Q75" i="15"/>
  <c r="R75" i="15" s="1"/>
  <c r="L75" i="6"/>
  <c r="S71" i="15"/>
  <c r="Q54" i="15"/>
  <c r="R54" i="15" s="1"/>
  <c r="L54" i="6"/>
  <c r="Q38" i="15"/>
  <c r="R38" i="15" s="1"/>
  <c r="L38" i="6"/>
  <c r="Q473" i="15"/>
  <c r="R473" i="15" s="1"/>
  <c r="L473" i="6"/>
  <c r="E328" i="15"/>
  <c r="F328" i="15" s="1"/>
  <c r="I328" i="15"/>
  <c r="J328" i="15" s="1"/>
  <c r="M328" i="15"/>
  <c r="N328" i="15" s="1"/>
  <c r="S246" i="15"/>
  <c r="Q211" i="15"/>
  <c r="R211" i="15" s="1"/>
  <c r="L211" i="6"/>
  <c r="Q177" i="15"/>
  <c r="R177" i="15" s="1"/>
  <c r="L177" i="6"/>
  <c r="Q123" i="15"/>
  <c r="R123" i="15" s="1"/>
  <c r="L123" i="6"/>
  <c r="Q118" i="15"/>
  <c r="R118" i="15" s="1"/>
  <c r="L118" i="6"/>
  <c r="S41" i="15"/>
  <c r="U165" i="15"/>
  <c r="S73" i="15"/>
  <c r="Q62" i="15"/>
  <c r="R62" i="15" s="1"/>
  <c r="L62" i="6"/>
  <c r="Q42" i="15"/>
  <c r="R42" i="15" s="1"/>
  <c r="L42" i="6"/>
  <c r="S83" i="15"/>
  <c r="Q65" i="15"/>
  <c r="R65" i="15" s="1"/>
  <c r="L65" i="6"/>
  <c r="Q44" i="15"/>
  <c r="R44" i="15" s="1"/>
  <c r="L44" i="6"/>
  <c r="E553" i="15"/>
  <c r="F553" i="15" s="1"/>
  <c r="M553" i="15"/>
  <c r="N553" i="15" s="1"/>
  <c r="I553" i="15"/>
  <c r="J553" i="15" s="1"/>
  <c r="Q375" i="15"/>
  <c r="R375" i="15" s="1"/>
  <c r="L375" i="6"/>
  <c r="Q601" i="15"/>
  <c r="R601" i="15" s="1"/>
  <c r="L601" i="6"/>
  <c r="S578" i="15"/>
  <c r="S268" i="15"/>
  <c r="Q524" i="15"/>
  <c r="R524" i="15" s="1"/>
  <c r="L524" i="6"/>
  <c r="S469" i="15"/>
  <c r="G287" i="15"/>
  <c r="H287" i="15" s="1"/>
  <c r="O287" i="15"/>
  <c r="P287" i="15" s="1"/>
  <c r="K287" i="15"/>
  <c r="L287" i="15" s="1"/>
  <c r="Q162" i="15"/>
  <c r="R162" i="15" s="1"/>
  <c r="L162" i="6"/>
  <c r="BJ31" i="1"/>
  <c r="K31" i="15"/>
  <c r="L31" i="15" s="1"/>
  <c r="O31" i="15"/>
  <c r="P31" i="15" s="1"/>
  <c r="G31" i="15"/>
  <c r="H31" i="15" s="1"/>
  <c r="S395" i="15"/>
  <c r="Q103" i="15"/>
  <c r="R103" i="15" s="1"/>
  <c r="L103" i="6"/>
  <c r="Q280" i="15"/>
  <c r="R280" i="15" s="1"/>
  <c r="L280" i="6"/>
  <c r="G480" i="6"/>
  <c r="Q180" i="15"/>
  <c r="R180" i="15" s="1"/>
  <c r="L180" i="6"/>
  <c r="Q9" i="15"/>
  <c r="R9" i="15" s="1"/>
  <c r="L9" i="6"/>
  <c r="O562" i="15"/>
  <c r="P562" i="15" s="1"/>
  <c r="K562" i="15"/>
  <c r="L562" i="15" s="1"/>
  <c r="G562" i="15"/>
  <c r="H562" i="15" s="1"/>
  <c r="BJ562" i="1"/>
  <c r="BI562" i="1"/>
  <c r="J562" i="6" s="1"/>
  <c r="K562" i="6"/>
  <c r="Q245" i="15"/>
  <c r="R245" i="15" s="1"/>
  <c r="L245" i="6"/>
  <c r="AY327" i="1"/>
  <c r="BI327" i="1"/>
  <c r="J327" i="6" s="1"/>
  <c r="Q576" i="15"/>
  <c r="R576" i="15" s="1"/>
  <c r="L576" i="6"/>
  <c r="Q547" i="15"/>
  <c r="R547" i="15" s="1"/>
  <c r="L547" i="6"/>
  <c r="Q545" i="15"/>
  <c r="R545" i="15" s="1"/>
  <c r="L545" i="6"/>
  <c r="Q528" i="15"/>
  <c r="R528" i="15" s="1"/>
  <c r="L528" i="6"/>
  <c r="Q603" i="15"/>
  <c r="R603" i="15" s="1"/>
  <c r="L603" i="6"/>
  <c r="Q491" i="15"/>
  <c r="R491" i="15" s="1"/>
  <c r="L491" i="6"/>
  <c r="Q532" i="15"/>
  <c r="R532" i="15" s="1"/>
  <c r="L532" i="6"/>
  <c r="Q575" i="15"/>
  <c r="R575" i="15" s="1"/>
  <c r="L575" i="6"/>
  <c r="Q567" i="15"/>
  <c r="R567" i="15" s="1"/>
  <c r="L567" i="6"/>
  <c r="Q568" i="15"/>
  <c r="R568" i="15" s="1"/>
  <c r="L568" i="6"/>
  <c r="Q560" i="15"/>
  <c r="R560" i="15" s="1"/>
  <c r="L560" i="6"/>
  <c r="Q531" i="15"/>
  <c r="R531" i="15" s="1"/>
  <c r="L531" i="6"/>
  <c r="Q527" i="15"/>
  <c r="R527" i="15" s="1"/>
  <c r="L527" i="6"/>
  <c r="Q503" i="15"/>
  <c r="R503" i="15" s="1"/>
  <c r="L503" i="6"/>
  <c r="Q426" i="15"/>
  <c r="R426" i="15" s="1"/>
  <c r="L426" i="6"/>
  <c r="Q393" i="15"/>
  <c r="R393" i="15" s="1"/>
  <c r="L393" i="6"/>
  <c r="U361" i="15"/>
  <c r="Q512" i="15"/>
  <c r="R512" i="15" s="1"/>
  <c r="L512" i="6"/>
  <c r="Q481" i="15"/>
  <c r="R481" i="15" s="1"/>
  <c r="L481" i="6"/>
  <c r="Q478" i="15"/>
  <c r="R478" i="15" s="1"/>
  <c r="L478" i="6"/>
  <c r="Q434" i="15"/>
  <c r="R434" i="15" s="1"/>
  <c r="L434" i="6"/>
  <c r="Q425" i="15"/>
  <c r="R425" i="15" s="1"/>
  <c r="L425" i="6"/>
  <c r="Q332" i="15"/>
  <c r="R332" i="15" s="1"/>
  <c r="L332" i="6"/>
  <c r="Q289" i="15"/>
  <c r="R289" i="15" s="1"/>
  <c r="L289" i="6"/>
  <c r="S274" i="15"/>
  <c r="Q561" i="15"/>
  <c r="R561" i="15" s="1"/>
  <c r="L561" i="6"/>
  <c r="Q501" i="15"/>
  <c r="R501" i="15" s="1"/>
  <c r="L501" i="6"/>
  <c r="Q494" i="15"/>
  <c r="R494" i="15" s="1"/>
  <c r="L494" i="6"/>
  <c r="Q449" i="15"/>
  <c r="R449" i="15" s="1"/>
  <c r="L449" i="6"/>
  <c r="Q414" i="15"/>
  <c r="R414" i="15" s="1"/>
  <c r="L414" i="6"/>
  <c r="Q410" i="15"/>
  <c r="R410" i="15" s="1"/>
  <c r="L410" i="6"/>
  <c r="Q283" i="15"/>
  <c r="R283" i="15" s="1"/>
  <c r="L283" i="6"/>
  <c r="Q278" i="15"/>
  <c r="R278" i="15" s="1"/>
  <c r="L278" i="6"/>
  <c r="Q232" i="15"/>
  <c r="R232" i="15" s="1"/>
  <c r="L232" i="6"/>
  <c r="Q486" i="15"/>
  <c r="R486" i="15" s="1"/>
  <c r="L486" i="6"/>
  <c r="S445" i="15"/>
  <c r="Q438" i="15"/>
  <c r="R438" i="15" s="1"/>
  <c r="L438" i="6"/>
  <c r="Q326" i="15"/>
  <c r="R326" i="15" s="1"/>
  <c r="L326" i="6"/>
  <c r="Q382" i="15"/>
  <c r="R382" i="15" s="1"/>
  <c r="L382" i="6"/>
  <c r="Q368" i="15"/>
  <c r="R368" i="15" s="1"/>
  <c r="L368" i="6"/>
  <c r="Q351" i="15"/>
  <c r="R351" i="15" s="1"/>
  <c r="L351" i="6"/>
  <c r="Q342" i="15"/>
  <c r="R342" i="15" s="1"/>
  <c r="L342" i="6"/>
  <c r="Q321" i="15"/>
  <c r="R321" i="15" s="1"/>
  <c r="L321" i="6"/>
  <c r="Q313" i="15"/>
  <c r="R313" i="15" s="1"/>
  <c r="L313" i="6"/>
  <c r="Q306" i="15"/>
  <c r="R306" i="15" s="1"/>
  <c r="L306" i="6"/>
  <c r="Q297" i="15"/>
  <c r="R297" i="15" s="1"/>
  <c r="L297" i="6"/>
  <c r="Q295" i="15"/>
  <c r="R295" i="15" s="1"/>
  <c r="L295" i="6"/>
  <c r="Q249" i="15"/>
  <c r="R249" i="15" s="1"/>
  <c r="L249" i="6"/>
  <c r="S244" i="15"/>
  <c r="Q226" i="15"/>
  <c r="R226" i="15" s="1"/>
  <c r="L226" i="6"/>
  <c r="Q197" i="15"/>
  <c r="R197" i="15" s="1"/>
  <c r="L197" i="6"/>
  <c r="Q193" i="15"/>
  <c r="R193" i="15" s="1"/>
  <c r="L193" i="6"/>
  <c r="Q189" i="15"/>
  <c r="R189" i="15" s="1"/>
  <c r="L189" i="6"/>
  <c r="Q185" i="15"/>
  <c r="R185" i="15" s="1"/>
  <c r="L185" i="6"/>
  <c r="Q176" i="15"/>
  <c r="R176" i="15" s="1"/>
  <c r="L176" i="6"/>
  <c r="Q164" i="15"/>
  <c r="R164" i="15" s="1"/>
  <c r="L164" i="6"/>
  <c r="L159" i="6"/>
  <c r="Q159" i="15"/>
  <c r="R159" i="15" s="1"/>
  <c r="Q108" i="15"/>
  <c r="R108" i="15" s="1"/>
  <c r="L108" i="6"/>
  <c r="Q104" i="15"/>
  <c r="R104" i="15" s="1"/>
  <c r="L104" i="6"/>
  <c r="Q29" i="15"/>
  <c r="R29" i="15" s="1"/>
  <c r="L29" i="6"/>
  <c r="Q25" i="15"/>
  <c r="R25" i="15" s="1"/>
  <c r="L25" i="6"/>
  <c r="Q21" i="15"/>
  <c r="R21" i="15" s="1"/>
  <c r="L21" i="6"/>
  <c r="Q17" i="15"/>
  <c r="R17" i="15" s="1"/>
  <c r="L17" i="6"/>
  <c r="Q8" i="15"/>
  <c r="R8" i="15" s="1"/>
  <c r="L8" i="6"/>
  <c r="Q37" i="15"/>
  <c r="R37" i="15" s="1"/>
  <c r="L37" i="6"/>
  <c r="Q406" i="15"/>
  <c r="R406" i="15" s="1"/>
  <c r="L406" i="6"/>
  <c r="Q223" i="15"/>
  <c r="R223" i="15" s="1"/>
  <c r="L223" i="6"/>
  <c r="Q204" i="15"/>
  <c r="R204" i="15" s="1"/>
  <c r="L204" i="6"/>
  <c r="Q200" i="15"/>
  <c r="R200" i="15" s="1"/>
  <c r="L200" i="6"/>
  <c r="Q141" i="15"/>
  <c r="R141" i="15" s="1"/>
  <c r="L141" i="6"/>
  <c r="Q90" i="15"/>
  <c r="R90" i="15" s="1"/>
  <c r="L90" i="6"/>
  <c r="Q32" i="15"/>
  <c r="R32" i="15" s="1"/>
  <c r="L32" i="6"/>
  <c r="Q497" i="15"/>
  <c r="R497" i="15" s="1"/>
  <c r="L497" i="6"/>
  <c r="Q403" i="15"/>
  <c r="R403" i="15" s="1"/>
  <c r="L403" i="6"/>
  <c r="Q381" i="15"/>
  <c r="R381" i="15" s="1"/>
  <c r="L381" i="6"/>
  <c r="Q365" i="15"/>
  <c r="R365" i="15" s="1"/>
  <c r="L365" i="6"/>
  <c r="Q363" i="15"/>
  <c r="R363" i="15" s="1"/>
  <c r="L363" i="6"/>
  <c r="Q359" i="15"/>
  <c r="R359" i="15" s="1"/>
  <c r="L359" i="6"/>
  <c r="Q350" i="15"/>
  <c r="R350" i="15" s="1"/>
  <c r="L350" i="6"/>
  <c r="Q322" i="15"/>
  <c r="R322" i="15" s="1"/>
  <c r="L322" i="6"/>
  <c r="Q309" i="15"/>
  <c r="R309" i="15" s="1"/>
  <c r="L309" i="6"/>
  <c r="Q298" i="15"/>
  <c r="R298" i="15" s="1"/>
  <c r="L298" i="6"/>
  <c r="Q296" i="15"/>
  <c r="R296" i="15" s="1"/>
  <c r="L296" i="6"/>
  <c r="Q255" i="15"/>
  <c r="R255" i="15" s="1"/>
  <c r="L255" i="6"/>
  <c r="I230" i="15"/>
  <c r="J230" i="15" s="1"/>
  <c r="M230" i="15"/>
  <c r="N230" i="15" s="1"/>
  <c r="E230" i="15"/>
  <c r="F230" i="15" s="1"/>
  <c r="Q209" i="15"/>
  <c r="R209" i="15" s="1"/>
  <c r="L209" i="6"/>
  <c r="Q205" i="15"/>
  <c r="R205" i="15" s="1"/>
  <c r="L205" i="6"/>
  <c r="Q174" i="15"/>
  <c r="R174" i="15" s="1"/>
  <c r="L174" i="6"/>
  <c r="Q131" i="15"/>
  <c r="R131" i="15" s="1"/>
  <c r="L131" i="6"/>
  <c r="Q125" i="15"/>
  <c r="R125" i="15" s="1"/>
  <c r="L125" i="6"/>
  <c r="Q82" i="15"/>
  <c r="R82" i="15" s="1"/>
  <c r="L82" i="6"/>
  <c r="Q78" i="15"/>
  <c r="R78" i="15" s="1"/>
  <c r="L78" i="6"/>
  <c r="Q53" i="15"/>
  <c r="R53" i="15" s="1"/>
  <c r="L53" i="6"/>
  <c r="Q35" i="15"/>
  <c r="R35" i="15" s="1"/>
  <c r="L35" i="6"/>
  <c r="S15" i="15"/>
  <c r="Q405" i="15"/>
  <c r="R405" i="15" s="1"/>
  <c r="L405" i="6"/>
  <c r="Q262" i="15"/>
  <c r="R262" i="15" s="1"/>
  <c r="L262" i="6"/>
  <c r="S227" i="15"/>
  <c r="Q217" i="15"/>
  <c r="R217" i="15" s="1"/>
  <c r="L217" i="6"/>
  <c r="Q184" i="15"/>
  <c r="R184" i="15" s="1"/>
  <c r="L184" i="6"/>
  <c r="S129" i="15"/>
  <c r="Q122" i="15"/>
  <c r="R122" i="15" s="1"/>
  <c r="L122" i="6"/>
  <c r="Q117" i="15"/>
  <c r="R117" i="15" s="1"/>
  <c r="L117" i="6"/>
  <c r="Q49" i="15"/>
  <c r="R49" i="15" s="1"/>
  <c r="L49" i="6"/>
  <c r="Q67" i="15"/>
  <c r="R67" i="15" s="1"/>
  <c r="L67" i="6"/>
  <c r="M41" i="15"/>
  <c r="N41" i="15" s="1"/>
  <c r="I41" i="15"/>
  <c r="J41" i="15" s="1"/>
  <c r="E41" i="15"/>
  <c r="F41" i="15" s="1"/>
  <c r="M73" i="15"/>
  <c r="N73" i="15" s="1"/>
  <c r="I73" i="15"/>
  <c r="J73" i="15" s="1"/>
  <c r="E73" i="15"/>
  <c r="F73" i="15" s="1"/>
  <c r="Q68" i="15"/>
  <c r="R68" i="15" s="1"/>
  <c r="L68" i="6"/>
  <c r="S58" i="15"/>
  <c r="S180" i="15"/>
  <c r="M125" i="15"/>
  <c r="N125" i="15" s="1"/>
  <c r="M83" i="15"/>
  <c r="N83" i="15" s="1"/>
  <c r="I83" i="15"/>
  <c r="J83" i="15" s="1"/>
  <c r="E83" i="15"/>
  <c r="F83" i="15" s="1"/>
  <c r="Q574" i="15"/>
  <c r="R574" i="15" s="1"/>
  <c r="L574" i="6"/>
  <c r="Q522" i="15"/>
  <c r="R522" i="15" s="1"/>
  <c r="L522" i="6"/>
  <c r="S553" i="15"/>
  <c r="K608" i="15"/>
  <c r="L608" i="15" s="1"/>
  <c r="G608" i="15"/>
  <c r="H608" i="15" s="1"/>
  <c r="O608" i="15"/>
  <c r="P608" i="15" s="1"/>
  <c r="Q389" i="15"/>
  <c r="R389" i="15" s="1"/>
  <c r="L389" i="6"/>
  <c r="Q345" i="15"/>
  <c r="R345" i="15" s="1"/>
  <c r="L345" i="6"/>
  <c r="Q316" i="15"/>
  <c r="R316" i="15" s="1"/>
  <c r="L316" i="6"/>
  <c r="Q600" i="15"/>
  <c r="R600" i="15" s="1"/>
  <c r="L600" i="6"/>
  <c r="M446" i="15"/>
  <c r="N446" i="15" s="1"/>
  <c r="E446" i="15"/>
  <c r="F446" i="15" s="1"/>
  <c r="I446" i="15"/>
  <c r="J446" i="15" s="1"/>
  <c r="K287" i="6"/>
  <c r="S287" i="15"/>
  <c r="Q234" i="15"/>
  <c r="R234" i="15" s="1"/>
  <c r="L234" i="6"/>
  <c r="G114" i="15"/>
  <c r="H114" i="15" s="1"/>
  <c r="K114" i="15"/>
  <c r="L114" i="15" s="1"/>
  <c r="O114" i="15"/>
  <c r="P114" i="15" s="1"/>
  <c r="E229" i="15"/>
  <c r="F229" i="15" s="1"/>
  <c r="M229" i="15"/>
  <c r="N229" i="15" s="1"/>
  <c r="I229" i="15"/>
  <c r="J229" i="15" s="1"/>
  <c r="Q165" i="15"/>
  <c r="R165" i="15" s="1"/>
  <c r="L165" i="6"/>
  <c r="BI70" i="1"/>
  <c r="J70" i="6" s="1"/>
  <c r="G70" i="15"/>
  <c r="H70" i="15" s="1"/>
  <c r="K70" i="15"/>
  <c r="L70" i="15" s="1"/>
  <c r="O70" i="15"/>
  <c r="P70" i="15" s="1"/>
  <c r="BI333" i="1"/>
  <c r="J333" i="6" s="1"/>
  <c r="G333" i="15"/>
  <c r="H333" i="15" s="1"/>
  <c r="K333" i="15"/>
  <c r="L333" i="15" s="1"/>
  <c r="O333" i="15"/>
  <c r="P333" i="15" s="1"/>
  <c r="Q284" i="15"/>
  <c r="R284" i="15" s="1"/>
  <c r="L284" i="6"/>
  <c r="Q251" i="15"/>
  <c r="R251" i="15" s="1"/>
  <c r="L251" i="6"/>
  <c r="Q119" i="15"/>
  <c r="R119" i="15" s="1"/>
  <c r="L119" i="6"/>
  <c r="Q241" i="15"/>
  <c r="R241" i="15" s="1"/>
  <c r="L241" i="6"/>
  <c r="E90" i="15"/>
  <c r="F90" i="15" s="1"/>
  <c r="M90" i="15"/>
  <c r="N90" i="15" s="1"/>
  <c r="I90" i="15"/>
  <c r="J90" i="15" s="1"/>
  <c r="Q541" i="15"/>
  <c r="R541" i="15" s="1"/>
  <c r="L541" i="6"/>
  <c r="Q537" i="15"/>
  <c r="R537" i="15" s="1"/>
  <c r="L537" i="6"/>
  <c r="Q495" i="15"/>
  <c r="R495" i="15" s="1"/>
  <c r="L495" i="6"/>
  <c r="Q538" i="15"/>
  <c r="R538" i="15" s="1"/>
  <c r="L538" i="6"/>
  <c r="Q515" i="15"/>
  <c r="R515" i="15" s="1"/>
  <c r="L515" i="6"/>
  <c r="Q507" i="15"/>
  <c r="R507" i="15" s="1"/>
  <c r="L507" i="6"/>
  <c r="Q502" i="15"/>
  <c r="R502" i="15" s="1"/>
  <c r="L502" i="6"/>
  <c r="Q457" i="15"/>
  <c r="R457" i="15" s="1"/>
  <c r="L457" i="6"/>
  <c r="Q441" i="15"/>
  <c r="R441" i="15" s="1"/>
  <c r="L441" i="6"/>
  <c r="Q433" i="15"/>
  <c r="R433" i="15" s="1"/>
  <c r="L433" i="6"/>
  <c r="Q392" i="15"/>
  <c r="R392" i="15" s="1"/>
  <c r="L392" i="6"/>
  <c r="Q430" i="15"/>
  <c r="R430" i="15" s="1"/>
  <c r="L430" i="6"/>
  <c r="Q420" i="15"/>
  <c r="R420" i="15" s="1"/>
  <c r="L420" i="6"/>
  <c r="Q329" i="15"/>
  <c r="R329" i="15" s="1"/>
  <c r="L329" i="6"/>
  <c r="Q293" i="15"/>
  <c r="R293" i="15" s="1"/>
  <c r="L293" i="6"/>
  <c r="Q288" i="15"/>
  <c r="R288" i="15" s="1"/>
  <c r="L288" i="6"/>
  <c r="Q484" i="15"/>
  <c r="R484" i="15" s="1"/>
  <c r="L484" i="6"/>
  <c r="Q448" i="15"/>
  <c r="R448" i="15" s="1"/>
  <c r="L448" i="6"/>
  <c r="Q442" i="15"/>
  <c r="R442" i="15" s="1"/>
  <c r="L442" i="6"/>
  <c r="Q413" i="15"/>
  <c r="R413" i="15" s="1"/>
  <c r="L413" i="6"/>
  <c r="Q409" i="15"/>
  <c r="R409" i="15" s="1"/>
  <c r="L409" i="6"/>
  <c r="Q282" i="15"/>
  <c r="R282" i="15" s="1"/>
  <c r="L282" i="6"/>
  <c r="Q277" i="15"/>
  <c r="R277" i="15" s="1"/>
  <c r="L277" i="6"/>
  <c r="Q239" i="15"/>
  <c r="R239" i="15" s="1"/>
  <c r="L239" i="6"/>
  <c r="Q230" i="15"/>
  <c r="R230" i="15" s="1"/>
  <c r="L230" i="6"/>
  <c r="Q461" i="15"/>
  <c r="R461" i="15" s="1"/>
  <c r="L461" i="6"/>
  <c r="Q443" i="15"/>
  <c r="R443" i="15" s="1"/>
  <c r="L443" i="6"/>
  <c r="Q407" i="15"/>
  <c r="R407" i="15" s="1"/>
  <c r="L407" i="6"/>
  <c r="Q388" i="15"/>
  <c r="R388" i="15" s="1"/>
  <c r="L388" i="6"/>
  <c r="Q380" i="15"/>
  <c r="R380" i="15" s="1"/>
  <c r="L380" i="6"/>
  <c r="Q366" i="15"/>
  <c r="R366" i="15" s="1"/>
  <c r="L366" i="6"/>
  <c r="U360" i="15"/>
  <c r="Q358" i="15"/>
  <c r="R358" i="15" s="1"/>
  <c r="L358" i="6"/>
  <c r="Q357" i="15"/>
  <c r="R357" i="15" s="1"/>
  <c r="L357" i="6"/>
  <c r="Q349" i="15"/>
  <c r="R349" i="15" s="1"/>
  <c r="L349" i="6"/>
  <c r="Q340" i="15"/>
  <c r="R340" i="15" s="1"/>
  <c r="L340" i="6"/>
  <c r="Q319" i="15"/>
  <c r="R319" i="15" s="1"/>
  <c r="L319" i="6"/>
  <c r="Q311" i="15"/>
  <c r="R311" i="15" s="1"/>
  <c r="L311" i="6"/>
  <c r="Q304" i="15"/>
  <c r="R304" i="15" s="1"/>
  <c r="L304" i="6"/>
  <c r="Q256" i="15"/>
  <c r="R256" i="15" s="1"/>
  <c r="L256" i="6"/>
  <c r="Q247" i="15"/>
  <c r="R247" i="15" s="1"/>
  <c r="L247" i="6"/>
  <c r="Q220" i="15"/>
  <c r="R220" i="15" s="1"/>
  <c r="L220" i="6"/>
  <c r="Q196" i="15"/>
  <c r="R196" i="15" s="1"/>
  <c r="L196" i="6"/>
  <c r="Q192" i="15"/>
  <c r="R192" i="15" s="1"/>
  <c r="L192" i="6"/>
  <c r="Q188" i="15"/>
  <c r="R188" i="15" s="1"/>
  <c r="L188" i="6"/>
  <c r="Q163" i="15"/>
  <c r="R163" i="15" s="1"/>
  <c r="L163" i="6"/>
  <c r="Q111" i="15"/>
  <c r="R111" i="15" s="1"/>
  <c r="L111" i="6"/>
  <c r="Q107" i="15"/>
  <c r="R107" i="15" s="1"/>
  <c r="L107" i="6"/>
  <c r="Q28" i="15"/>
  <c r="R28" i="15" s="1"/>
  <c r="L28" i="6"/>
  <c r="Q24" i="15"/>
  <c r="R24" i="15" s="1"/>
  <c r="L24" i="6"/>
  <c r="Q20" i="15"/>
  <c r="R20" i="15" s="1"/>
  <c r="L20" i="6"/>
  <c r="Q34" i="15"/>
  <c r="R34" i="15" s="1"/>
  <c r="L34" i="6"/>
  <c r="Q404" i="15"/>
  <c r="R404" i="15" s="1"/>
  <c r="L404" i="6"/>
  <c r="Q270" i="15"/>
  <c r="R270" i="15" s="1"/>
  <c r="L270" i="6"/>
  <c r="Q219" i="15"/>
  <c r="R219" i="15" s="1"/>
  <c r="L219" i="6"/>
  <c r="Q214" i="15"/>
  <c r="R214" i="15" s="1"/>
  <c r="L214" i="6"/>
  <c r="Q203" i="15"/>
  <c r="R203" i="15" s="1"/>
  <c r="L203" i="6"/>
  <c r="U130" i="15"/>
  <c r="Q97" i="15"/>
  <c r="R97" i="15" s="1"/>
  <c r="L97" i="6"/>
  <c r="Q91" i="15"/>
  <c r="R91" i="15" s="1"/>
  <c r="L91" i="6"/>
  <c r="Q471" i="15"/>
  <c r="R471" i="15" s="1"/>
  <c r="L471" i="6"/>
  <c r="Q401" i="15"/>
  <c r="R401" i="15" s="1"/>
  <c r="L401" i="6"/>
  <c r="Q387" i="15"/>
  <c r="R387" i="15" s="1"/>
  <c r="L387" i="6"/>
  <c r="Q379" i="15"/>
  <c r="R379" i="15" s="1"/>
  <c r="L379" i="6"/>
  <c r="Q356" i="15"/>
  <c r="R356" i="15" s="1"/>
  <c r="L356" i="6"/>
  <c r="Q348" i="15"/>
  <c r="R348" i="15" s="1"/>
  <c r="L348" i="6"/>
  <c r="S326" i="15"/>
  <c r="Q320" i="15"/>
  <c r="R320" i="15" s="1"/>
  <c r="L320" i="6"/>
  <c r="Q314" i="15"/>
  <c r="R314" i="15" s="1"/>
  <c r="L314" i="6"/>
  <c r="Q305" i="15"/>
  <c r="R305" i="15" s="1"/>
  <c r="L305" i="6"/>
  <c r="Q253" i="15"/>
  <c r="R253" i="15" s="1"/>
  <c r="L253" i="6"/>
  <c r="Q208" i="15"/>
  <c r="R208" i="15" s="1"/>
  <c r="L208" i="6"/>
  <c r="M176" i="15"/>
  <c r="N176" i="15" s="1"/>
  <c r="Q173" i="15"/>
  <c r="R173" i="15" s="1"/>
  <c r="L173" i="6"/>
  <c r="I7" i="15"/>
  <c r="J7" i="15" s="1"/>
  <c r="E7" i="15"/>
  <c r="F7" i="15" s="1"/>
  <c r="M7" i="15"/>
  <c r="N7" i="15" s="1"/>
  <c r="Q81" i="15"/>
  <c r="R81" i="15" s="1"/>
  <c r="L81" i="6"/>
  <c r="Q77" i="15"/>
  <c r="R77" i="15" s="1"/>
  <c r="L77" i="6"/>
  <c r="Q57" i="15"/>
  <c r="R57" i="15" s="1"/>
  <c r="L57" i="6"/>
  <c r="Q52" i="15"/>
  <c r="R52" i="15" s="1"/>
  <c r="L52" i="6"/>
  <c r="Q33" i="15"/>
  <c r="R33" i="15" s="1"/>
  <c r="L33" i="6"/>
  <c r="S7" i="15"/>
  <c r="S328" i="15"/>
  <c r="M227" i="15"/>
  <c r="N227" i="15" s="1"/>
  <c r="I227" i="15"/>
  <c r="J227" i="15" s="1"/>
  <c r="E227" i="15"/>
  <c r="F227" i="15" s="1"/>
  <c r="Q216" i="15"/>
  <c r="R216" i="15" s="1"/>
  <c r="L216" i="6"/>
  <c r="Q183" i="15"/>
  <c r="R183" i="15" s="1"/>
  <c r="L183" i="6"/>
  <c r="S170" i="15"/>
  <c r="L158" i="6"/>
  <c r="Q158" i="15"/>
  <c r="R158" i="15" s="1"/>
  <c r="Q121" i="15"/>
  <c r="R121" i="15" s="1"/>
  <c r="L121" i="6"/>
  <c r="Q116" i="15"/>
  <c r="R116" i="15" s="1"/>
  <c r="L116" i="6"/>
  <c r="Q84" i="15"/>
  <c r="R84" i="15" s="1"/>
  <c r="L84" i="6"/>
  <c r="Q45" i="15"/>
  <c r="R45" i="15" s="1"/>
  <c r="L45" i="6"/>
  <c r="Q61" i="15"/>
  <c r="R61" i="15" s="1"/>
  <c r="L61" i="6"/>
  <c r="M126" i="15"/>
  <c r="N126" i="15" s="1"/>
  <c r="Q64" i="15"/>
  <c r="R64" i="15" s="1"/>
  <c r="L64" i="6"/>
  <c r="M58" i="15"/>
  <c r="N58" i="15" s="1"/>
  <c r="I58" i="15"/>
  <c r="J58" i="15" s="1"/>
  <c r="E58" i="15"/>
  <c r="F58" i="15" s="1"/>
  <c r="Q47" i="15"/>
  <c r="R47" i="15" s="1"/>
  <c r="L47" i="6"/>
  <c r="S125" i="15"/>
  <c r="Q41" i="15"/>
  <c r="R41" i="15" s="1"/>
  <c r="L41" i="6"/>
  <c r="Q58" i="15"/>
  <c r="R58" i="15" s="1"/>
  <c r="L58" i="6"/>
  <c r="O542" i="15"/>
  <c r="P542" i="15" s="1"/>
  <c r="K542" i="15"/>
  <c r="L542" i="15" s="1"/>
  <c r="G542" i="15"/>
  <c r="H542" i="15" s="1"/>
  <c r="S608" i="15"/>
  <c r="Q602" i="15"/>
  <c r="R602" i="15" s="1"/>
  <c r="L602" i="6"/>
  <c r="S446" i="15"/>
  <c r="BJ12" i="1"/>
  <c r="K12" i="15"/>
  <c r="L12" i="15" s="1"/>
  <c r="O12" i="15"/>
  <c r="P12" i="15" s="1"/>
  <c r="G12" i="15"/>
  <c r="H12" i="15" s="1"/>
  <c r="Q15" i="15"/>
  <c r="R15" i="15" s="1"/>
  <c r="L15" i="6"/>
  <c r="S114" i="15"/>
  <c r="BJ271" i="1"/>
  <c r="K271" i="15"/>
  <c r="L271" i="15" s="1"/>
  <c r="O271" i="15"/>
  <c r="P271" i="15" s="1"/>
  <c r="G271" i="15"/>
  <c r="H271" i="15" s="1"/>
  <c r="S229" i="15"/>
  <c r="Q56" i="15"/>
  <c r="R56" i="15" s="1"/>
  <c r="L56" i="6"/>
  <c r="Q126" i="15"/>
  <c r="R126" i="15" s="1"/>
  <c r="L126" i="6"/>
  <c r="Q604" i="15"/>
  <c r="R604" i="15" s="1"/>
  <c r="L604" i="6"/>
  <c r="Q519" i="15"/>
  <c r="R519" i="15" s="1"/>
  <c r="L519" i="6"/>
  <c r="BI294" i="1"/>
  <c r="J294" i="6" s="1"/>
  <c r="G294" i="15"/>
  <c r="H294" i="15" s="1"/>
  <c r="O294" i="15"/>
  <c r="P294" i="15" s="1"/>
  <c r="K294" i="15"/>
  <c r="L294" i="15" s="1"/>
  <c r="BI290" i="1"/>
  <c r="J290" i="6" s="1"/>
  <c r="K290" i="15"/>
  <c r="L290" i="15" s="1"/>
  <c r="O290" i="15"/>
  <c r="P290" i="15" s="1"/>
  <c r="G290" i="15"/>
  <c r="H290" i="15" s="1"/>
  <c r="S90" i="15"/>
  <c r="N70" i="6"/>
  <c r="M126" i="6"/>
  <c r="M71" i="6"/>
  <c r="BJ70" i="1"/>
  <c r="H70" i="6"/>
  <c r="I70" i="6" s="1"/>
  <c r="K70" i="6"/>
  <c r="Q70" i="15" s="1"/>
  <c r="R70" i="15" s="1"/>
  <c r="M612" i="6"/>
  <c r="K569" i="6"/>
  <c r="M252" i="6"/>
  <c r="M248" i="6"/>
  <c r="K240" i="6"/>
  <c r="M240" i="6"/>
  <c r="K215" i="6"/>
  <c r="M109" i="6"/>
  <c r="M28" i="6"/>
  <c r="M24" i="6"/>
  <c r="K16" i="6"/>
  <c r="K114" i="6"/>
  <c r="M607" i="6"/>
  <c r="M119" i="6"/>
  <c r="K608" i="6"/>
  <c r="M236" i="6"/>
  <c r="M284" i="6"/>
  <c r="M264" i="6"/>
  <c r="G552" i="6"/>
  <c r="K606" i="6"/>
  <c r="BC462" i="1"/>
  <c r="F462" i="1" s="1"/>
  <c r="BC428" i="1"/>
  <c r="F428" i="1" s="1"/>
  <c r="BC427" i="1"/>
  <c r="F427" i="1" s="1"/>
  <c r="BJ114" i="1"/>
  <c r="BI114" i="1"/>
  <c r="BJ608" i="1"/>
  <c r="BI608" i="1"/>
  <c r="K235" i="6"/>
  <c r="BJ287" i="1"/>
  <c r="BI287" i="1"/>
  <c r="J533" i="6"/>
  <c r="BE463" i="1"/>
  <c r="BF463" i="1"/>
  <c r="BP463" i="1"/>
  <c r="BQ463" i="1" s="1"/>
  <c r="K231" i="6"/>
  <c r="K170" i="6"/>
  <c r="K7" i="6"/>
  <c r="M580" i="6"/>
  <c r="M403" i="6"/>
  <c r="M251" i="6"/>
  <c r="M408" i="6"/>
  <c r="M406" i="6"/>
  <c r="J595" i="6"/>
  <c r="M594" i="6"/>
  <c r="M545" i="6"/>
  <c r="M564" i="6"/>
  <c r="M519" i="6"/>
  <c r="K596" i="6"/>
  <c r="J593" i="6"/>
  <c r="M592" i="6"/>
  <c r="M560" i="6"/>
  <c r="M556" i="6"/>
  <c r="K552" i="6"/>
  <c r="K544" i="6"/>
  <c r="G520" i="6"/>
  <c r="K514" i="6"/>
  <c r="M599" i="6"/>
  <c r="M591" i="6"/>
  <c r="G557" i="6"/>
  <c r="G555" i="6"/>
  <c r="G553" i="6"/>
  <c r="G551" i="6"/>
  <c r="G511" i="6"/>
  <c r="J273" i="6"/>
  <c r="K506" i="6"/>
  <c r="M458" i="6"/>
  <c r="AY448" i="1"/>
  <c r="K492" i="6"/>
  <c r="K485" i="6"/>
  <c r="M483" i="6"/>
  <c r="K467" i="6"/>
  <c r="K454" i="6"/>
  <c r="M428" i="6"/>
  <c r="G256" i="6"/>
  <c r="G514" i="6"/>
  <c r="K505" i="6"/>
  <c r="M490" i="6"/>
  <c r="K463" i="6"/>
  <c r="K450" i="6"/>
  <c r="K446" i="6"/>
  <c r="M423" i="6"/>
  <c r="H397" i="6"/>
  <c r="I397" i="6" s="1"/>
  <c r="BJ397" i="1"/>
  <c r="BI397" i="1"/>
  <c r="M389" i="6"/>
  <c r="M387" i="6"/>
  <c r="M383" i="6"/>
  <c r="M379" i="6"/>
  <c r="M377" i="6"/>
  <c r="M365" i="6"/>
  <c r="M359" i="6"/>
  <c r="M357" i="6"/>
  <c r="M355" i="6"/>
  <c r="M351" i="6"/>
  <c r="M345" i="6"/>
  <c r="M343" i="6"/>
  <c r="M339" i="6"/>
  <c r="M335" i="6"/>
  <c r="M325" i="6"/>
  <c r="M321" i="6"/>
  <c r="M313" i="6"/>
  <c r="M309" i="6"/>
  <c r="M307" i="6"/>
  <c r="M303" i="6"/>
  <c r="M301" i="6"/>
  <c r="M291" i="6"/>
  <c r="M228" i="6"/>
  <c r="G364" i="6"/>
  <c r="G362" i="6"/>
  <c r="BR360" i="1"/>
  <c r="BT360" i="1"/>
  <c r="G297" i="6"/>
  <c r="G222" i="6"/>
  <c r="G210" i="6"/>
  <c r="J179" i="6"/>
  <c r="G174" i="6"/>
  <c r="G74" i="6"/>
  <c r="J56" i="6"/>
  <c r="J40" i="6"/>
  <c r="J35" i="6"/>
  <c r="G258" i="6"/>
  <c r="K169" i="6"/>
  <c r="K152" i="6"/>
  <c r="K148" i="6"/>
  <c r="K144" i="6"/>
  <c r="K142" i="6"/>
  <c r="K127" i="6"/>
  <c r="J108" i="6"/>
  <c r="J103" i="6"/>
  <c r="K101" i="6"/>
  <c r="K95" i="6"/>
  <c r="K396" i="6"/>
  <c r="E326" i="6"/>
  <c r="F326" i="6" s="1"/>
  <c r="BE326" i="1"/>
  <c r="BF326" i="1"/>
  <c r="K242" i="6"/>
  <c r="M241" i="6"/>
  <c r="J230" i="6"/>
  <c r="G214" i="6"/>
  <c r="M181" i="6"/>
  <c r="G170" i="6"/>
  <c r="K154" i="6"/>
  <c r="J141" i="6"/>
  <c r="K139" i="6"/>
  <c r="K135" i="6"/>
  <c r="J101" i="6"/>
  <c r="J90" i="6"/>
  <c r="K88" i="6"/>
  <c r="M82" i="6"/>
  <c r="M78" i="6"/>
  <c r="M76" i="6"/>
  <c r="G70" i="6"/>
  <c r="M53" i="6"/>
  <c r="G50" i="6"/>
  <c r="M38" i="6"/>
  <c r="M32" i="6"/>
  <c r="N71" i="6"/>
  <c r="J328" i="6"/>
  <c r="N227" i="6"/>
  <c r="M212" i="6"/>
  <c r="G171" i="6"/>
  <c r="J129" i="6"/>
  <c r="G118" i="6"/>
  <c r="J41" i="6"/>
  <c r="N126" i="6"/>
  <c r="G69" i="6"/>
  <c r="G62" i="6"/>
  <c r="E58" i="6"/>
  <c r="F58" i="6" s="1"/>
  <c r="BF58" i="1"/>
  <c r="BE58" i="1"/>
  <c r="J180" i="6"/>
  <c r="E125" i="6"/>
  <c r="F125" i="6" s="1"/>
  <c r="BF125" i="1"/>
  <c r="BP125" i="1"/>
  <c r="BQ125" i="1" s="1"/>
  <c r="BE125" i="1"/>
  <c r="BS125" i="1"/>
  <c r="BU125" i="1"/>
  <c r="N83" i="6"/>
  <c r="G65" i="6"/>
  <c r="M63" i="6"/>
  <c r="BR51" i="1"/>
  <c r="BT51" i="1"/>
  <c r="BT617" i="1"/>
  <c r="BR617" i="1"/>
  <c r="BS620" i="1"/>
  <c r="M547" i="6"/>
  <c r="K589" i="6"/>
  <c r="J580" i="6"/>
  <c r="M602" i="6"/>
  <c r="J579" i="6"/>
  <c r="K549" i="6"/>
  <c r="J546" i="6"/>
  <c r="J516" i="6"/>
  <c r="BT618" i="1"/>
  <c r="BR618" i="1"/>
  <c r="G599" i="6"/>
  <c r="G594" i="6"/>
  <c r="G586" i="6"/>
  <c r="G584" i="6"/>
  <c r="M445" i="6"/>
  <c r="G593" i="6"/>
  <c r="M590" i="6"/>
  <c r="K548" i="6"/>
  <c r="K543" i="6"/>
  <c r="M522" i="6"/>
  <c r="K516" i="6"/>
  <c r="M597" i="6"/>
  <c r="K593" i="6"/>
  <c r="M589" i="6"/>
  <c r="K586" i="6"/>
  <c r="K584" i="6"/>
  <c r="N561" i="6"/>
  <c r="K521" i="6"/>
  <c r="K517" i="6"/>
  <c r="M600" i="6"/>
  <c r="M596" i="6"/>
  <c r="M583" i="6"/>
  <c r="M562" i="6"/>
  <c r="M558" i="6"/>
  <c r="M552" i="6"/>
  <c r="M549" i="6"/>
  <c r="M544" i="6"/>
  <c r="G516" i="6"/>
  <c r="K583" i="6"/>
  <c r="G580" i="6"/>
  <c r="M497" i="6"/>
  <c r="K489" i="6"/>
  <c r="K469" i="6"/>
  <c r="N463" i="6"/>
  <c r="K462" i="6"/>
  <c r="M436" i="6"/>
  <c r="J395" i="6"/>
  <c r="J326" i="6"/>
  <c r="G273" i="6"/>
  <c r="K510" i="6"/>
  <c r="M506" i="6"/>
  <c r="J455" i="6"/>
  <c r="K436" i="6"/>
  <c r="G389" i="6"/>
  <c r="J376" i="6"/>
  <c r="J375" i="6"/>
  <c r="J372" i="6"/>
  <c r="J369" i="6"/>
  <c r="J364" i="6"/>
  <c r="J362" i="6"/>
  <c r="G361" i="6"/>
  <c r="N274" i="6"/>
  <c r="G522" i="6"/>
  <c r="M492" i="6"/>
  <c r="M485" i="6"/>
  <c r="M467" i="6"/>
  <c r="M454" i="6"/>
  <c r="K435" i="6"/>
  <c r="K427" i="6"/>
  <c r="N415" i="6"/>
  <c r="J246" i="6"/>
  <c r="K472" i="6"/>
  <c r="K468" i="6"/>
  <c r="M450" i="6"/>
  <c r="K447" i="6"/>
  <c r="K422" i="6"/>
  <c r="K418" i="6"/>
  <c r="J405" i="6"/>
  <c r="J403" i="6"/>
  <c r="G396" i="6"/>
  <c r="M386" i="6"/>
  <c r="M382" i="6"/>
  <c r="M378" i="6"/>
  <c r="M374" i="6"/>
  <c r="M370" i="6"/>
  <c r="M368" i="6"/>
  <c r="M362" i="6"/>
  <c r="M360" i="6"/>
  <c r="M358" i="6"/>
  <c r="M354" i="6"/>
  <c r="M350" i="6"/>
  <c r="M348" i="6"/>
  <c r="M340" i="6"/>
  <c r="M336" i="6"/>
  <c r="M324" i="6"/>
  <c r="M320" i="6"/>
  <c r="M312" i="6"/>
  <c r="M302" i="6"/>
  <c r="M300" i="6"/>
  <c r="M296" i="6"/>
  <c r="M290" i="6"/>
  <c r="M270" i="6"/>
  <c r="M268" i="6"/>
  <c r="M227" i="6"/>
  <c r="G360" i="6"/>
  <c r="G263" i="6"/>
  <c r="G257" i="6"/>
  <c r="N244" i="6"/>
  <c r="J78" i="6"/>
  <c r="J73" i="6"/>
  <c r="J51" i="6"/>
  <c r="G40" i="6"/>
  <c r="K13" i="6"/>
  <c r="G217" i="6"/>
  <c r="M204" i="6"/>
  <c r="J162" i="6"/>
  <c r="K151" i="6"/>
  <c r="K147" i="6"/>
  <c r="K143" i="6"/>
  <c r="G108" i="6"/>
  <c r="G103" i="6"/>
  <c r="K100" i="6"/>
  <c r="K94" i="6"/>
  <c r="K51" i="6"/>
  <c r="J396" i="6"/>
  <c r="G371" i="6"/>
  <c r="G369" i="6"/>
  <c r="G318" i="6"/>
  <c r="G298" i="6"/>
  <c r="G261" i="6"/>
  <c r="M242" i="6"/>
  <c r="E230" i="6"/>
  <c r="F230" i="6" s="1"/>
  <c r="BF230" i="1"/>
  <c r="BE230" i="1"/>
  <c r="M175" i="6"/>
  <c r="M167" i="6"/>
  <c r="K157" i="6"/>
  <c r="J142" i="6"/>
  <c r="G141" i="6"/>
  <c r="K138" i="6"/>
  <c r="K134" i="6"/>
  <c r="J97" i="6"/>
  <c r="J91" i="6"/>
  <c r="K87" i="6"/>
  <c r="M81" i="6"/>
  <c r="M75" i="6"/>
  <c r="M73" i="6"/>
  <c r="M52" i="6"/>
  <c r="M39" i="6"/>
  <c r="M37" i="6"/>
  <c r="G13" i="6"/>
  <c r="N328" i="6"/>
  <c r="J242" i="6"/>
  <c r="E227" i="6"/>
  <c r="F227" i="6" s="1"/>
  <c r="BF227" i="1"/>
  <c r="BE227" i="1"/>
  <c r="J176" i="6"/>
  <c r="K129" i="6"/>
  <c r="J102" i="6"/>
  <c r="N41" i="6"/>
  <c r="J13" i="6"/>
  <c r="G156" i="6"/>
  <c r="G48" i="6"/>
  <c r="M42" i="6"/>
  <c r="E180" i="6"/>
  <c r="F180" i="6" s="1"/>
  <c r="BE180" i="1"/>
  <c r="BF180" i="1"/>
  <c r="N125" i="6"/>
  <c r="E83" i="6"/>
  <c r="F83" i="6" s="1"/>
  <c r="BF83" i="1"/>
  <c r="BE83" i="1"/>
  <c r="G56" i="6"/>
  <c r="G51" i="6"/>
  <c r="G35" i="6"/>
  <c r="K590" i="6"/>
  <c r="M579" i="6"/>
  <c r="M563" i="6"/>
  <c r="M550" i="6"/>
  <c r="M546" i="6"/>
  <c r="K520" i="6"/>
  <c r="J586" i="6"/>
  <c r="J584" i="6"/>
  <c r="J561" i="6"/>
  <c r="K559" i="6"/>
  <c r="K553" i="6"/>
  <c r="BR619" i="1"/>
  <c r="BT619" i="1"/>
  <c r="K588" i="6"/>
  <c r="J545" i="6"/>
  <c r="K526" i="6"/>
  <c r="K518" i="6"/>
  <c r="K595" i="6"/>
  <c r="K587" i="6"/>
  <c r="J583" i="6"/>
  <c r="J560" i="6"/>
  <c r="G579" i="6"/>
  <c r="K500" i="6"/>
  <c r="M489" i="6"/>
  <c r="M462" i="6"/>
  <c r="G395" i="6"/>
  <c r="M510" i="6"/>
  <c r="K496" i="6"/>
  <c r="K479" i="6"/>
  <c r="BI456" i="1"/>
  <c r="J436" i="6"/>
  <c r="N396" i="6"/>
  <c r="J269" i="6"/>
  <c r="G268" i="6"/>
  <c r="M561" i="6"/>
  <c r="K451" i="6"/>
  <c r="M435" i="6"/>
  <c r="K429" i="6"/>
  <c r="K417" i="6"/>
  <c r="M326" i="6"/>
  <c r="M272" i="6"/>
  <c r="J251" i="6"/>
  <c r="K487" i="6"/>
  <c r="BC505" i="1"/>
  <c r="F505" i="1" s="1"/>
  <c r="E469" i="6"/>
  <c r="F469" i="6" s="1"/>
  <c r="BC503" i="1"/>
  <c r="F503" i="1" s="1"/>
  <c r="BC482" i="1"/>
  <c r="F482" i="1" s="1"/>
  <c r="BF469" i="1"/>
  <c r="BC487" i="1"/>
  <c r="F487" i="1" s="1"/>
  <c r="BC485" i="1"/>
  <c r="F485" i="1" s="1"/>
  <c r="BE469" i="1"/>
  <c r="BS469" i="1"/>
  <c r="BP469" i="1"/>
  <c r="BQ469" i="1" s="1"/>
  <c r="BC468" i="1"/>
  <c r="F468" i="1" s="1"/>
  <c r="BC467" i="1"/>
  <c r="F467" i="1" s="1"/>
  <c r="BC490" i="1"/>
  <c r="F490" i="1" s="1"/>
  <c r="BC478" i="1"/>
  <c r="F478" i="1" s="1"/>
  <c r="BU469" i="1"/>
  <c r="BC484" i="1"/>
  <c r="F484" i="1" s="1"/>
  <c r="BC477" i="1"/>
  <c r="F477" i="1" s="1"/>
  <c r="BC475" i="1"/>
  <c r="F475" i="1" s="1"/>
  <c r="BC473" i="1"/>
  <c r="F473" i="1" s="1"/>
  <c r="BC471" i="1"/>
  <c r="F471" i="1" s="1"/>
  <c r="BC486" i="1"/>
  <c r="F486" i="1" s="1"/>
  <c r="BC469" i="1"/>
  <c r="BC488" i="1"/>
  <c r="F488" i="1" s="1"/>
  <c r="BC474" i="1"/>
  <c r="F474" i="1" s="1"/>
  <c r="BC470" i="1"/>
  <c r="F470" i="1" s="1"/>
  <c r="M468" i="6"/>
  <c r="AY416" i="1"/>
  <c r="BD416" i="1"/>
  <c r="BD436" i="1"/>
  <c r="AY436" i="1"/>
  <c r="J406" i="6"/>
  <c r="G405" i="6"/>
  <c r="G403" i="6"/>
  <c r="M385" i="6"/>
  <c r="M381" i="6"/>
  <c r="M375" i="6"/>
  <c r="M373" i="6"/>
  <c r="M371" i="6"/>
  <c r="M369" i="6"/>
  <c r="M367" i="6"/>
  <c r="M363" i="6"/>
  <c r="M353" i="6"/>
  <c r="M349" i="6"/>
  <c r="M347" i="6"/>
  <c r="M341" i="6"/>
  <c r="M337" i="6"/>
  <c r="M323" i="6"/>
  <c r="M319" i="6"/>
  <c r="M317" i="6"/>
  <c r="M315" i="6"/>
  <c r="M311" i="6"/>
  <c r="M305" i="6"/>
  <c r="M299" i="6"/>
  <c r="M297" i="6"/>
  <c r="M295" i="6"/>
  <c r="M269" i="6"/>
  <c r="G372" i="6"/>
  <c r="G358" i="6"/>
  <c r="J274" i="6"/>
  <c r="J244" i="6"/>
  <c r="J241" i="6"/>
  <c r="J229" i="6"/>
  <c r="G218" i="6"/>
  <c r="G78" i="6"/>
  <c r="J39" i="6"/>
  <c r="G31" i="6"/>
  <c r="G12" i="6"/>
  <c r="G262" i="6"/>
  <c r="K243" i="6"/>
  <c r="G242" i="6"/>
  <c r="M180" i="6"/>
  <c r="G162" i="6"/>
  <c r="K150" i="6"/>
  <c r="K146" i="6"/>
  <c r="J105" i="6"/>
  <c r="G102" i="6"/>
  <c r="K99" i="6"/>
  <c r="K93" i="6"/>
  <c r="K166" i="6"/>
  <c r="K156" i="6"/>
  <c r="G142" i="6"/>
  <c r="K137" i="6"/>
  <c r="K133" i="6"/>
  <c r="J126" i="6"/>
  <c r="G97" i="6"/>
  <c r="G91" i="6"/>
  <c r="K86" i="6"/>
  <c r="M80" i="6"/>
  <c r="M74" i="6"/>
  <c r="E71" i="6"/>
  <c r="F71" i="6" s="1"/>
  <c r="BF71" i="1"/>
  <c r="BE71" i="1"/>
  <c r="M57" i="6"/>
  <c r="M55" i="6"/>
  <c r="M40" i="6"/>
  <c r="M36" i="6"/>
  <c r="M34" i="6"/>
  <c r="E15" i="6"/>
  <c r="F15" i="6" s="1"/>
  <c r="BF15" i="1"/>
  <c r="BE15" i="1"/>
  <c r="BT13" i="1"/>
  <c r="BR13" i="1"/>
  <c r="N7" i="6"/>
  <c r="G269" i="6"/>
  <c r="G260" i="6"/>
  <c r="E246" i="6"/>
  <c r="F246" i="6" s="1"/>
  <c r="BE246" i="1"/>
  <c r="BF246" i="1"/>
  <c r="K229" i="6"/>
  <c r="G219" i="6"/>
  <c r="G179" i="6"/>
  <c r="G130" i="6"/>
  <c r="N129" i="6"/>
  <c r="G160" i="6"/>
  <c r="G157" i="6"/>
  <c r="G120" i="6"/>
  <c r="K102" i="6"/>
  <c r="G101" i="6"/>
  <c r="E41" i="6"/>
  <c r="F41" i="6" s="1"/>
  <c r="BF41" i="1"/>
  <c r="BE41" i="1"/>
  <c r="G184" i="6"/>
  <c r="BR165" i="1"/>
  <c r="BT165" i="1"/>
  <c r="G122" i="6"/>
  <c r="N73" i="6"/>
  <c r="M62" i="6"/>
  <c r="J58" i="6"/>
  <c r="G140" i="6"/>
  <c r="G133" i="6"/>
  <c r="J125" i="6"/>
  <c r="M41" i="6"/>
  <c r="G63" i="6"/>
  <c r="M58" i="6"/>
  <c r="J14" i="6"/>
  <c r="M83" i="6"/>
  <c r="G18" i="6"/>
  <c r="K597" i="6"/>
  <c r="BP620" i="1"/>
  <c r="K598" i="6"/>
  <c r="M578" i="6"/>
  <c r="M548" i="6"/>
  <c r="M543" i="6"/>
  <c r="G601" i="6"/>
  <c r="J594" i="6"/>
  <c r="M593" i="6"/>
  <c r="K557" i="6"/>
  <c r="K555" i="6"/>
  <c r="K525" i="6"/>
  <c r="K513" i="6"/>
  <c r="G595" i="6"/>
  <c r="M585" i="6"/>
  <c r="M581" i="6"/>
  <c r="K551" i="6"/>
  <c r="J547" i="6"/>
  <c r="K530" i="6"/>
  <c r="M598" i="6"/>
  <c r="K594" i="6"/>
  <c r="K579" i="6"/>
  <c r="K550" i="6"/>
  <c r="M534" i="6"/>
  <c r="M610" i="6"/>
  <c r="K582" i="6"/>
  <c r="G575" i="6"/>
  <c r="G560" i="6"/>
  <c r="J557" i="6"/>
  <c r="J555" i="6"/>
  <c r="J553" i="6"/>
  <c r="M539" i="6"/>
  <c r="K529" i="6"/>
  <c r="K509" i="6"/>
  <c r="M611" i="6"/>
  <c r="K592" i="6"/>
  <c r="M588" i="6"/>
  <c r="M554" i="6"/>
  <c r="M551" i="6"/>
  <c r="J520" i="6"/>
  <c r="BT604" i="1"/>
  <c r="BR604" i="1"/>
  <c r="K599" i="6"/>
  <c r="BR599" i="1"/>
  <c r="BT599" i="1"/>
  <c r="M595" i="6"/>
  <c r="K591" i="6"/>
  <c r="M587" i="6"/>
  <c r="K585" i="6"/>
  <c r="K581" i="6"/>
  <c r="K558" i="6"/>
  <c r="K556" i="6"/>
  <c r="K554" i="6"/>
  <c r="M500" i="6"/>
  <c r="M480" i="6"/>
  <c r="K459" i="6"/>
  <c r="M455" i="6"/>
  <c r="K445" i="6"/>
  <c r="AY435" i="1"/>
  <c r="G271" i="6"/>
  <c r="M496" i="6"/>
  <c r="M493" i="6"/>
  <c r="M479" i="6"/>
  <c r="J469" i="6"/>
  <c r="K458" i="6"/>
  <c r="K455" i="6"/>
  <c r="J446" i="6"/>
  <c r="K421" i="6"/>
  <c r="M273" i="6"/>
  <c r="J256" i="6"/>
  <c r="G251" i="6"/>
  <c r="G583" i="6"/>
  <c r="M505" i="6"/>
  <c r="M501" i="6"/>
  <c r="K490" i="6"/>
  <c r="M487" i="6"/>
  <c r="K476" i="6"/>
  <c r="N445" i="6"/>
  <c r="BI416" i="1"/>
  <c r="G406" i="6"/>
  <c r="M388" i="6"/>
  <c r="M384" i="6"/>
  <c r="M380" i="6"/>
  <c r="M376" i="6"/>
  <c r="M372" i="6"/>
  <c r="M366" i="6"/>
  <c r="M364" i="6"/>
  <c r="M356" i="6"/>
  <c r="M352" i="6"/>
  <c r="M346" i="6"/>
  <c r="M344" i="6"/>
  <c r="M342" i="6"/>
  <c r="M338" i="6"/>
  <c r="M334" i="6"/>
  <c r="M322" i="6"/>
  <c r="M318" i="6"/>
  <c r="M316" i="6"/>
  <c r="M314" i="6"/>
  <c r="M310" i="6"/>
  <c r="M308" i="6"/>
  <c r="M306" i="6"/>
  <c r="M304" i="6"/>
  <c r="M298" i="6"/>
  <c r="M294" i="6"/>
  <c r="K272" i="6"/>
  <c r="K274" i="6"/>
  <c r="K244" i="6"/>
  <c r="M222" i="6"/>
  <c r="J74" i="6"/>
  <c r="G39" i="6"/>
  <c r="M243" i="6"/>
  <c r="K179" i="6"/>
  <c r="J160" i="6"/>
  <c r="K149" i="6"/>
  <c r="K145" i="6"/>
  <c r="K128" i="6"/>
  <c r="G105" i="6"/>
  <c r="K98" i="6"/>
  <c r="K96" i="6"/>
  <c r="K92" i="6"/>
  <c r="G377" i="6"/>
  <c r="G365" i="6"/>
  <c r="G363" i="6"/>
  <c r="N326" i="6"/>
  <c r="G316" i="6"/>
  <c r="E241" i="6"/>
  <c r="F241" i="6" s="1"/>
  <c r="BE241" i="1"/>
  <c r="BS241" i="1"/>
  <c r="BU241" i="1"/>
  <c r="BF241" i="1"/>
  <c r="BP241" i="1"/>
  <c r="BQ241" i="1" s="1"/>
  <c r="N230" i="6"/>
  <c r="G199" i="6"/>
  <c r="E176" i="6"/>
  <c r="F176" i="6" s="1"/>
  <c r="BE176" i="1"/>
  <c r="BS176" i="1"/>
  <c r="BF176" i="1"/>
  <c r="BU176" i="1"/>
  <c r="BP176" i="1"/>
  <c r="BQ176" i="1" s="1"/>
  <c r="J170" i="6"/>
  <c r="K155" i="6"/>
  <c r="K140" i="6"/>
  <c r="K136" i="6"/>
  <c r="K132" i="6"/>
  <c r="M79" i="6"/>
  <c r="M77" i="6"/>
  <c r="M56" i="6"/>
  <c r="M54" i="6"/>
  <c r="J50" i="6"/>
  <c r="M35" i="6"/>
  <c r="M33" i="6"/>
  <c r="G14" i="6"/>
  <c r="M13" i="6"/>
  <c r="E7" i="6"/>
  <c r="F7" i="6" s="1"/>
  <c r="BF7" i="1"/>
  <c r="BE7" i="1"/>
  <c r="N15" i="6"/>
  <c r="G349" i="6"/>
  <c r="E328" i="6"/>
  <c r="F328" i="6" s="1"/>
  <c r="BF328" i="1"/>
  <c r="BE328" i="1"/>
  <c r="G259" i="6"/>
  <c r="N246" i="6"/>
  <c r="M229" i="6"/>
  <c r="J227" i="6"/>
  <c r="N170" i="6"/>
  <c r="N102" i="6"/>
  <c r="G43" i="6"/>
  <c r="G19" i="6"/>
  <c r="G8" i="6"/>
  <c r="G165" i="6"/>
  <c r="E126" i="6"/>
  <c r="F126" i="6" s="1"/>
  <c r="BU126" i="1"/>
  <c r="BF126" i="1"/>
  <c r="BP126" i="1"/>
  <c r="BQ126" i="1" s="1"/>
  <c r="BE126" i="1"/>
  <c r="BS126" i="1"/>
  <c r="E73" i="6"/>
  <c r="F73" i="6" s="1"/>
  <c r="BE73" i="1"/>
  <c r="BF73" i="1"/>
  <c r="N58" i="6"/>
  <c r="N180" i="6"/>
  <c r="J83" i="6"/>
  <c r="J604" i="6"/>
  <c r="G604" i="6"/>
  <c r="M604" i="6"/>
  <c r="BI437" i="1" l="1"/>
  <c r="AY441" i="1"/>
  <c r="AY450" i="1"/>
  <c r="L294" i="6"/>
  <c r="BD461" i="1"/>
  <c r="AY429" i="1"/>
  <c r="S429" i="15" s="1"/>
  <c r="BD426" i="1"/>
  <c r="E426" i="15" s="1"/>
  <c r="F426" i="15" s="1"/>
  <c r="AY460" i="1"/>
  <c r="S460" i="15" s="1"/>
  <c r="AY455" i="1"/>
  <c r="BD451" i="1"/>
  <c r="I451" i="15" s="1"/>
  <c r="J451" i="15" s="1"/>
  <c r="BD435" i="1"/>
  <c r="M435" i="15" s="1"/>
  <c r="N435" i="15" s="1"/>
  <c r="BD455" i="1"/>
  <c r="E455" i="15" s="1"/>
  <c r="F455" i="15" s="1"/>
  <c r="BD452" i="1"/>
  <c r="L74" i="6"/>
  <c r="AY447" i="1"/>
  <c r="N447" i="6" s="1"/>
  <c r="BI452" i="1"/>
  <c r="J452" i="6" s="1"/>
  <c r="BD454" i="1"/>
  <c r="I454" i="15" s="1"/>
  <c r="J454" i="15" s="1"/>
  <c r="BD447" i="1"/>
  <c r="E447" i="6" s="1"/>
  <c r="F447" i="6" s="1"/>
  <c r="AY454" i="1"/>
  <c r="N454" i="6" s="1"/>
  <c r="BI451" i="1"/>
  <c r="BI434" i="1"/>
  <c r="J434" i="6" s="1"/>
  <c r="L265" i="6"/>
  <c r="BD458" i="1"/>
  <c r="I458" i="15" s="1"/>
  <c r="J458" i="15" s="1"/>
  <c r="AY423" i="1"/>
  <c r="S423" i="15" s="1"/>
  <c r="BD448" i="1"/>
  <c r="M448" i="15" s="1"/>
  <c r="N448" i="15" s="1"/>
  <c r="L271" i="6"/>
  <c r="BI423" i="1"/>
  <c r="J423" i="6" s="1"/>
  <c r="AY437" i="1"/>
  <c r="N437" i="6" s="1"/>
  <c r="AY459" i="1"/>
  <c r="BD441" i="1"/>
  <c r="E441" i="15" s="1"/>
  <c r="F441" i="15" s="1"/>
  <c r="AY434" i="1"/>
  <c r="N434" i="6" s="1"/>
  <c r="AY456" i="1"/>
  <c r="S456" i="15" s="1"/>
  <c r="BI450" i="1"/>
  <c r="BD453" i="1"/>
  <c r="I453" i="15" s="1"/>
  <c r="J453" i="15" s="1"/>
  <c r="BD460" i="1"/>
  <c r="E460" i="15" s="1"/>
  <c r="F460" i="15" s="1"/>
  <c r="BD459" i="1"/>
  <c r="I459" i="15" s="1"/>
  <c r="J459" i="15" s="1"/>
  <c r="BI461" i="1"/>
  <c r="J461" i="6" s="1"/>
  <c r="AY430" i="1"/>
  <c r="S430" i="15" s="1"/>
  <c r="BD429" i="1"/>
  <c r="M429" i="15" s="1"/>
  <c r="N429" i="15" s="1"/>
  <c r="BI426" i="1"/>
  <c r="J426" i="6" s="1"/>
  <c r="BI453" i="1"/>
  <c r="BD430" i="1"/>
  <c r="I430" i="15" s="1"/>
  <c r="J430" i="15" s="1"/>
  <c r="L290" i="6"/>
  <c r="BD424" i="1"/>
  <c r="M424" i="15" s="1"/>
  <c r="N424" i="15" s="1"/>
  <c r="L578" i="6"/>
  <c r="E604" i="15"/>
  <c r="F604" i="15" s="1"/>
  <c r="I604" i="15"/>
  <c r="J604" i="15" s="1"/>
  <c r="Q269" i="15"/>
  <c r="R269" i="15" s="1"/>
  <c r="BI424" i="1"/>
  <c r="J424" i="6" s="1"/>
  <c r="AY458" i="1"/>
  <c r="S458" i="15" s="1"/>
  <c r="BD457" i="1"/>
  <c r="I457" i="15" s="1"/>
  <c r="J457" i="15" s="1"/>
  <c r="BI449" i="1"/>
  <c r="J449" i="6" s="1"/>
  <c r="BT463" i="1"/>
  <c r="BI457" i="1"/>
  <c r="J457" i="6" s="1"/>
  <c r="L63" i="6"/>
  <c r="BD449" i="1"/>
  <c r="I449" i="15" s="1"/>
  <c r="J449" i="15" s="1"/>
  <c r="S463" i="15"/>
  <c r="L113" i="6"/>
  <c r="K12" i="6"/>
  <c r="BO12" i="1"/>
  <c r="M12" i="6" s="1"/>
  <c r="L246" i="6"/>
  <c r="K395" i="6"/>
  <c r="BO395" i="1"/>
  <c r="M395" i="6" s="1"/>
  <c r="K333" i="6"/>
  <c r="BO333" i="1"/>
  <c r="M333" i="6" s="1"/>
  <c r="Q113" i="15"/>
  <c r="R113" i="15" s="1"/>
  <c r="L237" i="6"/>
  <c r="Q237" i="15"/>
  <c r="R237" i="15" s="1"/>
  <c r="K542" i="6"/>
  <c r="BO542" i="1"/>
  <c r="M542" i="6" s="1"/>
  <c r="Q268" i="15"/>
  <c r="R268" i="15" s="1"/>
  <c r="U176" i="15"/>
  <c r="U125" i="15"/>
  <c r="Q132" i="15"/>
  <c r="R132" i="15" s="1"/>
  <c r="L132" i="6"/>
  <c r="Q558" i="15"/>
  <c r="R558" i="15" s="1"/>
  <c r="L558" i="6"/>
  <c r="Q596" i="15"/>
  <c r="R596" i="15" s="1"/>
  <c r="L596" i="6"/>
  <c r="Q608" i="15"/>
  <c r="R608" i="15" s="1"/>
  <c r="L608" i="6"/>
  <c r="Q86" i="15"/>
  <c r="R86" i="15" s="1"/>
  <c r="L86" i="6"/>
  <c r="S461" i="15"/>
  <c r="Q142" i="15"/>
  <c r="R142" i="15" s="1"/>
  <c r="L142" i="6"/>
  <c r="Q169" i="15"/>
  <c r="R169" i="15" s="1"/>
  <c r="L169" i="6"/>
  <c r="Q7" i="15"/>
  <c r="R7" i="15" s="1"/>
  <c r="L7" i="6"/>
  <c r="Q215" i="15"/>
  <c r="R215" i="15" s="1"/>
  <c r="L215" i="6"/>
  <c r="Q240" i="15"/>
  <c r="R240" i="15" s="1"/>
  <c r="L240" i="6"/>
  <c r="E361" i="15"/>
  <c r="F361" i="15" s="1"/>
  <c r="I361" i="15"/>
  <c r="J361" i="15" s="1"/>
  <c r="E51" i="15"/>
  <c r="F51" i="15" s="1"/>
  <c r="I51" i="15"/>
  <c r="J51" i="15" s="1"/>
  <c r="Q98" i="15"/>
  <c r="R98" i="15" s="1"/>
  <c r="L98" i="6"/>
  <c r="Q272" i="15"/>
  <c r="R272" i="15" s="1"/>
  <c r="L272" i="6"/>
  <c r="S453" i="15"/>
  <c r="Q591" i="15"/>
  <c r="R591" i="15" s="1"/>
  <c r="L591" i="6"/>
  <c r="Q550" i="15"/>
  <c r="R550" i="15" s="1"/>
  <c r="L550" i="6"/>
  <c r="I436" i="15"/>
  <c r="J436" i="15" s="1"/>
  <c r="M436" i="15"/>
  <c r="N436" i="15" s="1"/>
  <c r="E436" i="15"/>
  <c r="F436" i="15" s="1"/>
  <c r="Q429" i="15"/>
  <c r="R429" i="15" s="1"/>
  <c r="L429" i="6"/>
  <c r="M437" i="15"/>
  <c r="N437" i="15" s="1"/>
  <c r="I437" i="15"/>
  <c r="J437" i="15" s="1"/>
  <c r="E437" i="15"/>
  <c r="F437" i="15" s="1"/>
  <c r="Q520" i="15"/>
  <c r="R520" i="15" s="1"/>
  <c r="L520" i="6"/>
  <c r="Q87" i="15"/>
  <c r="R87" i="15" s="1"/>
  <c r="L87" i="6"/>
  <c r="Q157" i="15"/>
  <c r="R157" i="15" s="1"/>
  <c r="L157" i="6"/>
  <c r="Q151" i="15"/>
  <c r="R151" i="15" s="1"/>
  <c r="L151" i="6"/>
  <c r="Q447" i="15"/>
  <c r="R447" i="15" s="1"/>
  <c r="L447" i="6"/>
  <c r="Q427" i="15"/>
  <c r="R427" i="15" s="1"/>
  <c r="L427" i="6"/>
  <c r="E459" i="15"/>
  <c r="F459" i="15" s="1"/>
  <c r="Q489" i="15"/>
  <c r="R489" i="15" s="1"/>
  <c r="L489" i="6"/>
  <c r="Q516" i="15"/>
  <c r="R516" i="15" s="1"/>
  <c r="L516" i="6"/>
  <c r="Q589" i="15"/>
  <c r="R589" i="15" s="1"/>
  <c r="L589" i="6"/>
  <c r="Q154" i="15"/>
  <c r="R154" i="15" s="1"/>
  <c r="L154" i="6"/>
  <c r="Q152" i="15"/>
  <c r="R152" i="15" s="1"/>
  <c r="L152" i="6"/>
  <c r="Q446" i="15"/>
  <c r="R446" i="15" s="1"/>
  <c r="L446" i="6"/>
  <c r="Q485" i="15"/>
  <c r="R485" i="15" s="1"/>
  <c r="L485" i="6"/>
  <c r="S448" i="15"/>
  <c r="M426" i="15"/>
  <c r="N426" i="15" s="1"/>
  <c r="S424" i="15"/>
  <c r="Q606" i="15"/>
  <c r="R606" i="15" s="1"/>
  <c r="L606" i="6"/>
  <c r="Q581" i="15"/>
  <c r="R581" i="15" s="1"/>
  <c r="L581" i="6"/>
  <c r="Q509" i="15"/>
  <c r="R509" i="15" s="1"/>
  <c r="L509" i="6"/>
  <c r="Q582" i="15"/>
  <c r="R582" i="15" s="1"/>
  <c r="L582" i="6"/>
  <c r="Q555" i="15"/>
  <c r="R555" i="15" s="1"/>
  <c r="L555" i="6"/>
  <c r="Q598" i="15"/>
  <c r="R598" i="15" s="1"/>
  <c r="L598" i="6"/>
  <c r="Q102" i="15"/>
  <c r="R102" i="15" s="1"/>
  <c r="L102" i="6"/>
  <c r="Q229" i="15"/>
  <c r="R229" i="15" s="1"/>
  <c r="L229" i="6"/>
  <c r="M456" i="15"/>
  <c r="N456" i="15" s="1"/>
  <c r="I456" i="15"/>
  <c r="J456" i="15" s="1"/>
  <c r="E456" i="15"/>
  <c r="F456" i="15" s="1"/>
  <c r="Q526" i="15"/>
  <c r="R526" i="15" s="1"/>
  <c r="L526" i="6"/>
  <c r="Q590" i="15"/>
  <c r="R590" i="15" s="1"/>
  <c r="L590" i="6"/>
  <c r="Q138" i="15"/>
  <c r="R138" i="15" s="1"/>
  <c r="L138" i="6"/>
  <c r="Q51" i="15"/>
  <c r="R51" i="15" s="1"/>
  <c r="L51" i="6"/>
  <c r="Q435" i="15"/>
  <c r="R435" i="15" s="1"/>
  <c r="L435" i="6"/>
  <c r="S452" i="15"/>
  <c r="Q510" i="15"/>
  <c r="R510" i="15" s="1"/>
  <c r="L510" i="6"/>
  <c r="Q135" i="15"/>
  <c r="R135" i="15" s="1"/>
  <c r="L135" i="6"/>
  <c r="I434" i="15"/>
  <c r="J434" i="15" s="1"/>
  <c r="M434" i="15"/>
  <c r="N434" i="15" s="1"/>
  <c r="E434" i="15"/>
  <c r="F434" i="15" s="1"/>
  <c r="Q231" i="15"/>
  <c r="R231" i="15" s="1"/>
  <c r="L231" i="6"/>
  <c r="Q16" i="15"/>
  <c r="R16" i="15" s="1"/>
  <c r="L16" i="6"/>
  <c r="U126" i="15"/>
  <c r="Q140" i="15"/>
  <c r="R140" i="15" s="1"/>
  <c r="L140" i="6"/>
  <c r="Q92" i="15"/>
  <c r="R92" i="15" s="1"/>
  <c r="L92" i="6"/>
  <c r="Q128" i="15"/>
  <c r="R128" i="15" s="1"/>
  <c r="L128" i="6"/>
  <c r="Q490" i="15"/>
  <c r="R490" i="15" s="1"/>
  <c r="L490" i="6"/>
  <c r="Q421" i="15"/>
  <c r="R421" i="15" s="1"/>
  <c r="L421" i="6"/>
  <c r="E447" i="15"/>
  <c r="F447" i="15" s="1"/>
  <c r="E435" i="15"/>
  <c r="F435" i="15" s="1"/>
  <c r="Q459" i="15"/>
  <c r="R459" i="15" s="1"/>
  <c r="L459" i="6"/>
  <c r="Q554" i="15"/>
  <c r="R554" i="15" s="1"/>
  <c r="L554" i="6"/>
  <c r="Q585" i="15"/>
  <c r="R585" i="15" s="1"/>
  <c r="L585" i="6"/>
  <c r="Q529" i="15"/>
  <c r="R529" i="15" s="1"/>
  <c r="L529" i="6"/>
  <c r="Q594" i="15"/>
  <c r="R594" i="15" s="1"/>
  <c r="L594" i="6"/>
  <c r="Q557" i="15"/>
  <c r="R557" i="15" s="1"/>
  <c r="L557" i="6"/>
  <c r="Q137" i="15"/>
  <c r="R137" i="15" s="1"/>
  <c r="L137" i="6"/>
  <c r="Q93" i="15"/>
  <c r="R93" i="15" s="1"/>
  <c r="L93" i="6"/>
  <c r="Q146" i="15"/>
  <c r="R146" i="15" s="1"/>
  <c r="L146" i="6"/>
  <c r="S416" i="15"/>
  <c r="Q451" i="15"/>
  <c r="R451" i="15" s="1"/>
  <c r="L451" i="6"/>
  <c r="Q479" i="15"/>
  <c r="R479" i="15" s="1"/>
  <c r="L479" i="6"/>
  <c r="Q500" i="15"/>
  <c r="R500" i="15" s="1"/>
  <c r="L500" i="6"/>
  <c r="Q587" i="15"/>
  <c r="R587" i="15" s="1"/>
  <c r="L587" i="6"/>
  <c r="Q129" i="15"/>
  <c r="R129" i="15" s="1"/>
  <c r="L129" i="6"/>
  <c r="Q94" i="15"/>
  <c r="R94" i="15" s="1"/>
  <c r="L94" i="6"/>
  <c r="Q143" i="15"/>
  <c r="R143" i="15" s="1"/>
  <c r="L143" i="6"/>
  <c r="Q418" i="15"/>
  <c r="R418" i="15" s="1"/>
  <c r="L418" i="6"/>
  <c r="S455" i="15"/>
  <c r="Q436" i="15"/>
  <c r="R436" i="15" s="1"/>
  <c r="L436" i="6"/>
  <c r="M452" i="15"/>
  <c r="N452" i="15" s="1"/>
  <c r="E452" i="15"/>
  <c r="F452" i="15" s="1"/>
  <c r="I452" i="15"/>
  <c r="J452" i="15" s="1"/>
  <c r="M454" i="15"/>
  <c r="N454" i="15" s="1"/>
  <c r="E454" i="15"/>
  <c r="F454" i="15" s="1"/>
  <c r="Q517" i="15"/>
  <c r="R517" i="15" s="1"/>
  <c r="L517" i="6"/>
  <c r="Q584" i="15"/>
  <c r="R584" i="15" s="1"/>
  <c r="L584" i="6"/>
  <c r="Q593" i="15"/>
  <c r="R593" i="15" s="1"/>
  <c r="L593" i="6"/>
  <c r="Q543" i="15"/>
  <c r="R543" i="15" s="1"/>
  <c r="L543" i="6"/>
  <c r="Q88" i="15"/>
  <c r="R88" i="15" s="1"/>
  <c r="L88" i="6"/>
  <c r="Q139" i="15"/>
  <c r="R139" i="15" s="1"/>
  <c r="L139" i="6"/>
  <c r="Q144" i="15"/>
  <c r="R144" i="15" s="1"/>
  <c r="L144" i="6"/>
  <c r="Q463" i="15"/>
  <c r="R463" i="15" s="1"/>
  <c r="L463" i="6"/>
  <c r="Q467" i="15"/>
  <c r="R467" i="15" s="1"/>
  <c r="L467" i="6"/>
  <c r="Q506" i="15"/>
  <c r="R506" i="15" s="1"/>
  <c r="L506" i="6"/>
  <c r="S451" i="15"/>
  <c r="Q544" i="15"/>
  <c r="R544" i="15" s="1"/>
  <c r="L544" i="6"/>
  <c r="U463" i="15"/>
  <c r="Q235" i="15"/>
  <c r="R235" i="15" s="1"/>
  <c r="L235" i="6"/>
  <c r="Q569" i="15"/>
  <c r="R569" i="15" s="1"/>
  <c r="L569" i="6"/>
  <c r="E360" i="15"/>
  <c r="F360" i="15" s="1"/>
  <c r="I360" i="15"/>
  <c r="J360" i="15" s="1"/>
  <c r="Q287" i="15"/>
  <c r="R287" i="15" s="1"/>
  <c r="L287" i="6"/>
  <c r="E165" i="15"/>
  <c r="F165" i="15" s="1"/>
  <c r="I165" i="15"/>
  <c r="J165" i="15" s="1"/>
  <c r="Q149" i="15"/>
  <c r="R149" i="15" s="1"/>
  <c r="L149" i="6"/>
  <c r="Q476" i="15"/>
  <c r="R476" i="15" s="1"/>
  <c r="L476" i="6"/>
  <c r="Q458" i="15"/>
  <c r="R458" i="15" s="1"/>
  <c r="L458" i="6"/>
  <c r="Q445" i="15"/>
  <c r="R445" i="15" s="1"/>
  <c r="L445" i="6"/>
  <c r="Q599" i="15"/>
  <c r="R599" i="15" s="1"/>
  <c r="L599" i="6"/>
  <c r="Q530" i="15"/>
  <c r="R530" i="15" s="1"/>
  <c r="L530" i="6"/>
  <c r="Q525" i="15"/>
  <c r="R525" i="15" s="1"/>
  <c r="L525" i="6"/>
  <c r="Q156" i="15"/>
  <c r="R156" i="15" s="1"/>
  <c r="L156" i="6"/>
  <c r="Q417" i="15"/>
  <c r="R417" i="15" s="1"/>
  <c r="L417" i="6"/>
  <c r="Q518" i="15"/>
  <c r="R518" i="15" s="1"/>
  <c r="L518" i="6"/>
  <c r="Q559" i="15"/>
  <c r="R559" i="15" s="1"/>
  <c r="L559" i="6"/>
  <c r="Q134" i="15"/>
  <c r="R134" i="15" s="1"/>
  <c r="L134" i="6"/>
  <c r="Q13" i="15"/>
  <c r="R13" i="15" s="1"/>
  <c r="L13" i="6"/>
  <c r="Q468" i="15"/>
  <c r="R468" i="15" s="1"/>
  <c r="L468" i="6"/>
  <c r="S441" i="15"/>
  <c r="Q462" i="15"/>
  <c r="R462" i="15" s="1"/>
  <c r="L462" i="6"/>
  <c r="Q586" i="15"/>
  <c r="R586" i="15" s="1"/>
  <c r="L586" i="6"/>
  <c r="Q549" i="15"/>
  <c r="R549" i="15" s="1"/>
  <c r="L549" i="6"/>
  <c r="Q95" i="15"/>
  <c r="R95" i="15" s="1"/>
  <c r="L95" i="6"/>
  <c r="Q127" i="15"/>
  <c r="R127" i="15" s="1"/>
  <c r="L127" i="6"/>
  <c r="Q505" i="15"/>
  <c r="R505" i="15" s="1"/>
  <c r="L505" i="6"/>
  <c r="Q454" i="15"/>
  <c r="R454" i="15" s="1"/>
  <c r="L454" i="6"/>
  <c r="S457" i="15"/>
  <c r="S450" i="15"/>
  <c r="Q514" i="15"/>
  <c r="R514" i="15" s="1"/>
  <c r="L514" i="6"/>
  <c r="Q114" i="15"/>
  <c r="R114" i="15" s="1"/>
  <c r="L114" i="6"/>
  <c r="Q136" i="15"/>
  <c r="R136" i="15" s="1"/>
  <c r="L136" i="6"/>
  <c r="Q244" i="15"/>
  <c r="R244" i="15" s="1"/>
  <c r="L244" i="6"/>
  <c r="S447" i="15"/>
  <c r="Q579" i="15"/>
  <c r="R579" i="15" s="1"/>
  <c r="L579" i="6"/>
  <c r="Q133" i="15"/>
  <c r="R133" i="15" s="1"/>
  <c r="L133" i="6"/>
  <c r="Q166" i="15"/>
  <c r="R166" i="15" s="1"/>
  <c r="L166" i="6"/>
  <c r="I416" i="15"/>
  <c r="J416" i="15" s="1"/>
  <c r="M416" i="15"/>
  <c r="N416" i="15" s="1"/>
  <c r="E416" i="15"/>
  <c r="F416" i="15" s="1"/>
  <c r="U469" i="15"/>
  <c r="Q472" i="15"/>
  <c r="R472" i="15" s="1"/>
  <c r="L472" i="6"/>
  <c r="Q101" i="15"/>
  <c r="R101" i="15" s="1"/>
  <c r="L101" i="6"/>
  <c r="Q450" i="15"/>
  <c r="R450" i="15" s="1"/>
  <c r="L450" i="6"/>
  <c r="Q492" i="15"/>
  <c r="R492" i="15" s="1"/>
  <c r="L492" i="6"/>
  <c r="I448" i="15"/>
  <c r="J448" i="15" s="1"/>
  <c r="E448" i="15"/>
  <c r="F448" i="15" s="1"/>
  <c r="Q155" i="15"/>
  <c r="R155" i="15" s="1"/>
  <c r="L155" i="6"/>
  <c r="U241" i="15"/>
  <c r="Q96" i="15"/>
  <c r="R96" i="15" s="1"/>
  <c r="L96" i="6"/>
  <c r="Q145" i="15"/>
  <c r="R145" i="15" s="1"/>
  <c r="L145" i="6"/>
  <c r="Q179" i="15"/>
  <c r="R179" i="15" s="1"/>
  <c r="L179" i="6"/>
  <c r="Q274" i="15"/>
  <c r="R274" i="15" s="1"/>
  <c r="L274" i="6"/>
  <c r="Q455" i="15"/>
  <c r="R455" i="15" s="1"/>
  <c r="L455" i="6"/>
  <c r="S435" i="15"/>
  <c r="Q556" i="15"/>
  <c r="R556" i="15" s="1"/>
  <c r="L556" i="6"/>
  <c r="Q592" i="15"/>
  <c r="R592" i="15" s="1"/>
  <c r="L592" i="6"/>
  <c r="Q551" i="15"/>
  <c r="R551" i="15" s="1"/>
  <c r="L551" i="6"/>
  <c r="Q513" i="15"/>
  <c r="R513" i="15" s="1"/>
  <c r="L513" i="6"/>
  <c r="Q597" i="15"/>
  <c r="R597" i="15" s="1"/>
  <c r="L597" i="6"/>
  <c r="Q99" i="15"/>
  <c r="R99" i="15" s="1"/>
  <c r="L99" i="6"/>
  <c r="Q150" i="15"/>
  <c r="R150" i="15" s="1"/>
  <c r="L150" i="6"/>
  <c r="Q243" i="15"/>
  <c r="R243" i="15" s="1"/>
  <c r="L243" i="6"/>
  <c r="S436" i="15"/>
  <c r="M458" i="15"/>
  <c r="N458" i="15" s="1"/>
  <c r="Q487" i="15"/>
  <c r="R487" i="15" s="1"/>
  <c r="L487" i="6"/>
  <c r="E423" i="15"/>
  <c r="F423" i="15" s="1"/>
  <c r="I423" i="15"/>
  <c r="J423" i="15" s="1"/>
  <c r="M423" i="15"/>
  <c r="N423" i="15" s="1"/>
  <c r="S449" i="15"/>
  <c r="Q496" i="15"/>
  <c r="R496" i="15" s="1"/>
  <c r="L496" i="6"/>
  <c r="Q595" i="15"/>
  <c r="R595" i="15" s="1"/>
  <c r="L595" i="6"/>
  <c r="Q588" i="15"/>
  <c r="R588" i="15" s="1"/>
  <c r="L588" i="6"/>
  <c r="Q553" i="15"/>
  <c r="R553" i="15" s="1"/>
  <c r="L553" i="6"/>
  <c r="Q100" i="15"/>
  <c r="R100" i="15" s="1"/>
  <c r="L100" i="6"/>
  <c r="Q147" i="15"/>
  <c r="R147" i="15" s="1"/>
  <c r="L147" i="6"/>
  <c r="Q422" i="15"/>
  <c r="R422" i="15" s="1"/>
  <c r="L422" i="6"/>
  <c r="S459" i="15"/>
  <c r="M461" i="15"/>
  <c r="N461" i="15" s="1"/>
  <c r="I461" i="15"/>
  <c r="J461" i="15" s="1"/>
  <c r="E461" i="15"/>
  <c r="F461" i="15" s="1"/>
  <c r="S454" i="15"/>
  <c r="Q469" i="15"/>
  <c r="R469" i="15" s="1"/>
  <c r="L469" i="6"/>
  <c r="Q583" i="15"/>
  <c r="R583" i="15" s="1"/>
  <c r="L583" i="6"/>
  <c r="Q521" i="15"/>
  <c r="R521" i="15" s="1"/>
  <c r="L521" i="6"/>
  <c r="Q548" i="15"/>
  <c r="R548" i="15" s="1"/>
  <c r="L548" i="6"/>
  <c r="I429" i="15"/>
  <c r="J429" i="15" s="1"/>
  <c r="Q242" i="15"/>
  <c r="R242" i="15" s="1"/>
  <c r="L242" i="6"/>
  <c r="Q396" i="15"/>
  <c r="R396" i="15" s="1"/>
  <c r="L396" i="6"/>
  <c r="Q148" i="15"/>
  <c r="R148" i="15" s="1"/>
  <c r="L148" i="6"/>
  <c r="S426" i="15"/>
  <c r="M450" i="15"/>
  <c r="N450" i="15" s="1"/>
  <c r="I450" i="15"/>
  <c r="J450" i="15" s="1"/>
  <c r="E450" i="15"/>
  <c r="F450" i="15" s="1"/>
  <c r="M451" i="15"/>
  <c r="N451" i="15" s="1"/>
  <c r="Q552" i="15"/>
  <c r="R552" i="15" s="1"/>
  <c r="L552" i="6"/>
  <c r="Q170" i="15"/>
  <c r="R170" i="15" s="1"/>
  <c r="L170" i="6"/>
  <c r="E130" i="15"/>
  <c r="F130" i="15" s="1"/>
  <c r="I130" i="15"/>
  <c r="J130" i="15" s="1"/>
  <c r="S327" i="15"/>
  <c r="N327" i="6"/>
  <c r="Q562" i="15"/>
  <c r="R562" i="15" s="1"/>
  <c r="L562" i="6"/>
  <c r="E13" i="15"/>
  <c r="F13" i="15" s="1"/>
  <c r="I13" i="15"/>
  <c r="J13" i="15" s="1"/>
  <c r="N580" i="15"/>
  <c r="E599" i="15"/>
  <c r="F599" i="15" s="1"/>
  <c r="I599" i="15"/>
  <c r="J599" i="15" s="1"/>
  <c r="BQ620" i="1"/>
  <c r="BQ580" i="1" s="1"/>
  <c r="L70" i="6"/>
  <c r="M165" i="6"/>
  <c r="K31" i="6"/>
  <c r="AY427" i="1"/>
  <c r="BI427" i="1"/>
  <c r="BD427" i="1"/>
  <c r="M608" i="6"/>
  <c r="M7" i="6"/>
  <c r="M231" i="6"/>
  <c r="G463" i="6"/>
  <c r="J287" i="6"/>
  <c r="M265" i="6"/>
  <c r="BD428" i="1"/>
  <c r="AY428" i="1"/>
  <c r="BI428" i="1"/>
  <c r="M601" i="6"/>
  <c r="J114" i="6"/>
  <c r="BI462" i="1"/>
  <c r="AY462" i="1"/>
  <c r="BD462" i="1"/>
  <c r="M162" i="6"/>
  <c r="M114" i="6"/>
  <c r="M15" i="6"/>
  <c r="M170" i="6"/>
  <c r="M235" i="6"/>
  <c r="J608" i="6"/>
  <c r="G241" i="6"/>
  <c r="BT126" i="1"/>
  <c r="BR126" i="1"/>
  <c r="G126" i="6"/>
  <c r="M125" i="6"/>
  <c r="G176" i="6"/>
  <c r="J429" i="6"/>
  <c r="G41" i="6"/>
  <c r="E416" i="6"/>
  <c r="F416" i="6" s="1"/>
  <c r="BF416" i="1"/>
  <c r="BE416" i="1"/>
  <c r="BD470" i="1"/>
  <c r="AY470" i="1"/>
  <c r="BI470" i="1"/>
  <c r="BD486" i="1"/>
  <c r="AY486" i="1"/>
  <c r="BI486" i="1"/>
  <c r="BD477" i="1"/>
  <c r="AY477" i="1"/>
  <c r="BI477" i="1"/>
  <c r="BD490" i="1"/>
  <c r="AY490" i="1"/>
  <c r="BI490" i="1"/>
  <c r="BT469" i="1"/>
  <c r="BR469" i="1"/>
  <c r="E423" i="6"/>
  <c r="F423" i="6" s="1"/>
  <c r="BF423" i="1"/>
  <c r="E456" i="6"/>
  <c r="F456" i="6" s="1"/>
  <c r="BF456" i="1"/>
  <c r="J437" i="6"/>
  <c r="G83" i="6"/>
  <c r="M85" i="6"/>
  <c r="G227" i="6"/>
  <c r="G230" i="6"/>
  <c r="E461" i="6"/>
  <c r="F461" i="6" s="1"/>
  <c r="BF461" i="1"/>
  <c r="J441" i="6"/>
  <c r="M586" i="6"/>
  <c r="M176" i="6"/>
  <c r="G326" i="6"/>
  <c r="K397" i="6"/>
  <c r="N426" i="6"/>
  <c r="E450" i="6"/>
  <c r="F450" i="6" s="1"/>
  <c r="BF450" i="1"/>
  <c r="BT241" i="1"/>
  <c r="BR241" i="1"/>
  <c r="M271" i="6"/>
  <c r="J453" i="6"/>
  <c r="J460" i="6"/>
  <c r="N416" i="6"/>
  <c r="BD474" i="1"/>
  <c r="AY474" i="1"/>
  <c r="BI474" i="1"/>
  <c r="BD471" i="1"/>
  <c r="AY471" i="1"/>
  <c r="BI471" i="1"/>
  <c r="BD484" i="1"/>
  <c r="AY484" i="1"/>
  <c r="BI484" i="1"/>
  <c r="BI467" i="1"/>
  <c r="BD467" i="1"/>
  <c r="AY467" i="1"/>
  <c r="AY505" i="1"/>
  <c r="BD505" i="1"/>
  <c r="BI505" i="1"/>
  <c r="J456" i="6"/>
  <c r="M553" i="6"/>
  <c r="M70" i="6"/>
  <c r="N441" i="6"/>
  <c r="E429" i="6"/>
  <c r="F429" i="6" s="1"/>
  <c r="M14" i="6"/>
  <c r="BT125" i="1"/>
  <c r="BR125" i="1"/>
  <c r="G58" i="6"/>
  <c r="M97" i="6"/>
  <c r="N457" i="6"/>
  <c r="N448" i="6"/>
  <c r="E426" i="6"/>
  <c r="F426" i="6" s="1"/>
  <c r="BF426" i="1"/>
  <c r="N450" i="6"/>
  <c r="M141" i="6"/>
  <c r="G73" i="6"/>
  <c r="J416" i="6"/>
  <c r="N436" i="6"/>
  <c r="BD488" i="1"/>
  <c r="AY488" i="1"/>
  <c r="BI488" i="1"/>
  <c r="BD473" i="1"/>
  <c r="AY473" i="1"/>
  <c r="BI473" i="1"/>
  <c r="BI468" i="1"/>
  <c r="BD468" i="1"/>
  <c r="AY468" i="1"/>
  <c r="BD485" i="1"/>
  <c r="AY485" i="1"/>
  <c r="BI485" i="1"/>
  <c r="BD482" i="1"/>
  <c r="AY482" i="1"/>
  <c r="BI482" i="1"/>
  <c r="N449" i="6"/>
  <c r="M90" i="6"/>
  <c r="G180" i="6"/>
  <c r="N455" i="6"/>
  <c r="N459" i="6"/>
  <c r="N461" i="6"/>
  <c r="N452" i="6"/>
  <c r="E454" i="6"/>
  <c r="F454" i="6" s="1"/>
  <c r="BF454" i="1"/>
  <c r="M469" i="6"/>
  <c r="M584" i="6"/>
  <c r="BR620" i="1"/>
  <c r="BT620" i="1"/>
  <c r="BT580" i="1" s="1"/>
  <c r="M89" i="6"/>
  <c r="G125" i="6"/>
  <c r="M50" i="6"/>
  <c r="E434" i="6"/>
  <c r="F434" i="6" s="1"/>
  <c r="BF434" i="1"/>
  <c r="BF448" i="1"/>
  <c r="N424" i="6"/>
  <c r="N451" i="6"/>
  <c r="M533" i="6"/>
  <c r="N453" i="6"/>
  <c r="G328" i="6"/>
  <c r="G7" i="6"/>
  <c r="BT176" i="1"/>
  <c r="BR176" i="1"/>
  <c r="M179" i="6"/>
  <c r="M244" i="6"/>
  <c r="M274" i="6"/>
  <c r="N460" i="6"/>
  <c r="N435" i="6"/>
  <c r="M102" i="6"/>
  <c r="G246" i="6"/>
  <c r="G15" i="6"/>
  <c r="G71" i="6"/>
  <c r="E436" i="6"/>
  <c r="F436" i="6" s="1"/>
  <c r="BF436" i="1"/>
  <c r="BD475" i="1"/>
  <c r="AY475" i="1"/>
  <c r="BI475" i="1"/>
  <c r="BD478" i="1"/>
  <c r="AY478" i="1"/>
  <c r="BI478" i="1"/>
  <c r="BD487" i="1"/>
  <c r="AY487" i="1"/>
  <c r="BI487" i="1"/>
  <c r="BD503" i="1"/>
  <c r="AY503" i="1"/>
  <c r="BI503" i="1"/>
  <c r="J451" i="6"/>
  <c r="E437" i="6"/>
  <c r="F437" i="6" s="1"/>
  <c r="BF437" i="1"/>
  <c r="M91" i="6"/>
  <c r="E452" i="6"/>
  <c r="F452" i="6" s="1"/>
  <c r="BF452" i="1"/>
  <c r="J430" i="6"/>
  <c r="M131" i="6"/>
  <c r="J397" i="6"/>
  <c r="J448" i="6"/>
  <c r="J450" i="6"/>
  <c r="E451" i="6"/>
  <c r="F451" i="6" s="1"/>
  <c r="BF451" i="1"/>
  <c r="I455" i="15" l="1"/>
  <c r="J455" i="15" s="1"/>
  <c r="E451" i="15"/>
  <c r="F451" i="15" s="1"/>
  <c r="N429" i="6"/>
  <c r="BF455" i="1"/>
  <c r="BF458" i="1"/>
  <c r="G458" i="6" s="1"/>
  <c r="BF449" i="1"/>
  <c r="BF435" i="1"/>
  <c r="M455" i="15"/>
  <c r="N455" i="15" s="1"/>
  <c r="I435" i="15"/>
  <c r="J435" i="15" s="1"/>
  <c r="I460" i="15"/>
  <c r="J460" i="15" s="1"/>
  <c r="I426" i="15"/>
  <c r="J426" i="15" s="1"/>
  <c r="E455" i="6"/>
  <c r="F455" i="6" s="1"/>
  <c r="N456" i="6"/>
  <c r="E435" i="6"/>
  <c r="F435" i="6" s="1"/>
  <c r="M460" i="15"/>
  <c r="N460" i="15" s="1"/>
  <c r="M453" i="15"/>
  <c r="N453" i="15" s="1"/>
  <c r="E448" i="6"/>
  <c r="F448" i="6" s="1"/>
  <c r="BF447" i="1"/>
  <c r="G447" i="6" s="1"/>
  <c r="M441" i="15"/>
  <c r="N441" i="15" s="1"/>
  <c r="M447" i="15"/>
  <c r="N447" i="15" s="1"/>
  <c r="E430" i="15"/>
  <c r="F430" i="15" s="1"/>
  <c r="I447" i="15"/>
  <c r="J447" i="15" s="1"/>
  <c r="BF441" i="1"/>
  <c r="BF430" i="1"/>
  <c r="E459" i="6"/>
  <c r="F459" i="6" s="1"/>
  <c r="E458" i="6"/>
  <c r="F458" i="6" s="1"/>
  <c r="BF429" i="1"/>
  <c r="BF460" i="1"/>
  <c r="G460" i="6" s="1"/>
  <c r="S434" i="15"/>
  <c r="E429" i="15"/>
  <c r="F429" i="15" s="1"/>
  <c r="S437" i="15"/>
  <c r="E458" i="15"/>
  <c r="F458" i="15" s="1"/>
  <c r="N423" i="6"/>
  <c r="BF424" i="1"/>
  <c r="E460" i="6"/>
  <c r="F460" i="6" s="1"/>
  <c r="E441" i="6"/>
  <c r="F441" i="6" s="1"/>
  <c r="I441" i="15"/>
  <c r="J441" i="15" s="1"/>
  <c r="E430" i="6"/>
  <c r="F430" i="6" s="1"/>
  <c r="M430" i="15"/>
  <c r="N430" i="15" s="1"/>
  <c r="N458" i="6"/>
  <c r="BF453" i="1"/>
  <c r="G453" i="6" s="1"/>
  <c r="N430" i="6"/>
  <c r="E453" i="6"/>
  <c r="F453" i="6" s="1"/>
  <c r="AY1" i="1"/>
  <c r="E453" i="15"/>
  <c r="F453" i="15" s="1"/>
  <c r="E424" i="6"/>
  <c r="F424" i="6" s="1"/>
  <c r="BF459" i="1"/>
  <c r="G459" i="6" s="1"/>
  <c r="E424" i="15"/>
  <c r="F424" i="15" s="1"/>
  <c r="I424" i="15"/>
  <c r="J424" i="15" s="1"/>
  <c r="E449" i="15"/>
  <c r="F449" i="15" s="1"/>
  <c r="M459" i="15"/>
  <c r="N459" i="15" s="1"/>
  <c r="E457" i="15"/>
  <c r="F457" i="15" s="1"/>
  <c r="BF457" i="1"/>
  <c r="G457" i="6" s="1"/>
  <c r="M449" i="15"/>
  <c r="N449" i="15" s="1"/>
  <c r="M457" i="15"/>
  <c r="N457" i="15" s="1"/>
  <c r="E449" i="6"/>
  <c r="F449" i="6" s="1"/>
  <c r="E457" i="6"/>
  <c r="F457" i="6" s="1"/>
  <c r="L12" i="6"/>
  <c r="Q12" i="15"/>
  <c r="R12" i="15" s="1"/>
  <c r="L333" i="6"/>
  <c r="Q333" i="15"/>
  <c r="R333" i="15" s="1"/>
  <c r="L542" i="6"/>
  <c r="Q542" i="15"/>
  <c r="R542" i="15" s="1"/>
  <c r="Q395" i="15"/>
  <c r="R395" i="15" s="1"/>
  <c r="L395" i="6"/>
  <c r="U580" i="15"/>
  <c r="S473" i="15"/>
  <c r="M474" i="15"/>
  <c r="N474" i="15" s="1"/>
  <c r="S486" i="15"/>
  <c r="E463" i="15"/>
  <c r="F463" i="15" s="1"/>
  <c r="I463" i="15"/>
  <c r="J463" i="15" s="1"/>
  <c r="M475" i="15"/>
  <c r="N475" i="15" s="1"/>
  <c r="M482" i="15"/>
  <c r="N482" i="15" s="1"/>
  <c r="S487" i="15"/>
  <c r="M478" i="15"/>
  <c r="N478" i="15" s="1"/>
  <c r="M468" i="15"/>
  <c r="N468" i="15" s="1"/>
  <c r="M473" i="15"/>
  <c r="N473" i="15" s="1"/>
  <c r="S467" i="15"/>
  <c r="S484" i="15"/>
  <c r="M471" i="15"/>
  <c r="N471" i="15" s="1"/>
  <c r="S477" i="15"/>
  <c r="M486" i="15"/>
  <c r="N486" i="15" s="1"/>
  <c r="E462" i="15"/>
  <c r="F462" i="15" s="1"/>
  <c r="I462" i="15"/>
  <c r="J462" i="15" s="1"/>
  <c r="M462" i="15"/>
  <c r="N462" i="15" s="1"/>
  <c r="S427" i="15"/>
  <c r="S478" i="15"/>
  <c r="S505" i="15"/>
  <c r="M470" i="15"/>
  <c r="N470" i="15" s="1"/>
  <c r="S503" i="15"/>
  <c r="M487" i="15"/>
  <c r="N487" i="15" s="1"/>
  <c r="S485" i="15"/>
  <c r="M467" i="15"/>
  <c r="N467" i="15" s="1"/>
  <c r="M484" i="15"/>
  <c r="N484" i="15" s="1"/>
  <c r="S490" i="15"/>
  <c r="M477" i="15"/>
  <c r="N477" i="15" s="1"/>
  <c r="S462" i="15"/>
  <c r="I469" i="15"/>
  <c r="J469" i="15" s="1"/>
  <c r="E469" i="15"/>
  <c r="F469" i="15" s="1"/>
  <c r="S468" i="15"/>
  <c r="M488" i="15"/>
  <c r="N488" i="15" s="1"/>
  <c r="S471" i="15"/>
  <c r="I428" i="15"/>
  <c r="J428" i="15" s="1"/>
  <c r="M428" i="15"/>
  <c r="N428" i="15" s="1"/>
  <c r="E428" i="15"/>
  <c r="F428" i="15" s="1"/>
  <c r="M503" i="15"/>
  <c r="N503" i="15" s="1"/>
  <c r="S475" i="15"/>
  <c r="S482" i="15"/>
  <c r="M485" i="15"/>
  <c r="N485" i="15" s="1"/>
  <c r="S488" i="15"/>
  <c r="M505" i="15"/>
  <c r="N505" i="15" s="1"/>
  <c r="S474" i="15"/>
  <c r="Q397" i="15"/>
  <c r="R397" i="15" s="1"/>
  <c r="L397" i="6"/>
  <c r="M490" i="15"/>
  <c r="N490" i="15" s="1"/>
  <c r="S470" i="15"/>
  <c r="S428" i="15"/>
  <c r="I427" i="15"/>
  <c r="J427" i="15" s="1"/>
  <c r="M427" i="15"/>
  <c r="N427" i="15" s="1"/>
  <c r="E427" i="15"/>
  <c r="F427" i="15" s="1"/>
  <c r="Q31" i="15"/>
  <c r="R31" i="15" s="1"/>
  <c r="L31" i="6"/>
  <c r="I241" i="15"/>
  <c r="J241" i="15" s="1"/>
  <c r="E241" i="15"/>
  <c r="F241" i="15" s="1"/>
  <c r="I126" i="15"/>
  <c r="J126" i="15" s="1"/>
  <c r="E126" i="15"/>
  <c r="F126" i="15" s="1"/>
  <c r="I125" i="15"/>
  <c r="J125" i="15" s="1"/>
  <c r="E125" i="15"/>
  <c r="F125" i="15" s="1"/>
  <c r="E176" i="15"/>
  <c r="F176" i="15" s="1"/>
  <c r="I176" i="15"/>
  <c r="J176" i="15" s="1"/>
  <c r="J462" i="6"/>
  <c r="M31" i="6"/>
  <c r="J428" i="6"/>
  <c r="BF427" i="1"/>
  <c r="E427" i="6"/>
  <c r="F427" i="6" s="1"/>
  <c r="E462" i="6"/>
  <c r="F462" i="6" s="1"/>
  <c r="BF462" i="1"/>
  <c r="N428" i="6"/>
  <c r="J427" i="6"/>
  <c r="N462" i="6"/>
  <c r="E428" i="6"/>
  <c r="F428" i="6" s="1"/>
  <c r="BF428" i="1"/>
  <c r="N427" i="6"/>
  <c r="E475" i="6"/>
  <c r="F475" i="6" s="1"/>
  <c r="BF475" i="1"/>
  <c r="BS475" i="1"/>
  <c r="BP475" i="1"/>
  <c r="BQ475" i="1" s="1"/>
  <c r="BU475" i="1"/>
  <c r="J488" i="6"/>
  <c r="N487" i="6"/>
  <c r="G448" i="6"/>
  <c r="G451" i="6"/>
  <c r="E503" i="6"/>
  <c r="F503" i="6" s="1"/>
  <c r="BU503" i="1"/>
  <c r="BF503" i="1"/>
  <c r="BS503" i="1"/>
  <c r="BP503" i="1"/>
  <c r="BQ503" i="1" s="1"/>
  <c r="J478" i="6"/>
  <c r="N475" i="6"/>
  <c r="G430" i="6"/>
  <c r="J485" i="6"/>
  <c r="E468" i="6"/>
  <c r="F468" i="6" s="1"/>
  <c r="BU468" i="1"/>
  <c r="BF468" i="1"/>
  <c r="BP468" i="1"/>
  <c r="BQ468" i="1" s="1"/>
  <c r="BS468" i="1"/>
  <c r="E473" i="6"/>
  <c r="F473" i="6" s="1"/>
  <c r="BF473" i="1"/>
  <c r="BS473" i="1"/>
  <c r="BP473" i="1"/>
  <c r="BQ473" i="1" s="1"/>
  <c r="BU473" i="1"/>
  <c r="N467" i="6"/>
  <c r="N484" i="6"/>
  <c r="E471" i="6"/>
  <c r="F471" i="6" s="1"/>
  <c r="BF471" i="1"/>
  <c r="BS471" i="1"/>
  <c r="BP471" i="1"/>
  <c r="BQ471" i="1" s="1"/>
  <c r="BU471" i="1"/>
  <c r="J477" i="6"/>
  <c r="N486" i="6"/>
  <c r="E470" i="6"/>
  <c r="F470" i="6" s="1"/>
  <c r="BF470" i="1"/>
  <c r="BS470" i="1"/>
  <c r="BP470" i="1"/>
  <c r="BQ470" i="1" s="1"/>
  <c r="BU470" i="1"/>
  <c r="J482" i="6"/>
  <c r="J505" i="6"/>
  <c r="E467" i="6"/>
  <c r="F467" i="6" s="1"/>
  <c r="BU467" i="1"/>
  <c r="BF467" i="1"/>
  <c r="BP467" i="1"/>
  <c r="BQ467" i="1" s="1"/>
  <c r="BS467" i="1"/>
  <c r="E484" i="6"/>
  <c r="F484" i="6" s="1"/>
  <c r="BU484" i="1"/>
  <c r="BP484" i="1"/>
  <c r="BQ484" i="1" s="1"/>
  <c r="BS484" i="1"/>
  <c r="BF484" i="1"/>
  <c r="J474" i="6"/>
  <c r="G456" i="6"/>
  <c r="J490" i="6"/>
  <c r="N477" i="6"/>
  <c r="E486" i="6"/>
  <c r="F486" i="6" s="1"/>
  <c r="BU486" i="1"/>
  <c r="BP486" i="1"/>
  <c r="BQ486" i="1" s="1"/>
  <c r="BF486" i="1"/>
  <c r="BS486" i="1"/>
  <c r="G416" i="6"/>
  <c r="J487" i="6"/>
  <c r="N485" i="6"/>
  <c r="E478" i="6"/>
  <c r="F478" i="6" s="1"/>
  <c r="BU478" i="1"/>
  <c r="BP478" i="1"/>
  <c r="BQ478" i="1" s="1"/>
  <c r="BF478" i="1"/>
  <c r="BS478" i="1"/>
  <c r="N482" i="6"/>
  <c r="E485" i="6"/>
  <c r="F485" i="6" s="1"/>
  <c r="BS485" i="1"/>
  <c r="BF485" i="1"/>
  <c r="BP485" i="1"/>
  <c r="BQ485" i="1" s="1"/>
  <c r="BU485" i="1"/>
  <c r="J473" i="6"/>
  <c r="N488" i="6"/>
  <c r="E505" i="6"/>
  <c r="F505" i="6" s="1"/>
  <c r="BU505" i="1"/>
  <c r="BP505" i="1"/>
  <c r="BQ505" i="1" s="1"/>
  <c r="BF505" i="1"/>
  <c r="BS505" i="1"/>
  <c r="J467" i="6"/>
  <c r="J471" i="6"/>
  <c r="N474" i="6"/>
  <c r="G461" i="6"/>
  <c r="G449" i="6"/>
  <c r="N490" i="6"/>
  <c r="E477" i="6"/>
  <c r="F477" i="6" s="1"/>
  <c r="BF477" i="1"/>
  <c r="BS477" i="1"/>
  <c r="BP477" i="1"/>
  <c r="BQ477" i="1" s="1"/>
  <c r="BU477" i="1"/>
  <c r="J470" i="6"/>
  <c r="N478" i="6"/>
  <c r="J468" i="6"/>
  <c r="J503" i="6"/>
  <c r="N503" i="6"/>
  <c r="E487" i="6"/>
  <c r="F487" i="6" s="1"/>
  <c r="BS487" i="1"/>
  <c r="BF487" i="1"/>
  <c r="BP487" i="1"/>
  <c r="BQ487" i="1" s="1"/>
  <c r="BU487" i="1"/>
  <c r="J475" i="6"/>
  <c r="E482" i="6"/>
  <c r="F482" i="6" s="1"/>
  <c r="BF482" i="1"/>
  <c r="BU482" i="1"/>
  <c r="BP482" i="1"/>
  <c r="BQ482" i="1" s="1"/>
  <c r="BS482" i="1"/>
  <c r="N468" i="6"/>
  <c r="N473" i="6"/>
  <c r="E488" i="6"/>
  <c r="F488" i="6" s="1"/>
  <c r="BU488" i="1"/>
  <c r="BP488" i="1"/>
  <c r="BQ488" i="1" s="1"/>
  <c r="BF488" i="1"/>
  <c r="BS488" i="1"/>
  <c r="N505" i="6"/>
  <c r="J484" i="6"/>
  <c r="N471" i="6"/>
  <c r="E474" i="6"/>
  <c r="F474" i="6" s="1"/>
  <c r="BF474" i="1"/>
  <c r="BS474" i="1"/>
  <c r="BP474" i="1"/>
  <c r="BQ474" i="1" s="1"/>
  <c r="BU474" i="1"/>
  <c r="G450" i="6"/>
  <c r="G423" i="6"/>
  <c r="E490" i="6"/>
  <c r="F490" i="6" s="1"/>
  <c r="BP490" i="1"/>
  <c r="BQ490" i="1" s="1"/>
  <c r="BS490" i="1"/>
  <c r="BF490" i="1"/>
  <c r="BU490" i="1"/>
  <c r="J486" i="6"/>
  <c r="N470" i="6"/>
  <c r="I580" i="15" l="1"/>
  <c r="J580" i="15" s="1"/>
  <c r="E580" i="15"/>
  <c r="F580" i="15" s="1"/>
  <c r="U468" i="15"/>
  <c r="U486" i="15"/>
  <c r="U503" i="15"/>
  <c r="U485" i="15"/>
  <c r="U474" i="15"/>
  <c r="U484" i="15"/>
  <c r="U467" i="15"/>
  <c r="U470" i="15"/>
  <c r="U475" i="15"/>
  <c r="U482" i="15"/>
  <c r="U488" i="15"/>
  <c r="U487" i="15"/>
  <c r="U505" i="15"/>
  <c r="U471" i="15"/>
  <c r="U473" i="15"/>
  <c r="U490" i="15"/>
  <c r="U477" i="15"/>
  <c r="U478" i="15"/>
  <c r="BR488" i="1"/>
  <c r="BT488" i="1"/>
  <c r="BR477" i="1"/>
  <c r="BT477" i="1"/>
  <c r="BT505" i="1"/>
  <c r="BR505" i="1"/>
  <c r="BR484" i="1"/>
  <c r="BT484" i="1"/>
  <c r="BR471" i="1"/>
  <c r="BT471" i="1"/>
  <c r="BR468" i="1"/>
  <c r="BT468" i="1"/>
  <c r="BR490" i="1"/>
  <c r="BT490" i="1"/>
  <c r="BR485" i="1"/>
  <c r="BT485" i="1"/>
  <c r="BR478" i="1"/>
  <c r="BT478" i="1"/>
  <c r="BR486" i="1"/>
  <c r="BT486" i="1"/>
  <c r="BR467" i="1"/>
  <c r="BT467" i="1"/>
  <c r="BR470" i="1"/>
  <c r="BT470" i="1"/>
  <c r="BR473" i="1"/>
  <c r="BT473" i="1"/>
  <c r="BR503" i="1"/>
  <c r="BT503" i="1"/>
  <c r="BR474" i="1"/>
  <c r="BT474" i="1"/>
  <c r="BR487" i="1"/>
  <c r="BT487" i="1"/>
  <c r="BR475" i="1"/>
  <c r="BT475" i="1"/>
  <c r="BR482" i="1"/>
  <c r="BT482" i="1"/>
  <c r="E473" i="15" l="1"/>
  <c r="F473" i="15" s="1"/>
  <c r="I473" i="15"/>
  <c r="J473" i="15" s="1"/>
  <c r="E505" i="15"/>
  <c r="F505" i="15" s="1"/>
  <c r="I505" i="15"/>
  <c r="J505" i="15" s="1"/>
  <c r="I488" i="15"/>
  <c r="J488" i="15" s="1"/>
  <c r="E488" i="15"/>
  <c r="F488" i="15" s="1"/>
  <c r="I475" i="15"/>
  <c r="J475" i="15" s="1"/>
  <c r="E475" i="15"/>
  <c r="F475" i="15" s="1"/>
  <c r="I470" i="15"/>
  <c r="J470" i="15" s="1"/>
  <c r="E470" i="15"/>
  <c r="F470" i="15" s="1"/>
  <c r="I467" i="15"/>
  <c r="J467" i="15" s="1"/>
  <c r="E467" i="15"/>
  <c r="F467" i="15" s="1"/>
  <c r="I484" i="15"/>
  <c r="J484" i="15" s="1"/>
  <c r="E484" i="15"/>
  <c r="F484" i="15" s="1"/>
  <c r="E474" i="15"/>
  <c r="F474" i="15" s="1"/>
  <c r="I474" i="15"/>
  <c r="J474" i="15" s="1"/>
  <c r="E485" i="15"/>
  <c r="F485" i="15" s="1"/>
  <c r="I485" i="15"/>
  <c r="J485" i="15" s="1"/>
  <c r="I503" i="15"/>
  <c r="J503" i="15" s="1"/>
  <c r="E503" i="15"/>
  <c r="F503" i="15" s="1"/>
  <c r="I486" i="15"/>
  <c r="J486" i="15" s="1"/>
  <c r="E486" i="15"/>
  <c r="F486" i="15" s="1"/>
  <c r="E468" i="15"/>
  <c r="F468" i="15" s="1"/>
  <c r="I468" i="15"/>
  <c r="J468" i="15" s="1"/>
  <c r="I487" i="15"/>
  <c r="J487" i="15" s="1"/>
  <c r="E487" i="15"/>
  <c r="F487" i="15" s="1"/>
  <c r="I478" i="15"/>
  <c r="J478" i="15" s="1"/>
  <c r="E478" i="15"/>
  <c r="F478" i="15" s="1"/>
  <c r="E477" i="15"/>
  <c r="F477" i="15" s="1"/>
  <c r="I477" i="15"/>
  <c r="J477" i="15" s="1"/>
  <c r="E490" i="15"/>
  <c r="F490" i="15" s="1"/>
  <c r="I490" i="15"/>
  <c r="J490" i="15" s="1"/>
  <c r="I482" i="15"/>
  <c r="J482" i="15" s="1"/>
  <c r="E482" i="15"/>
  <c r="F482" i="15" s="1"/>
  <c r="E471" i="15"/>
  <c r="F471" i="15" s="1"/>
  <c r="I471" i="15"/>
  <c r="J471"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POULSEN Mike</author>
    <author>Mike Poulsen</author>
  </authors>
  <commentList>
    <comment ref="BN6" authorId="0" shapeId="0" xr:uid="{00000000-0006-0000-0100-000001000000}">
      <text>
        <r>
          <rPr>
            <b/>
            <sz val="9"/>
            <color indexed="81"/>
            <rFont val="Tahoma"/>
            <family val="2"/>
          </rPr>
          <t>POULSEN Mike:</t>
        </r>
        <r>
          <rPr>
            <sz val="9"/>
            <color indexed="81"/>
            <rFont val="Tahoma"/>
            <family val="2"/>
          </rPr>
          <t xml:space="preserve">
If Prelim Acute TRV is less than Chronic TRV, the Chronic TRV is selected as the Acute TRV.</t>
        </r>
      </text>
    </comment>
    <comment ref="F71" authorId="0" shapeId="0" xr:uid="{00000000-0006-0000-0100-000002000000}">
      <text>
        <r>
          <rPr>
            <b/>
            <sz val="9"/>
            <color indexed="81"/>
            <rFont val="Tahoma"/>
            <family val="2"/>
          </rPr>
          <t>POULSEN Mike:</t>
        </r>
        <r>
          <rPr>
            <sz val="9"/>
            <color indexed="81"/>
            <rFont val="Tahoma"/>
            <family val="2"/>
          </rPr>
          <t xml:space="preserve">
ATSAC used a URE value of 2.1E-6 per ug/m3 for n-propyl bromide from a source outside of this hierarchy. The URE converts to a TRV of 1E-6/2.1E-6 = 0.476 ug/m3.</t>
        </r>
      </text>
    </comment>
    <comment ref="AF150" authorId="0" shapeId="0" xr:uid="{00000000-0006-0000-0100-000003000000}">
      <text>
        <r>
          <rPr>
            <b/>
            <sz val="9"/>
            <color indexed="81"/>
            <rFont val="Tahoma"/>
            <family val="2"/>
          </rPr>
          <t>POULSEN Mike:</t>
        </r>
        <r>
          <rPr>
            <sz val="9"/>
            <color indexed="81"/>
            <rFont val="Tahoma"/>
            <family val="2"/>
          </rPr>
          <t xml:space="preserve">
From OEHHA, but apparently not air toxics. Appears to be converted from oral SF.</t>
        </r>
      </text>
    </comment>
    <comment ref="AF154" authorId="0" shapeId="0" xr:uid="{00000000-0006-0000-0100-000004000000}">
      <text>
        <r>
          <rPr>
            <b/>
            <sz val="9"/>
            <color indexed="81"/>
            <rFont val="Tahoma"/>
            <family val="2"/>
          </rPr>
          <t>POULSEN Mike:</t>
        </r>
        <r>
          <rPr>
            <sz val="9"/>
            <color indexed="81"/>
            <rFont val="Tahoma"/>
            <family val="2"/>
          </rPr>
          <t xml:space="preserve">
From OEHHA, but apparently not air toxics. Appears to be converted from oral SF.</t>
        </r>
      </text>
    </comment>
    <comment ref="BL469" authorId="1" shapeId="0" xr:uid="{00000000-0006-0000-0100-000005000000}">
      <text>
        <r>
          <rPr>
            <b/>
            <sz val="9"/>
            <color indexed="81"/>
            <rFont val="Tahoma"/>
            <family val="2"/>
          </rPr>
          <t>Mike Poulsen:</t>
        </r>
        <r>
          <rPr>
            <sz val="9"/>
            <color indexed="81"/>
            <rFont val="Tahoma"/>
            <family val="2"/>
          </rPr>
          <t xml:space="preserve">
Because benzo[a]pyrene can cause developmental effects, the chronic noncancer TRV is also used as the acute noncancer TRV.</t>
        </r>
      </text>
    </comment>
    <comment ref="BQ604" authorId="0" shapeId="0" xr:uid="{00000000-0006-0000-0100-000006000000}">
      <text>
        <r>
          <rPr>
            <b/>
            <sz val="9"/>
            <color indexed="81"/>
            <rFont val="Tahoma"/>
            <family val="2"/>
          </rPr>
          <t>POULSEN Mike:</t>
        </r>
        <r>
          <rPr>
            <sz val="9"/>
            <color indexed="81"/>
            <rFont val="Tahoma"/>
            <family val="2"/>
          </rPr>
          <t xml:space="preserve">
Applied to 2*TRV to remove early-life consideration already included in ABC.</t>
        </r>
      </text>
    </comment>
    <comment ref="BS604" authorId="0" shapeId="0" xr:uid="{00000000-0006-0000-0100-000007000000}">
      <text>
        <r>
          <rPr>
            <b/>
            <sz val="9"/>
            <color indexed="81"/>
            <rFont val="Tahoma"/>
            <family val="2"/>
          </rPr>
          <t>POULSEN Mike:</t>
        </r>
        <r>
          <rPr>
            <sz val="9"/>
            <color indexed="81"/>
            <rFont val="Tahoma"/>
            <family val="2"/>
          </rPr>
          <t xml:space="preserve">
Applied to 2*TRV to remove early-life consideration already included in ABC.</t>
        </r>
      </text>
    </comment>
    <comment ref="BU604" authorId="0" shapeId="0" xr:uid="{00000000-0006-0000-0100-000008000000}">
      <text>
        <r>
          <rPr>
            <b/>
            <sz val="9"/>
            <color indexed="81"/>
            <rFont val="Tahoma"/>
            <family val="2"/>
          </rPr>
          <t>POULSEN Mike:</t>
        </r>
        <r>
          <rPr>
            <sz val="9"/>
            <color indexed="81"/>
            <rFont val="Tahoma"/>
            <family val="2"/>
          </rPr>
          <t xml:space="preserve">
Applied to 2*TRV to remove early-life consideration already included in ABC.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POULSEN Mike</author>
  </authors>
  <commentList>
    <comment ref="E580" authorId="0" shapeId="0" xr:uid="{00000000-0006-0000-0300-000001000000}">
      <text>
        <r>
          <rPr>
            <b/>
            <sz val="9"/>
            <color indexed="81"/>
            <rFont val="Tahoma"/>
            <family val="2"/>
          </rPr>
          <t>POULSEN Mike:</t>
        </r>
        <r>
          <rPr>
            <sz val="9"/>
            <color indexed="81"/>
            <rFont val="Tahoma"/>
            <family val="2"/>
          </rPr>
          <t xml:space="preserve">
Calculated using ELAF  developed by applying ADAFs to one of three toxic endpoints for TCE.</t>
        </r>
      </text>
    </comment>
    <comment ref="I580" authorId="0" shapeId="0" xr:uid="{00000000-0006-0000-0300-000002000000}">
      <text>
        <r>
          <rPr>
            <b/>
            <sz val="9"/>
            <color indexed="81"/>
            <rFont val="Tahoma"/>
            <family val="2"/>
          </rPr>
          <t>POULSEN Mike:</t>
        </r>
        <r>
          <rPr>
            <sz val="9"/>
            <color indexed="81"/>
            <rFont val="Tahoma"/>
            <family val="2"/>
          </rPr>
          <t xml:space="preserve">
Calculated using ELAF  developed by applying ADAFs to one of three toxic endpoints for TCE.</t>
        </r>
      </text>
    </comment>
    <comment ref="M580" authorId="0" shapeId="0" xr:uid="{00000000-0006-0000-0300-000003000000}">
      <text>
        <r>
          <rPr>
            <b/>
            <sz val="9"/>
            <color indexed="81"/>
            <rFont val="Tahoma"/>
            <family val="2"/>
          </rPr>
          <t>POULSEN Mike:</t>
        </r>
        <r>
          <rPr>
            <sz val="9"/>
            <color indexed="81"/>
            <rFont val="Tahoma"/>
            <family val="2"/>
          </rPr>
          <t xml:space="preserve">
Calculated using ELAF  developed by applying ADAFs to one of three toxic endpoints for TCE.</t>
        </r>
      </text>
    </comment>
    <comment ref="E604" authorId="0" shapeId="0" xr:uid="{00000000-0006-0000-0300-000004000000}">
      <text>
        <r>
          <rPr>
            <b/>
            <sz val="9"/>
            <color indexed="81"/>
            <rFont val="Tahoma"/>
            <family val="2"/>
          </rPr>
          <t>POULSEN Mike:</t>
        </r>
        <r>
          <rPr>
            <sz val="9"/>
            <color indexed="81"/>
            <rFont val="Tahoma"/>
            <family val="2"/>
          </rPr>
          <t xml:space="preserve">
Includes 2*TRV to remove early-life consideration already included in ABC. Calculated using ELAF specific to vinyl chloride.</t>
        </r>
      </text>
    </comment>
    <comment ref="I604" authorId="0" shapeId="0" xr:uid="{00000000-0006-0000-0300-000005000000}">
      <text>
        <r>
          <rPr>
            <b/>
            <sz val="9"/>
            <color indexed="81"/>
            <rFont val="Tahoma"/>
            <family val="2"/>
          </rPr>
          <t>POULSEN Mike:</t>
        </r>
        <r>
          <rPr>
            <sz val="9"/>
            <color indexed="81"/>
            <rFont val="Tahoma"/>
            <family val="2"/>
          </rPr>
          <t xml:space="preserve">
Includes 2*TRV to remove early-life consideration already included in ABC. Calculated using ELAF specific to vinyl chloride.</t>
        </r>
      </text>
    </comment>
    <comment ref="M604" authorId="0" shapeId="0" xr:uid="{00000000-0006-0000-0300-000006000000}">
      <text>
        <r>
          <rPr>
            <b/>
            <sz val="9"/>
            <color indexed="81"/>
            <rFont val="Tahoma"/>
            <family val="2"/>
          </rPr>
          <t>POULSEN Mike:</t>
        </r>
        <r>
          <rPr>
            <sz val="9"/>
            <color indexed="81"/>
            <rFont val="Tahoma"/>
            <family val="2"/>
          </rPr>
          <t xml:space="preserve">
Includes 2*TRV to remove early-life consideration already included in ABC. Calculated using ELAF specific to vinyl chloride.</t>
        </r>
      </text>
    </comment>
  </commentList>
</comments>
</file>

<file path=xl/sharedStrings.xml><?xml version="1.0" encoding="utf-8"?>
<sst xmlns="http://schemas.openxmlformats.org/spreadsheetml/2006/main" count="3115" uniqueCount="1551">
  <si>
    <t>Noncancer effects</t>
  </si>
  <si>
    <t>Cancer risk</t>
  </si>
  <si>
    <t>Inhalation</t>
  </si>
  <si>
    <t>Oral (No inhalation available)</t>
  </si>
  <si>
    <r>
      <t xml:space="preserve">Acute Inhalation </t>
    </r>
    <r>
      <rPr>
        <sz val="12"/>
        <color theme="1"/>
        <rFont val="Calibri"/>
        <family val="2"/>
        <scheme val="minor"/>
      </rPr>
      <t>(</t>
    </r>
    <r>
      <rPr>
        <sz val="12"/>
        <color theme="1"/>
        <rFont val="Calibri"/>
        <family val="2"/>
      </rPr>
      <t>µ</t>
    </r>
    <r>
      <rPr>
        <sz val="12"/>
        <color theme="1"/>
        <rFont val="Calibri"/>
        <family val="2"/>
        <scheme val="minor"/>
      </rPr>
      <t>g/m3)</t>
    </r>
  </si>
  <si>
    <t xml:space="preserve">Date 
Value Reviewed 
</t>
  </si>
  <si>
    <t xml:space="preserve">Date 
Value Reviewed </t>
  </si>
  <si>
    <r>
      <t xml:space="preserve">Chronic Inhalation </t>
    </r>
    <r>
      <rPr>
        <sz val="12"/>
        <color theme="1"/>
        <rFont val="Calibri"/>
        <family val="2"/>
        <scheme val="minor"/>
      </rPr>
      <t>(µg/m3)</t>
    </r>
  </si>
  <si>
    <r>
      <t xml:space="preserve">Chronic 
Oral 
</t>
    </r>
    <r>
      <rPr>
        <sz val="12"/>
        <color theme="1"/>
        <rFont val="Calibri"/>
        <family val="2"/>
        <scheme val="minor"/>
      </rPr>
      <t>(mg/kg-d)</t>
    </r>
  </si>
  <si>
    <t>Date 
Value Reviewed</t>
  </si>
  <si>
    <r>
      <t xml:space="preserve">Oral 
Slope Factor </t>
    </r>
    <r>
      <rPr>
        <sz val="12"/>
        <color theme="1"/>
        <rFont val="Calibri"/>
        <family val="2"/>
        <scheme val="minor"/>
      </rPr>
      <t>(mg/kg-d)</t>
    </r>
  </si>
  <si>
    <t>EPA 
IRIS 
Date 
(Cancer)</t>
  </si>
  <si>
    <t>EPA 
IRIS Date (Cancer)</t>
  </si>
  <si>
    <t>CAS</t>
  </si>
  <si>
    <t>Common Name</t>
  </si>
  <si>
    <t>EPA 
187 List</t>
  </si>
  <si>
    <r>
      <t xml:space="preserve">Chronic </t>
    </r>
    <r>
      <rPr>
        <sz val="12"/>
        <color theme="1"/>
        <rFont val="Calibri"/>
        <family val="2"/>
        <scheme val="minor"/>
      </rPr>
      <t>(µg/m3)</t>
    </r>
  </si>
  <si>
    <t>Tox Profile Date</t>
  </si>
  <si>
    <t>Tox 
Profile Date</t>
  </si>
  <si>
    <r>
      <t xml:space="preserve">Acute </t>
    </r>
    <r>
      <rPr>
        <sz val="12"/>
        <color theme="1"/>
        <rFont val="Calibri"/>
        <family val="2"/>
        <scheme val="minor"/>
      </rPr>
      <t>(µg/m3)</t>
    </r>
  </si>
  <si>
    <r>
      <t xml:space="preserve">Chronic </t>
    </r>
    <r>
      <rPr>
        <sz val="12"/>
        <color theme="1"/>
        <rFont val="Calibri"/>
        <family val="2"/>
        <scheme val="minor"/>
      </rPr>
      <t>(mg/kg/day)</t>
    </r>
  </si>
  <si>
    <r>
      <t xml:space="preserve">Acute </t>
    </r>
    <r>
      <rPr>
        <sz val="12"/>
        <color theme="1"/>
        <rFont val="Calibri"/>
        <family val="2"/>
        <scheme val="minor"/>
      </rPr>
      <t>(mg/kg/day)</t>
    </r>
  </si>
  <si>
    <t>75-07-0</t>
  </si>
  <si>
    <t>Acetaldehyde</t>
  </si>
  <si>
    <t>C</t>
  </si>
  <si>
    <t>Yes</t>
  </si>
  <si>
    <t>60-35-5</t>
  </si>
  <si>
    <t>Acetamide</t>
  </si>
  <si>
    <t>67-64-1</t>
  </si>
  <si>
    <t>Acetone</t>
  </si>
  <si>
    <t>75-05-8</t>
  </si>
  <si>
    <t>Acetonitrile</t>
  </si>
  <si>
    <t>98-86-2</t>
  </si>
  <si>
    <t>Acetophenone</t>
  </si>
  <si>
    <t>107-02-8</t>
  </si>
  <si>
    <t>Acrolein</t>
  </si>
  <si>
    <t>NC</t>
  </si>
  <si>
    <t>79-06-1</t>
  </si>
  <si>
    <t>Acrylamide</t>
  </si>
  <si>
    <t>79-10-7</t>
  </si>
  <si>
    <t>Acrylic acid</t>
  </si>
  <si>
    <t>107-13-1</t>
  </si>
  <si>
    <t>Acrylonitrile</t>
  </si>
  <si>
    <t>50-76-0</t>
  </si>
  <si>
    <t>Actinomycin D</t>
  </si>
  <si>
    <t>1596-84-5</t>
  </si>
  <si>
    <t>Alar</t>
  </si>
  <si>
    <t>309-00-2</t>
  </si>
  <si>
    <t>Aldrin</t>
  </si>
  <si>
    <t>107-05-1</t>
  </si>
  <si>
    <t>Allyl chloride</t>
  </si>
  <si>
    <t>7429-90-5</t>
  </si>
  <si>
    <t>1344-28-1</t>
  </si>
  <si>
    <t>Aluminum oxide (fibrous forms)</t>
  </si>
  <si>
    <t>39156-41-7</t>
  </si>
  <si>
    <t>2,4-Diaminoanisole Sulfate</t>
  </si>
  <si>
    <t>97-56-3</t>
  </si>
  <si>
    <r>
      <rPr>
        <i/>
        <sz val="9"/>
        <color theme="1"/>
        <rFont val="Arial"/>
        <family val="2"/>
      </rPr>
      <t>ortho</t>
    </r>
    <r>
      <rPr>
        <sz val="9"/>
        <color theme="1"/>
        <rFont val="Arial"/>
        <family val="2"/>
      </rPr>
      <t>-Aminoazotoluene</t>
    </r>
  </si>
  <si>
    <t>101-80-4</t>
  </si>
  <si>
    <t>4,4'-Diaminodiphenyl Ether</t>
  </si>
  <si>
    <t>6109-97-3</t>
  </si>
  <si>
    <t>3-Amino-9-ethylcarbazole hydrochloride</t>
  </si>
  <si>
    <t>68006-83-7</t>
  </si>
  <si>
    <t>2-Amino-3-methyl-9H pyrido[2,3-b]indole</t>
  </si>
  <si>
    <t>82-28-0</t>
  </si>
  <si>
    <t>1-Amino-2-methylanthraquinone</t>
  </si>
  <si>
    <t>76180-96-6</t>
  </si>
  <si>
    <t>2-Amino-3-methylimidazo-[4,5-f]quinoline</t>
  </si>
  <si>
    <t>712-68-5</t>
  </si>
  <si>
    <t>2-Amino-5-(5-Nitro-2-Furyl)-1,3,4-Thiadiazol</t>
  </si>
  <si>
    <t>26148-68-5</t>
  </si>
  <si>
    <t>A-alpha-c(2-amino-9h-pyrido[2,3-b]indole)</t>
  </si>
  <si>
    <t>92-67-1</t>
  </si>
  <si>
    <t>4-Aminobiphenyl</t>
  </si>
  <si>
    <t>61-82-5</t>
  </si>
  <si>
    <t>Amitrole</t>
  </si>
  <si>
    <t>7664-41-7</t>
  </si>
  <si>
    <t>Ammonia</t>
  </si>
  <si>
    <t>7803-63-6</t>
  </si>
  <si>
    <t>Ammonium bisulfate</t>
  </si>
  <si>
    <t>6484-52-2</t>
  </si>
  <si>
    <t>Ammonium nitrate</t>
  </si>
  <si>
    <t>7783-20-2</t>
  </si>
  <si>
    <t>Ammonium sulfate</t>
  </si>
  <si>
    <t>62-53-3</t>
  </si>
  <si>
    <t>Aniline</t>
  </si>
  <si>
    <t>90-04-0</t>
  </si>
  <si>
    <r>
      <rPr>
        <i/>
        <sz val="9"/>
        <rFont val="Arial"/>
        <family val="2"/>
      </rPr>
      <t>o</t>
    </r>
    <r>
      <rPr>
        <sz val="9"/>
        <rFont val="Arial"/>
        <family val="2"/>
      </rPr>
      <t>-Anisidine</t>
    </r>
  </si>
  <si>
    <t>134-29-2</t>
  </si>
  <si>
    <r>
      <rPr>
        <i/>
        <sz val="9"/>
        <color theme="1"/>
        <rFont val="Arial"/>
        <family val="2"/>
      </rPr>
      <t>o</t>
    </r>
    <r>
      <rPr>
        <sz val="9"/>
        <color theme="1"/>
        <rFont val="Arial"/>
        <family val="2"/>
      </rPr>
      <t>-Anisidine Hydrochloride</t>
    </r>
  </si>
  <si>
    <t>7440-36-0</t>
  </si>
  <si>
    <t>1309-64-4</t>
  </si>
  <si>
    <t>Antimony trioxide</t>
  </si>
  <si>
    <t>140-57-8</t>
  </si>
  <si>
    <t>Aramite</t>
  </si>
  <si>
    <t>7440-38-2</t>
  </si>
  <si>
    <t>7784-42-1</t>
  </si>
  <si>
    <t>Arsine</t>
  </si>
  <si>
    <t>1332-21-4</t>
  </si>
  <si>
    <t>Asbestos</t>
  </si>
  <si>
    <t>492-80-8</t>
  </si>
  <si>
    <t>Auramine</t>
  </si>
  <si>
    <t>115-02-6</t>
  </si>
  <si>
    <t>Azaserine</t>
  </si>
  <si>
    <t>446-86-6</t>
  </si>
  <si>
    <t>Azathioprine</t>
  </si>
  <si>
    <t>52-24-4</t>
  </si>
  <si>
    <r>
      <rPr>
        <i/>
        <sz val="9"/>
        <color theme="1"/>
        <rFont val="Arial"/>
        <family val="2"/>
      </rPr>
      <t>Tris</t>
    </r>
    <r>
      <rPr>
        <sz val="9"/>
        <color theme="1"/>
        <rFont val="Arial"/>
        <family val="2"/>
      </rPr>
      <t>-(1-Aziridinyl)phosphine sulfide</t>
    </r>
  </si>
  <si>
    <t>103-33-3</t>
  </si>
  <si>
    <t>Azobenzene</t>
  </si>
  <si>
    <t>7440-39-3</t>
  </si>
  <si>
    <t>71-43-2</t>
  </si>
  <si>
    <t>Benzene</t>
  </si>
  <si>
    <t>92-87-5</t>
  </si>
  <si>
    <t>Benzidine (and its salts)</t>
  </si>
  <si>
    <t>50-32-8</t>
  </si>
  <si>
    <t>Benzo[a]pyrene</t>
  </si>
  <si>
    <t>271-89-6</t>
  </si>
  <si>
    <t>Benzofuran</t>
  </si>
  <si>
    <t>98-07-7</t>
  </si>
  <si>
    <t>Benzoic trichloride (Benzotrichloride)</t>
  </si>
  <si>
    <t>98-88-4</t>
  </si>
  <si>
    <t>Benzoyl chloride</t>
  </si>
  <si>
    <t>94-36-0</t>
  </si>
  <si>
    <t>Benzoyl peroxide</t>
  </si>
  <si>
    <t>100-44-7</t>
  </si>
  <si>
    <t>Benzyl chloride</t>
  </si>
  <si>
    <t>1694-09-3</t>
  </si>
  <si>
    <t>Benzyl Violet 4B</t>
  </si>
  <si>
    <t>7440-41-7</t>
  </si>
  <si>
    <t>1304-56-9</t>
  </si>
  <si>
    <t>Beryllium Oxide</t>
  </si>
  <si>
    <t>13510-49-1</t>
  </si>
  <si>
    <t>Beryllium Sulfate</t>
  </si>
  <si>
    <t>92-52-4</t>
  </si>
  <si>
    <t>Biphenyl</t>
  </si>
  <si>
    <t>111-44-4</t>
  </si>
  <si>
    <t>542-88-1</t>
  </si>
  <si>
    <r>
      <rPr>
        <i/>
        <sz val="9"/>
        <rFont val="Arial"/>
        <family val="2"/>
      </rPr>
      <t>Bis</t>
    </r>
    <r>
      <rPr>
        <sz val="9"/>
        <rFont val="Arial"/>
        <family val="2"/>
      </rPr>
      <t>(chloromethyl) ether</t>
    </r>
  </si>
  <si>
    <t>103-23-1</t>
  </si>
  <si>
    <r>
      <rPr>
        <i/>
        <sz val="9"/>
        <rFont val="Arial"/>
        <family val="2"/>
      </rPr>
      <t>Bis</t>
    </r>
    <r>
      <rPr>
        <sz val="9"/>
        <rFont val="Arial"/>
        <family val="2"/>
      </rPr>
      <t>(2-ethylhexyl) adipate</t>
    </r>
  </si>
  <si>
    <t>117-81-7</t>
  </si>
  <si>
    <r>
      <rPr>
        <i/>
        <sz val="9"/>
        <rFont val="Arial"/>
        <family val="2"/>
      </rPr>
      <t>Bis</t>
    </r>
    <r>
      <rPr>
        <sz val="9"/>
        <rFont val="Arial"/>
        <family val="2"/>
      </rPr>
      <t>(2-ethylhexyl) phthalate (DEHP)</t>
    </r>
  </si>
  <si>
    <t>7726-95-6</t>
  </si>
  <si>
    <t>7789-30-2</t>
  </si>
  <si>
    <t>Bromine pentafluoride</t>
  </si>
  <si>
    <t>75-27-4</t>
  </si>
  <si>
    <t>Bromodichloromethane</t>
  </si>
  <si>
    <t>75-25-2</t>
  </si>
  <si>
    <t>Bromoform</t>
  </si>
  <si>
    <t>74-83-9</t>
  </si>
  <si>
    <t>Bromomethane (Methyl bromide)</t>
  </si>
  <si>
    <t>106-94-5</t>
  </si>
  <si>
    <r>
      <t>1-Bromopropane (</t>
    </r>
    <r>
      <rPr>
        <i/>
        <sz val="9"/>
        <rFont val="Arial"/>
        <family val="2"/>
      </rPr>
      <t>n</t>
    </r>
    <r>
      <rPr>
        <sz val="9"/>
        <rFont val="Arial"/>
        <family val="2"/>
      </rPr>
      <t>-propyl bromide)</t>
    </r>
  </si>
  <si>
    <t>126-72-7</t>
  </si>
  <si>
    <r>
      <rPr>
        <i/>
        <sz val="9"/>
        <color theme="1"/>
        <rFont val="Arial"/>
        <family val="2"/>
      </rPr>
      <t>Tris</t>
    </r>
    <r>
      <rPr>
        <sz val="9"/>
        <color theme="1"/>
        <rFont val="Arial"/>
        <family val="2"/>
      </rPr>
      <t>(2,3-dibromopropyl)phosphate</t>
    </r>
  </si>
  <si>
    <t>106-99-0</t>
  </si>
  <si>
    <t>1,3-Butadiene</t>
  </si>
  <si>
    <t>78-93-3</t>
  </si>
  <si>
    <t>2-Butanone (Methyl ethyl ketone)</t>
  </si>
  <si>
    <t>540-88-5</t>
  </si>
  <si>
    <r>
      <rPr>
        <i/>
        <sz val="9"/>
        <rFont val="Arial"/>
        <family val="2"/>
      </rPr>
      <t>t</t>
    </r>
    <r>
      <rPr>
        <sz val="9"/>
        <rFont val="Arial"/>
        <family val="2"/>
      </rPr>
      <t>-Butyl acetate</t>
    </r>
  </si>
  <si>
    <t>141-32-2</t>
  </si>
  <si>
    <t>Butyl acrylate</t>
  </si>
  <si>
    <t>71-36-3</t>
  </si>
  <si>
    <r>
      <rPr>
        <i/>
        <sz val="9"/>
        <rFont val="Arial"/>
        <family val="2"/>
      </rPr>
      <t>n</t>
    </r>
    <r>
      <rPr>
        <sz val="9"/>
        <rFont val="Arial"/>
        <family val="2"/>
      </rPr>
      <t>-Butyl alcohol</t>
    </r>
  </si>
  <si>
    <t>78-92-2</t>
  </si>
  <si>
    <r>
      <rPr>
        <i/>
        <sz val="9"/>
        <rFont val="Arial"/>
        <family val="2"/>
      </rPr>
      <t>sec</t>
    </r>
    <r>
      <rPr>
        <sz val="9"/>
        <rFont val="Arial"/>
        <family val="2"/>
      </rPr>
      <t>-Butyl alcohol</t>
    </r>
  </si>
  <si>
    <t>75-65-0</t>
  </si>
  <si>
    <r>
      <rPr>
        <i/>
        <sz val="9"/>
        <rFont val="Arial"/>
        <family val="2"/>
      </rPr>
      <t>tert</t>
    </r>
    <r>
      <rPr>
        <sz val="9"/>
        <rFont val="Arial"/>
        <family val="2"/>
      </rPr>
      <t>-Butyl alcohol</t>
    </r>
  </si>
  <si>
    <t>85-68-7</t>
  </si>
  <si>
    <t>Butyl benzyl phthalate</t>
  </si>
  <si>
    <t>25013-16-5</t>
  </si>
  <si>
    <t>Butylated hydroxyanisole</t>
  </si>
  <si>
    <t>3068-88-0</t>
  </si>
  <si>
    <r>
      <rPr>
        <i/>
        <sz val="9"/>
        <color theme="1"/>
        <rFont val="Arial"/>
        <family val="2"/>
      </rPr>
      <t>beta</t>
    </r>
    <r>
      <rPr>
        <sz val="9"/>
        <color theme="1"/>
        <rFont val="Arial"/>
        <family val="2"/>
      </rPr>
      <t>-Butyrolactone</t>
    </r>
  </si>
  <si>
    <t>7440-43-9</t>
  </si>
  <si>
    <t>156-62-7</t>
  </si>
  <si>
    <t>Calcium cyanamide</t>
  </si>
  <si>
    <t>105-60-2</t>
  </si>
  <si>
    <t>Caprolactam</t>
  </si>
  <si>
    <t>2425-06-1</t>
  </si>
  <si>
    <t>Captafol</t>
  </si>
  <si>
    <t>133-06-2</t>
  </si>
  <si>
    <t>Captan</t>
  </si>
  <si>
    <t>Carbon black extracts</t>
  </si>
  <si>
    <t>75-15-0</t>
  </si>
  <si>
    <t>Carbon disulfide</t>
  </si>
  <si>
    <t>56-23-5</t>
  </si>
  <si>
    <t>Carbon tetrachloride</t>
  </si>
  <si>
    <t>463-58-1</t>
  </si>
  <si>
    <t>Carbonyl sulfide</t>
  </si>
  <si>
    <t>9000-07-1</t>
  </si>
  <si>
    <t>Carrageenan (degraded)</t>
  </si>
  <si>
    <t>120-80-9</t>
  </si>
  <si>
    <t>Catechol</t>
  </si>
  <si>
    <t>Ceramic fibers</t>
  </si>
  <si>
    <t>133-90-4</t>
  </si>
  <si>
    <t>Chloramben</t>
  </si>
  <si>
    <t>305-03-3</t>
  </si>
  <si>
    <t>Chlorambucil</t>
  </si>
  <si>
    <t>57-74-9</t>
  </si>
  <si>
    <t>Chlordane</t>
  </si>
  <si>
    <t>143-50-0</t>
  </si>
  <si>
    <t>Chlordecone</t>
  </si>
  <si>
    <t>115-28-6</t>
  </si>
  <si>
    <t>Chlorendic Acid</t>
  </si>
  <si>
    <t>76-13-1</t>
  </si>
  <si>
    <t>Chlorinated fluorocarbon (1,1,2-Trichloro-1,2,2-trifluoroethane, CFC-113)</t>
  </si>
  <si>
    <t>108171-26-2</t>
  </si>
  <si>
    <t>Chlorinated paraffins</t>
  </si>
  <si>
    <t>7782-50-5</t>
  </si>
  <si>
    <t>Chlorine</t>
  </si>
  <si>
    <t>10049-04-4</t>
  </si>
  <si>
    <t>Chlorine dioxide</t>
  </si>
  <si>
    <t>79-11-8</t>
  </si>
  <si>
    <t>Chloroacetic acid</t>
  </si>
  <si>
    <t>532-27-4</t>
  </si>
  <si>
    <t>2-Chloroacetophenone</t>
  </si>
  <si>
    <t>85535-84-8</t>
  </si>
  <si>
    <t>Chloroalkanes C10-13 (Chlorinated paraffins)</t>
  </si>
  <si>
    <t>106-47-8</t>
  </si>
  <si>
    <r>
      <rPr>
        <i/>
        <sz val="9"/>
        <rFont val="Arial"/>
        <family val="2"/>
      </rPr>
      <t>p</t>
    </r>
    <r>
      <rPr>
        <sz val="9"/>
        <rFont val="Arial"/>
        <family val="2"/>
      </rPr>
      <t>-Chloroaniline</t>
    </r>
  </si>
  <si>
    <t>108-90-7</t>
  </si>
  <si>
    <t>Chlorobenzene</t>
  </si>
  <si>
    <t>95-50-1</t>
  </si>
  <si>
    <t>1,2-Dichlorobenzene</t>
  </si>
  <si>
    <t>541-73-1</t>
  </si>
  <si>
    <t>1,3-Dichlorobenzene</t>
  </si>
  <si>
    <t>106-46-7</t>
  </si>
  <si>
    <r>
      <rPr>
        <i/>
        <sz val="9"/>
        <rFont val="Arial"/>
        <family val="2"/>
      </rPr>
      <t>p</t>
    </r>
    <r>
      <rPr>
        <sz val="9"/>
        <rFont val="Arial"/>
        <family val="2"/>
      </rPr>
      <t>-Dichlorobenzene (1,4-Dichlorobenzene)</t>
    </r>
  </si>
  <si>
    <t>120-82-1</t>
  </si>
  <si>
    <t>1,2,4-Trichlorobenzene</t>
  </si>
  <si>
    <t>510-15-6</t>
  </si>
  <si>
    <t>Chlorobenzilate (Ethyl-4,4'-dichlorobenzilate)</t>
  </si>
  <si>
    <t>156-60-5</t>
  </si>
  <si>
    <r>
      <rPr>
        <i/>
        <sz val="9"/>
        <color theme="1"/>
        <rFont val="Arial"/>
        <family val="2"/>
      </rPr>
      <t>trans</t>
    </r>
    <r>
      <rPr>
        <sz val="9"/>
        <color theme="1"/>
        <rFont val="Arial"/>
        <family val="2"/>
      </rPr>
      <t>-1,2-dichloroethene</t>
    </r>
  </si>
  <si>
    <t>75-68-3</t>
  </si>
  <si>
    <t>1-Chloro-1,1-difluoroethane</t>
  </si>
  <si>
    <t>75-45-6</t>
  </si>
  <si>
    <t>Chlorodifluoromethane (Freon 22)</t>
  </si>
  <si>
    <t>75-00-3</t>
  </si>
  <si>
    <t>Chloroethane (Ethyl chloride)</t>
  </si>
  <si>
    <t>67-66-3</t>
  </si>
  <si>
    <t>Chloroform</t>
  </si>
  <si>
    <t>74-87-3</t>
  </si>
  <si>
    <t>Chloromethane (Methyl chloride)</t>
  </si>
  <si>
    <t>107-30-2</t>
  </si>
  <si>
    <t>Chloromethyl methyl ether (technical grade)</t>
  </si>
  <si>
    <t>563-47-3</t>
  </si>
  <si>
    <t>3-Chloro-2-methyl-1-propene</t>
  </si>
  <si>
    <t>95-57-8</t>
  </si>
  <si>
    <t>2-Chlorophenol</t>
  </si>
  <si>
    <t>120-83-2</t>
  </si>
  <si>
    <t>2,4-Dichlorophenol</t>
  </si>
  <si>
    <t>58-90-2</t>
  </si>
  <si>
    <t>2,3,4,6-Tetrachlorophenol</t>
  </si>
  <si>
    <t>95-83-0</t>
  </si>
  <si>
    <r>
      <t>4-Chloro-</t>
    </r>
    <r>
      <rPr>
        <i/>
        <sz val="9"/>
        <rFont val="Arial"/>
        <family val="2"/>
      </rPr>
      <t>o</t>
    </r>
    <r>
      <rPr>
        <sz val="9"/>
        <rFont val="Arial"/>
        <family val="2"/>
      </rPr>
      <t>-phenylenediamine</t>
    </r>
  </si>
  <si>
    <t>76-06-2</t>
  </si>
  <si>
    <t>Chloropicrin</t>
  </si>
  <si>
    <t>126-99-8</t>
  </si>
  <si>
    <t>Chloroprene</t>
  </si>
  <si>
    <t>1897-45-6</t>
  </si>
  <si>
    <t>Chlorothalonil</t>
  </si>
  <si>
    <t>95-69-2</t>
  </si>
  <si>
    <r>
      <rPr>
        <i/>
        <sz val="9"/>
        <rFont val="Arial"/>
        <family val="2"/>
      </rPr>
      <t>p</t>
    </r>
    <r>
      <rPr>
        <sz val="9"/>
        <rFont val="Arial"/>
        <family val="2"/>
      </rPr>
      <t>-Chloro-</t>
    </r>
    <r>
      <rPr>
        <i/>
        <sz val="9"/>
        <rFont val="Arial"/>
        <family val="2"/>
      </rPr>
      <t>o</t>
    </r>
    <r>
      <rPr>
        <sz val="9"/>
        <rFont val="Arial"/>
        <family val="2"/>
      </rPr>
      <t>-toluidine</t>
    </r>
  </si>
  <si>
    <t>54749-90-5</t>
  </si>
  <si>
    <t>Chlorozotocin</t>
  </si>
  <si>
    <t>7738-94-5</t>
  </si>
  <si>
    <t>Chromic(VI) Acid</t>
  </si>
  <si>
    <t>18540-29-9</t>
  </si>
  <si>
    <t>Chromium VI, chromate and dichromate particulate</t>
  </si>
  <si>
    <t>569-61-9</t>
  </si>
  <si>
    <t>C.I. Basic Red 9 Monohydrochloride</t>
  </si>
  <si>
    <t>87-29-6</t>
  </si>
  <si>
    <t>Cinnamyl Anthranilate</t>
  </si>
  <si>
    <t>7440-48-4</t>
  </si>
  <si>
    <t>Coke Oven Emissions</t>
  </si>
  <si>
    <t>7440-50-8</t>
  </si>
  <si>
    <t>Creosotes</t>
  </si>
  <si>
    <t>120-71-8</t>
  </si>
  <si>
    <r>
      <rPr>
        <i/>
        <sz val="9"/>
        <rFont val="Arial"/>
        <family val="2"/>
      </rPr>
      <t>p</t>
    </r>
    <r>
      <rPr>
        <sz val="9"/>
        <rFont val="Arial"/>
        <family val="2"/>
      </rPr>
      <t>-Cresidine</t>
    </r>
  </si>
  <si>
    <t>1319-77-3</t>
  </si>
  <si>
    <r>
      <t xml:space="preserve">Cresols (mixture), including </t>
    </r>
    <r>
      <rPr>
        <i/>
        <sz val="9"/>
        <rFont val="Arial"/>
        <family val="2"/>
      </rPr>
      <t>m</t>
    </r>
    <r>
      <rPr>
        <sz val="9"/>
        <rFont val="Arial"/>
        <family val="2"/>
      </rPr>
      <t xml:space="preserve">-cresol, </t>
    </r>
    <r>
      <rPr>
        <i/>
        <sz val="9"/>
        <rFont val="Arial"/>
        <family val="2"/>
      </rPr>
      <t>o</t>
    </r>
    <r>
      <rPr>
        <sz val="9"/>
        <rFont val="Arial"/>
        <family val="2"/>
      </rPr>
      <t xml:space="preserve">-cresol, </t>
    </r>
    <r>
      <rPr>
        <i/>
        <sz val="9"/>
        <rFont val="Arial"/>
        <family val="2"/>
      </rPr>
      <t>p</t>
    </r>
    <r>
      <rPr>
        <sz val="9"/>
        <rFont val="Arial"/>
        <family val="2"/>
      </rPr>
      <t>-cresol</t>
    </r>
  </si>
  <si>
    <t>108-39-4</t>
  </si>
  <si>
    <t>95-48-7</t>
  </si>
  <si>
    <t>106-44-5</t>
  </si>
  <si>
    <t>4170-30-3</t>
  </si>
  <si>
    <t>Crotonaldehyde</t>
  </si>
  <si>
    <t>80-15-9</t>
  </si>
  <si>
    <t>Cumene hydroperoxide</t>
  </si>
  <si>
    <t>135-20-6</t>
  </si>
  <si>
    <t>Cupferron</t>
  </si>
  <si>
    <t>74-90-8</t>
  </si>
  <si>
    <t>Cyanide, Hydrogen</t>
  </si>
  <si>
    <t>110-82-7</t>
  </si>
  <si>
    <t>Cyclohexane</t>
  </si>
  <si>
    <t>108-93-0</t>
  </si>
  <si>
    <t>Cyclohexanol</t>
  </si>
  <si>
    <t>66-81-9</t>
  </si>
  <si>
    <t>Cycloheximide</t>
  </si>
  <si>
    <t>50-18-0</t>
  </si>
  <si>
    <t>Cyclophosphamide (anhydrous)</t>
  </si>
  <si>
    <t>6055-19-2</t>
  </si>
  <si>
    <t>Cyclophosphamide (Hydrated)</t>
  </si>
  <si>
    <t>5160-02-1</t>
  </si>
  <si>
    <t>D &amp; C Red No. 9</t>
  </si>
  <si>
    <t>4342-03-4</t>
  </si>
  <si>
    <t>Dacarbazine</t>
  </si>
  <si>
    <t>117-10-2</t>
  </si>
  <si>
    <t>Dantron</t>
  </si>
  <si>
    <t>72-54-8</t>
  </si>
  <si>
    <t>53-19-0</t>
  </si>
  <si>
    <t>3547-04-4</t>
  </si>
  <si>
    <t>DDE (1-chloro-4-[1-(4-chlorophenyl)ethyl]benzene)</t>
  </si>
  <si>
    <t>72-55-9</t>
  </si>
  <si>
    <t>789-02-6</t>
  </si>
  <si>
    <t>DDT</t>
  </si>
  <si>
    <t>615-05-4</t>
  </si>
  <si>
    <t>2,4-Diaminoanisole</t>
  </si>
  <si>
    <t>95-80-7</t>
  </si>
  <si>
    <t>2,4-Diaminotoluene (2,4-Toluene diamine)</t>
  </si>
  <si>
    <t>334-88-3</t>
  </si>
  <si>
    <t>Diazomethane</t>
  </si>
  <si>
    <t>333-41-5</t>
  </si>
  <si>
    <t>Diazinon</t>
  </si>
  <si>
    <t>5385-75-1</t>
  </si>
  <si>
    <t>132-64-9</t>
  </si>
  <si>
    <t>Dibenzofuran</t>
  </si>
  <si>
    <t>124-48-1</t>
  </si>
  <si>
    <t>Dibromochloromethane</t>
  </si>
  <si>
    <t>96-12-8</t>
  </si>
  <si>
    <t>1,2-Dibromo-3-chloropropane (DBCP)</t>
  </si>
  <si>
    <t>96-13-9</t>
  </si>
  <si>
    <t>2,3-Dibromo-1-propanol</t>
  </si>
  <si>
    <t>84-74-2</t>
  </si>
  <si>
    <t>Dibutyl phthalate</t>
  </si>
  <si>
    <t>91-94-1</t>
  </si>
  <si>
    <t>3,3'-Dichlorobenzidine</t>
  </si>
  <si>
    <t>75-71-8</t>
  </si>
  <si>
    <t>Dichlorodifluoromethane (Freon 12)</t>
  </si>
  <si>
    <t>75-43-4</t>
  </si>
  <si>
    <t>Dichlorofluoromethane (Freon 21)</t>
  </si>
  <si>
    <t>75-34-3</t>
  </si>
  <si>
    <t>1,1-Dichloroethane (Ethylidene dichloride)</t>
  </si>
  <si>
    <t>75-09-2</t>
  </si>
  <si>
    <t>Dichloromethane (Methylene chloride)</t>
  </si>
  <si>
    <t>94-75-7</t>
  </si>
  <si>
    <t>Dichlorophenoxyacetic acid, salts and esters (2,4-D)</t>
  </si>
  <si>
    <t>78-87-5</t>
  </si>
  <si>
    <t>1,2-Dichloropropane (Propylene dichloride)</t>
  </si>
  <si>
    <t>542-75-6</t>
  </si>
  <si>
    <t>1,3-Dichloropropene</t>
  </si>
  <si>
    <t>62-73-7</t>
  </si>
  <si>
    <t>Dichlorovos (DDVP)</t>
  </si>
  <si>
    <t>115-32-2</t>
  </si>
  <si>
    <t>Dicofol</t>
  </si>
  <si>
    <t>84-61-7</t>
  </si>
  <si>
    <t>Di-cyclohexyl phthalate (DCHP)</t>
  </si>
  <si>
    <t>60-57-1</t>
  </si>
  <si>
    <t>Dieldrin</t>
  </si>
  <si>
    <t>Diesel Particulate Matter</t>
  </si>
  <si>
    <t>111-42-2</t>
  </si>
  <si>
    <t>Diethanolamine</t>
  </si>
  <si>
    <t>111-46-6</t>
  </si>
  <si>
    <t>Diethylene glycol</t>
  </si>
  <si>
    <t>111-96-6</t>
  </si>
  <si>
    <t>Diethylene glycol dimethyl ether</t>
  </si>
  <si>
    <t>112-34-5</t>
  </si>
  <si>
    <t>Diethylene glycol monobutyl ether</t>
  </si>
  <si>
    <t>111-90-0</t>
  </si>
  <si>
    <t>Diethylene glycol monoethyl ether</t>
  </si>
  <si>
    <t>111-77-3</t>
  </si>
  <si>
    <t>Diethylene glycol monomethyl ether</t>
  </si>
  <si>
    <t>627-44-1</t>
  </si>
  <si>
    <t>84-66-2</t>
  </si>
  <si>
    <t>Diethylphthalate</t>
  </si>
  <si>
    <t>64-67-5</t>
  </si>
  <si>
    <t>Diethyl sulfate</t>
  </si>
  <si>
    <t>134-62-3</t>
  </si>
  <si>
    <r>
      <t xml:space="preserve">Diethyltoluamide, </t>
    </r>
    <r>
      <rPr>
        <i/>
        <sz val="9"/>
        <rFont val="Arial"/>
        <family val="2"/>
      </rPr>
      <t>N</t>
    </r>
    <r>
      <rPr>
        <sz val="9"/>
        <rFont val="Arial"/>
        <family val="2"/>
      </rPr>
      <t>,</t>
    </r>
    <r>
      <rPr>
        <i/>
        <sz val="9"/>
        <rFont val="Arial"/>
        <family val="2"/>
      </rPr>
      <t>N</t>
    </r>
    <r>
      <rPr>
        <sz val="9"/>
        <rFont val="Arial"/>
        <family val="2"/>
      </rPr>
      <t>- (DEET)</t>
    </r>
  </si>
  <si>
    <t>75-37-6</t>
  </si>
  <si>
    <t>1,1-Difluoroethane</t>
  </si>
  <si>
    <t>101-90-6</t>
  </si>
  <si>
    <t>Diglycidyl Resorcinol Ether</t>
  </si>
  <si>
    <t>94-58-6</t>
  </si>
  <si>
    <t>Dihydrosafrole</t>
  </si>
  <si>
    <t>119-90-4</t>
  </si>
  <si>
    <t>3,3'-Dimethoxybenzidine</t>
  </si>
  <si>
    <t>60-11-7</t>
  </si>
  <si>
    <t>4-Dimethylaminoazobenzene</t>
  </si>
  <si>
    <t>121-69-7</t>
  </si>
  <si>
    <r>
      <rPr>
        <i/>
        <sz val="9"/>
        <rFont val="Arial"/>
        <family val="2"/>
      </rPr>
      <t>N</t>
    </r>
    <r>
      <rPr>
        <sz val="9"/>
        <rFont val="Arial"/>
        <family val="2"/>
      </rPr>
      <t>,</t>
    </r>
    <r>
      <rPr>
        <i/>
        <sz val="9"/>
        <rFont val="Arial"/>
        <family val="2"/>
      </rPr>
      <t>N</t>
    </r>
    <r>
      <rPr>
        <sz val="9"/>
        <rFont val="Arial"/>
        <family val="2"/>
      </rPr>
      <t>-Dimethylaniline</t>
    </r>
  </si>
  <si>
    <t>119-93-7</t>
  </si>
  <si>
    <r>
      <t>3,3'-Dimethylbenzidine (</t>
    </r>
    <r>
      <rPr>
        <i/>
        <sz val="9"/>
        <rFont val="Arial"/>
        <family val="2"/>
      </rPr>
      <t>o</t>
    </r>
    <r>
      <rPr>
        <sz val="9"/>
        <rFont val="Arial"/>
        <family val="2"/>
      </rPr>
      <t>-Tolidine)</t>
    </r>
  </si>
  <si>
    <t>79-44-7</t>
  </si>
  <si>
    <t>Dimethyl carbamoyl chloride</t>
  </si>
  <si>
    <t>68-12-2</t>
  </si>
  <si>
    <t>Dimethyl formamide</t>
  </si>
  <si>
    <t>57-14-7</t>
  </si>
  <si>
    <t>1,1-Dimethylhydrazine</t>
  </si>
  <si>
    <t>131-11-3</t>
  </si>
  <si>
    <t>Dimethyl phthalate</t>
  </si>
  <si>
    <t>77-78-1</t>
  </si>
  <si>
    <t>Dimethyl sulfate</t>
  </si>
  <si>
    <t>513-37-1</t>
  </si>
  <si>
    <t>Dimethylvinylchloride</t>
  </si>
  <si>
    <t>534-52-1</t>
  </si>
  <si>
    <t>4,6-Dinitro-o-cresol (and salts)</t>
  </si>
  <si>
    <t>51-28-5</t>
  </si>
  <si>
    <t>2,4-Dinitrophenol</t>
  </si>
  <si>
    <t>121-14-2</t>
  </si>
  <si>
    <t>2,4-Dinitrotoluene</t>
  </si>
  <si>
    <t>606-20-2</t>
  </si>
  <si>
    <t>2,6-Dinitrotoluene</t>
  </si>
  <si>
    <t>123-91-1</t>
  </si>
  <si>
    <t>1,4-Dioxane</t>
  </si>
  <si>
    <t>630-93-3</t>
  </si>
  <si>
    <t>Diphenylhydantoin</t>
  </si>
  <si>
    <t>122-66-7</t>
  </si>
  <si>
    <t>1,2-Diphenylhydrazine (Hydrazobenzene)</t>
  </si>
  <si>
    <t>25265-71-8</t>
  </si>
  <si>
    <t>Dipropylene glycol</t>
  </si>
  <si>
    <t>34590-94-8</t>
  </si>
  <si>
    <t>Dipropylene glycol monomethyl ether</t>
  </si>
  <si>
    <t>1937-37-7</t>
  </si>
  <si>
    <t>Direct Black 38</t>
  </si>
  <si>
    <t>2602-46-2</t>
  </si>
  <si>
    <t>Direct Blue 6</t>
  </si>
  <si>
    <t>16071-86-6</t>
  </si>
  <si>
    <t>Direct Brown 95 (technical grade)</t>
  </si>
  <si>
    <t>2475-45-8</t>
  </si>
  <si>
    <t>Disperse Blue 1</t>
  </si>
  <si>
    <t>298-04-4</t>
  </si>
  <si>
    <t>Disulfoton</t>
  </si>
  <si>
    <t>106-89-8</t>
  </si>
  <si>
    <t>Epichlorohydrin</t>
  </si>
  <si>
    <t>106-88-7</t>
  </si>
  <si>
    <t>1,2-Epoxybutane</t>
  </si>
  <si>
    <t>Epoxy resins</t>
  </si>
  <si>
    <t>12510-42-8</t>
  </si>
  <si>
    <t>Erionite</t>
  </si>
  <si>
    <t>140-88-5</t>
  </si>
  <si>
    <t>Ethyl acrylate</t>
  </si>
  <si>
    <t>100-41-4</t>
  </si>
  <si>
    <t>Ethyl benzene</t>
  </si>
  <si>
    <t>74-85-1</t>
  </si>
  <si>
    <t>Ethylene</t>
  </si>
  <si>
    <t>106-93-4</t>
  </si>
  <si>
    <t>Ethylene dibromide (EDB, 1,2-Dibromoethane)</t>
  </si>
  <si>
    <t>107-06-2</t>
  </si>
  <si>
    <t>Ethylene dichloride (EDC, 1,2-Dichloroethane)</t>
  </si>
  <si>
    <t>107-21-1</t>
  </si>
  <si>
    <t>Ethylene glycol</t>
  </si>
  <si>
    <t>629-14-1</t>
  </si>
  <si>
    <t>Ethylene glycol diethyl ether</t>
  </si>
  <si>
    <t>110-71-4</t>
  </si>
  <si>
    <t>Ethylene glycol dimethyl ether</t>
  </si>
  <si>
    <t>111-76-2</t>
  </si>
  <si>
    <t>Ethylene glycol monobutyl ether</t>
  </si>
  <si>
    <t>110-80-5</t>
  </si>
  <si>
    <t>Ethylene glycol monoethyl ether</t>
  </si>
  <si>
    <t>111-15-9</t>
  </si>
  <si>
    <t>Ethylene glycol monoethyl ether acetate</t>
  </si>
  <si>
    <t>109-86-4</t>
  </si>
  <si>
    <t>Ethylene glycol monomethyl ether</t>
  </si>
  <si>
    <t>110-49-6</t>
  </si>
  <si>
    <t>Ethylene glycol monomethyl ether acetate</t>
  </si>
  <si>
    <t>2807-30-9</t>
  </si>
  <si>
    <t>Ethylene glycol monopropyl ether</t>
  </si>
  <si>
    <t>151-56-4</t>
  </si>
  <si>
    <t>Ethyleneimine (Aziridine)</t>
  </si>
  <si>
    <t>75-21-8</t>
  </si>
  <si>
    <t>Ethylene oxide</t>
  </si>
  <si>
    <t>96-45-7</t>
  </si>
  <si>
    <t>Ethylene thiourea</t>
  </si>
  <si>
    <t>10028-22-5</t>
  </si>
  <si>
    <t>Ferric Sulfate</t>
  </si>
  <si>
    <t>Fluorides</t>
  </si>
  <si>
    <t>7782-41-4</t>
  </si>
  <si>
    <t>Fluorine gas</t>
  </si>
  <si>
    <t>50-00-0</t>
  </si>
  <si>
    <t>Formaldehyde</t>
  </si>
  <si>
    <t>110-00-9</t>
  </si>
  <si>
    <t>Furan</t>
  </si>
  <si>
    <t>60568-05-0</t>
  </si>
  <si>
    <t>Furmecyclox</t>
  </si>
  <si>
    <t>3688-53-7</t>
  </si>
  <si>
    <t>Furylfuramide</t>
  </si>
  <si>
    <t>Glasswool fibers</t>
  </si>
  <si>
    <t>111-30-8</t>
  </si>
  <si>
    <t>Glutaraldehyde</t>
  </si>
  <si>
    <t>67730-11-4</t>
  </si>
  <si>
    <t>Glu-P-1</t>
  </si>
  <si>
    <t>67730-10-3</t>
  </si>
  <si>
    <t>Glu-P-2</t>
  </si>
  <si>
    <t>16568-02-8</t>
  </si>
  <si>
    <t>Gyromitrin</t>
  </si>
  <si>
    <t>2784-94-3</t>
  </si>
  <si>
    <t>HC Blue 1</t>
  </si>
  <si>
    <t>76-44-8</t>
  </si>
  <si>
    <t>Heptachlor</t>
  </si>
  <si>
    <t>1024-57-3</t>
  </si>
  <si>
    <t>Heptachlor epoxide</t>
  </si>
  <si>
    <t>118-74-1</t>
  </si>
  <si>
    <t>Hexachlorobenzene</t>
  </si>
  <si>
    <t>87-68-3</t>
  </si>
  <si>
    <t>Hexachlorobutadiene</t>
  </si>
  <si>
    <t>608-73-1</t>
  </si>
  <si>
    <t>Hexachlorocyclohexanes (mixture) including but not limited to:</t>
  </si>
  <si>
    <t>319-84-6</t>
  </si>
  <si>
    <r>
      <t xml:space="preserve">Hexachlorocyclohexane, </t>
    </r>
    <r>
      <rPr>
        <i/>
        <sz val="9"/>
        <rFont val="Arial"/>
        <family val="2"/>
      </rPr>
      <t>alpha-</t>
    </r>
  </si>
  <si>
    <t>319-85-7</t>
  </si>
  <si>
    <r>
      <t xml:space="preserve">Hexachlorocyclohexane, </t>
    </r>
    <r>
      <rPr>
        <i/>
        <sz val="9"/>
        <rFont val="Arial"/>
        <family val="2"/>
      </rPr>
      <t>beta-</t>
    </r>
  </si>
  <si>
    <t>58-89-9</t>
  </si>
  <si>
    <r>
      <t xml:space="preserve">Hexachlorocyclohexane, </t>
    </r>
    <r>
      <rPr>
        <i/>
        <sz val="9"/>
        <rFont val="Arial"/>
        <family val="2"/>
      </rPr>
      <t>gamma</t>
    </r>
    <r>
      <rPr>
        <sz val="9"/>
        <rFont val="Arial"/>
        <family val="2"/>
      </rPr>
      <t>- (Lindane)</t>
    </r>
  </si>
  <si>
    <t>77-47-4</t>
  </si>
  <si>
    <t>Hexachlorocyclopentadiene</t>
  </si>
  <si>
    <t>67-72-1</t>
  </si>
  <si>
    <t>Hexachloroethane</t>
  </si>
  <si>
    <t>680-31-9</t>
  </si>
  <si>
    <t>Hexamethylphosphoramide</t>
  </si>
  <si>
    <t>822-06-0</t>
  </si>
  <si>
    <t>Hexamethylene-1,6-diisocyanate</t>
  </si>
  <si>
    <t>110-54-3</t>
  </si>
  <si>
    <t>Hexane</t>
  </si>
  <si>
    <t>302-01-2</t>
  </si>
  <si>
    <t>Hydrazine</t>
  </si>
  <si>
    <t>10034-93-2</t>
  </si>
  <si>
    <t>Hydrazine Sulfate</t>
  </si>
  <si>
    <t>7647-01-0</t>
  </si>
  <si>
    <t>Hydrochloric acid</t>
  </si>
  <si>
    <t>10035-10-6</t>
  </si>
  <si>
    <t>Hydrogen bromide</t>
  </si>
  <si>
    <t>7664-39-3</t>
  </si>
  <si>
    <t>Hydrogen fluoride</t>
  </si>
  <si>
    <t>7783-06-4</t>
  </si>
  <si>
    <t>Hydrogen sulfide</t>
  </si>
  <si>
    <t>123-31-9</t>
  </si>
  <si>
    <t>Hydroquinone</t>
  </si>
  <si>
    <t>24267-56-9</t>
  </si>
  <si>
    <t>Iodine-131</t>
  </si>
  <si>
    <t>13463-40-6</t>
  </si>
  <si>
    <t>Iron pentacarbonyl</t>
  </si>
  <si>
    <t>78-59-1</t>
  </si>
  <si>
    <t>Isophorone</t>
  </si>
  <si>
    <t>78-79-5</t>
  </si>
  <si>
    <t>Isoprene, except from vegetative emission sources</t>
  </si>
  <si>
    <t>67-63-0</t>
  </si>
  <si>
    <t>Isopropyl alcohol</t>
  </si>
  <si>
    <t>98-82-8</t>
  </si>
  <si>
    <t>Isopropylbenzene (Cumene)</t>
  </si>
  <si>
    <t>80-05-7</t>
  </si>
  <si>
    <t>4,4'-Isopropylidenediphenol</t>
  </si>
  <si>
    <t>303-34-4</t>
  </si>
  <si>
    <t>Lasiocarpine</t>
  </si>
  <si>
    <t>7439-92-1</t>
  </si>
  <si>
    <t>18454-12-1</t>
  </si>
  <si>
    <t>Lead Chromate Oxide</t>
  </si>
  <si>
    <t>108-31-6</t>
  </si>
  <si>
    <t>Maleic anhydride</t>
  </si>
  <si>
    <t>7439-96-5</t>
  </si>
  <si>
    <t>148-82-3</t>
  </si>
  <si>
    <t>Melphalan</t>
  </si>
  <si>
    <t>3223-07-2</t>
  </si>
  <si>
    <t>Melphalan HCl</t>
  </si>
  <si>
    <t>7439-97-6</t>
  </si>
  <si>
    <t>593-74-8</t>
  </si>
  <si>
    <t>67-56-1</t>
  </si>
  <si>
    <t>Methanol</t>
  </si>
  <si>
    <t>72-43-5</t>
  </si>
  <si>
    <t>Methoxychlor</t>
  </si>
  <si>
    <t>55738-54-0</t>
  </si>
  <si>
    <r>
      <rPr>
        <i/>
        <sz val="9"/>
        <color theme="1"/>
        <rFont val="Arial"/>
        <family val="2"/>
      </rPr>
      <t>Trans</t>
    </r>
    <r>
      <rPr>
        <sz val="9"/>
        <color theme="1"/>
        <rFont val="Arial"/>
        <family val="2"/>
      </rPr>
      <t>-2[(dimethylamino)-methylimino]-5-[2-(5-nitro-2-furyl)-vinyl]-1,3,4-oxadiazole</t>
    </r>
  </si>
  <si>
    <t>101-14-4</t>
  </si>
  <si>
    <r>
      <t xml:space="preserve">4,4'-Methylene </t>
    </r>
    <r>
      <rPr>
        <i/>
        <sz val="9"/>
        <rFont val="Arial"/>
        <family val="2"/>
      </rPr>
      <t>bis</t>
    </r>
    <r>
      <rPr>
        <sz val="9"/>
        <rFont val="Arial"/>
        <family val="2"/>
      </rPr>
      <t>(2-chloroaniline) (MOCA)</t>
    </r>
  </si>
  <si>
    <t>101-77-9</t>
  </si>
  <si>
    <t>4,4'-Methylenedianiline (and its dichloride)</t>
  </si>
  <si>
    <t>13552-44-8</t>
  </si>
  <si>
    <t>838-88-0</t>
  </si>
  <si>
    <t>101-61-1</t>
  </si>
  <si>
    <t>101-68-8</t>
  </si>
  <si>
    <t>Methylene diphenyl diisocyanate (MDI)</t>
  </si>
  <si>
    <t>60-34-4</t>
  </si>
  <si>
    <t>Methyl hydrazine</t>
  </si>
  <si>
    <t>540-73-8</t>
  </si>
  <si>
    <t>1,2-Dimethylhydrazine</t>
  </si>
  <si>
    <t>74-88-4</t>
  </si>
  <si>
    <t>Methyl iodide (Iodomethane)</t>
  </si>
  <si>
    <t>108-10-1</t>
  </si>
  <si>
    <t>Methyl isobutyl ketone (MIBK, Hexone)</t>
  </si>
  <si>
    <t>624-83-9</t>
  </si>
  <si>
    <t>Methyl isocyanate</t>
  </si>
  <si>
    <t>75-86-5</t>
  </si>
  <si>
    <t>2-Methyllactonitrile (Acetone cyanohydrin)</t>
  </si>
  <si>
    <t>80-62-6</t>
  </si>
  <si>
    <t>Methyl methacrylate</t>
  </si>
  <si>
    <t>66-27-3</t>
  </si>
  <si>
    <t>Methyl Methanesulfonate</t>
  </si>
  <si>
    <t>129-15-7</t>
  </si>
  <si>
    <t>2-Methyl-1-nitroanthraquinone</t>
  </si>
  <si>
    <t>70-25-7</t>
  </si>
  <si>
    <r>
      <rPr>
        <i/>
        <sz val="9"/>
        <color theme="1"/>
        <rFont val="Arial"/>
        <family val="2"/>
      </rPr>
      <t>n</t>
    </r>
    <r>
      <rPr>
        <sz val="9"/>
        <color theme="1"/>
        <rFont val="Arial"/>
        <family val="2"/>
      </rPr>
      <t>-Methyl-</t>
    </r>
    <r>
      <rPr>
        <i/>
        <sz val="9"/>
        <color theme="1"/>
        <rFont val="Arial"/>
        <family val="2"/>
      </rPr>
      <t>n</t>
    </r>
    <r>
      <rPr>
        <sz val="9"/>
        <color theme="1"/>
        <rFont val="Arial"/>
        <family val="2"/>
      </rPr>
      <t>-nitro-</t>
    </r>
    <r>
      <rPr>
        <i/>
        <sz val="9"/>
        <color theme="1"/>
        <rFont val="Arial"/>
        <family val="2"/>
      </rPr>
      <t>n</t>
    </r>
    <r>
      <rPr>
        <sz val="9"/>
        <color theme="1"/>
        <rFont val="Arial"/>
        <family val="2"/>
      </rPr>
      <t>-nitrosoguanidine</t>
    </r>
  </si>
  <si>
    <t>832-69-9</t>
  </si>
  <si>
    <t>Methylphenanthrene, 1-</t>
  </si>
  <si>
    <t>2381-21-7</t>
  </si>
  <si>
    <t>Methylpyrene, 1-</t>
  </si>
  <si>
    <t>109-06-8</t>
  </si>
  <si>
    <t>2-Methylpyridine</t>
  </si>
  <si>
    <t>1634-04-4</t>
  </si>
  <si>
    <r>
      <t xml:space="preserve">Methyl </t>
    </r>
    <r>
      <rPr>
        <i/>
        <sz val="9"/>
        <rFont val="Arial"/>
        <family val="2"/>
      </rPr>
      <t>tert</t>
    </r>
    <r>
      <rPr>
        <sz val="9"/>
        <rFont val="Arial"/>
        <family val="2"/>
      </rPr>
      <t>-butyl ether</t>
    </r>
  </si>
  <si>
    <t>56-04-2</t>
  </si>
  <si>
    <t>Methylthiouracil</t>
  </si>
  <si>
    <t>90-94-8</t>
  </si>
  <si>
    <t>Michler's ketone</t>
  </si>
  <si>
    <t>Mineral fiber emissions from facilities manufacturing or processing glass, rock, or slag fibers (or other mineral derived fibers) of average diameter 1 micrometer or less.</t>
  </si>
  <si>
    <t>Mineral fibers (fine mineral fibers which are man-made, and are airborne particles of a respirable size greater than 5 microns in length, less than or equal to 3.5 microns in diameter, with a length to diameter ratio of 3:1)</t>
  </si>
  <si>
    <t>2385-85-5</t>
  </si>
  <si>
    <t>Mirex</t>
  </si>
  <si>
    <t>50-07-7</t>
  </si>
  <si>
    <t>Mitomycin C</t>
  </si>
  <si>
    <t>1313-27-5</t>
  </si>
  <si>
    <t>Molybdenum trioxide</t>
  </si>
  <si>
    <t>315-22-0</t>
  </si>
  <si>
    <t>Monocrotaline</t>
  </si>
  <si>
    <t>91-59-8</t>
  </si>
  <si>
    <t>2-Naphthylamine</t>
  </si>
  <si>
    <t>91-20-3</t>
  </si>
  <si>
    <t>Naphthalene</t>
  </si>
  <si>
    <t>7440-02-0</t>
  </si>
  <si>
    <t>Nickel compounds, insoluble</t>
  </si>
  <si>
    <t>Nickel metal</t>
  </si>
  <si>
    <t>1313-99-1</t>
  </si>
  <si>
    <t>Nickel oxide</t>
  </si>
  <si>
    <t>12035-72-2</t>
  </si>
  <si>
    <t>Nickel subsulfide</t>
  </si>
  <si>
    <t>11113-75-0</t>
  </si>
  <si>
    <t>Nickel sulfide</t>
  </si>
  <si>
    <t>Nickel compounds, soluble</t>
  </si>
  <si>
    <t>373-02-4</t>
  </si>
  <si>
    <t>Nickel acetate</t>
  </si>
  <si>
    <t>3333-67-3</t>
  </si>
  <si>
    <t>Nickel carbonate</t>
  </si>
  <si>
    <t>12607-70-4</t>
  </si>
  <si>
    <t>Nickel carbonate hydroxide</t>
  </si>
  <si>
    <t>13463-39-3</t>
  </si>
  <si>
    <t>Nickel carbonyl</t>
  </si>
  <si>
    <t>7718-54-9</t>
  </si>
  <si>
    <t>Nickel chloride</t>
  </si>
  <si>
    <t>12054-48-7</t>
  </si>
  <si>
    <t>Nickel hydroxide</t>
  </si>
  <si>
    <t>7786-81-4</t>
  </si>
  <si>
    <t>Nickel sulfate</t>
  </si>
  <si>
    <t>10101-97-0</t>
  </si>
  <si>
    <t>Nickel sulfate hexahydrate</t>
  </si>
  <si>
    <t>13478-00-7</t>
  </si>
  <si>
    <t>Nickel nitrate hexahydrate</t>
  </si>
  <si>
    <t>1271-28-9</t>
  </si>
  <si>
    <t>Nickelocene</t>
  </si>
  <si>
    <t>3570-75-0</t>
  </si>
  <si>
    <t>Nifurthiazole</t>
  </si>
  <si>
    <t>7697-37-2</t>
  </si>
  <si>
    <t>Nitric acid</t>
  </si>
  <si>
    <t>139-13-9</t>
  </si>
  <si>
    <t>Nitrilotriacetic acid</t>
  </si>
  <si>
    <t>18662-53-8</t>
  </si>
  <si>
    <t>Nitrilotriacetic acid, trisodium salt monohydrate</t>
  </si>
  <si>
    <t>99-59-2</t>
  </si>
  <si>
    <r>
      <t>5-Nitro-</t>
    </r>
    <r>
      <rPr>
        <i/>
        <sz val="9"/>
        <color theme="1"/>
        <rFont val="Arial"/>
        <family val="2"/>
      </rPr>
      <t>o</t>
    </r>
    <r>
      <rPr>
        <sz val="9"/>
        <color theme="1"/>
        <rFont val="Arial"/>
        <family val="2"/>
      </rPr>
      <t>-Anisidine</t>
    </r>
  </si>
  <si>
    <t>98-95-3</t>
  </si>
  <si>
    <t>Nitrobenzene</t>
  </si>
  <si>
    <t>92-93-3</t>
  </si>
  <si>
    <t>4-Nitrobiphenyl</t>
  </si>
  <si>
    <t>1836-75-5</t>
  </si>
  <si>
    <t>Nitrofen</t>
  </si>
  <si>
    <t>59-87-0</t>
  </si>
  <si>
    <t>Nitrofurazone</t>
  </si>
  <si>
    <t>555-84-0</t>
  </si>
  <si>
    <t>1-[(5-Nitrofurfurylidene)-amino]-2-imidazolidinone</t>
  </si>
  <si>
    <t>531-82-8</t>
  </si>
  <si>
    <t>302-70-5</t>
  </si>
  <si>
    <t>Nitrogen mustard N-oxide</t>
  </si>
  <si>
    <t>100-02-7</t>
  </si>
  <si>
    <t>4-Nitrophenol</t>
  </si>
  <si>
    <t>79-46-9</t>
  </si>
  <si>
    <t>2-Nitropropane</t>
  </si>
  <si>
    <t>924-16-3</t>
  </si>
  <si>
    <r>
      <rPr>
        <i/>
        <sz val="9"/>
        <rFont val="Arial"/>
        <family val="2"/>
      </rPr>
      <t>N</t>
    </r>
    <r>
      <rPr>
        <sz val="9"/>
        <rFont val="Arial"/>
        <family val="2"/>
      </rPr>
      <t>-Nitrosodi-</t>
    </r>
    <r>
      <rPr>
        <i/>
        <sz val="9"/>
        <rFont val="Arial"/>
        <family val="2"/>
      </rPr>
      <t>n</t>
    </r>
    <r>
      <rPr>
        <sz val="9"/>
        <rFont val="Arial"/>
        <family val="2"/>
      </rPr>
      <t>-butylamine</t>
    </r>
  </si>
  <si>
    <t>1116-54-7</t>
  </si>
  <si>
    <r>
      <rPr>
        <i/>
        <sz val="9"/>
        <rFont val="Arial"/>
        <family val="2"/>
      </rPr>
      <t>N</t>
    </r>
    <r>
      <rPr>
        <sz val="9"/>
        <rFont val="Arial"/>
        <family val="2"/>
      </rPr>
      <t>-Nitrosodiethanolamine</t>
    </r>
  </si>
  <si>
    <t>55-18-5</t>
  </si>
  <si>
    <r>
      <rPr>
        <i/>
        <sz val="9"/>
        <rFont val="Arial"/>
        <family val="2"/>
      </rPr>
      <t>N</t>
    </r>
    <r>
      <rPr>
        <sz val="9"/>
        <rFont val="Arial"/>
        <family val="2"/>
      </rPr>
      <t>-Nitrosodiethylamine</t>
    </r>
  </si>
  <si>
    <t>62-75-9</t>
  </si>
  <si>
    <r>
      <rPr>
        <i/>
        <sz val="9"/>
        <rFont val="Arial"/>
        <family val="2"/>
      </rPr>
      <t>N</t>
    </r>
    <r>
      <rPr>
        <sz val="9"/>
        <rFont val="Arial"/>
        <family val="2"/>
      </rPr>
      <t>-Nitrosodimethylamine</t>
    </r>
  </si>
  <si>
    <t>86-30-6</t>
  </si>
  <si>
    <r>
      <rPr>
        <i/>
        <sz val="9"/>
        <rFont val="Arial"/>
        <family val="2"/>
      </rPr>
      <t>N</t>
    </r>
    <r>
      <rPr>
        <sz val="9"/>
        <rFont val="Arial"/>
        <family val="2"/>
      </rPr>
      <t>-Nitrosodiphenylamine</t>
    </r>
  </si>
  <si>
    <t>156-10-5</t>
  </si>
  <si>
    <r>
      <rPr>
        <i/>
        <sz val="9"/>
        <rFont val="Arial"/>
        <family val="2"/>
      </rPr>
      <t>p</t>
    </r>
    <r>
      <rPr>
        <sz val="9"/>
        <rFont val="Arial"/>
        <family val="2"/>
      </rPr>
      <t>-Nitrosodiphenylamine</t>
    </r>
  </si>
  <si>
    <t>621-64-7</t>
  </si>
  <si>
    <r>
      <rPr>
        <i/>
        <sz val="9"/>
        <rFont val="Arial"/>
        <family val="2"/>
      </rPr>
      <t>N</t>
    </r>
    <r>
      <rPr>
        <sz val="9"/>
        <rFont val="Arial"/>
        <family val="2"/>
      </rPr>
      <t>-Nitrosodi-</t>
    </r>
    <r>
      <rPr>
        <i/>
        <sz val="9"/>
        <rFont val="Arial"/>
        <family val="2"/>
      </rPr>
      <t>n</t>
    </r>
    <r>
      <rPr>
        <sz val="9"/>
        <rFont val="Arial"/>
        <family val="2"/>
      </rPr>
      <t>-propylamine</t>
    </r>
  </si>
  <si>
    <t>10595-95-6</t>
  </si>
  <si>
    <r>
      <rPr>
        <i/>
        <sz val="9"/>
        <rFont val="Arial"/>
        <family val="2"/>
      </rPr>
      <t>N</t>
    </r>
    <r>
      <rPr>
        <sz val="9"/>
        <rFont val="Arial"/>
        <family val="2"/>
      </rPr>
      <t>-Nitrosomethylethylamine</t>
    </r>
  </si>
  <si>
    <t>759-73-9</t>
  </si>
  <si>
    <t>615-53-2</t>
  </si>
  <si>
    <t>684-93-5</t>
  </si>
  <si>
    <r>
      <rPr>
        <i/>
        <sz val="9"/>
        <rFont val="Arial"/>
        <family val="2"/>
      </rPr>
      <t>N</t>
    </r>
    <r>
      <rPr>
        <sz val="9"/>
        <rFont val="Arial"/>
        <family val="2"/>
      </rPr>
      <t>-Nitroso-</t>
    </r>
    <r>
      <rPr>
        <i/>
        <sz val="9"/>
        <rFont val="Arial"/>
        <family val="2"/>
      </rPr>
      <t>N</t>
    </r>
    <r>
      <rPr>
        <sz val="9"/>
        <rFont val="Arial"/>
        <family val="2"/>
      </rPr>
      <t>-methylurea</t>
    </r>
  </si>
  <si>
    <t>59-89-2</t>
  </si>
  <si>
    <r>
      <rPr>
        <i/>
        <sz val="9"/>
        <rFont val="Arial"/>
        <family val="2"/>
      </rPr>
      <t>N</t>
    </r>
    <r>
      <rPr>
        <sz val="9"/>
        <rFont val="Arial"/>
        <family val="2"/>
      </rPr>
      <t>-Nitrosomorpholine</t>
    </r>
  </si>
  <si>
    <t>16543-55-8</t>
  </si>
  <si>
    <t>100-75-4</t>
  </si>
  <si>
    <r>
      <rPr>
        <i/>
        <sz val="9"/>
        <rFont val="Arial"/>
        <family val="2"/>
      </rPr>
      <t>N</t>
    </r>
    <r>
      <rPr>
        <sz val="9"/>
        <rFont val="Arial"/>
        <family val="2"/>
      </rPr>
      <t>-Nitrosopiperidine</t>
    </r>
  </si>
  <si>
    <t>930-55-2</t>
  </si>
  <si>
    <r>
      <rPr>
        <i/>
        <sz val="9"/>
        <rFont val="Arial"/>
        <family val="2"/>
      </rPr>
      <t>N</t>
    </r>
    <r>
      <rPr>
        <sz val="9"/>
        <rFont val="Arial"/>
        <family val="2"/>
      </rPr>
      <t>-Nitrosopyrrolidine</t>
    </r>
  </si>
  <si>
    <t>39765-80-5</t>
  </si>
  <si>
    <t>104-40-5</t>
  </si>
  <si>
    <t>Nonyphenol, 4- (&amp; ethoxylates)</t>
  </si>
  <si>
    <t>8014-95-7</t>
  </si>
  <si>
    <t>56-38-2</t>
  </si>
  <si>
    <t>Parathion</t>
  </si>
  <si>
    <t>87-86-5</t>
  </si>
  <si>
    <t>Pentachlorophenol</t>
  </si>
  <si>
    <t>32534-81-9</t>
  </si>
  <si>
    <t>Pentabromodiphenyl Ether</t>
  </si>
  <si>
    <t>82-68-8</t>
  </si>
  <si>
    <t>Pentachloronitrobenzene (Quintobenzene)</t>
  </si>
  <si>
    <t>79-21-0</t>
  </si>
  <si>
    <t>Peracetic acid</t>
  </si>
  <si>
    <t>Perfluorinated compounds (PFCs)</t>
  </si>
  <si>
    <t>335-67-1</t>
  </si>
  <si>
    <t>Perfluorooctanoic acid (PFOA)</t>
  </si>
  <si>
    <t>1763-23-1</t>
  </si>
  <si>
    <t>Perfluorooctanesulfonic acid (PFOS)</t>
  </si>
  <si>
    <t>62-44-2</t>
  </si>
  <si>
    <t>Phenacetin</t>
  </si>
  <si>
    <t>94-78-0</t>
  </si>
  <si>
    <t>Phenazopyridine</t>
  </si>
  <si>
    <t>136-40-3</t>
  </si>
  <si>
    <t>Phenazopyridine hydrochloride</t>
  </si>
  <si>
    <t>3546-10-9</t>
  </si>
  <si>
    <t>Phenesterin</t>
  </si>
  <si>
    <t>50-06-6</t>
  </si>
  <si>
    <t>Phenobarbital</t>
  </si>
  <si>
    <t>108-95-2</t>
  </si>
  <si>
    <t>Phenol</t>
  </si>
  <si>
    <t>59-96-1</t>
  </si>
  <si>
    <t>Phenoxybenzamine</t>
  </si>
  <si>
    <t>63-92-3</t>
  </si>
  <si>
    <t>Phenoxybenzamine hydrochloride</t>
  </si>
  <si>
    <t>106-50-3</t>
  </si>
  <si>
    <r>
      <rPr>
        <i/>
        <sz val="9"/>
        <rFont val="Arial"/>
        <family val="2"/>
      </rPr>
      <t>p</t>
    </r>
    <r>
      <rPr>
        <sz val="9"/>
        <rFont val="Arial"/>
        <family val="2"/>
      </rPr>
      <t>-Phenylenediamine</t>
    </r>
  </si>
  <si>
    <t>132-27-4</t>
  </si>
  <si>
    <r>
      <rPr>
        <i/>
        <sz val="9"/>
        <color theme="1"/>
        <rFont val="Arial"/>
        <family val="2"/>
      </rPr>
      <t>o</t>
    </r>
    <r>
      <rPr>
        <sz val="9"/>
        <color theme="1"/>
        <rFont val="Arial"/>
        <family val="2"/>
      </rPr>
      <t>-Phenylphenate, Sodium</t>
    </r>
  </si>
  <si>
    <t>90-43-7</t>
  </si>
  <si>
    <t xml:space="preserve">2-Phenylphenol </t>
  </si>
  <si>
    <t>75-44-5</t>
  </si>
  <si>
    <t>Phosgene</t>
  </si>
  <si>
    <t>7803-51-2</t>
  </si>
  <si>
    <t>Phosphine</t>
  </si>
  <si>
    <t>7664-38-2</t>
  </si>
  <si>
    <t>Phosphoric acid</t>
  </si>
  <si>
    <t>10025-87-3</t>
  </si>
  <si>
    <t>Phosphorus oxychloride</t>
  </si>
  <si>
    <t>10026-13-8</t>
  </si>
  <si>
    <t>Phosphorus pentachloride</t>
  </si>
  <si>
    <t>1314-56-3</t>
  </si>
  <si>
    <t>Phosphorus pentoxide</t>
  </si>
  <si>
    <t>7719-12-2</t>
  </si>
  <si>
    <t>Phosphorus trichloride</t>
  </si>
  <si>
    <t>Phthalates</t>
  </si>
  <si>
    <t>85-44-9</t>
  </si>
  <si>
    <t>Phthalic anhydride</t>
  </si>
  <si>
    <t>Polybrominated diphenyl ethers (PBDEs)</t>
  </si>
  <si>
    <t>5436-43-1</t>
  </si>
  <si>
    <t>PBDE-47 [2,2',4,4'-Tetrabromodiphenyl ether]</t>
  </si>
  <si>
    <t>60348-60-9</t>
  </si>
  <si>
    <t>PBDE-99 [2,2’,4,4’,5-Pentabromodiphenyl ether]</t>
  </si>
  <si>
    <t>189084-64-8</t>
  </si>
  <si>
    <t xml:space="preserve">PBDE-100 [2,2’,4,4’,6-Pentabromodiphenyl ether] </t>
  </si>
  <si>
    <t>17026-54-3</t>
  </si>
  <si>
    <t xml:space="preserve">PBDE-138 [2,2’,3,4,4’,5’-Hexabromodiphenyl ether] </t>
  </si>
  <si>
    <t>68631-49-2</t>
  </si>
  <si>
    <t>PBDE-153 [2,2',4,4',5,5'-hexabromodiphenyl ether]</t>
  </si>
  <si>
    <t>17026-58-4</t>
  </si>
  <si>
    <t xml:space="preserve">PBDE-154 [2,2’,4,4’,5,6’-Hexabromodiphenyl ether] </t>
  </si>
  <si>
    <t>68928-80-3</t>
  </si>
  <si>
    <t xml:space="preserve">PBDE-185 [2,2',3,4,4',5',6-Heptabromodiphenyl ether] </t>
  </si>
  <si>
    <t>1163-19-5</t>
  </si>
  <si>
    <t>1336-36-3</t>
  </si>
  <si>
    <t>Polychlorinated biphenyls (PCBs)</t>
  </si>
  <si>
    <t>2e-5 lowest
1.1e-4 low
5.7e-4 high</t>
  </si>
  <si>
    <t>7e-2 lowest
4e-1 low
2e0 highest</t>
  </si>
  <si>
    <t>Polychlorinated biphenyls (PCBs) TEQ</t>
  </si>
  <si>
    <t>34883-43-7</t>
  </si>
  <si>
    <t>PCB-8 [2,4'-dichlorobiphenyl]</t>
  </si>
  <si>
    <t>37680-65-2</t>
  </si>
  <si>
    <t>PCB 18 [2,2',5-trichlorobiphenyl]</t>
  </si>
  <si>
    <t>7012-37-5</t>
  </si>
  <si>
    <t xml:space="preserve">PCB-28 [2,4,4'-trichlorobiphenyl] </t>
  </si>
  <si>
    <t>41464-39-5</t>
  </si>
  <si>
    <t>PCB-44 [2,2',3,5'-tetrachlorobiphenyl]</t>
  </si>
  <si>
    <t>35693-99-3</t>
  </si>
  <si>
    <t xml:space="preserve">PCB-52 [2,2',5,5'-tetrachlorobiphenyl] </t>
  </si>
  <si>
    <t>32598-10-0</t>
  </si>
  <si>
    <t>PCB-66 [2,3',4,4'-tetrachlorobiphenyl]</t>
  </si>
  <si>
    <t>32598-13-3</t>
  </si>
  <si>
    <t>PCB 77 [3,3',4,4'-tetrachlorobiphenyl]</t>
  </si>
  <si>
    <t>70362-50-4</t>
  </si>
  <si>
    <t>PCB 81 [3,4,4',5-tetrachlorobiphenyl]</t>
  </si>
  <si>
    <t>37680-73-2</t>
  </si>
  <si>
    <t xml:space="preserve">PCB-101 [2,2',4,5,5'-pentachlorobiphenyl] </t>
  </si>
  <si>
    <t>32598-14-4</t>
  </si>
  <si>
    <t>PCB 105 [2,3,3',4,4'-pentachlorobiphenyl]</t>
  </si>
  <si>
    <t>74472-37-0</t>
  </si>
  <si>
    <t>PCB 114 [2,3,4,4',5-pentachlorobiphenyl]</t>
  </si>
  <si>
    <t>31508-00-6</t>
  </si>
  <si>
    <t>PCB 118 [2,3',4,4',5-pentachlorobiphenyl]</t>
  </si>
  <si>
    <t>65510-44-3</t>
  </si>
  <si>
    <t>PCB 123 [2,3',4,4',5'-pentachlorobiphenyl]</t>
  </si>
  <si>
    <t>57465-28-8</t>
  </si>
  <si>
    <t>PCB 126 [3,3',4,4',5-pentachlorobiphenyl]</t>
  </si>
  <si>
    <t>38380-07-3</t>
  </si>
  <si>
    <t>PCB-128 [2,2',3,3',4,4'-hexachlorobiphenyl]</t>
  </si>
  <si>
    <t>35065-28-2</t>
  </si>
  <si>
    <t xml:space="preserve">PCB-138 [2,2',3,4,4',5'-hexachlorobiphenyl] </t>
  </si>
  <si>
    <t>35065-27-1</t>
  </si>
  <si>
    <t xml:space="preserve">PCB-153 [2,2',4,4',5,5'-hexachlorobiphenyl] </t>
  </si>
  <si>
    <t>38380-08-4</t>
  </si>
  <si>
    <t>PCB 156 [2,3,3',4,4',5-hexachlorobiphenyl]</t>
  </si>
  <si>
    <t>69782-90-7</t>
  </si>
  <si>
    <t>PCB 157 [2,3,3',4,4',5'-hexachlorobiphenyl]</t>
  </si>
  <si>
    <t>52663-72-6</t>
  </si>
  <si>
    <t>PCB 167 [2,3',4,4',5,5'-hexachlorobiphenyl]</t>
  </si>
  <si>
    <t>32774-16-6</t>
  </si>
  <si>
    <t>PCB 169 [3,3',4,4',5,5'-hexachlorobiphenyl]</t>
  </si>
  <si>
    <t>35065-30-6</t>
  </si>
  <si>
    <t>PCB-170 [2,2',3,3',4,4',5-heptachlorobiphenyl]</t>
  </si>
  <si>
    <t>35065-29-3</t>
  </si>
  <si>
    <t xml:space="preserve">PCB-180 [2,2',3,4,4',5,5'-heptachlorobiphenyl] </t>
  </si>
  <si>
    <t>52663-68-0</t>
  </si>
  <si>
    <t>PCB-187 [2,2',3,4',5,5',6-heptachlorobiphenyl]</t>
  </si>
  <si>
    <t>39635-31-9</t>
  </si>
  <si>
    <t>PCB 189 [2,3,3',4,4',5,5'-heptachlorobiphenyl]</t>
  </si>
  <si>
    <t>52663-78-2</t>
  </si>
  <si>
    <t>PCB-195 [2,2',3,3',4,4',5,6-octachlorobiphenyl]</t>
  </si>
  <si>
    <t>40186-72-9</t>
  </si>
  <si>
    <t>PCB-206 [2,2',3,3',4,4',5,5',6-nonachlorobiphenyl]</t>
  </si>
  <si>
    <t>2051-24-3</t>
  </si>
  <si>
    <t>PCB-209 [2,2'3,3',4,4',5,5',6,6 '-decachlorobiphenyl]</t>
  </si>
  <si>
    <r>
      <t>Polychlorinated dibenzo-</t>
    </r>
    <r>
      <rPr>
        <i/>
        <sz val="9"/>
        <rFont val="Arial"/>
        <family val="2"/>
      </rPr>
      <t>p</t>
    </r>
    <r>
      <rPr>
        <sz val="9"/>
        <rFont val="Arial"/>
        <family val="2"/>
      </rPr>
      <t>-dioxins (PCDDs) &amp; dibenzofurans (PCDFs) TEQ</t>
    </r>
  </si>
  <si>
    <t>1746-01-6</t>
  </si>
  <si>
    <t>40321-76-4</t>
  </si>
  <si>
    <t>39227-28-6</t>
  </si>
  <si>
    <t>57653-85-7</t>
  </si>
  <si>
    <t>19408-74-3</t>
  </si>
  <si>
    <t>35822-46-9</t>
  </si>
  <si>
    <t>3268-87-9</t>
  </si>
  <si>
    <t>51207-31-9</t>
  </si>
  <si>
    <t>2,3,7,8-Tetrachlorodibenzofuran (TcDF)</t>
  </si>
  <si>
    <t>57117-41-6</t>
  </si>
  <si>
    <t>1,2,3,7,8-Pentachlorodibenzofuran (PeCDF)</t>
  </si>
  <si>
    <t>57117-31-4</t>
  </si>
  <si>
    <t>2,3,4,7,8-Pentachlorodibenzofuran (PeCDF)</t>
  </si>
  <si>
    <t>70648-26-9</t>
  </si>
  <si>
    <t>1,2,3,4,7,8-Hexachlorodibenzofuran (HxCDF)</t>
  </si>
  <si>
    <t>57117-44-9</t>
  </si>
  <si>
    <t>1,2,3,6,7,8-Hexachlorodibenzofuran (HxCDF)</t>
  </si>
  <si>
    <t>72918-21-9</t>
  </si>
  <si>
    <t>1,2,3,7,8,9-Hexachlorodibenzofuran (HxCDF)</t>
  </si>
  <si>
    <t>60851-34-5</t>
  </si>
  <si>
    <t>2,3,4,6,7,8-Hexachlorodibenzofuran  (HxCDF)</t>
  </si>
  <si>
    <t>67562-39-4</t>
  </si>
  <si>
    <t>1,2,3,4,6,7,8-Heptachlorodibenzofuran (HpCDF)</t>
  </si>
  <si>
    <t>55673-89-7</t>
  </si>
  <si>
    <t>1,2,3,4,7,8,9-Heptachlorodibenzofuran (HpCDF)</t>
  </si>
  <si>
    <t>39001-02-0</t>
  </si>
  <si>
    <t>Polycyclic aromatic hydrocarbons (PAHs)</t>
  </si>
  <si>
    <t>83-32-9</t>
  </si>
  <si>
    <t>208-96-8</t>
  </si>
  <si>
    <t>120-12-7</t>
  </si>
  <si>
    <t>56-55-3</t>
  </si>
  <si>
    <t>205-99-2</t>
  </si>
  <si>
    <t>205-12-9</t>
  </si>
  <si>
    <t>192-97-2</t>
  </si>
  <si>
    <t>191-24-2</t>
  </si>
  <si>
    <t>205-82-3</t>
  </si>
  <si>
    <t>207-08-9</t>
  </si>
  <si>
    <t>86-74-8</t>
  </si>
  <si>
    <t>218-01-9</t>
  </si>
  <si>
    <t>27208-37-3</t>
  </si>
  <si>
    <t>226-36-8</t>
  </si>
  <si>
    <t>224-42-0</t>
  </si>
  <si>
    <t>194-59-2</t>
  </si>
  <si>
    <t>53-70-3</t>
  </si>
  <si>
    <t>192-65-4</t>
  </si>
  <si>
    <t>189-64-0</t>
  </si>
  <si>
    <t>189-55-9</t>
  </si>
  <si>
    <t>191-30-0</t>
  </si>
  <si>
    <t>206-44-0</t>
  </si>
  <si>
    <t>86-73-7</t>
  </si>
  <si>
    <t>193-39-5</t>
  </si>
  <si>
    <t>91-57-6</t>
  </si>
  <si>
    <t>198-55-0</t>
  </si>
  <si>
    <t>85-01-8</t>
  </si>
  <si>
    <t>129-00-0</t>
  </si>
  <si>
    <t>Polycyclic aromatic hydrocarbon derivatives [PAH-Derivatives]</t>
  </si>
  <si>
    <t>53-96-3</t>
  </si>
  <si>
    <t>117-79-3</t>
  </si>
  <si>
    <t>63-25-2</t>
  </si>
  <si>
    <t>57-97-6</t>
  </si>
  <si>
    <t>42397-64-8</t>
  </si>
  <si>
    <t>42397-65-9</t>
  </si>
  <si>
    <t>56-49-5</t>
  </si>
  <si>
    <t>3697-24-3</t>
  </si>
  <si>
    <t>602-87-9</t>
  </si>
  <si>
    <t>7496-02-8</t>
  </si>
  <si>
    <t>607-57-8</t>
  </si>
  <si>
    <t>5522-43-0</t>
  </si>
  <si>
    <t>57835-92-4</t>
  </si>
  <si>
    <t>3564-09-8</t>
  </si>
  <si>
    <t>Ponceau 3R</t>
  </si>
  <si>
    <t>3761-53-3</t>
  </si>
  <si>
    <t>Ponceau MX</t>
  </si>
  <si>
    <t>7758-01-2</t>
  </si>
  <si>
    <t>Potassium bromate</t>
  </si>
  <si>
    <t>671-16-9</t>
  </si>
  <si>
    <t>Procarbazine</t>
  </si>
  <si>
    <t>366-70-1</t>
  </si>
  <si>
    <t>Procarbazine Hydrochloride</t>
  </si>
  <si>
    <t>1120-71-4</t>
  </si>
  <si>
    <t>1,3-Propane sultone</t>
  </si>
  <si>
    <t>57-57-8</t>
  </si>
  <si>
    <r>
      <rPr>
        <i/>
        <sz val="9"/>
        <rFont val="Arial"/>
        <family val="2"/>
      </rPr>
      <t>beta</t>
    </r>
    <r>
      <rPr>
        <sz val="9"/>
        <rFont val="Arial"/>
        <family val="2"/>
      </rPr>
      <t>-Propiolactone</t>
    </r>
  </si>
  <si>
    <t>123-38-6</t>
  </si>
  <si>
    <t>Propionaldehyde</t>
  </si>
  <si>
    <t>114-26-1</t>
  </si>
  <si>
    <t>Propoxur (Baygon)</t>
  </si>
  <si>
    <t>115-07-1</t>
  </si>
  <si>
    <t>Propylene</t>
  </si>
  <si>
    <t>6423-43-4</t>
  </si>
  <si>
    <t>Propylene glycol dinitrate</t>
  </si>
  <si>
    <t>107-98-2</t>
  </si>
  <si>
    <t>Propylene glycol monomethyl ether</t>
  </si>
  <si>
    <t>108-65-6</t>
  </si>
  <si>
    <t>Propylene glycol monomethyl ether acetate</t>
  </si>
  <si>
    <t>75-56-9</t>
  </si>
  <si>
    <t>Propylene oxide</t>
  </si>
  <si>
    <t>75-55-8</t>
  </si>
  <si>
    <t>1,2-Propyleneimine (2-Methylaziridine)</t>
  </si>
  <si>
    <t>51-52-5</t>
  </si>
  <si>
    <t>Propylthiouracil</t>
  </si>
  <si>
    <t>110-86-1</t>
  </si>
  <si>
    <t>Pyridine</t>
  </si>
  <si>
    <t>91-22-5</t>
  </si>
  <si>
    <t>Quinoline</t>
  </si>
  <si>
    <t>106-51-4</t>
  </si>
  <si>
    <t>Quinone</t>
  </si>
  <si>
    <t>Radon and its decay products</t>
  </si>
  <si>
    <t>Refractory Ceramic Fibers</t>
  </si>
  <si>
    <t>50-55-5</t>
  </si>
  <si>
    <t xml:space="preserve">Reserpine </t>
  </si>
  <si>
    <t>Rockwool</t>
  </si>
  <si>
    <t>94-59-7</t>
  </si>
  <si>
    <t>Safrole</t>
  </si>
  <si>
    <t>7783-07-5</t>
  </si>
  <si>
    <t>Selenide, hydrogen</t>
  </si>
  <si>
    <t>7782-49-2</t>
  </si>
  <si>
    <t>7446-34-6</t>
  </si>
  <si>
    <t>Selenium sulfide</t>
  </si>
  <si>
    <t>7631-86-9</t>
  </si>
  <si>
    <t>Silica, crystalline (respirable)</t>
  </si>
  <si>
    <t>7440-22-4</t>
  </si>
  <si>
    <t>Slagwool</t>
  </si>
  <si>
    <t>1310-73-2</t>
  </si>
  <si>
    <t>Sodium hydroxide</t>
  </si>
  <si>
    <t>10048-13-2</t>
  </si>
  <si>
    <t>Sterigmatocystin</t>
  </si>
  <si>
    <t>18883-66-4</t>
  </si>
  <si>
    <t>Streptozotocin</t>
  </si>
  <si>
    <t>100-42-5</t>
  </si>
  <si>
    <t>Styrene</t>
  </si>
  <si>
    <t>96-09-3</t>
  </si>
  <si>
    <t>Styrene oxide</t>
  </si>
  <si>
    <t>95-06-7</t>
  </si>
  <si>
    <t>Sulfallate</t>
  </si>
  <si>
    <t>7664-93-9</t>
  </si>
  <si>
    <t>Sulfuric acid</t>
  </si>
  <si>
    <t>505-60-2</t>
  </si>
  <si>
    <t>Sulfur Mustard</t>
  </si>
  <si>
    <t>Sulfur trioxide</t>
  </si>
  <si>
    <t>Talc containing asbestiform fibers</t>
  </si>
  <si>
    <t>100-21-0</t>
  </si>
  <si>
    <t>Terephthalic acid</t>
  </si>
  <si>
    <t>40088-47-9</t>
  </si>
  <si>
    <t>Tetrabromodiphenyl Ether</t>
  </si>
  <si>
    <t>630-20-6</t>
  </si>
  <si>
    <t>1,1,1,2-Tetrachloroethane</t>
  </si>
  <si>
    <t>79-34-5</t>
  </si>
  <si>
    <t>1,1,2,2-Tetrachloroethane</t>
  </si>
  <si>
    <t>127-18-4</t>
  </si>
  <si>
    <t>Tetrachloroethene (Perchloroethylene)</t>
  </si>
  <si>
    <t>811-97-2</t>
  </si>
  <si>
    <t>1,1,1,2-Tetrafluoroethane</t>
  </si>
  <si>
    <t>7440-28-0</t>
  </si>
  <si>
    <t>62-55-5</t>
  </si>
  <si>
    <t>Thioacetamide</t>
  </si>
  <si>
    <t>139-65-1</t>
  </si>
  <si>
    <t>4,4-Thiodianiline</t>
  </si>
  <si>
    <t>62-56-6</t>
  </si>
  <si>
    <t>Thiourea</t>
  </si>
  <si>
    <t>7550-45-0</t>
  </si>
  <si>
    <t>Titanium tetrachloride</t>
  </si>
  <si>
    <t>108-88-3</t>
  </si>
  <si>
    <t>Toluene</t>
  </si>
  <si>
    <t>26471-62-5</t>
  </si>
  <si>
    <t>Toluene diisocyanates (2,4- and 2,6-)</t>
  </si>
  <si>
    <t>584-84-9</t>
  </si>
  <si>
    <t>Toluene-2,4-diisocyanate</t>
  </si>
  <si>
    <t>91-08-7</t>
  </si>
  <si>
    <t>Toluene-2,6-diisocyanate</t>
  </si>
  <si>
    <t>95-53-4</t>
  </si>
  <si>
    <r>
      <rPr>
        <i/>
        <sz val="9"/>
        <rFont val="Arial"/>
        <family val="2"/>
      </rPr>
      <t>o</t>
    </r>
    <r>
      <rPr>
        <sz val="9"/>
        <rFont val="Arial"/>
        <family val="2"/>
      </rPr>
      <t>-Toluidine</t>
    </r>
  </si>
  <si>
    <t>636-21-5</t>
  </si>
  <si>
    <r>
      <rPr>
        <i/>
        <sz val="9"/>
        <color theme="1"/>
        <rFont val="Arial"/>
        <family val="2"/>
      </rPr>
      <t>o</t>
    </r>
    <r>
      <rPr>
        <sz val="9"/>
        <color theme="1"/>
        <rFont val="Arial"/>
        <family val="2"/>
      </rPr>
      <t>-Toluidine Hydrochloride</t>
    </r>
  </si>
  <si>
    <t>41903-57-5</t>
  </si>
  <si>
    <r>
      <t>Total Tetrachlorodibenzo-</t>
    </r>
    <r>
      <rPr>
        <i/>
        <sz val="9"/>
        <rFont val="Arial"/>
        <family val="2"/>
      </rPr>
      <t>p</t>
    </r>
    <r>
      <rPr>
        <sz val="9"/>
        <rFont val="Arial"/>
        <family val="2"/>
      </rPr>
      <t xml:space="preserve">-dioxin </t>
    </r>
  </si>
  <si>
    <t>36088-22-9</t>
  </si>
  <si>
    <r>
      <t>Total Pentachlorodibenzo-</t>
    </r>
    <r>
      <rPr>
        <i/>
        <sz val="9"/>
        <rFont val="Arial"/>
        <family val="2"/>
      </rPr>
      <t>p</t>
    </r>
    <r>
      <rPr>
        <sz val="9"/>
        <rFont val="Arial"/>
        <family val="2"/>
      </rPr>
      <t xml:space="preserve">-dioxin </t>
    </r>
  </si>
  <si>
    <t>34465-46-8</t>
  </si>
  <si>
    <r>
      <t>Total Hexachlorodibenzo-</t>
    </r>
    <r>
      <rPr>
        <i/>
        <sz val="9"/>
        <rFont val="Arial"/>
        <family val="2"/>
      </rPr>
      <t>p</t>
    </r>
    <r>
      <rPr>
        <sz val="9"/>
        <rFont val="Arial"/>
        <family val="2"/>
      </rPr>
      <t xml:space="preserve">-dioxin </t>
    </r>
  </si>
  <si>
    <t>37871-00-4</t>
  </si>
  <si>
    <r>
      <t>Total Heptachlorodibenzo-</t>
    </r>
    <r>
      <rPr>
        <i/>
        <sz val="9"/>
        <rFont val="Arial"/>
        <family val="2"/>
      </rPr>
      <t>p</t>
    </r>
    <r>
      <rPr>
        <sz val="9"/>
        <rFont val="Arial"/>
        <family val="2"/>
      </rPr>
      <t xml:space="preserve">-dioxin </t>
    </r>
  </si>
  <si>
    <t>55722-27-5</t>
  </si>
  <si>
    <t xml:space="preserve">Total Tetrachlorodibenzofuran </t>
  </si>
  <si>
    <t>30402-15-4</t>
  </si>
  <si>
    <t xml:space="preserve">Total Pentachlorodibenzofuran </t>
  </si>
  <si>
    <t>55684-94-1</t>
  </si>
  <si>
    <t xml:space="preserve">Total Hexachlorodibenzofuran </t>
  </si>
  <si>
    <t>38998-75-3</t>
  </si>
  <si>
    <t xml:space="preserve">Total Heptachlorodibenzofuran </t>
  </si>
  <si>
    <t>8001-35-2</t>
  </si>
  <si>
    <t>Toxaphene (Polychlorinated camphenes)</t>
  </si>
  <si>
    <t>126-73-8</t>
  </si>
  <si>
    <t>Tributyl phosphate</t>
  </si>
  <si>
    <t>71-55-6</t>
  </si>
  <si>
    <t>1,1,1-Trichloroethane (Methyl chloroform)</t>
  </si>
  <si>
    <t>79-00-5</t>
  </si>
  <si>
    <t>1,1,2-Trichloroethane (Vinyl trichloride)</t>
  </si>
  <si>
    <t>79-01-6</t>
  </si>
  <si>
    <t>Trichloroethene (TCE, Trichloroethylene)</t>
  </si>
  <si>
    <t>75-69-4</t>
  </si>
  <si>
    <t>Trichlorofluoromethane (Freon 11)</t>
  </si>
  <si>
    <t>95-95-4</t>
  </si>
  <si>
    <t>2,4,5-Trichlorophenol</t>
  </si>
  <si>
    <t>88-06-2</t>
  </si>
  <si>
    <t>2,4,6-Trichlorophenol</t>
  </si>
  <si>
    <t>96-18-4</t>
  </si>
  <si>
    <t>1,2,3-Trichloropropane</t>
  </si>
  <si>
    <t>78-40-0</t>
  </si>
  <si>
    <t>Triethyl phosphine</t>
  </si>
  <si>
    <t>121-44-8</t>
  </si>
  <si>
    <t>Triethylamine</t>
  </si>
  <si>
    <t>112-49-2</t>
  </si>
  <si>
    <t>Triethylene glycol dimethyl ether</t>
  </si>
  <si>
    <t>512-56-1</t>
  </si>
  <si>
    <t>Trimethyl phosphate</t>
  </si>
  <si>
    <t>78-30-8</t>
  </si>
  <si>
    <t xml:space="preserve">Triorthocresyl phosphate </t>
  </si>
  <si>
    <t>115-86-6</t>
  </si>
  <si>
    <t xml:space="preserve">Triphenyl phosphate </t>
  </si>
  <si>
    <t>101-02-0</t>
  </si>
  <si>
    <t xml:space="preserve">Triphenyl phosphite </t>
  </si>
  <si>
    <t>1582-09-8</t>
  </si>
  <si>
    <t>Trifluralin</t>
  </si>
  <si>
    <t>526-73-8</t>
  </si>
  <si>
    <t>1,2,3-Trimethylbenzene</t>
  </si>
  <si>
    <t>95-63-6</t>
  </si>
  <si>
    <t>1,2,4-Trimethylbenzene</t>
  </si>
  <si>
    <t>108-67-8</t>
  </si>
  <si>
    <t>1,3,5-Trimethylbenzene</t>
  </si>
  <si>
    <t>540-84-1</t>
  </si>
  <si>
    <t>2,2,4-Trimethylpentane</t>
  </si>
  <si>
    <t>62450-06-0</t>
  </si>
  <si>
    <t>Tryptophan-P-1</t>
  </si>
  <si>
    <t>62450-07-1</t>
  </si>
  <si>
    <t>Tryptophan-P-2</t>
  </si>
  <si>
    <t>51-79-6</t>
  </si>
  <si>
    <t>Urethane (Ethyl carbamate)</t>
  </si>
  <si>
    <t>7440-62-2</t>
  </si>
  <si>
    <t>Vanadium (fume or dust)</t>
  </si>
  <si>
    <t>1314-62-1</t>
  </si>
  <si>
    <t>Vanadium pentoxide</t>
  </si>
  <si>
    <t>108-05-4</t>
  </si>
  <si>
    <t>Vinyl acetate</t>
  </si>
  <si>
    <t>593-60-2</t>
  </si>
  <si>
    <t>Vinyl bromide</t>
  </si>
  <si>
    <t>75-01-4</t>
  </si>
  <si>
    <t>Vinyl chloride</t>
  </si>
  <si>
    <t>100-40-3</t>
  </si>
  <si>
    <t>4-Vinylcyclohexene</t>
  </si>
  <si>
    <t>75-02-5</t>
  </si>
  <si>
    <t>Vinyl fluoride</t>
  </si>
  <si>
    <t>75-35-4</t>
  </si>
  <si>
    <t>Vinylidene chloride</t>
  </si>
  <si>
    <t>1330-20-7</t>
  </si>
  <si>
    <r>
      <t xml:space="preserve">Xylene (mixture), including </t>
    </r>
    <r>
      <rPr>
        <i/>
        <sz val="9"/>
        <rFont val="Arial"/>
        <family val="2"/>
      </rPr>
      <t>m</t>
    </r>
    <r>
      <rPr>
        <sz val="9"/>
        <rFont val="Arial"/>
        <family val="2"/>
      </rPr>
      <t xml:space="preserve">-xylene, </t>
    </r>
    <r>
      <rPr>
        <i/>
        <sz val="9"/>
        <rFont val="Arial"/>
        <family val="2"/>
      </rPr>
      <t>o</t>
    </r>
    <r>
      <rPr>
        <sz val="9"/>
        <rFont val="Arial"/>
        <family val="2"/>
      </rPr>
      <t xml:space="preserve">-xylene, </t>
    </r>
    <r>
      <rPr>
        <i/>
        <sz val="9"/>
        <rFont val="Arial"/>
        <family val="2"/>
      </rPr>
      <t>p</t>
    </r>
    <r>
      <rPr>
        <sz val="9"/>
        <rFont val="Arial"/>
        <family val="2"/>
      </rPr>
      <t>-xylene</t>
    </r>
  </si>
  <si>
    <t>108-38-3</t>
  </si>
  <si>
    <t>95-47-6</t>
  </si>
  <si>
    <t>106-42-3</t>
  </si>
  <si>
    <t>7440-66-6</t>
  </si>
  <si>
    <t>1314-13-2</t>
  </si>
  <si>
    <t>Zinc oxide</t>
  </si>
  <si>
    <t>CAS#</t>
  </si>
  <si>
    <t>Chemical</t>
  </si>
  <si>
    <t>Notes</t>
  </si>
  <si>
    <r>
      <t>(µg/m</t>
    </r>
    <r>
      <rPr>
        <b/>
        <vertAlign val="superscript"/>
        <sz val="11"/>
        <color theme="1"/>
        <rFont val="Arial"/>
        <family val="2"/>
      </rPr>
      <t>3</t>
    </r>
    <r>
      <rPr>
        <b/>
        <sz val="11"/>
        <color theme="1"/>
        <rFont val="Arial"/>
        <family val="2"/>
      </rPr>
      <t>)</t>
    </r>
  </si>
  <si>
    <t>Notes:</t>
  </si>
  <si>
    <t>Legend:</t>
  </si>
  <si>
    <t>CAS# = Chemical Abstracts Service number</t>
  </si>
  <si>
    <t>I = IRIS, EPA integrated risk information system</t>
  </si>
  <si>
    <t>O = OEHHA, California Environmental Protection Agency, Office of Environmental Health Hazard Assessment</t>
  </si>
  <si>
    <t>P = PPRTV, EPA preliminary peer reviewed toxicity value</t>
  </si>
  <si>
    <t>RBC = risk-based concentration</t>
  </si>
  <si>
    <t>S = SGC, DEQ short-term guideline concentration</t>
  </si>
  <si>
    <t>T = ATSDR, U.S. Agency for Toxic Substances and Disease Registry</t>
  </si>
  <si>
    <t>Tint = ATSDR, intermediate minimal risk level</t>
  </si>
  <si>
    <t>True count</t>
  </si>
  <si>
    <t>Adjusted Count</t>
  </si>
  <si>
    <t>Cancer</t>
  </si>
  <si>
    <t>Noncancer</t>
  </si>
  <si>
    <t>Child Cancer</t>
  </si>
  <si>
    <t>Child Noncancer</t>
  </si>
  <si>
    <t>Worker Cancer</t>
  </si>
  <si>
    <t>Worker Noncancer</t>
  </si>
  <si>
    <r>
      <rPr>
        <i/>
        <strike/>
        <sz val="9"/>
        <rFont val="Arial"/>
        <family val="2"/>
      </rPr>
      <t>m</t>
    </r>
    <r>
      <rPr>
        <strike/>
        <sz val="9"/>
        <rFont val="Arial"/>
        <family val="2"/>
      </rPr>
      <t>-Cresol</t>
    </r>
  </si>
  <si>
    <r>
      <rPr>
        <i/>
        <strike/>
        <sz val="9"/>
        <rFont val="Arial"/>
        <family val="2"/>
      </rPr>
      <t>o</t>
    </r>
    <r>
      <rPr>
        <strike/>
        <sz val="9"/>
        <rFont val="Arial"/>
        <family val="2"/>
      </rPr>
      <t>-Cresol</t>
    </r>
  </si>
  <si>
    <r>
      <rPr>
        <i/>
        <strike/>
        <sz val="9"/>
        <rFont val="Arial"/>
        <family val="2"/>
      </rPr>
      <t>p</t>
    </r>
    <r>
      <rPr>
        <strike/>
        <sz val="9"/>
        <rFont val="Arial"/>
        <family val="2"/>
      </rPr>
      <t>-Cresol</t>
    </r>
  </si>
  <si>
    <r>
      <rPr>
        <i/>
        <strike/>
        <sz val="9"/>
        <rFont val="Arial"/>
        <family val="2"/>
      </rPr>
      <t>m</t>
    </r>
    <r>
      <rPr>
        <strike/>
        <sz val="9"/>
        <rFont val="Arial"/>
        <family val="2"/>
      </rPr>
      <t>-Xylene</t>
    </r>
  </si>
  <si>
    <r>
      <rPr>
        <i/>
        <strike/>
        <sz val="9"/>
        <rFont val="Arial"/>
        <family val="2"/>
      </rPr>
      <t>o</t>
    </r>
    <r>
      <rPr>
        <strike/>
        <sz val="9"/>
        <rFont val="Arial"/>
        <family val="2"/>
      </rPr>
      <t>-Xylene</t>
    </r>
  </si>
  <si>
    <r>
      <rPr>
        <i/>
        <strike/>
        <sz val="9"/>
        <rFont val="Arial"/>
        <family val="2"/>
      </rPr>
      <t>p</t>
    </r>
    <r>
      <rPr>
        <strike/>
        <sz val="9"/>
        <rFont val="Arial"/>
        <family val="2"/>
      </rPr>
      <t>-Xylene</t>
    </r>
  </si>
  <si>
    <t>TEF</t>
  </si>
  <si>
    <t>BaP</t>
  </si>
  <si>
    <t>TCDD</t>
  </si>
  <si>
    <r>
      <t>2,3,7,8-Tetrachlorodibenzo-</t>
    </r>
    <r>
      <rPr>
        <i/>
        <sz val="9"/>
        <rFont val="Arial"/>
        <family val="2"/>
      </rPr>
      <t>p</t>
    </r>
    <r>
      <rPr>
        <sz val="9"/>
        <rFont val="Arial"/>
        <family val="2"/>
      </rPr>
      <t>-dioxin (TCDD)</t>
    </r>
  </si>
  <si>
    <r>
      <t>1,2,3,7,8-Pentachlorodibenzo-</t>
    </r>
    <r>
      <rPr>
        <i/>
        <sz val="9"/>
        <rFont val="Arial"/>
        <family val="2"/>
      </rPr>
      <t>p</t>
    </r>
    <r>
      <rPr>
        <sz val="9"/>
        <rFont val="Arial"/>
        <family val="2"/>
      </rPr>
      <t>-dioxin (PeCDD)</t>
    </r>
  </si>
  <si>
    <t>191-26-4</t>
  </si>
  <si>
    <t>Toxicity Reference Values (TRVs)</t>
  </si>
  <si>
    <t>c</t>
  </si>
  <si>
    <t>c, g</t>
  </si>
  <si>
    <t>h</t>
  </si>
  <si>
    <t>(e) DDT RBCs apply to the sum of DDT, DDE, and DDD compounds.</t>
  </si>
  <si>
    <t>(a) RBCs calculated using the following formulas:</t>
  </si>
  <si>
    <t>MPAFrc = multipathway adjustment factor, resident cancer (unitless)</t>
  </si>
  <si>
    <t>MPAFrnc = multipathway adjustment factor, resident noncancer (unitless)</t>
  </si>
  <si>
    <t>MPAFnrc = multipathway adjustment factor, nonresident cancer (unitless)</t>
  </si>
  <si>
    <t>MPAFnrnc = multipathway adjustment factor, nonresident noncancer (unitless)</t>
  </si>
  <si>
    <r>
      <t>1,2,3,4,7,8-Hexachlorodibenzo-</t>
    </r>
    <r>
      <rPr>
        <i/>
        <sz val="9"/>
        <rFont val="Arial"/>
        <family val="2"/>
      </rPr>
      <t>p</t>
    </r>
    <r>
      <rPr>
        <sz val="9"/>
        <rFont val="Arial"/>
        <family val="2"/>
      </rPr>
      <t>-dioxin (HxCDD)</t>
    </r>
  </si>
  <si>
    <r>
      <t>1,2,3,6,7,8-Hexachlorodibenzo-</t>
    </r>
    <r>
      <rPr>
        <i/>
        <sz val="9"/>
        <rFont val="Arial"/>
        <family val="2"/>
      </rPr>
      <t>p</t>
    </r>
    <r>
      <rPr>
        <sz val="9"/>
        <rFont val="Arial"/>
        <family val="2"/>
      </rPr>
      <t>-dioxin (HxCDD)</t>
    </r>
  </si>
  <si>
    <r>
      <t>1,2,3,7,8,9-Hexachlorodibenzo-</t>
    </r>
    <r>
      <rPr>
        <i/>
        <sz val="9"/>
        <rFont val="Arial"/>
        <family val="2"/>
      </rPr>
      <t>p</t>
    </r>
    <r>
      <rPr>
        <sz val="9"/>
        <rFont val="Arial"/>
        <family val="2"/>
      </rPr>
      <t>-dioxin (HxCDD)</t>
    </r>
  </si>
  <si>
    <r>
      <t>1,2,3,4,6,7,8-Heptachlorodibenzo-</t>
    </r>
    <r>
      <rPr>
        <i/>
        <sz val="9"/>
        <rFont val="Arial"/>
        <family val="2"/>
      </rPr>
      <t>p</t>
    </r>
    <r>
      <rPr>
        <sz val="9"/>
        <rFont val="Arial"/>
        <family val="2"/>
      </rPr>
      <t>-dioxin (HpCDD)</t>
    </r>
  </si>
  <si>
    <t>A3</t>
  </si>
  <si>
    <t>A2</t>
  </si>
  <si>
    <t>TRV Calc. using TEF</t>
  </si>
  <si>
    <t>Separate Calculation for TCE Early Life</t>
  </si>
  <si>
    <t>Trichloroethene (NHL)</t>
  </si>
  <si>
    <t>Trichloroethene (Liver)</t>
  </si>
  <si>
    <t>Trichloroethene (Kidney)</t>
  </si>
  <si>
    <t>Chronic TRV Cancer Source</t>
  </si>
  <si>
    <t>g</t>
  </si>
  <si>
    <t>TRVc = Toxicity reference value, cancer (µg/m3)</t>
  </si>
  <si>
    <t>ELAFr = early-life adjustment factor, residential (unitless)</t>
  </si>
  <si>
    <t>ELAFr = early-life adjustment factor, nonresidential (unitless)</t>
  </si>
  <si>
    <t>TRVnc = Toxicity reference value, noncancer (µg/m3)</t>
  </si>
  <si>
    <t>TRVa = Toxicity reference value, acute (µg/m3)</t>
  </si>
  <si>
    <t>Residential RBC for cancer effects = residRBCc (µg/m3) = TRVc / ELAFr / MPAFrc</t>
  </si>
  <si>
    <t>Residential RBC for noncancer effects = residRBCnc (µg/m3) = TRVnc / MPAFrnc</t>
  </si>
  <si>
    <t>Nonresidential worker RBC for noncancer effects = workerRBCnc (µg/m3) = TRVnc * workerNRAFnc / MPAFnrnc</t>
  </si>
  <si>
    <t>Chemicals actually included</t>
  </si>
  <si>
    <t>Acute RBC (µg/m3) = TRVa</t>
  </si>
  <si>
    <t>True Count</t>
  </si>
  <si>
    <t>Nonresidential worker RBC for cancer effects = workerRBCc (µg/m3) = TRVc * workerNRAFc / MPAFnrc</t>
  </si>
  <si>
    <t>Anthanthrene</t>
  </si>
  <si>
    <t>Source of Selected Acute TRV</t>
  </si>
  <si>
    <t xml:space="preserve">PBDE-209 [Decabromodiphenyl ether] </t>
  </si>
  <si>
    <t>(b) CAS# = Chemical Abstracts Service number</t>
  </si>
  <si>
    <t>(j) Chlorinated paraffins of average chain length of C12, approximately 60% chlorine by weight.</t>
  </si>
  <si>
    <t>(a) TRV based on a 1 in 1 million excess cancer risk. TRV = 1x10-6 / IUR, where IUR = chemical-specific inhalation unit risk value [(μg/m3)-1].</t>
  </si>
  <si>
    <t>(d) The TRVs presented for chromium are applicable to hexavalent chromium.</t>
  </si>
  <si>
    <t>(e) DDT TRVs apply to the sum of DDT, DDE, and DDD compounds.</t>
  </si>
  <si>
    <t>(g) TRVs apply to octabrominated diphenyl ethers (CAS# 32536-52-0) and pentabrominated diphenyl ethers (CAS# 32534-81-9), including BDE-99.</t>
  </si>
  <si>
    <t>(h) TRV for chronic cancer calculated by applying toxicity reference factor to 2,3,7,8-TCDD TRV.</t>
  </si>
  <si>
    <t>(i) TRV for chronic cancer calculated by applying toxicity reference factor to benzo[a]pyrene TRV.</t>
  </si>
  <si>
    <t>(j) If the short-term toxicity reference value is lower than the chronic noncancer toxicity reference value, the chronic noncancer toxicity reference value was used for the short-term toxicity reference value because chronic noncancer toxicity reference values are generally more reliable.</t>
  </si>
  <si>
    <t>(k) TRVs for asbestos and refractory ceramic fibers are in units of fibers/cm3.</t>
  </si>
  <si>
    <t>(m) Because benzo[a]pyrene can cause developmental effects, the chronic noncancer TRV is also used as the acute noncancer TRV.</t>
  </si>
  <si>
    <t>(n) Chlorinated paraffins of average chain length of C12, approximately 60% chlorine by weight.</t>
  </si>
  <si>
    <t>j</t>
  </si>
  <si>
    <t>i</t>
  </si>
  <si>
    <t>DRAFT OAR 340-245-8030 Table 3 Toxicity Reference Values</t>
  </si>
  <si>
    <t>c, d</t>
  </si>
  <si>
    <t>g, k</t>
  </si>
  <si>
    <t>Cancer (C) or Noncancer (NC)</t>
  </si>
  <si>
    <r>
      <t xml:space="preserve">Inter-mediate </t>
    </r>
    <r>
      <rPr>
        <sz val="12"/>
        <color theme="1"/>
        <rFont val="Calibri"/>
        <family val="2"/>
        <scheme val="minor"/>
      </rPr>
      <t>(µg/m3)</t>
    </r>
  </si>
  <si>
    <r>
      <t xml:space="preserve">Inter-mediate </t>
    </r>
    <r>
      <rPr>
        <sz val="12"/>
        <color theme="1"/>
        <rFont val="Calibri"/>
        <family val="2"/>
        <scheme val="minor"/>
      </rPr>
      <t>(mg/kg/day)</t>
    </r>
  </si>
  <si>
    <t>DEQ</t>
  </si>
  <si>
    <t>Agency for Toxic Substances and Disease Registry (ATSDR)</t>
  </si>
  <si>
    <t>Minimal Risk Levels (MRLs)</t>
  </si>
  <si>
    <t>California Office of Environmental Health Hazard Assessment (OEHHA)</t>
  </si>
  <si>
    <r>
      <t xml:space="preserve">Inhalation Unit Risk (IUR) </t>
    </r>
    <r>
      <rPr>
        <sz val="12"/>
        <color theme="1"/>
        <rFont val="Calibri"/>
        <family val="2"/>
        <scheme val="minor"/>
      </rPr>
      <t>(µg/m3)</t>
    </r>
    <r>
      <rPr>
        <vertAlign val="superscript"/>
        <sz val="12"/>
        <color theme="1"/>
        <rFont val="Calibri"/>
        <family val="2"/>
        <scheme val="minor"/>
      </rPr>
      <t>-1</t>
    </r>
  </si>
  <si>
    <t>EPA Integrated Risk Information System (IRIS)</t>
  </si>
  <si>
    <r>
      <t xml:space="preserve">EPA Reference Conc (RfC) </t>
    </r>
    <r>
      <rPr>
        <sz val="12"/>
        <color theme="1"/>
        <rFont val="Calibri"/>
        <family val="2"/>
        <scheme val="minor"/>
      </rPr>
      <t>(µg/m3)</t>
    </r>
  </si>
  <si>
    <r>
      <t xml:space="preserve">Inhalation 
Unit Risk 
(IUR) 
</t>
    </r>
    <r>
      <rPr>
        <sz val="12"/>
        <color theme="1"/>
        <rFont val="Calibri"/>
        <family val="2"/>
        <scheme val="minor"/>
      </rPr>
      <t>(µg/m3)</t>
    </r>
    <r>
      <rPr>
        <vertAlign val="superscript"/>
        <sz val="12"/>
        <color theme="1"/>
        <rFont val="Calibri"/>
        <family val="2"/>
        <scheme val="minor"/>
      </rPr>
      <t>-1</t>
    </r>
  </si>
  <si>
    <r>
      <t>1E-6 Conc Estimate (=1E-6/IUR) (</t>
    </r>
    <r>
      <rPr>
        <sz val="12"/>
        <color theme="1"/>
        <rFont val="Calibri"/>
        <family val="2"/>
        <scheme val="minor"/>
      </rPr>
      <t>µg/m3)</t>
    </r>
  </si>
  <si>
    <r>
      <t xml:space="preserve">EPA 
Oral Reference Dose (RfD) </t>
    </r>
    <r>
      <rPr>
        <sz val="12"/>
        <color theme="1"/>
        <rFont val="Calibri"/>
        <family val="2"/>
        <scheme val="minor"/>
      </rPr>
      <t>(mg/kg-d)</t>
    </r>
  </si>
  <si>
    <r>
      <t xml:space="preserve">Oral Slope Factor </t>
    </r>
    <r>
      <rPr>
        <sz val="12"/>
        <color theme="1"/>
        <rFont val="Calibri"/>
        <family val="2"/>
        <scheme val="minor"/>
      </rPr>
      <t>mg/kg/day)</t>
    </r>
    <r>
      <rPr>
        <vertAlign val="superscript"/>
        <sz val="12"/>
        <color theme="1"/>
        <rFont val="Calibri"/>
        <family val="2"/>
        <scheme val="minor"/>
      </rPr>
      <t>-1</t>
    </r>
  </si>
  <si>
    <t>EPA 
IRIS
Date 
(Non-Cancer)</t>
  </si>
  <si>
    <t>EPA 
IRIS 
Date 
(Non-Cancer)</t>
  </si>
  <si>
    <r>
      <t xml:space="preserve">Inhalation 
Unit Risk 
(IUR )
</t>
    </r>
    <r>
      <rPr>
        <sz val="12"/>
        <color theme="1"/>
        <rFont val="Calibri"/>
        <family val="2"/>
        <scheme val="minor"/>
      </rPr>
      <t>(mg/m3)</t>
    </r>
    <r>
      <rPr>
        <vertAlign val="superscript"/>
        <sz val="12"/>
        <color theme="1"/>
        <rFont val="Calibri"/>
        <family val="2"/>
        <scheme val="minor"/>
      </rPr>
      <t>-1</t>
    </r>
  </si>
  <si>
    <r>
      <t xml:space="preserve">Reference Conc (RfC) </t>
    </r>
    <r>
      <rPr>
        <sz val="12"/>
        <color theme="1"/>
        <rFont val="Calibri"/>
        <family val="2"/>
        <scheme val="minor"/>
      </rPr>
      <t>(µg/m3)</t>
    </r>
  </si>
  <si>
    <t>Short-term Guideline Conc. (SGC) (µg/m3)</t>
  </si>
  <si>
    <t>Chemical Abstracts Service Number</t>
  </si>
  <si>
    <t>Acute Toxicity Reference Value</t>
  </si>
  <si>
    <t>Toxic Equivalency Factors</t>
  </si>
  <si>
    <t>Basis of TEF</t>
  </si>
  <si>
    <r>
      <t xml:space="preserve">MPAF </t>
    </r>
    <r>
      <rPr>
        <sz val="10"/>
        <color theme="1"/>
        <rFont val="Calibri"/>
        <family val="2"/>
        <scheme val="minor"/>
      </rPr>
      <t>(resident)</t>
    </r>
  </si>
  <si>
    <r>
      <t xml:space="preserve">MPAF </t>
    </r>
    <r>
      <rPr>
        <sz val="10"/>
        <color theme="1"/>
        <rFont val="Calibri"/>
        <family val="2"/>
        <scheme val="minor"/>
      </rPr>
      <t>(non-resident)</t>
    </r>
  </si>
  <si>
    <t>Resident</t>
  </si>
  <si>
    <t>Calc. Child NRAF</t>
  </si>
  <si>
    <t>Calc. Chronic RBC (no ELAF)</t>
  </si>
  <si>
    <t>EPA Preliminary Peer-Reviewed Toxicity Value (PPRTV)</t>
  </si>
  <si>
    <r>
      <t xml:space="preserve">8-hr (Worker) Inhalation </t>
    </r>
    <r>
      <rPr>
        <sz val="12"/>
        <color theme="1"/>
        <rFont val="Calibri"/>
        <family val="2"/>
        <scheme val="minor"/>
      </rPr>
      <t>(µg/m3)</t>
    </r>
  </si>
  <si>
    <t>Early-Life RBC (µg/m3)</t>
  </si>
  <si>
    <t>Chronic TRV Cancer (µg/m3)</t>
  </si>
  <si>
    <t>Cancer Risk</t>
  </si>
  <si>
    <t>Description</t>
  </si>
  <si>
    <t>Tab Name</t>
  </si>
  <si>
    <t>All Toxicity Values</t>
  </si>
  <si>
    <t>TRV Table 3</t>
  </si>
  <si>
    <t>RBC Table 5</t>
  </si>
  <si>
    <r>
      <t>Chronic (Cancer)</t>
    </r>
    <r>
      <rPr>
        <b/>
        <vertAlign val="superscript"/>
        <sz val="11"/>
        <color theme="1"/>
        <rFont val="Arial"/>
        <family val="2"/>
      </rPr>
      <t>a</t>
    </r>
  </si>
  <si>
    <r>
      <t>Chronic (Noncancer)</t>
    </r>
    <r>
      <rPr>
        <b/>
        <vertAlign val="superscript"/>
        <sz val="11"/>
        <color theme="1"/>
        <rFont val="Arial"/>
        <family val="2"/>
      </rPr>
      <t>b</t>
    </r>
  </si>
  <si>
    <r>
      <t>Acute</t>
    </r>
    <r>
      <rPr>
        <b/>
        <vertAlign val="superscript"/>
        <sz val="11"/>
        <color theme="1"/>
        <rFont val="Arial"/>
        <family val="2"/>
      </rPr>
      <t>c</t>
    </r>
  </si>
  <si>
    <r>
      <t>CAS#</t>
    </r>
    <r>
      <rPr>
        <b/>
        <vertAlign val="superscript"/>
        <sz val="11"/>
        <color theme="1"/>
        <rFont val="Arial"/>
        <family val="2"/>
      </rPr>
      <t>b</t>
    </r>
  </si>
  <si>
    <r>
      <t>Residential Chronic RBC</t>
    </r>
    <r>
      <rPr>
        <b/>
        <vertAlign val="superscript"/>
        <sz val="11"/>
        <color theme="1"/>
        <rFont val="Arial"/>
        <family val="2"/>
      </rPr>
      <t>a</t>
    </r>
  </si>
  <si>
    <r>
      <t>Non-Residential Chronic RBC</t>
    </r>
    <r>
      <rPr>
        <b/>
        <vertAlign val="superscript"/>
        <sz val="11"/>
        <color theme="1"/>
        <rFont val="Arial"/>
        <family val="2"/>
      </rPr>
      <t>a</t>
    </r>
  </si>
  <si>
    <t>NA</t>
  </si>
  <si>
    <t>This table corresponds to Table 5 in the proposed rules. It is a summary of the final RBCs, calculated from TRVs using adjustment factors decribed in Table 4 of the rules.  Equations used to calculate RBCs from TRVs are described in the footnotes at the bottom of the table.</t>
  </si>
  <si>
    <t>This table summarizes the scientific conclusions of authoritative bodies that serve as the basis for Toxicity Reference Values (TRVs). At the far right of this table, the formula function was used to identify the TRVs for each chemical according to the heirarchy outlined in the proposed rules (see OAR 340-245-0400).  This table also includes chemical-specific adjustment factors used to convert TRVs to Risk-Based Concentrations (RBCs). Some chemicals are shown in strikeout font because, although they have inhalation toxicity values, they were combined with chemicals from the same class into a combined TRV for the chemical class.</t>
  </si>
  <si>
    <t>This table corresponds to Table 3 in the proposed rules. It is a summary of unmodified TRVs selected according to the proposed hierarchy. The source of each TRV is indicated in the 'Notes' columns, and can be confirmed by following the Excel formulas used to populate this table.</t>
  </si>
  <si>
    <t>Chemicals with inhalation values</t>
  </si>
  <si>
    <t>Cleaner Air Oregon</t>
  </si>
  <si>
    <t>Spreadsheet for Calculation of Toxicity Reference Values and Risk-Based Concentrations</t>
  </si>
  <si>
    <t>I</t>
  </si>
  <si>
    <t>12185-10-3</t>
  </si>
  <si>
    <t>Phosphorus, white</t>
  </si>
  <si>
    <r>
      <t>Acute RBC</t>
    </r>
    <r>
      <rPr>
        <b/>
        <vertAlign val="superscript"/>
        <sz val="11"/>
        <color theme="1"/>
        <rFont val="Arial"/>
        <family val="2"/>
      </rPr>
      <t>a</t>
    </r>
  </si>
  <si>
    <t>Two columns were added to show the basis of the ABC value so that the significant digits in the original toxicity value could be maintained thoughout the RBC calculations.</t>
  </si>
  <si>
    <t>childNRAFc = Nonresident adjustment factor, child cancer (26) (unitless) = (24 hr/day / 8 hr/day) * (365 days/yr / 250 days/yr) * (70 years / 12 years)</t>
  </si>
  <si>
    <t xml:space="preserve">childNRAFnc = Nonresident adjustment factor, child noncancer (4.4) (unitless) = (24 hr/day / 8 hr/day) * (365 days/yr / 250 days/yr) </t>
  </si>
  <si>
    <t>workerNRAFc = Nonresident adjustment factor, worker cancer (12) (unitless) = (24 hr/day / 8 hr/day) * (365 days/yr / 250 days/yr) * (70 yr / 25 yr)</t>
  </si>
  <si>
    <t>workerNRAFnc = Nonresident adjustment factor, worker noncancer (4.4) (unitless) = (24 hr/day / 8 hr/day) * (365 days/yr / 250 days/yr)</t>
  </si>
  <si>
    <t>childNRAFc</t>
  </si>
  <si>
    <t>childNRAFnc</t>
  </si>
  <si>
    <t>workNRAFc</t>
  </si>
  <si>
    <t>workNRAFnc</t>
  </si>
  <si>
    <t>3424-82-6</t>
  </si>
  <si>
    <t>50-29-3</t>
  </si>
  <si>
    <t>Aluminum and compounds</t>
  </si>
  <si>
    <t>Arsenic and compounds</t>
  </si>
  <si>
    <t>Barium and compounds</t>
  </si>
  <si>
    <t>Beryllium and compounds</t>
  </si>
  <si>
    <t>Bromine and compounds</t>
  </si>
  <si>
    <t>Cadmium and compounds</t>
  </si>
  <si>
    <t>Cobalt and compounds</t>
  </si>
  <si>
    <t>Copper and compounds</t>
  </si>
  <si>
    <t>4,4'-DDD (4,4'-dichlorodiphenyldichloroethane)</t>
  </si>
  <si>
    <t>2,4'-DDD (2,4'-dichlorodiphenyldichloroethane)</t>
  </si>
  <si>
    <t>2,4'-DDT (2,4'-dichlorodiphenyltrichloroethane)</t>
  </si>
  <si>
    <t>4,4'-DDE (4,4'-dichlorodiphenyldichloroethene)</t>
  </si>
  <si>
    <t>2,4'-DDE (2,4'-dichlorodiphenyldichloroethene)</t>
  </si>
  <si>
    <t>Lead and compounds</t>
  </si>
  <si>
    <t>Mercury and compounds</t>
  </si>
  <si>
    <t>22967-92-6</t>
  </si>
  <si>
    <t xml:space="preserve">   Dimethylmercury</t>
  </si>
  <si>
    <t xml:space="preserve">   Methylmercury</t>
  </si>
  <si>
    <t>4,4-Methylenedianiline dihydrochloride</t>
  </si>
  <si>
    <r>
      <t xml:space="preserve">4,4-Methylene </t>
    </r>
    <r>
      <rPr>
        <i/>
        <sz val="9"/>
        <color theme="1"/>
        <rFont val="Arial"/>
        <family val="2"/>
      </rPr>
      <t>bis</t>
    </r>
    <r>
      <rPr>
        <sz val="9"/>
        <color theme="1"/>
        <rFont val="Arial"/>
        <family val="2"/>
      </rPr>
      <t>(2-methylaniline)</t>
    </r>
  </si>
  <si>
    <t>Nickel and compounds</t>
  </si>
  <si>
    <r>
      <rPr>
        <i/>
        <sz val="9"/>
        <color theme="1"/>
        <rFont val="Arial"/>
        <family val="2"/>
      </rPr>
      <t>N</t>
    </r>
    <r>
      <rPr>
        <sz val="9"/>
        <color theme="1"/>
        <rFont val="Arial"/>
        <family val="2"/>
      </rPr>
      <t>-[4-(5-nitro-2-furyl)-2-thiazolyl]-acetamide</t>
    </r>
  </si>
  <si>
    <r>
      <rPr>
        <i/>
        <sz val="9"/>
        <color theme="1"/>
        <rFont val="Arial"/>
        <family val="2"/>
      </rPr>
      <t>N</t>
    </r>
    <r>
      <rPr>
        <sz val="9"/>
        <color theme="1"/>
        <rFont val="Arial"/>
        <family val="2"/>
      </rPr>
      <t>-Nitroso-</t>
    </r>
    <r>
      <rPr>
        <i/>
        <sz val="9"/>
        <color theme="1"/>
        <rFont val="Arial"/>
        <family val="2"/>
      </rPr>
      <t>N</t>
    </r>
    <r>
      <rPr>
        <sz val="9"/>
        <color theme="1"/>
        <rFont val="Arial"/>
        <family val="2"/>
      </rPr>
      <t>-ethylurea</t>
    </r>
  </si>
  <si>
    <r>
      <rPr>
        <i/>
        <sz val="9"/>
        <color theme="1"/>
        <rFont val="Arial"/>
        <family val="2"/>
      </rPr>
      <t>N</t>
    </r>
    <r>
      <rPr>
        <sz val="9"/>
        <color theme="1"/>
        <rFont val="Arial"/>
        <family val="2"/>
      </rPr>
      <t>-Nitroso-</t>
    </r>
    <r>
      <rPr>
        <i/>
        <sz val="9"/>
        <color theme="1"/>
        <rFont val="Arial"/>
        <family val="2"/>
      </rPr>
      <t>N</t>
    </r>
    <r>
      <rPr>
        <sz val="9"/>
        <color theme="1"/>
        <rFont val="Arial"/>
        <family val="2"/>
      </rPr>
      <t>-Methylurethane</t>
    </r>
  </si>
  <si>
    <r>
      <rPr>
        <i/>
        <sz val="9"/>
        <color theme="1"/>
        <rFont val="Arial"/>
        <family val="2"/>
      </rPr>
      <t>N</t>
    </r>
    <r>
      <rPr>
        <sz val="9"/>
        <color theme="1"/>
        <rFont val="Arial"/>
        <family val="2"/>
      </rPr>
      <t>-Nitrosonornicotine</t>
    </r>
  </si>
  <si>
    <r>
      <rPr>
        <i/>
        <sz val="9"/>
        <rFont val="Arial"/>
        <family val="2"/>
      </rPr>
      <t>trans</t>
    </r>
    <r>
      <rPr>
        <sz val="9"/>
        <rFont val="Arial"/>
        <family val="2"/>
      </rPr>
      <t xml:space="preserve">-Nonachlor </t>
    </r>
  </si>
  <si>
    <t>Octachlorodibenzofuran (OCDF)</t>
  </si>
  <si>
    <r>
      <t>Octachlorodibenzo-</t>
    </r>
    <r>
      <rPr>
        <i/>
        <sz val="9"/>
        <rFont val="Arial"/>
        <family val="2"/>
      </rPr>
      <t>p</t>
    </r>
    <r>
      <rPr>
        <sz val="9"/>
        <rFont val="Arial"/>
        <family val="2"/>
      </rPr>
      <t>-dioxin (OCDD)</t>
    </r>
  </si>
  <si>
    <t>Dibenzo[a,e]fluoranthene</t>
  </si>
  <si>
    <t>Phosphorus and compounds</t>
  </si>
  <si>
    <t>Silver and compounds</t>
  </si>
  <si>
    <t>Thallium and compounds</t>
  </si>
  <si>
    <t>Zinc and compounds</t>
  </si>
  <si>
    <t>All Tables</t>
  </si>
  <si>
    <t xml:space="preserve">Inconsistencies in alphabetizing chemicals were corrected. </t>
  </si>
  <si>
    <t>Manganese and compounds</t>
  </si>
  <si>
    <t>Copy to line 580 above</t>
  </si>
  <si>
    <t>e</t>
  </si>
  <si>
    <t>m</t>
  </si>
  <si>
    <t>n</t>
  </si>
  <si>
    <t>f</t>
  </si>
  <si>
    <t>k</t>
  </si>
  <si>
    <t>d</t>
  </si>
  <si>
    <t>The calculation of non-resident adjustment factors (NRAFs) was modified to incorporate an exposure frequency of 5 days/week for 50 weeks, or 250 days/year (instead of 260 days/year) for workers, and also children in school/daycare.</t>
  </si>
  <si>
    <t>(f) As recommended by the ATSAC in 2015, the two categories of nickel compounds contain the following specific nickel compounds:</t>
  </si>
  <si>
    <r>
      <t>Soluble nickel compounds</t>
    </r>
    <r>
      <rPr>
        <sz val="9"/>
        <color rgb="FF000000"/>
        <rFont val="Arial"/>
        <family val="2"/>
      </rPr>
      <t xml:space="preserve"> are considered to be emitted mainly in aerosol form, to be less potent carcinogens than insoluble nickel compounds, and include nickel acetate, nickel chloride, nickel carbonate, nickel hydroxide, nickelocene, nickel sulfate, nickel sulfate hexahydrate, nickel nitrate hexahydrate, nickel carbonate hydroxide.</t>
    </r>
  </si>
  <si>
    <r>
      <t>Insoluble nickel compounds</t>
    </r>
    <r>
      <rPr>
        <sz val="9"/>
        <color rgb="FF000000"/>
        <rFont val="Arial"/>
        <family val="2"/>
      </rPr>
      <t xml:space="preserve"> are considered to be emitted mainly in particulate form, to be more potent carcinogens than soluble nickel compounds, and to include nickel subsulfide, nickel oxide, nickel sulfide, nickel metal.</t>
    </r>
  </si>
  <si>
    <t xml:space="preserve">   Diethylmercury</t>
  </si>
  <si>
    <t xml:space="preserve">The table includes 600+ chemicals included in rule Table 2. Most of these chemicals do not have sufficient toxicity information to develop TRVs. Chemicals with inhalation toxicity information are noted in the True Count (column AV). The list was further refined with an Adjusted Count (column AW) to account for chemicals grouped into chemical classes. By filtering on the adjusted count, the TRV and RBC tables were refined by omitting chemicals for which toxicity information is not available. </t>
  </si>
  <si>
    <t>o</t>
  </si>
  <si>
    <t>Selenium and compounds</t>
  </si>
  <si>
    <t>j, o</t>
  </si>
  <si>
    <t>l</t>
  </si>
  <si>
    <t>c, l</t>
  </si>
  <si>
    <t>Acenaphthene</t>
  </si>
  <si>
    <t>Acenaphthylene</t>
  </si>
  <si>
    <t>Anthracene</t>
  </si>
  <si>
    <t>Benz[a]anthracene</t>
  </si>
  <si>
    <t>Benzo[b]fluoranthene</t>
  </si>
  <si>
    <t>Benzo[c]fluorene</t>
  </si>
  <si>
    <t>Benzo[e]pyrene</t>
  </si>
  <si>
    <t>Benzo[g,h,i]perylene</t>
  </si>
  <si>
    <t>Benzo[j]fluoranthene</t>
  </si>
  <si>
    <t>Benzo[k]fluoranthene</t>
  </si>
  <si>
    <t>Carbazole</t>
  </si>
  <si>
    <t>Chrysene</t>
  </si>
  <si>
    <t>Cyclopenta[c,d]pyrene</t>
  </si>
  <si>
    <t>Dibenz[a,h]acridine</t>
  </si>
  <si>
    <t>Dibenz[a,j]acridine</t>
  </si>
  <si>
    <t>7H-Dibenzo[c,g]carbazole</t>
  </si>
  <si>
    <t>Dibenz[a,h]anthracene</t>
  </si>
  <si>
    <t>Dibenzo[a,e]pyrene</t>
  </si>
  <si>
    <t>Dibenzo[a,h]pyrene</t>
  </si>
  <si>
    <t>Dibenzo[a,i]pyrene</t>
  </si>
  <si>
    <t>Dibenzo[a,l]pyrene</t>
  </si>
  <si>
    <t>Fluoranthene</t>
  </si>
  <si>
    <t>Fluorene</t>
  </si>
  <si>
    <t>Indeno[1,2,3-cd]pyrene</t>
  </si>
  <si>
    <t>2-Methyl naphthalene</t>
  </si>
  <si>
    <t>Perylene</t>
  </si>
  <si>
    <t>Phenanthrene</t>
  </si>
  <si>
    <t>Pyrene</t>
  </si>
  <si>
    <t>2-Acetylaminofluorene</t>
  </si>
  <si>
    <t>2-Aminoanthraquinone</t>
  </si>
  <si>
    <t>Carbaryl</t>
  </si>
  <si>
    <t>7,12-Dimethylbenz[a]anthracene</t>
  </si>
  <si>
    <t>1,6-Dinitropyrene</t>
  </si>
  <si>
    <t>1,8-Dinitropyrene</t>
  </si>
  <si>
    <t>3-Methylcholanthrene</t>
  </si>
  <si>
    <t>5-Methylchrysene</t>
  </si>
  <si>
    <t>5-Nitroacenaphthene</t>
  </si>
  <si>
    <t>6-Nitrochrysene</t>
  </si>
  <si>
    <t>2-Nitrofluorene</t>
  </si>
  <si>
    <t>1-Nitropyrene</t>
  </si>
  <si>
    <t>4-Nitropyrene</t>
  </si>
  <si>
    <t>Nonresidential child RBC for noncancer effects = nrchildRBCnc (µg/m3) = TRVnc * childNRAFnc / MPAFnrnc</t>
  </si>
  <si>
    <t>Nonresidential child RBC for cancer effects = nrchildRBCc (µg/m3) = TRVc * childNRAFc / ELAFnr / MPAFnrc</t>
  </si>
  <si>
    <t>(b) TRV based on chronic non-cancer value from authoritative bodies (μg/m3).</t>
  </si>
  <si>
    <t>(c) TRV based on acute or subchronic value from authoritative bodies (μg/m3).</t>
  </si>
  <si>
    <t>Source</t>
  </si>
  <si>
    <t>Adjustment factors were rounded to 2 significant digits prior to calculations so as not to imply unwarranted precision.</t>
  </si>
  <si>
    <t>Inorganic chemicals are now designated with "and compounds" to indicate that the TRV or RBC applies to the sum of all forms of the chemical, expressed as the inorganic element.</t>
  </si>
  <si>
    <t>ATSAC declined to recommend</t>
  </si>
  <si>
    <t>(l) Inorganic chemicals are designated with "and compounds" to indicate that the RBC applies to the sum of all forms of the chemical, expressed as the inorganic element.</t>
  </si>
  <si>
    <t>(o) Inorganic chemicals are designated with "and compounds" to indicate that the TRV applies to the sum of all forms of the chemical, expressed as the inorganic element.</t>
  </si>
  <si>
    <t>(h ) RBCs apply to octabrominated diphenyl ethers (CAS# 32536-52-0) and pentabrominated diphenyl ethers (CAS# 32534-81-9), including BDE-99.</t>
  </si>
  <si>
    <t>(i) RBCs for asbestos and refractory ceramic fibers are in units of fibers/cm3.</t>
  </si>
  <si>
    <r>
      <t xml:space="preserve">4,4'-Methylene </t>
    </r>
    <r>
      <rPr>
        <i/>
        <sz val="9"/>
        <color theme="1"/>
        <rFont val="Arial"/>
        <family val="2"/>
      </rPr>
      <t>bis</t>
    </r>
    <r>
      <rPr>
        <sz val="9"/>
        <color theme="1"/>
        <rFont val="Arial"/>
        <family val="2"/>
      </rPr>
      <t>(</t>
    </r>
    <r>
      <rPr>
        <i/>
        <sz val="9"/>
        <color theme="1"/>
        <rFont val="Arial"/>
        <family val="2"/>
      </rPr>
      <t>N</t>
    </r>
    <r>
      <rPr>
        <sz val="9"/>
        <color theme="1"/>
        <rFont val="Arial"/>
        <family val="2"/>
      </rPr>
      <t>,</t>
    </r>
    <r>
      <rPr>
        <i/>
        <sz val="9"/>
        <color theme="1"/>
        <rFont val="Arial"/>
        <family val="2"/>
      </rPr>
      <t>N</t>
    </r>
    <r>
      <rPr>
        <sz val="9"/>
        <color theme="1"/>
        <rFont val="Arial"/>
        <family val="2"/>
      </rPr>
      <t>'-dimethyl)aniline</t>
    </r>
  </si>
  <si>
    <r>
      <t>TEQ = toxic equivalency, relative to 2,3,7,8-tetrachlorodibenzo-</t>
    </r>
    <r>
      <rPr>
        <i/>
        <sz val="9"/>
        <color rgb="FF000000"/>
        <rFont val="Arial"/>
        <family val="2"/>
      </rPr>
      <t>p</t>
    </r>
    <r>
      <rPr>
        <sz val="9"/>
        <color rgb="FF000000"/>
        <rFont val="Arial"/>
        <family val="2"/>
      </rPr>
      <t>-dioxin.</t>
    </r>
  </si>
  <si>
    <t>Basis for
ATSAC 
2018  ABC (µg/m3)</t>
  </si>
  <si>
    <t>EPA PPRTV Date (Noncancer)</t>
  </si>
  <si>
    <t>EPA PPRTV Date (Cancer)</t>
  </si>
  <si>
    <t>Chronic TRV Cancer Date</t>
  </si>
  <si>
    <t>ATSAC Decision</t>
  </si>
  <si>
    <t>Chronic TRV Noncancer (µg/m3)</t>
  </si>
  <si>
    <t>Chronic TRV Noncancer Source</t>
  </si>
  <si>
    <t>Chronic TRV Noncancer Date</t>
  </si>
  <si>
    <t>ATSAC 
2018  ABC (µg/m3)</t>
  </si>
  <si>
    <t>ABC Rule Cancer Date</t>
  </si>
  <si>
    <t>ABC Rule Noncancer Date</t>
  </si>
  <si>
    <t>DELETED</t>
  </si>
  <si>
    <t>A = ATSAC, DEQ Air Toxics Science Advisory Committee, 2018</t>
  </si>
  <si>
    <t>A1</t>
  </si>
  <si>
    <t>A</t>
  </si>
  <si>
    <t>A1 = ATSAC, 2018. TRV for cancer calculated by applying toxic equivalency factor.</t>
  </si>
  <si>
    <t>(c) Chronic RBCs include factors for multipathway risk. Multipathway adjustment factors are provided in Table B-1 of Draft Recommended Procedures for Conducting Toxic Air Contaminant Health Risk Assessments.</t>
  </si>
  <si>
    <t>(d) The RBCs presented for chromium are applicable to hexavalent chromium. In the absence of data indicating otherwise, assume that any total chromium (i.e., unspeciated) that is measured or modeled is entirely in the hexavalent form.</t>
  </si>
  <si>
    <t xml:space="preserve">     Determine, based on information about the source of emissions, whether hexavalent chromium is emitted in aerosol or particulate form, and apply the corresponding RBC</t>
  </si>
  <si>
    <t xml:space="preserve">     Because there are no RBCs for trivalent chromium, a source determined to be emitting only trivalent chromium cannot be shown to pose an unacceptable risk, so the risk in this case will be considered acceptable.  </t>
  </si>
  <si>
    <t>(g) RBCs adjusted to protect early-life exposure to infants and children because chemical is carcinogenic by a mutagenic mode of action.</t>
  </si>
  <si>
    <t xml:space="preserve">     See Table B-1 of Draft Recommended Procedures for Conducting Toxic Air Contaminant Health Risk Assessments.</t>
  </si>
  <si>
    <t xml:space="preserve">     Table B-1 of Draft Recommended Procedures for Conducting Toxic Air Contaminant Health Risk Assessments to a TRV of 0.2 μg/m3, not the adult/child TRV of 0.1 μg/m3. </t>
  </si>
  <si>
    <t xml:space="preserve">(k) DEQ followed the ATSAC recommendation to develop a vinyl chloride TRV that already includes early-life exposure. For the RBC calculations, DEQ applied the adjustment factors from </t>
  </si>
  <si>
    <t>RBC Table 4</t>
  </si>
  <si>
    <t>The TRV calculation for TCE is performed at the bottom of the spreadsheet because it needs to consider each toxic endpoint. Previously the calculated ELAF value was not correctly copied to the cell used for the non-resident RBC calculation. This error was corrected.</t>
  </si>
  <si>
    <t>The date of the PPRTV values was added.</t>
  </si>
  <si>
    <t>The original source of ATSAC ABC values was identified.</t>
  </si>
  <si>
    <t>Table 5 from previous versions was re-numbered to Table 4.</t>
  </si>
  <si>
    <t>ATSAC sources from 2011 to 2017 were replaced with ATSAC 2018, the date of the most recent ABC rulemaking.</t>
  </si>
  <si>
    <t>ABCs were separated into columns for cancer (C) and noncancer (NC) to assist with selecting TRVs by date.</t>
  </si>
  <si>
    <t>Air Toxics Science Advisory Committee Ambient Benchmark Concentration</t>
  </si>
  <si>
    <t>Chronic Cancer Toxicity Reference Value Based on Most Recent Date</t>
  </si>
  <si>
    <t>Chronic Noncancer Toxicity Reference Value Based on Most Recent Date</t>
  </si>
  <si>
    <t>DRAFT OAR 340-245-8040 Table 4 Risk-Based Concentrations</t>
  </si>
  <si>
    <t>Description of Revisions to Past Spreadsheets</t>
  </si>
  <si>
    <t>Original Draft Spreadsheet, January 2018</t>
  </si>
  <si>
    <t>Changes to Draft Spreadsheet, May 2018</t>
  </si>
  <si>
    <t>Changes to Draft Spreadsheet, June 2018</t>
  </si>
  <si>
    <t>Acute TRVs for benzene and MTBE changed as a result of the chronic TRV changes after comparing to make sure the acute TRV was not less than the chronic TRV.</t>
  </si>
  <si>
    <t>The process for selecting chronic TRVs was revised from following a hierarchy to using the most recent value from authoritative sources. The hierarchy for selecting acute TRVs was maintained.</t>
  </si>
  <si>
    <t>Prelim Acute TRV</t>
  </si>
  <si>
    <t>Prelim Acute TRV Source</t>
  </si>
  <si>
    <t>Selected Acute TRV</t>
  </si>
  <si>
    <t>Non-Cancer</t>
  </si>
  <si>
    <t>Multipathway Adjustment Factor (MPAF)</t>
  </si>
  <si>
    <t>Non-Resident</t>
  </si>
  <si>
    <t>Parameter</t>
  </si>
  <si>
    <t>Value</t>
  </si>
  <si>
    <t>unitless</t>
  </si>
  <si>
    <t>child NonResident Adjustment Factor, cancer</t>
  </si>
  <si>
    <t>Rounded</t>
  </si>
  <si>
    <t>=24hr/8hr * 365d/250d * 70yr/12yr</t>
  </si>
  <si>
    <t>worker NonResident Adjustment Factor, cancer</t>
  </si>
  <si>
    <t>=24hr/8hr * 365d/250d * 70yr/25yr</t>
  </si>
  <si>
    <t>child NonResident Adjustment Factor, noncancer</t>
  </si>
  <si>
    <t>=24hr/8hr * 365d/250d</t>
  </si>
  <si>
    <t>worker NonResident Adjustment Factor, noncancer</t>
  </si>
  <si>
    <t>ELAFr</t>
  </si>
  <si>
    <t>ELAFnr</t>
  </si>
  <si>
    <t>Antimony and compounds</t>
  </si>
  <si>
    <t>Updated toxicity information for antimony (and trioxide), BCEE, BCME, bromomethane, 1-bromopropane, carbonyl sulfide, chlordane, chromium VI, 1,4-dioxane, ethylene glycol monobutyl ether, gluteraldehyde, and parathion.</t>
  </si>
  <si>
    <t>--</t>
  </si>
  <si>
    <t>CAO rules:</t>
  </si>
  <si>
    <t>Early-life adjustment factor, residential</t>
  </si>
  <si>
    <t>Early-life adjustment factor, non-residential</t>
  </si>
  <si>
    <t>=(2yr*10 + 14yr*3 + 54yr*1)/70yr</t>
  </si>
  <si>
    <t>=(2yr*10 + 10yr*3)/12yr</t>
  </si>
  <si>
    <t>Early</t>
  </si>
  <si>
    <t>Life</t>
  </si>
  <si>
    <t>Based on Hierarchy</t>
  </si>
  <si>
    <t>Early-Life Adjustment Factors</t>
  </si>
  <si>
    <t>Multi-Pathway</t>
  </si>
  <si>
    <t>Adjustment Factor</t>
  </si>
  <si>
    <t>Count</t>
  </si>
  <si>
    <t>Adjusted</t>
  </si>
  <si>
    <t>True</t>
  </si>
  <si>
    <t>Toxicity Reference Values</t>
  </si>
  <si>
    <t>Adjustment parameters defined and values established in table at bottom of sheet.</t>
  </si>
  <si>
    <t>TCE and vinyl chloride each have specific early-life cancer calculations.</t>
  </si>
  <si>
    <t>ToxData</t>
  </si>
  <si>
    <t xml:space="preserve">Renamed sheet from All Toxicity Values to ToxData. </t>
  </si>
  <si>
    <t>Reorganized columns for more convenient presentation of TRV derivation.</t>
  </si>
  <si>
    <t xml:space="preserve">Revised equations to determine if early-life exposure is considered or not, and then use appropriate equations. For simplicity, MPAF is included in all equations, but if multipathway analysis is not considered, MPAF set = 1. </t>
  </si>
  <si>
    <t>Early-Life Adjustment Factor (ELAFr)</t>
  </si>
  <si>
    <t>Early-Life Adjustment Factor (ELAFnr)</t>
  </si>
  <si>
    <t>A2 = Because the ATSAC decided it was inappropriate to develop an ABC based on carcinogenic effects, DEQ did not obtain a cancer TRV from the other authoritative sources in the hierarchy.</t>
  </si>
  <si>
    <t>A3 = Because the ATSAC decided it was inappropriate to develop an ABC based on noncarcinogenic effects, DEQ did not obtain a TRV from the other authoritative sources in the hierarchy.</t>
  </si>
  <si>
    <t>Oleum (fuming sulfuric acid)</t>
  </si>
  <si>
    <r>
      <t xml:space="preserve">     </t>
    </r>
    <r>
      <rPr>
        <b/>
        <sz val="9"/>
        <rFont val="Arial"/>
        <family val="2"/>
      </rPr>
      <t>Soluble nickel compounds</t>
    </r>
    <r>
      <rPr>
        <sz val="9"/>
        <rFont val="Arial"/>
        <family val="2"/>
      </rPr>
      <t xml:space="preserve"> are considered to be emitted mainly in aerosol form, to be less potent carcinogens than insoluble nickel compounds, and include nickel acetate, nickel chloride, nickel carbonate, nickel hydroxide, nickelocene, nickel sulfate, nickel sulfate hexahydrate, nickel nitrate hexahydrate, nickel carbonate hydroxide.</t>
    </r>
  </si>
  <si>
    <r>
      <t xml:space="preserve">     </t>
    </r>
    <r>
      <rPr>
        <b/>
        <sz val="9"/>
        <rFont val="Arial"/>
        <family val="2"/>
      </rPr>
      <t xml:space="preserve">Insoluble nickel compounds </t>
    </r>
    <r>
      <rPr>
        <sz val="9"/>
        <rFont val="Arial"/>
        <family val="2"/>
      </rPr>
      <t>are considered to be emitted mainly in particulate form, to be more potent carcinogens than soluble nickel compounds, and to include nickel subsulfide, nickel oxide, nickel sulfide, nickel metal.</t>
    </r>
  </si>
  <si>
    <t>Tables 3 and 4 were formatted by using a formula to round each calculated value to 2 significant digits.</t>
  </si>
  <si>
    <t>Calculated TRV:</t>
  </si>
  <si>
    <t>Revision History</t>
  </si>
  <si>
    <t>This table summarizes the scientific conclusions of authoritative bodies that serve as the basis for Toxicity Reference Values (TRVs). At the far right of this table, formulas were used to identify the chronic cancer and noncancer TRVs for each chemical by selecting the most recent chronic toxicity value. For acute noncancer TRVs, the formula included a hierarchy to select a value with an exposure time that best matched DEQ and OHA's assumed acute exposure time of 24 hours. This table also includes chemical-specific adjustment factors used to convert TRVs to Risk-Based Concentrations (RBCs). Some chemicals are shown in strikeout font because, although they have inhalation toxicity values, they were combined with chemicals from the same class into a combined TRV for the chemical class.</t>
  </si>
  <si>
    <t xml:space="preserve">The table includes 600+ chemicals included in OAR 340-245-8020 Table 2. Most of these chemicals do not have sufficient toxicity information to develop TRVs. Chemicals with inhalation toxicity information are noted in the True Count (column AX). The list was further refined with an Adjusted Count (column AY) to account for chemicals grouped into chemical classes. By filtering on the adjusted count, the TRV and RBC tables were refined by omitting chemicals for which toxicity information is not available. </t>
  </si>
  <si>
    <t>This table corresponds to OAR 340-245-8030 Table 3. It is a summary of unmodified TRVs selected as the most recent chronic values from the authoritative sources, or following the hierarchy for acute values. The source of each TRV is indicated in the 'Notes' columns, and can be confirmed by following the Excel formulas used to populate this table.</t>
  </si>
  <si>
    <t>This table corresponds to OAR 340-245-8040 Table 4. It is a summary of the final RBCs, calculated from TRVs using adjustment factors decribed in Table B-1 of the "Draft Recommended Procedures for Conducting Toxic Air Contaminant Health Risk Assessments". Equations used to calculate RBCs from TRVs are described in the footnotes at the bottom of the table.</t>
  </si>
  <si>
    <t>The history of revisions to the spreadsheet are described in the final tab.</t>
  </si>
  <si>
    <t>https://secure.sos.state.or.us/oard/displayDivisionRules.action?selectedDivision=4323</t>
  </si>
  <si>
    <t>More efficient rounding equation added, replacing macro.</t>
  </si>
  <si>
    <t>Corrected missing PCB189 MPAFs to match other PCB MPAFs.</t>
  </si>
  <si>
    <t>Note: For chemicals without CAS numbers, DEQ IDs are shown in blue.</t>
  </si>
  <si>
    <t>Provided DEQ IDs for chemicals without CAS numbers.</t>
  </si>
  <si>
    <t>7446-11-9</t>
  </si>
  <si>
    <t>Changes to Spreadsheet, December 2018</t>
  </si>
  <si>
    <t>DEQ Sequence ID</t>
  </si>
  <si>
    <r>
      <t xml:space="preserve">Corrected CASRN for sulfur trioxide. </t>
    </r>
    <r>
      <rPr>
        <i/>
        <sz val="11"/>
        <color theme="1"/>
        <rFont val="Arial"/>
        <family val="2"/>
      </rPr>
      <t>This is not yet reflected in rule.</t>
    </r>
  </si>
  <si>
    <r>
      <t xml:space="preserve">Recalculated RBCs for PCB189. </t>
    </r>
    <r>
      <rPr>
        <i/>
        <sz val="11"/>
        <color theme="1"/>
        <rFont val="Arial"/>
        <family val="2"/>
      </rPr>
      <t>This is not yet reflected in rule.</t>
    </r>
  </si>
  <si>
    <t>Provided DEQ IDs for all chemicals.</t>
  </si>
  <si>
    <t>Extended columns for filtering so that early-life exposure calculations will be maintained if additional sorting is conducted.</t>
  </si>
  <si>
    <r>
      <t xml:space="preserve">An acute TRV exists for antimony, but the acute RBC was inadvertently not included. The acute RBC for antimony was added. </t>
    </r>
    <r>
      <rPr>
        <i/>
        <sz val="11"/>
        <color theme="1"/>
        <rFont val="Arial"/>
        <family val="2"/>
      </rPr>
      <t>This is not yet reflected in rule.</t>
    </r>
  </si>
  <si>
    <r>
      <rPr>
        <i/>
        <sz val="9"/>
        <rFont val="Arial"/>
        <family val="2"/>
      </rPr>
      <t>Bis</t>
    </r>
    <r>
      <rPr>
        <sz val="9"/>
        <rFont val="Arial"/>
        <family val="2"/>
      </rPr>
      <t>(2-chloroethyl) ether (BCEE)</t>
    </r>
  </si>
  <si>
    <r>
      <t xml:space="preserve">For </t>
    </r>
    <r>
      <rPr>
        <i/>
        <sz val="11"/>
        <color theme="1"/>
        <rFont val="Arial"/>
        <family val="2"/>
      </rPr>
      <t>bis</t>
    </r>
    <r>
      <rPr>
        <sz val="11"/>
        <color theme="1"/>
        <rFont val="Arial"/>
        <family val="2"/>
      </rPr>
      <t xml:space="preserve">(2-chloroethyl)ether, replaced outdated "DCEE" abbreviation with "BCEE". </t>
    </r>
    <r>
      <rPr>
        <i/>
        <sz val="11"/>
        <color theme="1"/>
        <rFont val="Arial"/>
        <family val="2"/>
      </rPr>
      <t>This is not yet reflected in rule</t>
    </r>
    <r>
      <rPr>
        <sz val="11"/>
        <color theme="1"/>
        <rFont val="Arial"/>
        <family val="2"/>
      </rPr>
      <t>.</t>
    </r>
  </si>
  <si>
    <r>
      <t xml:space="preserve">For clarity, substituted "Chromic(VI) acid, including chromic acid aerosol mist and chromium trioxide" with CASRN 7738-94-5 for "Chromium VI, chromic acid aerosol mist". </t>
    </r>
    <r>
      <rPr>
        <i/>
        <sz val="11"/>
        <color theme="1"/>
        <rFont val="Arial"/>
        <family val="2"/>
      </rPr>
      <t>This is not yet reflected in rule.</t>
    </r>
  </si>
  <si>
    <t>Chromic(VI) acid, including chromic acid aerosol mist and chromium trioxide</t>
  </si>
  <si>
    <t>Noncancer TBACT RAL designations (HI3 or HI5) added.</t>
  </si>
  <si>
    <t>Noncancer Class</t>
  </si>
  <si>
    <t>HI3</t>
  </si>
  <si>
    <t>HI5</t>
  </si>
  <si>
    <t>HI3 = chemical assigned a noncancer Toxics Best Available Control Technology Risk Action Level hazard index of 3.</t>
  </si>
  <si>
    <t>HI5 = chemical assigned a noncancer Toxics Best Available Control Technology Risk Action Level hazard index of 5.</t>
  </si>
  <si>
    <t>Class</t>
  </si>
  <si>
    <t>July 2020</t>
  </si>
  <si>
    <t>Changes to Spreadsheet, July 2020</t>
  </si>
  <si>
    <t>For more detailed description of how TRVs and RBCs were derived, please see the rules (OAR 340-245) and the "Recommended Procedures for Conducting Toxic Air Contaminants Health Risk Assessments".</t>
  </si>
  <si>
    <t>Recommended Procedures:</t>
  </si>
  <si>
    <t>https://www.oregon.gov/deq/aq/cao/Pages/CAO-Risk-Assessment-Resources.aspx</t>
  </si>
  <si>
    <t>cas#</t>
  </si>
  <si>
    <t>chemical</t>
  </si>
  <si>
    <t>chronic_cancer</t>
  </si>
  <si>
    <t>chronic_noncancer</t>
  </si>
  <si>
    <t>acute</t>
  </si>
  <si>
    <t>Bis(2-chloroethyl) ether (DCEE)</t>
  </si>
  <si>
    <t>Bis(chloromethyl) ether</t>
  </si>
  <si>
    <t>Bis(2-ethylhexyl) phthalate (DEHP)</t>
  </si>
  <si>
    <t>1-Bromopropane (n-propyl bromide)</t>
  </si>
  <si>
    <t>sec-Butyl alcohol</t>
  </si>
  <si>
    <t>4-Chloro-o-phenylenediamine</t>
  </si>
  <si>
    <t>p-Chloro-o-toluidine</t>
  </si>
  <si>
    <t>Chromium VI, chromic acid aerosol mist</t>
  </si>
  <si>
    <t>p-Cresidine</t>
  </si>
  <si>
    <t>Cresols (mixture), including m-cresol, o-cresol, p-cresol</t>
  </si>
  <si>
    <t>p-Dichlorobenzene (1,4-Dichlorobenzene)</t>
  </si>
  <si>
    <t>trans-1,2-dichloroethene</t>
  </si>
  <si>
    <t>Hexachlorocyclohexane, alpha-</t>
  </si>
  <si>
    <t>Hexachlorocyclohexane, beta-</t>
  </si>
  <si>
    <t>Hexachlorocyclohexane, gamma- (Lindane)</t>
  </si>
  <si>
    <t>4,4'-Methylene bis(2-chloroaniline) (MOCA)</t>
  </si>
  <si>
    <t>Methyl tert-butyl ether</t>
  </si>
  <si>
    <t>N-Nitrosodi-n-butylamine</t>
  </si>
  <si>
    <t>N-Nitrosodiethylamine</t>
  </si>
  <si>
    <t>N-Nitrosodimethylamine</t>
  </si>
  <si>
    <t>N-Nitrosodiphenylamine</t>
  </si>
  <si>
    <t>p-Nitrosodiphenylamine</t>
  </si>
  <si>
    <t>N-Nitrosodi-n-propylamine</t>
  </si>
  <si>
    <t>N-Nitrosomethylethylamine</t>
  </si>
  <si>
    <t>N-Nitrosomorpholine</t>
  </si>
  <si>
    <t>N-Nitrosopiperidine</t>
  </si>
  <si>
    <t>N-Nitrosopyrrolidine</t>
  </si>
  <si>
    <t>Oleum</t>
  </si>
  <si>
    <t>Polychlorinated dibenzo-p-dioxins (PCDDs) &amp; dibenzofurans (PCDFs) TEQ</t>
  </si>
  <si>
    <t>2,3,7,8-Tetrachlorodibenzo-p-dioxin (TCDD)</t>
  </si>
  <si>
    <t>1,2,3,7,8-Pentachlorodibenzo-p-dioxin (PeCDD)</t>
  </si>
  <si>
    <t>1,2,3,4,7,8-Hexachlorodibenzo-p-dioxin (HxCDD)</t>
  </si>
  <si>
    <t>1,2,3,6,7,8-Hexachlorodibenzo-p-dioxin (HxCDD)</t>
  </si>
  <si>
    <t>1,2,3,7,8,9-Hexachlorodibenzo-p-dioxin (HxCDD)</t>
  </si>
  <si>
    <t>1,2,3,4,6,7,8-Heptachlorodibenzo-p-dioxin (HpCDD)</t>
  </si>
  <si>
    <t>Octachlorodibenzo-p-dioxin (OCDD)</t>
  </si>
  <si>
    <t>7446-71-9</t>
  </si>
  <si>
    <t>Xylene (mixture), including m-xylene, o-xylene, p-xylene</t>
  </si>
  <si>
    <t>2148-87-8</t>
  </si>
  <si>
    <t>20439-3-7</t>
  </si>
  <si>
    <t>2139-59-4</t>
  </si>
  <si>
    <t>2148-90-9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</si>
</sst>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409]mmm\-yy;@"/>
    <numFmt numFmtId="165" formatCode="#,##0.0000"/>
    <numFmt numFmtId="166" formatCode="0.0"/>
    <numFmt numFmtId="167" formatCode="0.0E+00"/>
    <numFmt numFmtId="168" formatCode="0.000"/>
    <numFmt numFmtId="169" formatCode="mm/dd/yy;@"/>
    <numFmt numFmtId="170" formatCode="0.000E+00"/>
    <numFmt numFmtId="172" formatCode="0.00000"/>
  </numFmts>
  <fonts count="55">
    <font>
      <sz val="11"/>
      <color theme="1"/>
      <name val="Calibri"/>
      <family val="2"/>
      <scheme val="minor"/>
    </font>
    <font>
      <sz val="11"/>
      <color theme="1"/>
      <name val="Calibri"/>
      <family val="2"/>
      <scheme val="minor"/>
    </font>
    <font>
      <b/>
      <sz val="11"/>
      <color theme="1"/>
      <name val="Calibri"/>
      <family val="2"/>
      <scheme val="minor"/>
    </font>
    <font>
      <b/>
      <sz val="20"/>
      <color theme="1"/>
      <name val="Calibri"/>
      <family val="2"/>
      <scheme val="minor"/>
    </font>
    <font>
      <b/>
      <sz val="12"/>
      <color theme="1"/>
      <name val="Calibri"/>
      <family val="2"/>
      <scheme val="minor"/>
    </font>
    <font>
      <sz val="12"/>
      <color theme="1"/>
      <name val="Calibri"/>
      <family val="2"/>
      <scheme val="minor"/>
    </font>
    <font>
      <sz val="12"/>
      <color theme="1"/>
      <name val="Calibri"/>
      <family val="2"/>
    </font>
    <font>
      <vertAlign val="superscript"/>
      <sz val="12"/>
      <color theme="1"/>
      <name val="Calibri"/>
      <family val="2"/>
      <scheme val="minor"/>
    </font>
    <font>
      <sz val="9"/>
      <color theme="1"/>
      <name val="Calibri"/>
      <family val="2"/>
      <scheme val="minor"/>
    </font>
    <font>
      <sz val="10"/>
      <color theme="1"/>
      <name val="Calibri"/>
      <family val="2"/>
      <scheme val="minor"/>
    </font>
    <font>
      <sz val="10"/>
      <name val="Arial"/>
      <family val="2"/>
    </font>
    <font>
      <sz val="9"/>
      <name val="Arial"/>
      <family val="2"/>
    </font>
    <font>
      <sz val="9"/>
      <color theme="1"/>
      <name val="Arial"/>
      <family val="2"/>
    </font>
    <font>
      <i/>
      <sz val="9"/>
      <color theme="1"/>
      <name val="Arial"/>
      <family val="2"/>
    </font>
    <font>
      <i/>
      <sz val="9"/>
      <name val="Arial"/>
      <family val="2"/>
    </font>
    <font>
      <sz val="9"/>
      <color indexed="9"/>
      <name val="Arial"/>
      <family val="2"/>
    </font>
    <font>
      <b/>
      <sz val="9"/>
      <color indexed="81"/>
      <name val="Tahoma"/>
      <family val="2"/>
    </font>
    <font>
      <sz val="9"/>
      <color indexed="81"/>
      <name val="Tahoma"/>
      <family val="2"/>
    </font>
    <font>
      <b/>
      <sz val="12"/>
      <color theme="1"/>
      <name val="Arial"/>
      <family val="2"/>
    </font>
    <font>
      <sz val="11"/>
      <color theme="1"/>
      <name val="Arial"/>
      <family val="2"/>
    </font>
    <font>
      <b/>
      <sz val="11"/>
      <color theme="1"/>
      <name val="Arial"/>
      <family val="2"/>
    </font>
    <font>
      <b/>
      <vertAlign val="superscript"/>
      <sz val="11"/>
      <color theme="1"/>
      <name val="Arial"/>
      <family val="2"/>
    </font>
    <font>
      <b/>
      <sz val="9"/>
      <color rgb="FF000000"/>
      <name val="Arial"/>
      <family val="2"/>
    </font>
    <font>
      <sz val="9"/>
      <color rgb="FF000000"/>
      <name val="Arial"/>
      <family val="2"/>
    </font>
    <font>
      <sz val="8"/>
      <color theme="1"/>
      <name val="Times New Roman"/>
      <family val="1"/>
    </font>
    <font>
      <i/>
      <sz val="9"/>
      <color rgb="FF000000"/>
      <name val="Arial"/>
      <family val="2"/>
    </font>
    <font>
      <sz val="10"/>
      <color theme="1"/>
      <name val="Times New Roman"/>
      <family val="1"/>
    </font>
    <font>
      <strike/>
      <sz val="9"/>
      <name val="Arial"/>
      <family val="2"/>
    </font>
    <font>
      <i/>
      <strike/>
      <sz val="9"/>
      <name val="Arial"/>
      <family val="2"/>
    </font>
    <font>
      <strike/>
      <sz val="9"/>
      <color theme="1"/>
      <name val="Arial"/>
      <family val="2"/>
    </font>
    <font>
      <sz val="11"/>
      <color rgb="FFFF0000"/>
      <name val="Calibri"/>
      <family val="2"/>
      <scheme val="minor"/>
    </font>
    <font>
      <b/>
      <sz val="14"/>
      <color theme="1"/>
      <name val="Calibri"/>
      <family val="2"/>
      <scheme val="minor"/>
    </font>
    <font>
      <u/>
      <sz val="11"/>
      <color theme="10"/>
      <name val="Calibri"/>
      <family val="2"/>
      <scheme val="minor"/>
    </font>
    <font>
      <sz val="11"/>
      <name val="Arial"/>
      <family val="2"/>
    </font>
    <font>
      <b/>
      <sz val="11"/>
      <name val="Arial"/>
      <family val="2"/>
    </font>
    <font>
      <b/>
      <sz val="14"/>
      <color theme="1"/>
      <name val="Arial"/>
      <family val="2"/>
    </font>
    <font>
      <sz val="14"/>
      <color theme="1"/>
      <name val="Calibri"/>
      <family val="2"/>
      <scheme val="minor"/>
    </font>
    <font>
      <b/>
      <sz val="11"/>
      <color rgb="FFFF0000"/>
      <name val="Calibri"/>
      <family val="2"/>
      <scheme val="minor"/>
    </font>
    <font>
      <u/>
      <sz val="9"/>
      <color rgb="FF000000"/>
      <name val="Arial"/>
      <family val="2"/>
    </font>
    <font>
      <sz val="11"/>
      <name val="Calibri"/>
      <family val="2"/>
      <scheme val="minor"/>
    </font>
    <font>
      <b/>
      <sz val="12"/>
      <name val="Arial"/>
      <family val="2"/>
    </font>
    <font>
      <sz val="12"/>
      <color indexed="8"/>
      <name val="Arial, Helvetica, sans-serif"/>
    </font>
    <font>
      <b/>
      <sz val="10"/>
      <name val="Calibri"/>
      <family val="2"/>
      <scheme val="minor"/>
    </font>
    <font>
      <sz val="10"/>
      <name val="Calibri"/>
      <family val="2"/>
      <scheme val="minor"/>
    </font>
    <font>
      <b/>
      <sz val="20"/>
      <name val="Calibri"/>
      <family val="2"/>
      <scheme val="minor"/>
    </font>
    <font>
      <b/>
      <sz val="11"/>
      <name val="Calibri"/>
      <family val="2"/>
      <scheme val="minor"/>
    </font>
    <font>
      <sz val="11"/>
      <color rgb="FF9C0006"/>
      <name val="Calibri"/>
      <family val="2"/>
      <scheme val="minor"/>
    </font>
    <font>
      <sz val="9"/>
      <color rgb="FFFF0000"/>
      <name val="Arial"/>
      <family val="2"/>
    </font>
    <font>
      <b/>
      <sz val="10"/>
      <color theme="1"/>
      <name val="Arial"/>
      <family val="2"/>
    </font>
    <font>
      <b/>
      <sz val="22"/>
      <color theme="1"/>
      <name val="Arial"/>
      <family val="2"/>
    </font>
    <font>
      <b/>
      <sz val="9"/>
      <name val="Arial"/>
      <family val="2"/>
    </font>
    <font>
      <sz val="11"/>
      <color rgb="FF0070C0"/>
      <name val="Calibri"/>
      <family val="2"/>
      <scheme val="minor"/>
    </font>
    <font>
      <strike/>
      <sz val="11"/>
      <color rgb="FF0070C0"/>
      <name val="Calibri"/>
      <family val="2"/>
      <scheme val="minor"/>
    </font>
    <font>
      <i/>
      <sz val="11"/>
      <color theme="1"/>
      <name val="Arial"/>
      <family val="2"/>
    </font>
    <font>
      <b/>
      <sz val="9"/>
      <color theme="1"/>
      <name val="Arial"/>
      <family val="2"/>
    </font>
  </fonts>
  <fills count="22">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CCFF"/>
        <bgColor indexed="64"/>
      </patternFill>
    </fill>
    <fill>
      <patternFill patternType="solid">
        <fgColor theme="2"/>
        <bgColor indexed="64"/>
      </patternFill>
    </fill>
    <fill>
      <patternFill patternType="solid">
        <fgColor rgb="FFFF5050"/>
        <bgColor indexed="64"/>
      </patternFill>
    </fill>
    <fill>
      <patternFill patternType="solid">
        <fgColor theme="2" tint="-0.249977111117893"/>
        <bgColor indexed="64"/>
      </patternFill>
    </fill>
    <fill>
      <patternFill patternType="solid">
        <fgColor rgb="FFFFC7CE"/>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92D050"/>
        <bgColor indexed="64"/>
      </patternFill>
    </fill>
    <fill>
      <patternFill patternType="solid">
        <fgColor theme="0" tint="-4.9989318521683403E-2"/>
        <bgColor indexed="64"/>
      </patternFill>
    </fill>
  </fills>
  <borders count="26">
    <border>
      <left/>
      <right/>
      <top/>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ck">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ck">
        <color auto="1"/>
      </bottom>
      <diagonal/>
    </border>
    <border>
      <left/>
      <right style="thin">
        <color auto="1"/>
      </right>
      <top style="thin">
        <color auto="1"/>
      </top>
      <bottom/>
      <diagonal/>
    </border>
    <border>
      <left style="thin">
        <color indexed="64"/>
      </left>
      <right/>
      <top/>
      <bottom style="thick">
        <color indexed="64"/>
      </bottom>
      <diagonal/>
    </border>
    <border>
      <left/>
      <right/>
      <top/>
      <bottom style="thick">
        <color indexed="64"/>
      </bottom>
      <diagonal/>
    </border>
    <border>
      <left/>
      <right style="thin">
        <color indexed="64"/>
      </right>
      <top/>
      <bottom style="thick">
        <color indexed="64"/>
      </bottom>
      <diagonal/>
    </border>
    <border>
      <left style="thin">
        <color rgb="FFF0F0F0"/>
      </left>
      <right style="thin">
        <color rgb="FFF0F0F0"/>
      </right>
      <top style="thin">
        <color rgb="FFF0F0F0"/>
      </top>
      <bottom style="thin">
        <color rgb="FFF0F0F0"/>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top/>
      <bottom style="medium">
        <color indexed="64"/>
      </bottom>
      <diagonal/>
    </border>
  </borders>
  <cellStyleXfs count="5">
    <xf numFmtId="0" fontId="0" fillId="0" borderId="0"/>
    <xf numFmtId="0" fontId="10" fillId="0" borderId="0"/>
    <xf numFmtId="0" fontId="1" fillId="0" borderId="0"/>
    <xf numFmtId="0" fontId="32" fillId="0" borderId="0" applyNumberFormat="0" applyFill="0" applyBorder="0" applyAlignment="0" applyProtection="0"/>
    <xf numFmtId="0" fontId="46" fillId="16" borderId="0" applyNumberFormat="0" applyBorder="0" applyAlignment="0" applyProtection="0"/>
  </cellStyleXfs>
  <cellXfs count="407">
    <xf numFmtId="0" fontId="0" fillId="0" borderId="0" xfId="0"/>
    <xf numFmtId="0" fontId="0" fillId="0" borderId="0" xfId="0" applyFill="1" applyAlignment="1">
      <alignment wrapText="1"/>
    </xf>
    <xf numFmtId="0" fontId="3" fillId="2"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5" borderId="2" xfId="0" applyFont="1" applyFill="1" applyBorder="1" applyAlignment="1">
      <alignment horizontal="center" vertical="top" wrapText="1"/>
    </xf>
    <xf numFmtId="0" fontId="11" fillId="0" borderId="13" xfId="1" applyFont="1" applyFill="1" applyBorder="1" applyAlignment="1">
      <alignment horizontal="center" vertical="top" wrapText="1"/>
    </xf>
    <xf numFmtId="11" fontId="0" fillId="0" borderId="13" xfId="0" applyNumberFormat="1" applyFill="1" applyBorder="1" applyAlignment="1">
      <alignment wrapText="1"/>
    </xf>
    <xf numFmtId="164" fontId="0" fillId="0" borderId="13" xfId="0" applyNumberFormat="1" applyFill="1" applyBorder="1" applyAlignment="1">
      <alignment wrapText="1"/>
    </xf>
    <xf numFmtId="0" fontId="0" fillId="0" borderId="13" xfId="0" applyFill="1" applyBorder="1" applyAlignment="1">
      <alignment wrapText="1"/>
    </xf>
    <xf numFmtId="164" fontId="0" fillId="0" borderId="0" xfId="0" applyNumberFormat="1" applyFill="1" applyBorder="1" applyAlignment="1">
      <alignment wrapText="1"/>
    </xf>
    <xf numFmtId="0" fontId="0" fillId="0" borderId="0" xfId="0" applyFill="1" applyBorder="1" applyAlignment="1">
      <alignment wrapText="1"/>
    </xf>
    <xf numFmtId="0" fontId="11" fillId="0" borderId="0" xfId="2" applyFont="1" applyFill="1" applyBorder="1" applyAlignment="1">
      <alignment horizontal="left" vertical="center" wrapText="1"/>
    </xf>
    <xf numFmtId="49" fontId="11" fillId="0" borderId="0" xfId="2" applyNumberFormat="1" applyFont="1" applyFill="1" applyBorder="1" applyAlignment="1">
      <alignment horizontal="left" vertical="center" wrapText="1"/>
    </xf>
    <xf numFmtId="0" fontId="11" fillId="0" borderId="0" xfId="1" applyFont="1" applyFill="1" applyBorder="1" applyAlignment="1">
      <alignment horizontal="left" vertical="top" wrapText="1"/>
    </xf>
    <xf numFmtId="164" fontId="0" fillId="0" borderId="0" xfId="0" applyNumberFormat="1" applyFill="1" applyAlignment="1">
      <alignment wrapText="1"/>
    </xf>
    <xf numFmtId="0" fontId="0" fillId="0" borderId="0" xfId="0" applyFill="1" applyAlignment="1">
      <alignment horizontal="left" vertical="center"/>
    </xf>
    <xf numFmtId="0" fontId="0" fillId="0" borderId="0" xfId="0" applyAlignment="1">
      <alignment horizontal="center"/>
    </xf>
    <xf numFmtId="0" fontId="18" fillId="0" borderId="0" xfId="0" applyFont="1"/>
    <xf numFmtId="0" fontId="19" fillId="9" borderId="1" xfId="0" applyFont="1" applyFill="1" applyBorder="1"/>
    <xf numFmtId="0" fontId="19" fillId="9" borderId="1" xfId="0" applyFont="1" applyFill="1" applyBorder="1" applyAlignment="1">
      <alignment wrapText="1"/>
    </xf>
    <xf numFmtId="0" fontId="20" fillId="9" borderId="2" xfId="0" applyFont="1" applyFill="1" applyBorder="1" applyAlignment="1"/>
    <xf numFmtId="0" fontId="20" fillId="9" borderId="2" xfId="0" applyFont="1" applyFill="1" applyBorder="1" applyAlignment="1">
      <alignment wrapText="1"/>
    </xf>
    <xf numFmtId="0" fontId="20" fillId="9" borderId="14" xfId="0" applyFont="1" applyFill="1" applyBorder="1" applyAlignment="1"/>
    <xf numFmtId="0" fontId="20" fillId="9" borderId="14" xfId="0" applyFont="1" applyFill="1" applyBorder="1" applyAlignment="1">
      <alignment wrapText="1"/>
    </xf>
    <xf numFmtId="0" fontId="20" fillId="9" borderId="14" xfId="0" applyFont="1" applyFill="1" applyBorder="1" applyAlignment="1">
      <alignment horizontal="center" wrapText="1"/>
    </xf>
    <xf numFmtId="3" fontId="20" fillId="9" borderId="7" xfId="0" applyNumberFormat="1" applyFont="1" applyFill="1" applyBorder="1" applyAlignment="1">
      <alignment horizontal="center"/>
    </xf>
    <xf numFmtId="3" fontId="20" fillId="9" borderId="8" xfId="0" applyNumberFormat="1" applyFont="1" applyFill="1" applyBorder="1" applyAlignment="1">
      <alignment horizontal="center"/>
    </xf>
    <xf numFmtId="0" fontId="19" fillId="0" borderId="0" xfId="0" applyFont="1"/>
    <xf numFmtId="0" fontId="22" fillId="0" borderId="0" xfId="0" applyFont="1"/>
    <xf numFmtId="0" fontId="23" fillId="0" borderId="0" xfId="0" applyFont="1"/>
    <xf numFmtId="0" fontId="24" fillId="0" borderId="0" xfId="0" applyFont="1" applyAlignment="1">
      <alignment horizontal="left" indent="5"/>
    </xf>
    <xf numFmtId="0" fontId="26" fillId="0" borderId="0" xfId="0" applyFont="1" applyAlignment="1">
      <alignment horizontal="left" indent="5"/>
    </xf>
    <xf numFmtId="11" fontId="0" fillId="0" borderId="0" xfId="0" applyNumberFormat="1"/>
    <xf numFmtId="0" fontId="20" fillId="9" borderId="12" xfId="0" applyFont="1" applyFill="1" applyBorder="1" applyAlignment="1">
      <alignment horizontal="center" wrapText="1"/>
    </xf>
    <xf numFmtId="0" fontId="20" fillId="9" borderId="15" xfId="0" applyFont="1" applyFill="1" applyBorder="1" applyAlignment="1">
      <alignment horizontal="center"/>
    </xf>
    <xf numFmtId="3" fontId="20" fillId="9" borderId="14" xfId="0" applyNumberFormat="1" applyFont="1" applyFill="1" applyBorder="1" applyAlignment="1">
      <alignment horizontal="center"/>
    </xf>
    <xf numFmtId="0" fontId="27" fillId="0" borderId="0" xfId="1" applyFont="1" applyFill="1" applyAlignment="1">
      <alignment horizontal="left" vertical="top" wrapText="1"/>
    </xf>
    <xf numFmtId="0" fontId="29" fillId="0" borderId="0" xfId="0" applyFont="1" applyFill="1" applyBorder="1" applyAlignment="1">
      <alignment horizontal="left" vertical="center" wrapText="1"/>
    </xf>
    <xf numFmtId="0" fontId="27" fillId="0" borderId="0" xfId="2" applyFont="1" applyFill="1" applyBorder="1" applyAlignment="1">
      <alignment horizontal="left" vertical="center" wrapText="1"/>
    </xf>
    <xf numFmtId="0" fontId="0" fillId="0" borderId="0" xfId="0" applyAlignment="1">
      <alignment wrapText="1"/>
    </xf>
    <xf numFmtId="0" fontId="18" fillId="0" borderId="0" xfId="0" applyFont="1" applyAlignment="1">
      <alignment wrapText="1"/>
    </xf>
    <xf numFmtId="0" fontId="19" fillId="0" borderId="0" xfId="0" applyFont="1" applyAlignment="1">
      <alignment wrapText="1"/>
    </xf>
    <xf numFmtId="0" fontId="11" fillId="0" borderId="0" xfId="1" applyFont="1" applyFill="1" applyBorder="1" applyAlignment="1">
      <alignment horizontal="left" wrapText="1"/>
    </xf>
    <xf numFmtId="0" fontId="19" fillId="0" borderId="0" xfId="0" applyFont="1" applyFill="1" applyAlignment="1">
      <alignment horizontal="center"/>
    </xf>
    <xf numFmtId="3" fontId="20" fillId="9" borderId="3" xfId="0" applyNumberFormat="1" applyFont="1" applyFill="1" applyBorder="1" applyAlignment="1">
      <alignment horizontal="center" wrapText="1"/>
    </xf>
    <xf numFmtId="0" fontId="20" fillId="9" borderId="0" xfId="0" applyFont="1" applyFill="1" applyBorder="1" applyAlignment="1">
      <alignment horizontal="center" wrapText="1"/>
    </xf>
    <xf numFmtId="165" fontId="20" fillId="9" borderId="10" xfId="0" applyNumberFormat="1" applyFont="1" applyFill="1" applyBorder="1" applyAlignment="1">
      <alignment horizontal="center"/>
    </xf>
    <xf numFmtId="0" fontId="0" fillId="0" borderId="0" xfId="0" applyFont="1"/>
    <xf numFmtId="0" fontId="0" fillId="0" borderId="0" xfId="0" applyFill="1" applyAlignment="1">
      <alignment wrapText="1"/>
    </xf>
    <xf numFmtId="11" fontId="0" fillId="0" borderId="0" xfId="0" applyNumberFormat="1" applyFont="1" applyFill="1" applyBorder="1" applyAlignment="1">
      <alignment vertical="top" wrapText="1"/>
    </xf>
    <xf numFmtId="0" fontId="0" fillId="0" borderId="0" xfId="0" applyFont="1" applyFill="1" applyBorder="1" applyAlignment="1">
      <alignment horizontal="center" vertical="top" wrapText="1"/>
    </xf>
    <xf numFmtId="0" fontId="0" fillId="0" borderId="0" xfId="0" applyFont="1" applyFill="1" applyBorder="1" applyAlignment="1">
      <alignment vertical="top" wrapText="1"/>
    </xf>
    <xf numFmtId="0" fontId="11" fillId="0" borderId="0" xfId="1" applyFont="1" applyFill="1" applyAlignment="1">
      <alignment horizontal="center" vertical="top" wrapText="1"/>
    </xf>
    <xf numFmtId="0" fontId="11" fillId="0" borderId="0" xfId="1" applyFont="1" applyFill="1" applyAlignment="1">
      <alignment horizontal="left" vertical="top" wrapText="1"/>
    </xf>
    <xf numFmtId="11" fontId="0" fillId="0" borderId="0" xfId="0" applyNumberFormat="1" applyFill="1" applyAlignment="1">
      <alignment wrapText="1"/>
    </xf>
    <xf numFmtId="164" fontId="0" fillId="0" borderId="0" xfId="0" applyNumberFormat="1" applyFill="1" applyBorder="1" applyAlignment="1">
      <alignment wrapText="1"/>
    </xf>
    <xf numFmtId="11" fontId="0" fillId="0" borderId="0" xfId="0" applyNumberFormat="1" applyFill="1" applyBorder="1" applyAlignment="1">
      <alignment wrapText="1"/>
    </xf>
    <xf numFmtId="0" fontId="12" fillId="0" borderId="0" xfId="0" applyFont="1" applyFill="1" applyBorder="1" applyAlignment="1">
      <alignment horizontal="left" vertical="center" wrapText="1"/>
    </xf>
    <xf numFmtId="0" fontId="0" fillId="0" borderId="0" xfId="0" applyFill="1" applyBorder="1" applyAlignment="1">
      <alignment horizontal="center" vertical="top" wrapText="1"/>
    </xf>
    <xf numFmtId="0" fontId="20" fillId="9" borderId="10" xfId="0" applyFont="1" applyFill="1" applyBorder="1" applyAlignment="1">
      <alignment horizontal="center" wrapText="1"/>
    </xf>
    <xf numFmtId="0" fontId="0" fillId="0" borderId="0" xfId="0" applyFill="1"/>
    <xf numFmtId="0" fontId="0" fillId="0" borderId="0" xfId="0" applyFill="1" applyAlignment="1">
      <alignment horizontal="center"/>
    </xf>
    <xf numFmtId="0" fontId="22" fillId="0" borderId="0" xfId="0" applyFont="1" applyFill="1"/>
    <xf numFmtId="0" fontId="23" fillId="0" borderId="0" xfId="0" applyFont="1" applyFill="1"/>
    <xf numFmtId="0" fontId="12" fillId="0" borderId="0" xfId="0" applyFont="1" applyFill="1"/>
    <xf numFmtId="0" fontId="12" fillId="0" borderId="0" xfId="0" applyFont="1" applyFill="1" applyAlignment="1">
      <alignment horizontal="left"/>
    </xf>
    <xf numFmtId="11" fontId="11" fillId="0" borderId="0" xfId="1" applyNumberFormat="1" applyFont="1" applyFill="1" applyAlignment="1">
      <alignment horizontal="center" vertical="top" wrapText="1"/>
    </xf>
    <xf numFmtId="11" fontId="12" fillId="0" borderId="0" xfId="0" applyNumberFormat="1" applyFont="1" applyFill="1" applyBorder="1" applyAlignment="1">
      <alignment horizontal="center" vertical="center" wrapText="1"/>
    </xf>
    <xf numFmtId="11" fontId="11" fillId="0" borderId="0" xfId="2" applyNumberFormat="1" applyFont="1" applyFill="1" applyBorder="1" applyAlignment="1">
      <alignment horizontal="center" vertical="center" wrapText="1"/>
    </xf>
    <xf numFmtId="0" fontId="0" fillId="0" borderId="0" xfId="0" applyFill="1" applyAlignment="1">
      <alignment horizontal="center" wrapText="1"/>
    </xf>
    <xf numFmtId="11" fontId="11" fillId="0" borderId="0" xfId="1" applyNumberFormat="1" applyFont="1" applyFill="1" applyBorder="1" applyAlignment="1">
      <alignment horizontal="center" vertical="top" wrapText="1"/>
    </xf>
    <xf numFmtId="0" fontId="4" fillId="4" borderId="2" xfId="0" applyFont="1" applyFill="1" applyBorder="1" applyAlignment="1">
      <alignment horizontal="center" wrapText="1"/>
    </xf>
    <xf numFmtId="0" fontId="12" fillId="0" borderId="0" xfId="0" applyFont="1" applyFill="1" applyBorder="1" applyAlignment="1">
      <alignment horizontal="center" vertical="center" wrapText="1"/>
    </xf>
    <xf numFmtId="0" fontId="11" fillId="0" borderId="0" xfId="2" applyFont="1" applyFill="1" applyBorder="1" applyAlignment="1">
      <alignment horizontal="center" vertical="center" wrapText="1"/>
    </xf>
    <xf numFmtId="49" fontId="11" fillId="0" borderId="0" xfId="2" applyNumberFormat="1" applyFont="1" applyFill="1" applyBorder="1" applyAlignment="1">
      <alignment horizontal="center" vertical="center" wrapText="1"/>
    </xf>
    <xf numFmtId="0" fontId="15" fillId="0" borderId="0" xfId="1" applyFont="1" applyFill="1" applyAlignment="1">
      <alignment horizontal="center" vertical="top" wrapText="1"/>
    </xf>
    <xf numFmtId="0" fontId="11" fillId="0" borderId="0" xfId="1" applyFont="1" applyFill="1" applyBorder="1" applyAlignment="1">
      <alignment horizontal="center" vertical="top" wrapText="1"/>
    </xf>
    <xf numFmtId="11" fontId="0" fillId="0" borderId="0" xfId="0" applyNumberFormat="1" applyFont="1" applyFill="1" applyBorder="1" applyAlignment="1">
      <alignment horizontal="center" vertical="top" wrapText="1"/>
    </xf>
    <xf numFmtId="166" fontId="0" fillId="0" borderId="0" xfId="0" applyNumberFormat="1" applyFont="1" applyFill="1" applyBorder="1" applyAlignment="1">
      <alignment vertical="top" wrapText="1"/>
    </xf>
    <xf numFmtId="0" fontId="30" fillId="0" borderId="0" xfId="0" applyFont="1" applyFill="1" applyBorder="1" applyAlignment="1">
      <alignment vertical="top" wrapText="1"/>
    </xf>
    <xf numFmtId="0" fontId="0" fillId="0" borderId="0" xfId="0" applyFill="1" applyBorder="1" applyAlignment="1">
      <alignment vertical="top" wrapText="1"/>
    </xf>
    <xf numFmtId="11" fontId="0" fillId="0" borderId="0" xfId="0" applyNumberFormat="1" applyFill="1" applyBorder="1" applyAlignment="1">
      <alignment vertical="top" wrapText="1"/>
    </xf>
    <xf numFmtId="0" fontId="30" fillId="0" borderId="0" xfId="0" applyFont="1" applyFill="1" applyBorder="1" applyAlignment="1">
      <alignment horizontal="center" vertical="top"/>
    </xf>
    <xf numFmtId="11" fontId="2" fillId="0" borderId="0" xfId="0" applyNumberFormat="1" applyFont="1" applyFill="1" applyAlignment="1">
      <alignment horizontal="center" wrapText="1"/>
    </xf>
    <xf numFmtId="11" fontId="2" fillId="0" borderId="0" xfId="0" applyNumberFormat="1" applyFont="1" applyFill="1" applyAlignment="1">
      <alignment wrapText="1"/>
    </xf>
    <xf numFmtId="0" fontId="19" fillId="9" borderId="5" xfId="0" applyFont="1" applyFill="1" applyBorder="1" applyAlignment="1">
      <alignment horizontal="center" wrapText="1"/>
    </xf>
    <xf numFmtId="0" fontId="20" fillId="9" borderId="3" xfId="0" applyFont="1" applyFill="1" applyBorder="1" applyAlignment="1">
      <alignment horizontal="center" wrapText="1"/>
    </xf>
    <xf numFmtId="0" fontId="20" fillId="13" borderId="0" xfId="0" applyFont="1" applyFill="1" applyAlignment="1">
      <alignment horizontal="center"/>
    </xf>
    <xf numFmtId="0" fontId="33" fillId="0" borderId="0" xfId="0" applyFont="1" applyAlignment="1">
      <alignment vertical="center" wrapText="1"/>
    </xf>
    <xf numFmtId="0" fontId="19" fillId="0" borderId="0" xfId="0" applyFont="1" applyAlignment="1">
      <alignment vertical="center" wrapText="1"/>
    </xf>
    <xf numFmtId="0" fontId="20" fillId="13" borderId="0" xfId="0" applyFont="1" applyFill="1"/>
    <xf numFmtId="0" fontId="19" fillId="13" borderId="0" xfId="0" applyFont="1" applyFill="1"/>
    <xf numFmtId="0" fontId="20" fillId="0" borderId="0" xfId="0" applyFont="1" applyFill="1"/>
    <xf numFmtId="0" fontId="19" fillId="0" borderId="0" xfId="0" applyFont="1" applyFill="1"/>
    <xf numFmtId="0" fontId="0" fillId="0" borderId="0" xfId="0" applyAlignment="1">
      <alignment wrapText="1"/>
    </xf>
    <xf numFmtId="0" fontId="33" fillId="0" borderId="0" xfId="0" applyFont="1" applyFill="1" applyAlignment="1">
      <alignment horizontal="left" vertical="center" wrapText="1"/>
    </xf>
    <xf numFmtId="0" fontId="20" fillId="0" borderId="0" xfId="0" applyFont="1" applyFill="1" applyAlignment="1">
      <alignment vertical="center"/>
    </xf>
    <xf numFmtId="0" fontId="19" fillId="0" borderId="0" xfId="0" applyFont="1" applyFill="1" applyAlignment="1">
      <alignment wrapText="1"/>
    </xf>
    <xf numFmtId="0" fontId="33" fillId="0" borderId="0" xfId="0" applyFont="1" applyFill="1" applyAlignment="1">
      <alignment wrapText="1"/>
    </xf>
    <xf numFmtId="0" fontId="20" fillId="6" borderId="0" xfId="0" applyFont="1" applyFill="1"/>
    <xf numFmtId="0" fontId="19" fillId="6" borderId="0" xfId="0" applyFont="1" applyFill="1"/>
    <xf numFmtId="166" fontId="2" fillId="0" borderId="15" xfId="0" applyNumberFormat="1" applyFont="1" applyFill="1" applyBorder="1" applyAlignment="1">
      <alignment horizontal="center" vertical="top" wrapText="1"/>
    </xf>
    <xf numFmtId="1" fontId="0" fillId="0" borderId="0" xfId="0" applyNumberFormat="1" applyFont="1" applyFill="1" applyBorder="1" applyAlignment="1">
      <alignment vertical="top" wrapText="1"/>
    </xf>
    <xf numFmtId="166" fontId="2" fillId="0" borderId="15" xfId="0" applyNumberFormat="1" applyFont="1" applyFill="1" applyBorder="1" applyAlignment="1">
      <alignment vertical="top" wrapText="1"/>
    </xf>
    <xf numFmtId="166" fontId="0" fillId="0" borderId="0" xfId="0" applyNumberFormat="1" applyFont="1" applyFill="1" applyBorder="1" applyAlignment="1">
      <alignment horizontal="center" vertical="top" wrapText="1"/>
    </xf>
    <xf numFmtId="49" fontId="27" fillId="0" borderId="0" xfId="2" applyNumberFormat="1" applyFont="1" applyFill="1" applyBorder="1" applyAlignment="1">
      <alignment horizontal="left" vertical="center" wrapText="1"/>
    </xf>
    <xf numFmtId="0" fontId="38" fillId="0" borderId="0" xfId="0" applyFont="1" applyFill="1"/>
    <xf numFmtId="0" fontId="19" fillId="0" borderId="0" xfId="0" applyFont="1" applyFill="1" applyAlignment="1">
      <alignment vertical="center" wrapText="1"/>
    </xf>
    <xf numFmtId="0" fontId="40" fillId="0" borderId="0" xfId="0" applyFont="1"/>
    <xf numFmtId="0" fontId="11" fillId="0" borderId="0" xfId="0" applyFont="1" applyFill="1"/>
    <xf numFmtId="14" fontId="0" fillId="0" borderId="0" xfId="0" applyNumberFormat="1" applyFill="1" applyBorder="1" applyAlignment="1">
      <alignment wrapText="1"/>
    </xf>
    <xf numFmtId="14" fontId="0" fillId="0" borderId="0" xfId="0" applyNumberFormat="1" applyFill="1" applyAlignment="1">
      <alignment wrapText="1"/>
    </xf>
    <xf numFmtId="0" fontId="20" fillId="12" borderId="0" xfId="0" applyFont="1" applyFill="1"/>
    <xf numFmtId="0" fontId="19" fillId="12" borderId="0" xfId="0" applyFont="1" applyFill="1"/>
    <xf numFmtId="0" fontId="4" fillId="12" borderId="19" xfId="0" applyFont="1" applyFill="1" applyBorder="1" applyAlignment="1">
      <alignment horizontal="center" vertical="top" wrapText="1"/>
    </xf>
    <xf numFmtId="169" fontId="0" fillId="0" borderId="0" xfId="0" applyNumberFormat="1" applyFill="1" applyBorder="1" applyAlignment="1">
      <alignment wrapText="1"/>
    </xf>
    <xf numFmtId="0" fontId="31" fillId="15" borderId="0" xfId="0" applyFont="1" applyFill="1" applyBorder="1" applyAlignment="1">
      <alignment horizontal="center" vertical="center" wrapText="1"/>
    </xf>
    <xf numFmtId="0" fontId="4" fillId="15" borderId="2" xfId="0" applyFont="1" applyFill="1" applyBorder="1" applyAlignment="1">
      <alignment horizontal="center" vertical="top" wrapText="1"/>
    </xf>
    <xf numFmtId="0" fontId="4" fillId="15" borderId="0" xfId="0" applyFont="1" applyFill="1" applyBorder="1" applyAlignment="1">
      <alignment horizontal="center" vertical="top" wrapText="1"/>
    </xf>
    <xf numFmtId="0" fontId="2" fillId="15" borderId="2" xfId="0" applyFont="1" applyFill="1" applyBorder="1" applyAlignment="1">
      <alignment horizontal="center" vertical="top" wrapText="1"/>
    </xf>
    <xf numFmtId="11" fontId="0" fillId="0" borderId="0" xfId="0" applyNumberFormat="1" applyAlignment="1">
      <alignment horizontal="center"/>
    </xf>
    <xf numFmtId="11" fontId="30" fillId="0" borderId="0" xfId="0" applyNumberFormat="1" applyFont="1" applyAlignment="1">
      <alignment horizontal="center"/>
    </xf>
    <xf numFmtId="0" fontId="30" fillId="0" borderId="0" xfId="0" applyFont="1" applyAlignment="1">
      <alignment horizontal="center"/>
    </xf>
    <xf numFmtId="11" fontId="39" fillId="0" borderId="0" xfId="0" applyNumberFormat="1" applyFont="1" applyAlignment="1">
      <alignment horizontal="center"/>
    </xf>
    <xf numFmtId="0" fontId="39" fillId="0" borderId="0" xfId="0" applyFont="1" applyAlignment="1">
      <alignment horizontal="center"/>
    </xf>
    <xf numFmtId="0" fontId="37" fillId="0" borderId="0" xfId="0" applyFont="1" applyFill="1" applyAlignment="1">
      <alignment horizontal="center"/>
    </xf>
    <xf numFmtId="0" fontId="20" fillId="0" borderId="0" xfId="0" applyFont="1" applyAlignment="1">
      <alignment vertical="center"/>
    </xf>
    <xf numFmtId="0" fontId="36" fillId="0" borderId="0" xfId="0" applyFont="1" applyAlignment="1">
      <alignment horizontal="center" vertical="center" wrapText="1"/>
    </xf>
    <xf numFmtId="17" fontId="35" fillId="0" borderId="0" xfId="0" quotePrefix="1" applyNumberFormat="1" applyFont="1" applyAlignment="1">
      <alignment horizontal="center" vertical="center" wrapText="1"/>
    </xf>
    <xf numFmtId="11" fontId="11" fillId="0" borderId="13" xfId="1" applyNumberFormat="1" applyFont="1" applyFill="1" applyBorder="1" applyAlignment="1">
      <alignment horizontal="center" vertical="top" wrapText="1"/>
    </xf>
    <xf numFmtId="11" fontId="15" fillId="0" borderId="0" xfId="1" applyNumberFormat="1" applyFont="1" applyFill="1" applyAlignment="1">
      <alignment horizontal="center" vertical="top" wrapText="1"/>
    </xf>
    <xf numFmtId="11" fontId="11" fillId="0" borderId="0" xfId="1" applyNumberFormat="1" applyFont="1" applyFill="1" applyBorder="1" applyAlignment="1">
      <alignment horizontal="center" wrapText="1"/>
    </xf>
    <xf numFmtId="11" fontId="11" fillId="0" borderId="0" xfId="1" applyNumberFormat="1" applyFont="1" applyFill="1" applyAlignment="1">
      <alignment horizontal="right" vertical="top" wrapText="1"/>
    </xf>
    <xf numFmtId="0" fontId="4" fillId="14" borderId="2" xfId="0" applyFont="1" applyFill="1" applyBorder="1" applyAlignment="1">
      <alignment horizontal="center" wrapText="1"/>
    </xf>
    <xf numFmtId="0" fontId="4" fillId="14" borderId="2" xfId="0" applyFont="1" applyFill="1" applyBorder="1" applyAlignment="1">
      <alignment horizontal="center" vertical="center" wrapText="1"/>
    </xf>
    <xf numFmtId="0" fontId="0" fillId="0" borderId="0" xfId="0" applyFont="1" applyFill="1" applyAlignment="1"/>
    <xf numFmtId="164" fontId="4" fillId="14" borderId="2" xfId="0" applyNumberFormat="1" applyFont="1" applyFill="1" applyBorder="1" applyAlignment="1">
      <alignment horizontal="center" vertical="center" wrapText="1"/>
    </xf>
    <xf numFmtId="0" fontId="20" fillId="14" borderId="0" xfId="0" applyFont="1" applyFill="1"/>
    <xf numFmtId="0" fontId="0" fillId="14" borderId="0" xfId="0" applyFill="1"/>
    <xf numFmtId="0" fontId="12" fillId="0" borderId="0" xfId="0" applyFont="1" applyAlignment="1">
      <alignment vertical="center"/>
    </xf>
    <xf numFmtId="0" fontId="0" fillId="0" borderId="8" xfId="0" applyFill="1" applyBorder="1" applyAlignment="1">
      <alignment wrapText="1"/>
    </xf>
    <xf numFmtId="0" fontId="0" fillId="0" borderId="8" xfId="0" applyFill="1" applyBorder="1" applyAlignment="1">
      <alignment horizontal="center" wrapText="1"/>
    </xf>
    <xf numFmtId="164" fontId="0" fillId="0" borderId="8" xfId="0" applyNumberFormat="1" applyFill="1" applyBorder="1" applyAlignment="1">
      <alignment wrapText="1"/>
    </xf>
    <xf numFmtId="0" fontId="0" fillId="0" borderId="8" xfId="0" applyFont="1" applyFill="1" applyBorder="1" applyAlignment="1">
      <alignment horizontal="center" vertical="top" wrapText="1"/>
    </xf>
    <xf numFmtId="0" fontId="0" fillId="0" borderId="0" xfId="0" applyFill="1" applyAlignment="1">
      <alignment horizontal="right" wrapText="1"/>
    </xf>
    <xf numFmtId="164" fontId="0" fillId="0" borderId="0" xfId="0" applyNumberFormat="1" applyFill="1" applyAlignment="1">
      <alignment horizontal="center" wrapText="1"/>
    </xf>
    <xf numFmtId="0" fontId="11" fillId="0" borderId="13" xfId="1" applyFont="1" applyFill="1" applyBorder="1" applyAlignment="1">
      <alignment horizontal="left" vertical="top" wrapText="1"/>
    </xf>
    <xf numFmtId="11" fontId="11" fillId="0" borderId="13" xfId="1" applyNumberFormat="1" applyFont="1" applyFill="1" applyBorder="1" applyAlignment="1">
      <alignment horizontal="right" vertical="top" wrapText="1"/>
    </xf>
    <xf numFmtId="164" fontId="11" fillId="0" borderId="13" xfId="1" applyNumberFormat="1" applyFont="1" applyFill="1" applyBorder="1" applyAlignment="1">
      <alignment horizontal="center" vertical="top" wrapText="1"/>
    </xf>
    <xf numFmtId="11" fontId="0" fillId="0" borderId="0" xfId="0" applyNumberFormat="1" applyFont="1" applyFill="1" applyAlignment="1">
      <alignment horizontal="center" vertical="center"/>
    </xf>
    <xf numFmtId="0" fontId="0" fillId="0" borderId="0" xfId="0" applyFont="1" applyFill="1" applyAlignment="1">
      <alignment horizontal="center" vertical="center"/>
    </xf>
    <xf numFmtId="14" fontId="0" fillId="0" borderId="0" xfId="0" applyNumberFormat="1" applyFont="1" applyFill="1" applyAlignment="1">
      <alignment horizontal="center" vertical="center"/>
    </xf>
    <xf numFmtId="164" fontId="11" fillId="0" borderId="0" xfId="1" applyNumberFormat="1" applyFont="1" applyFill="1" applyAlignment="1">
      <alignment horizontal="center" vertical="top" wrapText="1"/>
    </xf>
    <xf numFmtId="11" fontId="12" fillId="0" borderId="0" xfId="0" applyNumberFormat="1" applyFont="1" applyFill="1" applyBorder="1" applyAlignment="1">
      <alignment horizontal="right" vertical="center" wrapText="1"/>
    </xf>
    <xf numFmtId="164" fontId="12" fillId="0" borderId="0" xfId="0" applyNumberFormat="1" applyFont="1" applyFill="1" applyBorder="1" applyAlignment="1">
      <alignment horizontal="center" vertical="center" wrapText="1"/>
    </xf>
    <xf numFmtId="11" fontId="11" fillId="0" borderId="0" xfId="2" applyNumberFormat="1" applyFont="1" applyFill="1" applyBorder="1" applyAlignment="1">
      <alignment horizontal="right" vertical="center" wrapText="1"/>
    </xf>
    <xf numFmtId="164" fontId="11" fillId="0" borderId="0" xfId="2" applyNumberFormat="1" applyFont="1" applyFill="1" applyBorder="1" applyAlignment="1">
      <alignment horizontal="center" vertical="center" wrapText="1"/>
    </xf>
    <xf numFmtId="0" fontId="41" fillId="0" borderId="21" xfId="0" applyNumberFormat="1" applyFont="1" applyFill="1" applyBorder="1" applyAlignment="1" applyProtection="1">
      <alignment horizontal="right" wrapText="1"/>
    </xf>
    <xf numFmtId="11" fontId="0" fillId="0" borderId="0" xfId="0" applyNumberFormat="1" applyFill="1" applyAlignment="1">
      <alignment horizontal="right" vertical="top" wrapText="1"/>
    </xf>
    <xf numFmtId="164" fontId="0" fillId="0" borderId="0" xfId="0" applyNumberFormat="1" applyFill="1" applyAlignment="1">
      <alignment horizontal="center" vertical="top" wrapText="1"/>
    </xf>
    <xf numFmtId="11" fontId="15" fillId="0" borderId="0" xfId="1" applyNumberFormat="1" applyFont="1" applyFill="1" applyAlignment="1">
      <alignment horizontal="right" vertical="top" wrapText="1"/>
    </xf>
    <xf numFmtId="164" fontId="15" fillId="0" borderId="0" xfId="1" applyNumberFormat="1" applyFont="1" applyFill="1" applyAlignment="1">
      <alignment horizontal="center" vertical="top" wrapText="1"/>
    </xf>
    <xf numFmtId="11" fontId="11" fillId="0" borderId="0" xfId="1" applyNumberFormat="1" applyFont="1" applyFill="1" applyBorder="1" applyAlignment="1">
      <alignment horizontal="right" vertical="top" wrapText="1"/>
    </xf>
    <xf numFmtId="164" fontId="11" fillId="0" borderId="0" xfId="1" applyNumberFormat="1" applyFont="1" applyFill="1" applyBorder="1" applyAlignment="1">
      <alignment horizontal="center" vertical="top" wrapText="1"/>
    </xf>
    <xf numFmtId="11" fontId="11" fillId="0" borderId="0" xfId="1" applyNumberFormat="1" applyFont="1" applyFill="1" applyBorder="1" applyAlignment="1">
      <alignment horizontal="right" wrapText="1"/>
    </xf>
    <xf numFmtId="164" fontId="11" fillId="0" borderId="0" xfId="1" applyNumberFormat="1" applyFont="1" applyFill="1" applyBorder="1" applyAlignment="1">
      <alignment horizontal="center" wrapText="1"/>
    </xf>
    <xf numFmtId="0" fontId="39" fillId="0" borderId="0" xfId="0" applyFont="1" applyFill="1" applyAlignment="1">
      <alignment wrapText="1"/>
    </xf>
    <xf numFmtId="0" fontId="44" fillId="2" borderId="2"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0" xfId="0" applyFont="1" applyFill="1" applyBorder="1" applyAlignment="1">
      <alignment horizontal="center" vertical="center" wrapText="1"/>
    </xf>
    <xf numFmtId="49" fontId="11" fillId="0" borderId="0" xfId="0" applyNumberFormat="1" applyFont="1" applyFill="1" applyBorder="1" applyAlignment="1">
      <alignment horizontal="center" vertical="center" wrapText="1"/>
    </xf>
    <xf numFmtId="0" fontId="27" fillId="0" borderId="0" xfId="0" applyFont="1" applyFill="1" applyBorder="1" applyAlignment="1">
      <alignment horizontal="center" vertical="center" wrapText="1"/>
    </xf>
    <xf numFmtId="14" fontId="11" fillId="0" borderId="0" xfId="0" quotePrefix="1" applyNumberFormat="1" applyFont="1" applyFill="1" applyBorder="1" applyAlignment="1">
      <alignment horizontal="center" vertical="center" wrapText="1"/>
    </xf>
    <xf numFmtId="0" fontId="34" fillId="0" borderId="8" xfId="0" applyFont="1" applyFill="1" applyBorder="1" applyAlignment="1"/>
    <xf numFmtId="0" fontId="0" fillId="0" borderId="0" xfId="0" applyFont="1" applyFill="1" applyAlignment="1">
      <alignment wrapText="1"/>
    </xf>
    <xf numFmtId="0" fontId="0" fillId="0" borderId="0" xfId="0" applyFont="1" applyFill="1" applyAlignment="1">
      <alignment horizontal="center" wrapText="1"/>
    </xf>
    <xf numFmtId="0" fontId="2" fillId="0" borderId="0" xfId="0" applyFont="1" applyFill="1" applyAlignment="1">
      <alignment wrapText="1"/>
    </xf>
    <xf numFmtId="0" fontId="2" fillId="0" borderId="0" xfId="0" applyFont="1" applyFill="1" applyAlignment="1">
      <alignment horizontal="center" wrapText="1"/>
    </xf>
    <xf numFmtId="0" fontId="2" fillId="0" borderId="0" xfId="0" applyFont="1" applyFill="1" applyAlignment="1">
      <alignment horizontal="left" wrapText="1"/>
    </xf>
    <xf numFmtId="0" fontId="2" fillId="0" borderId="8" xfId="0" applyFont="1" applyFill="1" applyBorder="1" applyAlignment="1">
      <alignment horizontal="left" wrapText="1"/>
    </xf>
    <xf numFmtId="11" fontId="0" fillId="0" borderId="8" xfId="0" applyNumberFormat="1" applyFill="1" applyBorder="1" applyAlignment="1">
      <alignment wrapText="1"/>
    </xf>
    <xf numFmtId="0" fontId="2" fillId="0" borderId="8" xfId="0" applyFont="1" applyFill="1" applyBorder="1" applyAlignment="1">
      <alignment wrapText="1"/>
    </xf>
    <xf numFmtId="0" fontId="0" fillId="0" borderId="8" xfId="0" applyFill="1" applyBorder="1" applyAlignment="1">
      <alignment horizontal="right" wrapText="1"/>
    </xf>
    <xf numFmtId="164" fontId="0" fillId="0" borderId="8" xfId="0" applyNumberFormat="1" applyFill="1" applyBorder="1" applyAlignment="1">
      <alignment horizontal="center" wrapText="1"/>
    </xf>
    <xf numFmtId="0" fontId="18" fillId="0" borderId="0" xfId="0" applyFont="1" applyAlignment="1">
      <alignment horizontal="center" wrapText="1"/>
    </xf>
    <xf numFmtId="0" fontId="12" fillId="0" borderId="0" xfId="0" applyFont="1" applyFill="1" applyAlignment="1">
      <alignment horizontal="center"/>
    </xf>
    <xf numFmtId="0" fontId="2" fillId="0" borderId="0" xfId="0" applyFont="1" applyAlignment="1">
      <alignment horizontal="center"/>
    </xf>
    <xf numFmtId="0" fontId="0" fillId="0" borderId="15" xfId="0" applyBorder="1"/>
    <xf numFmtId="0" fontId="0" fillId="0" borderId="15" xfId="0" applyBorder="1" applyAlignment="1">
      <alignment horizontal="center"/>
    </xf>
    <xf numFmtId="0" fontId="2" fillId="0" borderId="0" xfId="0" applyFont="1"/>
    <xf numFmtId="0" fontId="0" fillId="0" borderId="0" xfId="0" applyNumberFormat="1" applyFill="1"/>
    <xf numFmtId="0" fontId="39" fillId="0" borderId="0" xfId="4" applyFont="1" applyFill="1"/>
    <xf numFmtId="0" fontId="0" fillId="0" borderId="0" xfId="0" quotePrefix="1" applyFill="1"/>
    <xf numFmtId="0" fontId="0" fillId="17" borderId="0" xfId="0" applyFill="1" applyAlignment="1">
      <alignment horizontal="center"/>
    </xf>
    <xf numFmtId="11" fontId="39" fillId="18" borderId="0" xfId="0" applyNumberFormat="1" applyFont="1" applyFill="1" applyAlignment="1">
      <alignment horizontal="center"/>
    </xf>
    <xf numFmtId="0" fontId="0" fillId="0" borderId="0" xfId="0" applyFill="1" applyBorder="1" applyAlignment="1">
      <alignment horizontal="center"/>
    </xf>
    <xf numFmtId="0" fontId="19" fillId="9" borderId="1" xfId="0" applyFont="1" applyFill="1" applyBorder="1" applyAlignment="1">
      <alignment horizontal="center" wrapText="1"/>
    </xf>
    <xf numFmtId="0" fontId="20" fillId="9" borderId="2" xfId="0" applyFont="1" applyFill="1" applyBorder="1" applyAlignment="1">
      <alignment horizontal="center" wrapText="1"/>
    </xf>
    <xf numFmtId="0" fontId="20" fillId="9" borderId="15" xfId="0" applyFont="1" applyFill="1" applyBorder="1" applyAlignment="1">
      <alignment horizontal="center" wrapText="1"/>
    </xf>
    <xf numFmtId="0" fontId="4" fillId="8" borderId="15" xfId="0" applyFont="1" applyFill="1" applyBorder="1" applyAlignment="1">
      <alignment horizontal="center" wrapText="1"/>
    </xf>
    <xf numFmtId="0" fontId="4" fillId="8" borderId="15" xfId="0" applyFont="1" applyFill="1" applyBorder="1" applyAlignment="1">
      <alignment horizontal="center" vertical="top" wrapText="1"/>
    </xf>
    <xf numFmtId="0" fontId="47" fillId="0" borderId="0" xfId="0" applyFont="1" applyAlignment="1">
      <alignment horizontal="center"/>
    </xf>
    <xf numFmtId="0" fontId="20" fillId="0" borderId="0" xfId="0" applyFont="1" applyFill="1" applyAlignment="1">
      <alignment horizontal="center"/>
    </xf>
    <xf numFmtId="0" fontId="20" fillId="19" borderId="0" xfId="0" applyFont="1" applyFill="1"/>
    <xf numFmtId="0" fontId="20" fillId="19" borderId="0" xfId="0" applyFont="1" applyFill="1" applyAlignment="1">
      <alignment horizontal="center"/>
    </xf>
    <xf numFmtId="0" fontId="19" fillId="0" borderId="0" xfId="0" applyFont="1" applyFill="1" applyAlignment="1">
      <alignment horizontal="left" wrapText="1"/>
    </xf>
    <xf numFmtId="0" fontId="18" fillId="11" borderId="3" xfId="0" applyFont="1" applyFill="1" applyBorder="1" applyAlignment="1">
      <alignment horizontal="center" wrapText="1"/>
    </xf>
    <xf numFmtId="170" fontId="0" fillId="0" borderId="0" xfId="0" applyNumberFormat="1" applyFont="1" applyFill="1" applyAlignment="1">
      <alignment horizontal="center" vertical="center"/>
    </xf>
    <xf numFmtId="0" fontId="0" fillId="17" borderId="0" xfId="0" applyFill="1"/>
    <xf numFmtId="0" fontId="0" fillId="17" borderId="0" xfId="0" applyFont="1" applyFill="1" applyAlignment="1">
      <alignment horizontal="center"/>
    </xf>
    <xf numFmtId="165" fontId="20" fillId="9" borderId="10" xfId="0" applyNumberFormat="1" applyFont="1" applyFill="1" applyBorder="1" applyAlignment="1">
      <alignment horizontal="center"/>
    </xf>
    <xf numFmtId="0" fontId="0" fillId="0" borderId="0" xfId="0" applyAlignment="1">
      <alignment wrapText="1"/>
    </xf>
    <xf numFmtId="0" fontId="0" fillId="0" borderId="0" xfId="0" applyAlignment="1">
      <alignment horizontal="center" wrapText="1"/>
    </xf>
    <xf numFmtId="11" fontId="0" fillId="17" borderId="0" xfId="0" applyNumberFormat="1" applyFill="1"/>
    <xf numFmtId="0" fontId="19" fillId="17" borderId="0" xfId="0" applyFont="1" applyFill="1"/>
    <xf numFmtId="3" fontId="0" fillId="17" borderId="0" xfId="0" applyNumberFormat="1" applyFill="1" applyAlignment="1">
      <alignment horizontal="center"/>
    </xf>
    <xf numFmtId="11" fontId="0" fillId="0" borderId="0" xfId="0" quotePrefix="1" applyNumberFormat="1" applyFont="1" applyFill="1" applyAlignment="1">
      <alignment horizontal="center" vertical="center"/>
    </xf>
    <xf numFmtId="167" fontId="0" fillId="17" borderId="0" xfId="0" applyNumberFormat="1" applyFill="1" applyAlignment="1">
      <alignment horizontal="center"/>
    </xf>
    <xf numFmtId="0" fontId="0" fillId="17" borderId="0" xfId="0" applyNumberFormat="1" applyFont="1" applyFill="1" applyAlignment="1">
      <alignment horizontal="center"/>
    </xf>
    <xf numFmtId="0" fontId="0" fillId="18" borderId="0" xfId="0" applyFont="1" applyFill="1" applyAlignment="1">
      <alignment horizontal="center"/>
    </xf>
    <xf numFmtId="0" fontId="0" fillId="0" borderId="0" xfId="0" applyFont="1" applyAlignment="1">
      <alignment horizontal="center"/>
    </xf>
    <xf numFmtId="168" fontId="0" fillId="0" borderId="0" xfId="0" applyNumberFormat="1" applyFill="1" applyAlignment="1">
      <alignment horizontal="center" wrapText="1"/>
    </xf>
    <xf numFmtId="0" fontId="0" fillId="0" borderId="0" xfId="0" applyAlignment="1">
      <alignment wrapText="1"/>
    </xf>
    <xf numFmtId="0" fontId="0" fillId="0" borderId="0" xfId="0" applyAlignment="1">
      <alignment horizontal="center" wrapText="1"/>
    </xf>
    <xf numFmtId="0" fontId="2" fillId="8" borderId="6" xfId="0" applyFont="1" applyFill="1" applyBorder="1" applyAlignment="1">
      <alignment horizontal="center" wrapText="1"/>
    </xf>
    <xf numFmtId="0" fontId="34" fillId="0" borderId="0" xfId="3" applyFont="1"/>
    <xf numFmtId="0" fontId="0" fillId="0" borderId="0" xfId="0" applyNumberFormat="1"/>
    <xf numFmtId="0" fontId="39" fillId="0" borderId="0" xfId="0" applyFont="1"/>
    <xf numFmtId="0" fontId="2" fillId="8" borderId="17" xfId="0" applyFont="1" applyFill="1" applyBorder="1" applyAlignment="1">
      <alignment horizontal="center" wrapText="1"/>
    </xf>
    <xf numFmtId="0" fontId="18" fillId="11" borderId="5" xfId="0" applyFont="1" applyFill="1" applyBorder="1" applyAlignment="1">
      <alignment horizontal="center" wrapText="1"/>
    </xf>
    <xf numFmtId="0" fontId="20" fillId="8" borderId="6" xfId="0" applyFont="1" applyFill="1" applyBorder="1" applyAlignment="1"/>
    <xf numFmtId="0" fontId="0" fillId="8" borderId="8" xfId="0" applyFill="1" applyBorder="1" applyAlignment="1">
      <alignment horizontal="center" wrapText="1"/>
    </xf>
    <xf numFmtId="0" fontId="0" fillId="8" borderId="9" xfId="0" applyFill="1" applyBorder="1" applyAlignment="1">
      <alignment horizontal="center" wrapText="1"/>
    </xf>
    <xf numFmtId="0" fontId="0" fillId="12" borderId="0" xfId="0" applyFill="1" applyBorder="1" applyAlignment="1">
      <alignment wrapText="1"/>
    </xf>
    <xf numFmtId="0" fontId="0" fillId="12" borderId="4" xfId="0" applyFill="1" applyBorder="1" applyAlignment="1">
      <alignment wrapText="1"/>
    </xf>
    <xf numFmtId="0" fontId="0" fillId="12" borderId="3" xfId="0" applyFill="1" applyBorder="1" applyAlignment="1">
      <alignment wrapText="1"/>
    </xf>
    <xf numFmtId="0" fontId="4" fillId="12" borderId="18" xfId="0" applyFont="1" applyFill="1" applyBorder="1" applyAlignment="1">
      <alignment horizontal="center" vertical="top" wrapText="1"/>
    </xf>
    <xf numFmtId="0" fontId="4" fillId="12" borderId="20" xfId="0" applyFont="1" applyFill="1" applyBorder="1" applyAlignment="1">
      <alignment horizontal="center" vertical="top" wrapText="1"/>
    </xf>
    <xf numFmtId="0" fontId="4" fillId="12" borderId="22" xfId="0" applyFont="1" applyFill="1" applyBorder="1" applyAlignment="1">
      <alignment horizontal="center" vertical="top" wrapText="1"/>
    </xf>
    <xf numFmtId="0" fontId="4" fillId="12" borderId="23" xfId="0" applyFont="1" applyFill="1" applyBorder="1" applyAlignment="1">
      <alignment horizontal="center" vertical="top" wrapText="1"/>
    </xf>
    <xf numFmtId="0" fontId="4" fillId="12" borderId="24" xfId="0" applyFont="1" applyFill="1" applyBorder="1" applyAlignment="1">
      <alignment horizontal="center" vertical="top" wrapText="1"/>
    </xf>
    <xf numFmtId="11" fontId="4" fillId="12" borderId="22" xfId="0" applyNumberFormat="1" applyFont="1" applyFill="1" applyBorder="1" applyAlignment="1">
      <alignment horizontal="center" vertical="top" wrapText="1"/>
    </xf>
    <xf numFmtId="0" fontId="4" fillId="14" borderId="1" xfId="0" applyFont="1" applyFill="1" applyBorder="1" applyAlignment="1">
      <alignment horizontal="center" wrapText="1"/>
    </xf>
    <xf numFmtId="0" fontId="4" fillId="4" borderId="1" xfId="0" applyFont="1" applyFill="1" applyBorder="1" applyAlignment="1">
      <alignment horizontal="center" wrapText="1"/>
    </xf>
    <xf numFmtId="0" fontId="0" fillId="10" borderId="3" xfId="0" applyFill="1" applyBorder="1" applyAlignment="1">
      <alignment wrapText="1"/>
    </xf>
    <xf numFmtId="0" fontId="0" fillId="10" borderId="0" xfId="0" applyFill="1" applyBorder="1" applyAlignment="1">
      <alignment wrapText="1"/>
    </xf>
    <xf numFmtId="0" fontId="0" fillId="10" borderId="4" xfId="0" applyFill="1" applyBorder="1" applyAlignment="1">
      <alignment wrapText="1"/>
    </xf>
    <xf numFmtId="0" fontId="4" fillId="10" borderId="22" xfId="0" applyFont="1" applyFill="1" applyBorder="1" applyAlignment="1">
      <alignment horizontal="center" vertical="top" wrapText="1"/>
    </xf>
    <xf numFmtId="0" fontId="4" fillId="10" borderId="23" xfId="0" applyFont="1" applyFill="1" applyBorder="1" applyAlignment="1">
      <alignment horizontal="center" vertical="top" wrapText="1"/>
    </xf>
    <xf numFmtId="0" fontId="4" fillId="10" borderId="24" xfId="0" applyFont="1" applyFill="1" applyBorder="1" applyAlignment="1">
      <alignment horizontal="center" vertical="top" wrapText="1"/>
    </xf>
    <xf numFmtId="0" fontId="0" fillId="11" borderId="3" xfId="0" applyFill="1" applyBorder="1" applyAlignment="1">
      <alignment horizontal="center" wrapText="1"/>
    </xf>
    <xf numFmtId="0" fontId="4" fillId="11" borderId="22" xfId="0" applyFont="1" applyFill="1" applyBorder="1" applyAlignment="1">
      <alignment horizontal="center" vertical="top" wrapText="1"/>
    </xf>
    <xf numFmtId="0" fontId="4" fillId="8" borderId="22" xfId="0" applyFont="1" applyFill="1" applyBorder="1" applyAlignment="1">
      <alignment horizontal="center" vertical="top" wrapText="1"/>
    </xf>
    <xf numFmtId="0" fontId="4" fillId="8" borderId="23" xfId="0" applyFont="1" applyFill="1" applyBorder="1" applyAlignment="1">
      <alignment horizontal="center" vertical="top" wrapText="1"/>
    </xf>
    <xf numFmtId="0" fontId="4" fillId="8" borderId="24" xfId="0" applyFont="1" applyFill="1" applyBorder="1" applyAlignment="1">
      <alignment horizontal="center" vertical="top" wrapText="1"/>
    </xf>
    <xf numFmtId="0" fontId="0" fillId="11" borderId="0" xfId="0" applyFill="1" applyBorder="1" applyAlignment="1">
      <alignment wrapText="1"/>
    </xf>
    <xf numFmtId="0" fontId="0" fillId="11" borderId="4" xfId="0" applyFill="1" applyBorder="1" applyAlignment="1">
      <alignment wrapText="1"/>
    </xf>
    <xf numFmtId="0" fontId="4" fillId="11" borderId="23" xfId="0" applyFont="1" applyFill="1" applyBorder="1" applyAlignment="1">
      <alignment horizontal="center" vertical="center" wrapText="1"/>
    </xf>
    <xf numFmtId="0" fontId="4" fillId="11" borderId="23" xfId="0" applyFont="1" applyFill="1" applyBorder="1" applyAlignment="1">
      <alignment horizontal="center" vertical="top" wrapText="1"/>
    </xf>
    <xf numFmtId="0" fontId="4" fillId="11" borderId="24" xfId="0" applyFont="1" applyFill="1" applyBorder="1" applyAlignment="1">
      <alignment horizontal="center" vertical="center" wrapText="1"/>
    </xf>
    <xf numFmtId="0" fontId="0" fillId="11" borderId="0" xfId="0" applyFill="1" applyBorder="1" applyAlignment="1">
      <alignment horizontal="center" wrapText="1"/>
    </xf>
    <xf numFmtId="0" fontId="20" fillId="8" borderId="0" xfId="0" applyFont="1" applyFill="1" applyBorder="1" applyAlignment="1"/>
    <xf numFmtId="11" fontId="0" fillId="7" borderId="0" xfId="0" applyNumberFormat="1" applyFont="1" applyFill="1" applyAlignment="1">
      <alignment horizontal="center"/>
    </xf>
    <xf numFmtId="0" fontId="0" fillId="7" borderId="0" xfId="0" applyFont="1" applyFill="1" applyAlignment="1">
      <alignment horizontal="center"/>
    </xf>
    <xf numFmtId="11" fontId="0" fillId="7" borderId="0" xfId="0" applyNumberFormat="1" applyFill="1" applyAlignment="1">
      <alignment horizontal="center"/>
    </xf>
    <xf numFmtId="0" fontId="0" fillId="7" borderId="0" xfId="0" applyFill="1" applyAlignment="1">
      <alignment horizontal="center"/>
    </xf>
    <xf numFmtId="165" fontId="48" fillId="0" borderId="3" xfId="0" quotePrefix="1" applyNumberFormat="1" applyFont="1" applyFill="1" applyBorder="1" applyAlignment="1">
      <alignment horizontal="center" wrapText="1"/>
    </xf>
    <xf numFmtId="165" fontId="48" fillId="0" borderId="0" xfId="0" applyNumberFormat="1" applyFont="1" applyFill="1" applyBorder="1" applyAlignment="1">
      <alignment horizontal="center" wrapText="1"/>
    </xf>
    <xf numFmtId="165" fontId="48" fillId="0" borderId="3" xfId="0" applyNumberFormat="1" applyFont="1" applyFill="1" applyBorder="1" applyAlignment="1">
      <alignment horizontal="center"/>
    </xf>
    <xf numFmtId="165" fontId="48" fillId="0" borderId="0" xfId="0" applyNumberFormat="1" applyFont="1" applyFill="1" applyBorder="1" applyAlignment="1">
      <alignment horizontal="center"/>
    </xf>
    <xf numFmtId="0" fontId="19" fillId="0" borderId="0" xfId="0" applyFont="1" applyFill="1" applyAlignment="1">
      <alignment horizontal="left"/>
    </xf>
    <xf numFmtId="0" fontId="0" fillId="0" borderId="1" xfId="0" applyFill="1" applyBorder="1" applyAlignment="1">
      <alignment horizontal="left"/>
    </xf>
    <xf numFmtId="0" fontId="0" fillId="0" borderId="1" xfId="0" applyFill="1" applyBorder="1" applyAlignment="1">
      <alignment horizontal="center"/>
    </xf>
    <xf numFmtId="0" fontId="0" fillId="0" borderId="2" xfId="0" applyFill="1" applyBorder="1" applyAlignment="1">
      <alignment horizontal="left"/>
    </xf>
    <xf numFmtId="0" fontId="0" fillId="0" borderId="2" xfId="0" applyFill="1" applyBorder="1" applyAlignment="1">
      <alignment horizontal="center"/>
    </xf>
    <xf numFmtId="0" fontId="0" fillId="0" borderId="14" xfId="0" applyFill="1" applyBorder="1" applyAlignment="1">
      <alignment horizontal="left"/>
    </xf>
    <xf numFmtId="0" fontId="0" fillId="0" borderId="14" xfId="0" applyFill="1" applyBorder="1" applyAlignment="1">
      <alignment horizontal="center"/>
    </xf>
    <xf numFmtId="0" fontId="12" fillId="0" borderId="0" xfId="0" applyFont="1" applyFill="1" applyBorder="1" applyAlignment="1">
      <alignment horizontal="center" vertical="center" wrapText="1"/>
    </xf>
    <xf numFmtId="165" fontId="20" fillId="9" borderId="10" xfId="0" applyNumberFormat="1" applyFont="1" applyFill="1" applyBorder="1" applyAlignment="1">
      <alignment horizontal="center"/>
    </xf>
    <xf numFmtId="0" fontId="0" fillId="0" borderId="0" xfId="0" applyAlignment="1">
      <alignment wrapText="1"/>
    </xf>
    <xf numFmtId="0" fontId="39" fillId="0" borderId="0" xfId="0" applyFont="1" applyFill="1" applyAlignment="1">
      <alignment horizontal="center" wrapText="1"/>
    </xf>
    <xf numFmtId="0" fontId="30" fillId="0" borderId="0" xfId="0" applyFont="1" applyFill="1" applyAlignment="1">
      <alignment horizontal="center" wrapText="1"/>
    </xf>
    <xf numFmtId="0" fontId="0" fillId="0" borderId="0" xfId="0" applyNumberFormat="1" applyFont="1" applyFill="1" applyBorder="1" applyAlignment="1">
      <alignment vertical="top" wrapText="1"/>
    </xf>
    <xf numFmtId="0" fontId="0" fillId="18" borderId="0" xfId="0" applyFill="1" applyAlignment="1">
      <alignment horizontal="center"/>
    </xf>
    <xf numFmtId="0" fontId="0" fillId="0" borderId="0" xfId="0" applyFill="1" applyAlignment="1">
      <alignment horizontal="left" wrapText="1"/>
    </xf>
    <xf numFmtId="0" fontId="45" fillId="0" borderId="0" xfId="0" applyFont="1" applyFill="1" applyBorder="1" applyAlignment="1">
      <alignment wrapText="1"/>
    </xf>
    <xf numFmtId="0" fontId="0" fillId="0" borderId="0" xfId="0" applyFill="1" applyBorder="1" applyAlignment="1">
      <alignment horizontal="left" vertical="center" wrapText="1"/>
    </xf>
    <xf numFmtId="0" fontId="0" fillId="0" borderId="0" xfId="0" applyFill="1" applyBorder="1" applyAlignment="1">
      <alignment horizontal="left" vertical="center"/>
    </xf>
    <xf numFmtId="0" fontId="45" fillId="0" borderId="0" xfId="0" applyFont="1" applyFill="1" applyBorder="1" applyAlignment="1">
      <alignment horizontal="center" wrapText="1"/>
    </xf>
    <xf numFmtId="0" fontId="20" fillId="20" borderId="0" xfId="0" applyFont="1" applyFill="1"/>
    <xf numFmtId="0" fontId="20" fillId="20" borderId="0" xfId="0" applyFont="1" applyFill="1" applyAlignment="1">
      <alignment horizontal="center"/>
    </xf>
    <xf numFmtId="0" fontId="51" fillId="0" borderId="0" xfId="0" applyFont="1" applyFill="1" applyBorder="1" applyAlignment="1">
      <alignment horizontal="center" vertical="center" wrapText="1"/>
    </xf>
    <xf numFmtId="0" fontId="52" fillId="0" borderId="0" xfId="0" applyFont="1" applyFill="1" applyBorder="1" applyAlignment="1">
      <alignment horizontal="center" vertical="center" wrapText="1"/>
    </xf>
    <xf numFmtId="0" fontId="51" fillId="0" borderId="0" xfId="0" applyFont="1" applyFill="1" applyAlignment="1"/>
    <xf numFmtId="0" fontId="4" fillId="2" borderId="2" xfId="0" applyFont="1" applyFill="1" applyBorder="1" applyAlignment="1">
      <alignment horizontal="center" vertical="center" wrapText="1"/>
    </xf>
    <xf numFmtId="0" fontId="20" fillId="9" borderId="0" xfId="0" applyFont="1" applyFill="1" applyBorder="1" applyAlignment="1">
      <alignment horizontal="left"/>
    </xf>
    <xf numFmtId="3" fontId="20" fillId="9" borderId="3" xfId="0" applyNumberFormat="1" applyFont="1" applyFill="1" applyBorder="1" applyAlignment="1">
      <alignment horizontal="left"/>
    </xf>
    <xf numFmtId="0" fontId="3" fillId="2" borderId="3" xfId="0" applyFont="1" applyFill="1" applyBorder="1" applyAlignment="1">
      <alignment horizontal="center" vertical="center" wrapText="1"/>
    </xf>
    <xf numFmtId="0" fontId="20" fillId="9" borderId="7" xfId="0" applyFont="1" applyFill="1" applyBorder="1" applyAlignment="1">
      <alignment horizontal="center" wrapText="1"/>
    </xf>
    <xf numFmtId="0" fontId="54" fillId="9" borderId="3" xfId="0" applyFont="1" applyFill="1" applyBorder="1" applyAlignment="1">
      <alignment horizontal="center" wrapText="1"/>
    </xf>
    <xf numFmtId="0" fontId="3" fillId="17" borderId="0" xfId="0" applyFont="1" applyFill="1" applyBorder="1" applyAlignment="1">
      <alignment horizontal="center" vertical="center" wrapText="1"/>
    </xf>
    <xf numFmtId="0" fontId="4" fillId="14" borderId="4" xfId="0" applyFont="1" applyFill="1" applyBorder="1" applyAlignment="1">
      <alignment horizontal="center" vertical="center" wrapText="1"/>
    </xf>
    <xf numFmtId="0" fontId="12" fillId="0" borderId="0" xfId="0" applyFont="1" applyBorder="1" applyAlignment="1">
      <alignment horizontal="center" vertical="center" wrapText="1"/>
    </xf>
    <xf numFmtId="0" fontId="12" fillId="21" borderId="0" xfId="0" applyFont="1" applyFill="1" applyBorder="1" applyAlignment="1">
      <alignment horizontal="center" vertical="center" wrapText="1"/>
    </xf>
    <xf numFmtId="0" fontId="27" fillId="0" borderId="0" xfId="1" applyFont="1" applyFill="1" applyBorder="1" applyAlignment="1">
      <alignment horizontal="left" vertical="top" wrapText="1"/>
    </xf>
    <xf numFmtId="0" fontId="12" fillId="0" borderId="0" xfId="0" applyFont="1" applyBorder="1" applyAlignment="1">
      <alignment vertical="center"/>
    </xf>
    <xf numFmtId="0" fontId="4" fillId="17" borderId="25" xfId="0" applyFont="1" applyFill="1" applyBorder="1" applyAlignment="1">
      <alignment horizontal="center" vertical="center" wrapText="1"/>
    </xf>
    <xf numFmtId="0" fontId="12" fillId="0" borderId="0" xfId="0" applyFont="1" applyFill="1" applyBorder="1" applyAlignment="1">
      <alignment horizontal="center" vertical="center" wrapText="1"/>
    </xf>
    <xf numFmtId="0" fontId="32" fillId="0" borderId="0" xfId="3" applyFill="1"/>
    <xf numFmtId="0" fontId="32" fillId="0" borderId="0" xfId="3"/>
    <xf numFmtId="2" fontId="2" fillId="0" borderId="0" xfId="0" applyNumberFormat="1" applyFont="1"/>
    <xf numFmtId="2" fontId="0" fillId="0" borderId="0" xfId="0" applyNumberFormat="1"/>
    <xf numFmtId="1" fontId="0" fillId="0" borderId="0" xfId="0" applyNumberFormat="1"/>
    <xf numFmtId="1" fontId="0" fillId="0" borderId="0" xfId="0" applyNumberFormat="1" applyAlignment="1">
      <alignment horizontal="left"/>
    </xf>
    <xf numFmtId="0" fontId="2" fillId="0" borderId="0" xfId="0" applyNumberFormat="1" applyFont="1"/>
    <xf numFmtId="0" fontId="35" fillId="0" borderId="0" xfId="0" applyFont="1" applyAlignment="1">
      <alignment horizontal="center" vertical="center" wrapText="1"/>
    </xf>
    <xf numFmtId="0" fontId="36" fillId="0" borderId="0" xfId="0" applyFont="1" applyAlignment="1">
      <alignment horizontal="center" vertical="center" wrapText="1"/>
    </xf>
    <xf numFmtId="17" fontId="35" fillId="0" borderId="0" xfId="0" quotePrefix="1" applyNumberFormat="1" applyFont="1" applyAlignment="1">
      <alignment horizontal="center" vertical="center" wrapText="1"/>
    </xf>
    <xf numFmtId="0" fontId="20" fillId="0" borderId="0" xfId="0" applyFont="1" applyAlignment="1">
      <alignment vertical="center"/>
    </xf>
    <xf numFmtId="0" fontId="19" fillId="0" borderId="0" xfId="0" applyFont="1" applyAlignment="1">
      <alignment horizontal="left" vertical="center" wrapText="1"/>
    </xf>
    <xf numFmtId="0" fontId="4" fillId="15" borderId="2" xfId="0" applyFont="1" applyFill="1" applyBorder="1" applyAlignment="1">
      <alignment horizontal="center" vertical="top" wrapText="1"/>
    </xf>
    <xf numFmtId="0" fontId="4" fillId="6" borderId="1" xfId="0" applyFont="1" applyFill="1" applyBorder="1" applyAlignment="1">
      <alignment horizontal="center" vertical="top" wrapText="1"/>
    </xf>
    <xf numFmtId="0" fontId="4" fillId="6" borderId="2" xfId="0" applyFont="1" applyFill="1" applyBorder="1" applyAlignment="1">
      <alignment horizontal="center" vertical="top" wrapText="1"/>
    </xf>
    <xf numFmtId="0" fontId="4" fillId="3" borderId="2" xfId="0" applyFont="1" applyFill="1" applyBorder="1" applyAlignment="1">
      <alignment horizontal="center" vertical="top" wrapText="1"/>
    </xf>
    <xf numFmtId="0" fontId="42" fillId="2" borderId="2" xfId="0" applyFont="1" applyFill="1" applyBorder="1" applyAlignment="1">
      <alignment horizontal="center" vertical="center" wrapText="1"/>
    </xf>
    <xf numFmtId="0" fontId="43" fillId="0" borderId="2" xfId="0" applyFont="1" applyBorder="1" applyAlignment="1">
      <alignment horizontal="center" vertical="center" wrapText="1"/>
    </xf>
    <xf numFmtId="0" fontId="31" fillId="5" borderId="5" xfId="0" applyFont="1" applyFill="1" applyBorder="1" applyAlignment="1">
      <alignment horizontal="center"/>
    </xf>
    <xf numFmtId="0" fontId="31" fillId="5" borderId="6" xfId="0" applyFont="1" applyFill="1" applyBorder="1" applyAlignment="1">
      <alignment horizontal="center"/>
    </xf>
    <xf numFmtId="0" fontId="31" fillId="5" borderId="17" xfId="0" applyFont="1" applyFill="1" applyBorder="1" applyAlignment="1">
      <alignment horizontal="center"/>
    </xf>
    <xf numFmtId="0" fontId="31" fillId="5" borderId="7" xfId="0" applyFont="1" applyFill="1" applyBorder="1" applyAlignment="1">
      <alignment horizontal="center" wrapText="1"/>
    </xf>
    <xf numFmtId="0" fontId="31" fillId="5" borderId="8" xfId="0" applyFont="1" applyFill="1" applyBorder="1" applyAlignment="1">
      <alignment horizontal="center" wrapText="1"/>
    </xf>
    <xf numFmtId="0" fontId="31" fillId="5" borderId="9" xfId="0" applyFont="1" applyFill="1" applyBorder="1" applyAlignment="1">
      <alignment horizontal="center" wrapText="1"/>
    </xf>
    <xf numFmtId="0" fontId="4" fillId="14" borderId="0" xfId="0" applyFont="1" applyFill="1" applyBorder="1" applyAlignment="1">
      <alignment horizontal="center" wrapText="1"/>
    </xf>
    <xf numFmtId="0" fontId="4" fillId="14" borderId="4" xfId="0" applyFont="1" applyFill="1" applyBorder="1" applyAlignment="1">
      <alignment horizontal="center" wrapText="1"/>
    </xf>
    <xf numFmtId="0" fontId="31" fillId="6" borderId="10" xfId="0" applyFont="1" applyFill="1" applyBorder="1" applyAlignment="1">
      <alignment horizontal="center" wrapText="1"/>
    </xf>
    <xf numFmtId="0" fontId="31" fillId="6" borderId="11" xfId="0" applyFont="1" applyFill="1" applyBorder="1" applyAlignment="1">
      <alignment horizontal="center" wrapText="1"/>
    </xf>
    <xf numFmtId="0" fontId="4" fillId="5" borderId="10" xfId="0" applyFont="1" applyFill="1" applyBorder="1" applyAlignment="1">
      <alignment horizontal="center"/>
    </xf>
    <xf numFmtId="0" fontId="4" fillId="5" borderId="11" xfId="0" applyFont="1" applyFill="1" applyBorder="1" applyAlignment="1">
      <alignment horizontal="center"/>
    </xf>
    <xf numFmtId="0" fontId="4" fillId="5" borderId="12" xfId="0" applyFont="1" applyFill="1" applyBorder="1" applyAlignment="1">
      <alignment horizontal="center"/>
    </xf>
    <xf numFmtId="0" fontId="31" fillId="14" borderId="5" xfId="0" applyFont="1" applyFill="1" applyBorder="1" applyAlignment="1">
      <alignment horizontal="center" wrapText="1"/>
    </xf>
    <xf numFmtId="0" fontId="36" fillId="14" borderId="6" xfId="0" applyFont="1" applyFill="1" applyBorder="1" applyAlignment="1">
      <alignment wrapText="1"/>
    </xf>
    <xf numFmtId="0" fontId="36" fillId="14" borderId="3" xfId="0" applyFont="1" applyFill="1" applyBorder="1" applyAlignment="1">
      <alignment wrapText="1"/>
    </xf>
    <xf numFmtId="0" fontId="36" fillId="14" borderId="0" xfId="0" applyFont="1" applyFill="1" applyBorder="1" applyAlignment="1">
      <alignment wrapText="1"/>
    </xf>
    <xf numFmtId="0" fontId="31" fillId="6" borderId="5" xfId="0" applyFont="1" applyFill="1" applyBorder="1" applyAlignment="1">
      <alignment horizontal="center" wrapText="1"/>
    </xf>
    <xf numFmtId="0" fontId="31" fillId="6" borderId="6" xfId="0" applyFont="1" applyFill="1" applyBorder="1" applyAlignment="1">
      <alignment horizontal="center" wrapText="1"/>
    </xf>
    <xf numFmtId="0" fontId="0" fillId="0" borderId="16" xfId="0" applyBorder="1" applyAlignment="1">
      <alignment horizontal="center" vertical="top" wrapText="1"/>
    </xf>
    <xf numFmtId="0" fontId="31" fillId="6" borderId="12" xfId="0" applyFont="1" applyFill="1" applyBorder="1" applyAlignment="1">
      <alignment horizontal="center" wrapText="1"/>
    </xf>
    <xf numFmtId="0" fontId="49" fillId="12" borderId="0" xfId="0" applyFont="1" applyFill="1" applyAlignment="1">
      <alignment horizontal="center"/>
    </xf>
    <xf numFmtId="0" fontId="49" fillId="12" borderId="8" xfId="0" applyFont="1" applyFill="1" applyBorder="1" applyAlignment="1">
      <alignment horizontal="center"/>
    </xf>
    <xf numFmtId="0" fontId="31" fillId="12" borderId="3" xfId="0" applyFont="1" applyFill="1" applyBorder="1" applyAlignment="1">
      <alignment horizontal="center"/>
    </xf>
    <xf numFmtId="0" fontId="31" fillId="12" borderId="0" xfId="0" applyFont="1" applyFill="1" applyBorder="1" applyAlignment="1">
      <alignment horizontal="center"/>
    </xf>
    <xf numFmtId="0" fontId="31" fillId="12" borderId="4" xfId="0" applyFont="1" applyFill="1" applyBorder="1" applyAlignment="1">
      <alignment horizontal="center"/>
    </xf>
    <xf numFmtId="0" fontId="31" fillId="12" borderId="5" xfId="0" applyFont="1" applyFill="1" applyBorder="1" applyAlignment="1">
      <alignment horizontal="center"/>
    </xf>
    <xf numFmtId="0" fontId="31" fillId="12" borderId="6" xfId="0" applyFont="1" applyFill="1" applyBorder="1" applyAlignment="1">
      <alignment horizontal="center"/>
    </xf>
    <xf numFmtId="0" fontId="31" fillId="12" borderId="17" xfId="0" applyFont="1" applyFill="1" applyBorder="1" applyAlignment="1">
      <alignment horizontal="center"/>
    </xf>
    <xf numFmtId="0" fontId="31" fillId="3" borderId="5" xfId="0" applyFont="1" applyFill="1" applyBorder="1" applyAlignment="1">
      <alignment horizontal="center" vertical="center" wrapText="1"/>
    </xf>
    <xf numFmtId="0" fontId="0" fillId="0" borderId="6" xfId="0" applyBorder="1" applyAlignment="1">
      <alignment horizontal="center" vertical="center" wrapText="1"/>
    </xf>
    <xf numFmtId="0" fontId="0" fillId="0" borderId="17" xfId="0" applyBorder="1" applyAlignment="1">
      <alignment horizontal="center" vertical="center" wrapText="1"/>
    </xf>
    <xf numFmtId="0" fontId="31" fillId="3" borderId="15" xfId="0" applyFont="1" applyFill="1" applyBorder="1" applyAlignment="1">
      <alignment horizontal="center" vertical="center" wrapText="1"/>
    </xf>
    <xf numFmtId="0" fontId="0" fillId="0" borderId="15" xfId="0" applyBorder="1" applyAlignment="1">
      <alignment horizontal="center" vertical="center" wrapText="1"/>
    </xf>
    <xf numFmtId="0" fontId="12" fillId="0" borderId="0" xfId="0" applyFont="1" applyFill="1" applyAlignment="1">
      <alignment horizontal="center" vertical="center" wrapText="1"/>
    </xf>
    <xf numFmtId="0" fontId="12" fillId="0" borderId="0" xfId="0" applyFont="1" applyFill="1" applyAlignment="1">
      <alignment horizontal="center" wrapText="1"/>
    </xf>
    <xf numFmtId="0" fontId="12" fillId="0" borderId="0" xfId="0" applyFont="1" applyFill="1" applyBorder="1" applyAlignment="1">
      <alignment horizontal="center" vertical="center" wrapText="1"/>
    </xf>
    <xf numFmtId="0" fontId="8" fillId="0" borderId="0" xfId="0" applyFont="1" applyBorder="1" applyAlignment="1">
      <alignment horizontal="center" vertical="center" wrapText="1"/>
    </xf>
    <xf numFmtId="0" fontId="31" fillId="8" borderId="5" xfId="0" applyFont="1" applyFill="1" applyBorder="1" applyAlignment="1">
      <alignment horizontal="center" wrapText="1"/>
    </xf>
    <xf numFmtId="0" fontId="31" fillId="8" borderId="6" xfId="0" applyFont="1" applyFill="1" applyBorder="1" applyAlignment="1">
      <alignment horizontal="center" wrapText="1"/>
    </xf>
    <xf numFmtId="0" fontId="31" fillId="8" borderId="17" xfId="0" applyFont="1" applyFill="1" applyBorder="1" applyAlignment="1">
      <alignment horizontal="center" wrapText="1"/>
    </xf>
    <xf numFmtId="0" fontId="2" fillId="8" borderId="3" xfId="0" applyFont="1" applyFill="1" applyBorder="1" applyAlignment="1">
      <alignment horizontal="center" wrapText="1"/>
    </xf>
    <xf numFmtId="0" fontId="2" fillId="8" borderId="0" xfId="0" applyFont="1" applyFill="1" applyBorder="1" applyAlignment="1">
      <alignment horizontal="center" wrapText="1"/>
    </xf>
    <xf numFmtId="0" fontId="2" fillId="8" borderId="4" xfId="0" applyFont="1" applyFill="1" applyBorder="1" applyAlignment="1">
      <alignment horizontal="center" wrapText="1"/>
    </xf>
    <xf numFmtId="0" fontId="31" fillId="8" borderId="3" xfId="0" applyFont="1" applyFill="1" applyBorder="1" applyAlignment="1">
      <alignment horizontal="center" wrapText="1"/>
    </xf>
    <xf numFmtId="0" fontId="31" fillId="8" borderId="0" xfId="0" applyFont="1" applyFill="1" applyBorder="1" applyAlignment="1">
      <alignment horizontal="center" wrapText="1"/>
    </xf>
    <xf numFmtId="0" fontId="31" fillId="8" borderId="4" xfId="0" applyFont="1" applyFill="1" applyBorder="1" applyAlignment="1">
      <alignment horizontal="center" wrapText="1"/>
    </xf>
    <xf numFmtId="0" fontId="31" fillId="12" borderId="5" xfId="0" applyFont="1" applyFill="1" applyBorder="1" applyAlignment="1">
      <alignment horizontal="center" vertical="center" wrapText="1"/>
    </xf>
    <xf numFmtId="0" fontId="31" fillId="12" borderId="6" xfId="0" applyFont="1" applyFill="1" applyBorder="1" applyAlignment="1">
      <alignment horizontal="center" vertical="center" wrapText="1"/>
    </xf>
    <xf numFmtId="0" fontId="0" fillId="12" borderId="6" xfId="0" applyFill="1" applyBorder="1" applyAlignment="1">
      <alignment horizontal="center" vertical="center" wrapText="1"/>
    </xf>
    <xf numFmtId="0" fontId="0" fillId="12" borderId="17" xfId="0" applyFill="1" applyBorder="1" applyAlignment="1">
      <alignment horizontal="center" vertical="center" wrapText="1"/>
    </xf>
    <xf numFmtId="0" fontId="31" fillId="12" borderId="3" xfId="0" applyFont="1" applyFill="1" applyBorder="1" applyAlignment="1">
      <alignment horizontal="center" vertical="center" wrapText="1"/>
    </xf>
    <xf numFmtId="0" fontId="31" fillId="12" borderId="0" xfId="0" applyFont="1" applyFill="1" applyBorder="1" applyAlignment="1">
      <alignment horizontal="center" vertical="center" wrapText="1"/>
    </xf>
    <xf numFmtId="0" fontId="0" fillId="12" borderId="0" xfId="0" applyFill="1" applyBorder="1" applyAlignment="1">
      <alignment horizontal="center" vertical="center" wrapText="1"/>
    </xf>
    <xf numFmtId="0" fontId="0" fillId="12" borderId="4" xfId="0" applyFill="1" applyBorder="1" applyAlignment="1">
      <alignment horizontal="center" vertical="center" wrapText="1"/>
    </xf>
    <xf numFmtId="0" fontId="31" fillId="11" borderId="3" xfId="0" applyFont="1" applyFill="1" applyBorder="1" applyAlignment="1">
      <alignment horizontal="center" wrapText="1"/>
    </xf>
    <xf numFmtId="0" fontId="31" fillId="11" borderId="0" xfId="0" applyFont="1" applyFill="1" applyBorder="1" applyAlignment="1">
      <alignment horizontal="center" wrapText="1"/>
    </xf>
    <xf numFmtId="0" fontId="31" fillId="11" borderId="4" xfId="0" applyFont="1" applyFill="1" applyBorder="1" applyAlignment="1">
      <alignment horizontal="center" wrapText="1"/>
    </xf>
    <xf numFmtId="0" fontId="31" fillId="11" borderId="5" xfId="0" applyFont="1" applyFill="1" applyBorder="1" applyAlignment="1">
      <alignment horizontal="center" wrapText="1"/>
    </xf>
    <xf numFmtId="0" fontId="31" fillId="11" borderId="6" xfId="0" applyFont="1" applyFill="1" applyBorder="1" applyAlignment="1">
      <alignment horizontal="center" wrapText="1"/>
    </xf>
    <xf numFmtId="0" fontId="31" fillId="11" borderId="17" xfId="0" applyFont="1" applyFill="1" applyBorder="1" applyAlignment="1">
      <alignment horizontal="center" wrapText="1"/>
    </xf>
    <xf numFmtId="0" fontId="4" fillId="10" borderId="5" xfId="0" applyFont="1" applyFill="1" applyBorder="1" applyAlignment="1">
      <alignment horizontal="center" wrapText="1"/>
    </xf>
    <xf numFmtId="0" fontId="4" fillId="10" borderId="6" xfId="0" applyFont="1" applyFill="1" applyBorder="1" applyAlignment="1">
      <alignment horizontal="center" wrapText="1"/>
    </xf>
    <xf numFmtId="0" fontId="4" fillId="10" borderId="17" xfId="0" applyFont="1" applyFill="1" applyBorder="1" applyAlignment="1">
      <alignment horizontal="center" wrapText="1"/>
    </xf>
    <xf numFmtId="0" fontId="4" fillId="2" borderId="1" xfId="0" applyFont="1" applyFill="1" applyBorder="1" applyAlignment="1">
      <alignment horizontal="center" vertical="top" wrapText="1"/>
    </xf>
    <xf numFmtId="0" fontId="31" fillId="15" borderId="3" xfId="0" applyFont="1" applyFill="1" applyBorder="1" applyAlignment="1">
      <alignment horizontal="center" vertical="center" wrapText="1"/>
    </xf>
    <xf numFmtId="0" fontId="31" fillId="15" borderId="0" xfId="0" applyFont="1" applyFill="1" applyBorder="1" applyAlignment="1">
      <alignment horizontal="center" vertical="center" wrapText="1"/>
    </xf>
    <xf numFmtId="0" fontId="0" fillId="15" borderId="16" xfId="0" applyFill="1" applyBorder="1" applyAlignment="1">
      <alignment horizontal="center" vertical="top" wrapText="1"/>
    </xf>
    <xf numFmtId="165" fontId="20" fillId="9" borderId="10" xfId="0" applyNumberFormat="1" applyFont="1" applyFill="1" applyBorder="1" applyAlignment="1">
      <alignment horizontal="center"/>
    </xf>
    <xf numFmtId="165" fontId="20" fillId="17" borderId="11" xfId="0" applyNumberFormat="1" applyFont="1" applyFill="1" applyBorder="1" applyAlignment="1">
      <alignment horizontal="center"/>
    </xf>
    <xf numFmtId="0" fontId="19" fillId="9" borderId="11" xfId="0" applyFont="1" applyFill="1" applyBorder="1"/>
    <xf numFmtId="0" fontId="19" fillId="17" borderId="11" xfId="0" applyFont="1" applyFill="1" applyBorder="1"/>
    <xf numFmtId="0" fontId="19" fillId="9" borderId="12" xfId="0" applyFont="1" applyFill="1" applyBorder="1"/>
    <xf numFmtId="0" fontId="20" fillId="9" borderId="10" xfId="0" applyFont="1" applyFill="1" applyBorder="1" applyAlignment="1">
      <alignment horizontal="center"/>
    </xf>
    <xf numFmtId="0" fontId="20" fillId="17" borderId="11" xfId="0" applyFont="1" applyFill="1" applyBorder="1" applyAlignment="1">
      <alignment horizontal="center"/>
    </xf>
    <xf numFmtId="0" fontId="11" fillId="0" borderId="0" xfId="0" applyFont="1" applyFill="1" applyAlignment="1">
      <alignment horizontal="left" wrapText="1"/>
    </xf>
    <xf numFmtId="0" fontId="20" fillId="9" borderId="11" xfId="0" applyFont="1" applyFill="1" applyBorder="1" applyAlignment="1">
      <alignment horizontal="center"/>
    </xf>
    <xf numFmtId="0" fontId="19" fillId="0" borderId="11" xfId="0" applyFont="1" applyBorder="1" applyAlignment="1">
      <alignment horizontal="center"/>
    </xf>
    <xf numFmtId="0" fontId="0" fillId="0" borderId="12" xfId="0" applyBorder="1" applyAlignment="1">
      <alignment horizontal="center"/>
    </xf>
    <xf numFmtId="0" fontId="19" fillId="9" borderId="10" xfId="0" applyFont="1" applyFill="1" applyBorder="1" applyAlignment="1">
      <alignment horizontal="center"/>
    </xf>
    <xf numFmtId="172" fontId="0" fillId="0" borderId="0" xfId="0" applyNumberFormat="1"/>
  </cellXfs>
  <cellStyles count="5">
    <cellStyle name="Bad" xfId="4" builtinId="27"/>
    <cellStyle name="Hyperlink" xfId="3" builtinId="8"/>
    <cellStyle name="Normal" xfId="0" builtinId="0"/>
    <cellStyle name="Normal 3" xfId="2" xr:uid="{00000000-0005-0000-0000-000003000000}"/>
    <cellStyle name="Normal 4" xfId="1" xr:uid="{00000000-0005-0000-0000-000004000000}"/>
  </cellStyles>
  <dxfs count="0"/>
  <tableStyles count="0" defaultTableStyle="TableStyleMedium2" defaultPivotStyle="PivotStyleLight16"/>
  <colors>
    <mruColors>
      <color rgb="FFFFCCFF"/>
      <color rgb="FFFF3300"/>
      <color rgb="FFFF66FF"/>
      <color rgb="FFFF505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714375</xdr:colOff>
      <xdr:row>4</xdr:row>
      <xdr:rowOff>171719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14375" cy="10765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oregon.gov/deq/aq/cao/Pages/CAO-Risk-Assessment-Resources.aspx" TargetMode="External"/><Relationship Id="rId1" Type="http://schemas.openxmlformats.org/officeDocument/2006/relationships/hyperlink" Target="https://secure.sos.state.or.us/oard/displayDivisionRules.action?selectedDivision=43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dimension ref="A1:B18"/>
  <sheetViews>
    <sheetView zoomScale="90" zoomScaleNormal="90" workbookViewId="0">
      <selection sqref="A1:B1"/>
    </sheetView>
  </sheetViews>
  <sheetFormatPr defaultRowHeight="14.4"/>
  <cols>
    <col min="1" max="1" width="26.88671875" customWidth="1"/>
    <col min="2" max="2" width="119.5546875" customWidth="1"/>
  </cols>
  <sheetData>
    <row r="1" spans="1:2" ht="18">
      <c r="A1" s="315" t="s">
        <v>1250</v>
      </c>
      <c r="B1" s="316"/>
    </row>
    <row r="2" spans="1:2" ht="18">
      <c r="A2" s="315" t="s">
        <v>1251</v>
      </c>
      <c r="B2" s="316"/>
    </row>
    <row r="3" spans="1:2" ht="18">
      <c r="A3" s="317" t="s">
        <v>1499</v>
      </c>
      <c r="B3" s="316"/>
    </row>
    <row r="6" spans="1:2">
      <c r="A6" s="87" t="s">
        <v>1235</v>
      </c>
      <c r="B6" s="87" t="s">
        <v>1234</v>
      </c>
    </row>
    <row r="7" spans="1:2" ht="114" customHeight="1">
      <c r="A7" s="318" t="s">
        <v>1456</v>
      </c>
      <c r="B7" s="88" t="s">
        <v>1470</v>
      </c>
    </row>
    <row r="8" spans="1:2" ht="55.2">
      <c r="A8" s="318"/>
      <c r="B8" s="95" t="s">
        <v>1471</v>
      </c>
    </row>
    <row r="9" spans="1:2" ht="51.75" customHeight="1">
      <c r="A9" s="126" t="s">
        <v>1237</v>
      </c>
      <c r="B9" s="89" t="s">
        <v>1472</v>
      </c>
    </row>
    <row r="10" spans="1:2" ht="62.25" customHeight="1">
      <c r="A10" s="126" t="s">
        <v>1400</v>
      </c>
      <c r="B10" s="89" t="s">
        <v>1473</v>
      </c>
    </row>
    <row r="11" spans="1:2" ht="19.5" customHeight="1">
      <c r="A11" s="126"/>
      <c r="B11" s="27" t="s">
        <v>1467</v>
      </c>
    </row>
    <row r="12" spans="1:2" ht="19.5" customHeight="1">
      <c r="A12" s="126" t="s">
        <v>1469</v>
      </c>
      <c r="B12" s="27" t="s">
        <v>1474</v>
      </c>
    </row>
    <row r="13" spans="1:2">
      <c r="A13" s="126"/>
      <c r="B13" s="27"/>
    </row>
    <row r="14" spans="1:2">
      <c r="A14" s="90" t="s">
        <v>1114</v>
      </c>
      <c r="B14" s="91"/>
    </row>
    <row r="15" spans="1:2" ht="44.25" customHeight="1">
      <c r="A15" s="319" t="s">
        <v>1501</v>
      </c>
      <c r="B15" s="319"/>
    </row>
    <row r="16" spans="1:2">
      <c r="A16" s="225" t="s">
        <v>1439</v>
      </c>
      <c r="B16" s="308" t="s">
        <v>1475</v>
      </c>
    </row>
    <row r="17" spans="1:2">
      <c r="A17" s="225" t="s">
        <v>1502</v>
      </c>
      <c r="B17" s="309" t="s">
        <v>1503</v>
      </c>
    </row>
    <row r="18" spans="1:2">
      <c r="A18" s="126"/>
      <c r="B18" s="27"/>
    </row>
  </sheetData>
  <mergeCells count="5">
    <mergeCell ref="A1:B1"/>
    <mergeCell ref="A3:B3"/>
    <mergeCell ref="A2:B2"/>
    <mergeCell ref="A7:A8"/>
    <mergeCell ref="A15:B15"/>
  </mergeCells>
  <hyperlinks>
    <hyperlink ref="B16" r:id="rId1" xr:uid="{00000000-0004-0000-0000-000000000000}"/>
    <hyperlink ref="B17" r:id="rId2" xr:uid="{00000000-0004-0000-0000-000001000000}"/>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BY626"/>
  <sheetViews>
    <sheetView zoomScale="90" zoomScaleNormal="90" workbookViewId="0">
      <pane xSplit="3" ySplit="6" topLeftCell="D7" activePane="bottomRight" state="frozen"/>
      <selection pane="topRight" activeCell="D1" sqref="D1"/>
      <selection pane="bottomLeft" activeCell="A5" sqref="A5"/>
      <selection pane="bottomRight" activeCell="B1" sqref="B1"/>
    </sheetView>
  </sheetViews>
  <sheetFormatPr defaultColWidth="9.21875" defaultRowHeight="14.4"/>
  <cols>
    <col min="1" max="1" width="10.77734375" style="1" customWidth="1"/>
    <col min="2" max="2" width="11" style="166" customWidth="1"/>
    <col min="3" max="3" width="29" style="1" customWidth="1"/>
    <col min="4" max="4" width="11.77734375" style="10" customWidth="1"/>
    <col min="5" max="5" width="10.44140625" style="144" customWidth="1"/>
    <col min="6" max="6" width="9.77734375" style="144" customWidth="1"/>
    <col min="7" max="7" width="9.77734375" style="145" customWidth="1"/>
    <col min="8" max="8" width="12.21875" style="145" customWidth="1"/>
    <col min="9" max="9" width="11.77734375" style="69" customWidth="1"/>
    <col min="10" max="10" width="12.21875" style="69" customWidth="1"/>
    <col min="11" max="11" width="7.44140625" style="69" customWidth="1"/>
    <col min="12" max="12" width="9" style="1" customWidth="1"/>
    <col min="13" max="13" width="7.77734375" style="1" customWidth="1"/>
    <col min="14" max="14" width="9.77734375" style="1" customWidth="1"/>
    <col min="15" max="15" width="7.5546875" style="1" customWidth="1"/>
    <col min="16" max="16" width="9" style="1" customWidth="1"/>
    <col min="17" max="17" width="7.5546875" style="1" customWidth="1"/>
    <col min="18" max="18" width="13.21875" style="1" customWidth="1"/>
    <col min="19" max="19" width="7.5546875" style="1" customWidth="1"/>
    <col min="20" max="20" width="9.21875" style="1" customWidth="1"/>
    <col min="21" max="21" width="8.21875" style="1" customWidth="1"/>
    <col min="22" max="22" width="12.21875" style="1" customWidth="1"/>
    <col min="23" max="23" width="8.21875" style="1" customWidth="1"/>
    <col min="24" max="25" width="10.77734375" style="1" customWidth="1"/>
    <col min="26" max="26" width="11.44140625" style="1" customWidth="1"/>
    <col min="27" max="30" width="10.77734375" style="1" customWidth="1"/>
    <col min="31" max="31" width="10.44140625" style="1" customWidth="1"/>
    <col min="32" max="32" width="10.77734375" style="1" customWidth="1"/>
    <col min="33" max="33" width="12.77734375" style="1" customWidth="1"/>
    <col min="34" max="34" width="11" style="1" customWidth="1"/>
    <col min="35" max="35" width="10" style="1" customWidth="1"/>
    <col min="36" max="36" width="11" style="1" customWidth="1"/>
    <col min="37" max="37" width="11.21875" style="1" customWidth="1"/>
    <col min="38" max="38" width="8.44140625" style="1" customWidth="1"/>
    <col min="39" max="39" width="11.21875" style="1" customWidth="1"/>
    <col min="40" max="40" width="11.77734375" style="1" customWidth="1"/>
    <col min="41" max="41" width="11.44140625" style="1" customWidth="1"/>
    <col min="42" max="42" width="12.5546875" style="1" customWidth="1"/>
    <col min="43" max="43" width="11.44140625" style="1" customWidth="1"/>
    <col min="44" max="44" width="14.21875" style="1" customWidth="1"/>
    <col min="45" max="45" width="12.21875" style="1" customWidth="1"/>
    <col min="46" max="47" width="11.44140625" style="1" customWidth="1"/>
    <col min="48" max="48" width="11.44140625" style="48" customWidth="1"/>
    <col min="49" max="49" width="11.44140625" style="1" customWidth="1"/>
    <col min="50" max="50" width="12.21875" style="48" customWidth="1"/>
    <col min="51" max="52" width="9.21875" style="69" customWidth="1"/>
    <col min="53" max="55" width="9.21875" style="48" customWidth="1"/>
    <col min="56" max="56" width="14" style="48" customWidth="1"/>
    <col min="57" max="57" width="11.21875" style="48" customWidth="1"/>
    <col min="58" max="58" width="12.21875" style="48" customWidth="1"/>
    <col min="59" max="59" width="14" style="48" customWidth="1"/>
    <col min="60" max="60" width="15.5546875" style="54" customWidth="1"/>
    <col min="61" max="61" width="12.21875" style="48" customWidth="1"/>
    <col min="62" max="62" width="13.44140625" style="48" customWidth="1"/>
    <col min="63" max="63" width="15.5546875" style="48" customWidth="1"/>
    <col min="64" max="64" width="9.21875" style="48" customWidth="1"/>
    <col min="65" max="65" width="8.77734375" style="48" customWidth="1"/>
    <col min="66" max="66" width="9.5546875" style="48" customWidth="1"/>
    <col min="67" max="67" width="11.77734375" style="48" customWidth="1"/>
    <col min="68" max="68" width="11.77734375" style="69" customWidth="1"/>
    <col min="69" max="69" width="13.21875" style="69" customWidth="1"/>
    <col min="70" max="71" width="9.21875" style="48" customWidth="1"/>
    <col min="72" max="72" width="12.77734375" style="48" customWidth="1"/>
    <col min="73" max="73" width="9.21875" style="48" customWidth="1"/>
    <col min="74" max="75" width="9.21875" style="69" customWidth="1"/>
    <col min="76" max="76" width="10.21875" style="1" customWidth="1"/>
    <col min="77" max="77" width="8.77734375" style="1" customWidth="1"/>
    <col min="78" max="78" width="12.77734375" style="1" customWidth="1"/>
    <col min="79" max="16384" width="9.21875" style="1"/>
  </cols>
  <sheetData>
    <row r="1" spans="1:77" s="48" customFormat="1">
      <c r="B1" s="285"/>
      <c r="C1" s="287"/>
      <c r="D1" s="287"/>
      <c r="E1" s="144"/>
      <c r="F1" s="144"/>
      <c r="G1" s="145"/>
      <c r="H1" s="145"/>
      <c r="I1" s="69"/>
      <c r="J1" s="69"/>
      <c r="K1" s="69"/>
      <c r="AU1" s="287"/>
      <c r="AY1" s="288">
        <f>COUNT(AY7:AY613)</f>
        <v>301</v>
      </c>
      <c r="AZ1" s="288">
        <f>COUNT(AZ7:AZ613)</f>
        <v>261</v>
      </c>
      <c r="BD1" s="347" t="s">
        <v>1453</v>
      </c>
      <c r="BE1" s="347"/>
      <c r="BF1" s="347"/>
      <c r="BG1" s="347"/>
      <c r="BH1" s="347"/>
      <c r="BI1" s="347"/>
      <c r="BJ1" s="347"/>
      <c r="BK1" s="347"/>
      <c r="BL1" s="347"/>
      <c r="BM1" s="347"/>
      <c r="BN1" s="347"/>
      <c r="BO1" s="347"/>
      <c r="BP1" s="69"/>
      <c r="BQ1" s="69"/>
      <c r="BV1" s="69"/>
      <c r="BW1" s="69"/>
    </row>
    <row r="2" spans="1:77" s="48" customFormat="1">
      <c r="A2" s="10"/>
      <c r="B2" s="285"/>
      <c r="C2" s="286"/>
      <c r="D2" s="286"/>
      <c r="E2" s="144"/>
      <c r="F2" s="144"/>
      <c r="G2" s="145"/>
      <c r="H2" s="145"/>
      <c r="I2" s="69"/>
      <c r="J2" s="69"/>
      <c r="K2" s="69"/>
      <c r="AY2" s="69"/>
      <c r="AZ2" s="69"/>
      <c r="BD2" s="348"/>
      <c r="BE2" s="348"/>
      <c r="BF2" s="348"/>
      <c r="BG2" s="348"/>
      <c r="BH2" s="348"/>
      <c r="BI2" s="348"/>
      <c r="BJ2" s="348"/>
      <c r="BK2" s="348"/>
      <c r="BL2" s="348"/>
      <c r="BM2" s="348"/>
      <c r="BN2" s="348"/>
      <c r="BO2" s="348"/>
      <c r="BP2" s="69"/>
      <c r="BQ2" s="69"/>
      <c r="BV2" s="69"/>
      <c r="BW2" s="69"/>
    </row>
    <row r="3" spans="1:77" ht="30" customHeight="1">
      <c r="A3" s="2"/>
      <c r="B3" s="324" t="s">
        <v>1220</v>
      </c>
      <c r="C3" s="297"/>
      <c r="D3" s="300"/>
      <c r="E3" s="339" t="s">
        <v>1407</v>
      </c>
      <c r="F3" s="340"/>
      <c r="G3" s="340"/>
      <c r="H3" s="340"/>
      <c r="I3" s="340"/>
      <c r="J3" s="242"/>
      <c r="K3" s="243"/>
      <c r="L3" s="326" t="s">
        <v>1205</v>
      </c>
      <c r="M3" s="327"/>
      <c r="N3" s="327"/>
      <c r="O3" s="327"/>
      <c r="P3" s="327"/>
      <c r="Q3" s="327"/>
      <c r="R3" s="327"/>
      <c r="S3" s="327"/>
      <c r="T3" s="327"/>
      <c r="U3" s="327"/>
      <c r="V3" s="327"/>
      <c r="W3" s="328"/>
      <c r="X3" s="343" t="s">
        <v>1207</v>
      </c>
      <c r="Y3" s="344"/>
      <c r="Z3" s="344"/>
      <c r="AA3" s="344"/>
      <c r="AB3" s="344"/>
      <c r="AC3" s="344"/>
      <c r="AD3" s="344"/>
      <c r="AE3" s="344"/>
      <c r="AF3" s="344"/>
      <c r="AG3" s="344"/>
      <c r="AH3" s="344"/>
      <c r="AI3" s="344"/>
      <c r="AJ3" s="344"/>
      <c r="AK3" s="355" t="s">
        <v>1209</v>
      </c>
      <c r="AL3" s="356"/>
      <c r="AM3" s="356"/>
      <c r="AN3" s="356"/>
      <c r="AO3" s="356"/>
      <c r="AP3" s="356"/>
      <c r="AQ3" s="356"/>
      <c r="AR3" s="356"/>
      <c r="AS3" s="357"/>
      <c r="AT3" s="391" t="s">
        <v>1229</v>
      </c>
      <c r="AU3" s="392"/>
      <c r="AV3" s="392"/>
      <c r="AW3" s="392"/>
      <c r="AX3" s="116"/>
      <c r="AY3" s="360" t="s">
        <v>1249</v>
      </c>
      <c r="AZ3" s="362" t="s">
        <v>1177</v>
      </c>
      <c r="BA3" s="387" t="s">
        <v>1222</v>
      </c>
      <c r="BB3" s="388"/>
      <c r="BC3" s="389"/>
      <c r="BD3" s="373" t="s">
        <v>1408</v>
      </c>
      <c r="BE3" s="374"/>
      <c r="BF3" s="375"/>
      <c r="BG3" s="376"/>
      <c r="BH3" s="373" t="s">
        <v>1409</v>
      </c>
      <c r="BI3" s="374"/>
      <c r="BJ3" s="375"/>
      <c r="BK3" s="376"/>
      <c r="BL3" s="352" t="s">
        <v>1221</v>
      </c>
      <c r="BM3" s="353"/>
      <c r="BN3" s="353"/>
      <c r="BO3" s="354"/>
      <c r="BP3" s="384" t="s">
        <v>1447</v>
      </c>
      <c r="BQ3" s="385"/>
      <c r="BR3" s="385"/>
      <c r="BS3" s="385"/>
      <c r="BT3" s="385"/>
      <c r="BU3" s="386"/>
      <c r="BV3" s="364" t="s">
        <v>1448</v>
      </c>
      <c r="BW3" s="365"/>
      <c r="BX3" s="365"/>
      <c r="BY3" s="366"/>
    </row>
    <row r="4" spans="1:77" ht="24" customHeight="1">
      <c r="A4" s="2"/>
      <c r="B4" s="325"/>
      <c r="C4" s="297"/>
      <c r="D4" s="300"/>
      <c r="E4" s="341"/>
      <c r="F4" s="342"/>
      <c r="G4" s="342"/>
      <c r="H4" s="342"/>
      <c r="I4" s="342"/>
      <c r="J4" s="133"/>
      <c r="K4" s="71"/>
      <c r="L4" s="329" t="s">
        <v>1206</v>
      </c>
      <c r="M4" s="330"/>
      <c r="N4" s="330"/>
      <c r="O4" s="330"/>
      <c r="P4" s="330"/>
      <c r="Q4" s="330"/>
      <c r="R4" s="330"/>
      <c r="S4" s="330"/>
      <c r="T4" s="330"/>
      <c r="U4" s="330"/>
      <c r="V4" s="330"/>
      <c r="W4" s="331"/>
      <c r="X4" s="334" t="s">
        <v>0</v>
      </c>
      <c r="Y4" s="335"/>
      <c r="Z4" s="335"/>
      <c r="AA4" s="335"/>
      <c r="AB4" s="335"/>
      <c r="AC4" s="335"/>
      <c r="AD4" s="335"/>
      <c r="AE4" s="335"/>
      <c r="AF4" s="334" t="s">
        <v>1</v>
      </c>
      <c r="AG4" s="335"/>
      <c r="AH4" s="335"/>
      <c r="AI4" s="335"/>
      <c r="AJ4" s="346"/>
      <c r="AK4" s="358" t="s">
        <v>1129</v>
      </c>
      <c r="AL4" s="359"/>
      <c r="AM4" s="358" t="s">
        <v>1233</v>
      </c>
      <c r="AN4" s="358"/>
      <c r="AO4" s="358"/>
      <c r="AP4" s="358"/>
      <c r="AQ4" s="358"/>
      <c r="AR4" s="358"/>
      <c r="AS4" s="358"/>
      <c r="AT4" s="391"/>
      <c r="AU4" s="392"/>
      <c r="AV4" s="392"/>
      <c r="AW4" s="392"/>
      <c r="AX4" s="116"/>
      <c r="AY4" s="361"/>
      <c r="AZ4" s="363"/>
      <c r="BA4" s="244"/>
      <c r="BB4" s="245"/>
      <c r="BC4" s="246"/>
      <c r="BD4" s="377"/>
      <c r="BE4" s="378"/>
      <c r="BF4" s="379"/>
      <c r="BG4" s="380"/>
      <c r="BH4" s="377"/>
      <c r="BI4" s="378"/>
      <c r="BJ4" s="379"/>
      <c r="BK4" s="380"/>
      <c r="BL4" s="349" t="s">
        <v>1446</v>
      </c>
      <c r="BM4" s="350"/>
      <c r="BN4" s="350"/>
      <c r="BO4" s="351"/>
      <c r="BP4" s="381" t="s">
        <v>1226</v>
      </c>
      <c r="BQ4" s="382"/>
      <c r="BR4" s="382" t="s">
        <v>1422</v>
      </c>
      <c r="BS4" s="382"/>
      <c r="BT4" s="382"/>
      <c r="BU4" s="383"/>
      <c r="BV4" s="370" t="s">
        <v>1449</v>
      </c>
      <c r="BW4" s="371"/>
      <c r="BX4" s="371"/>
      <c r="BY4" s="372"/>
    </row>
    <row r="5" spans="1:77" ht="15" customHeight="1">
      <c r="A5" s="2"/>
      <c r="B5" s="325"/>
      <c r="C5" s="297"/>
      <c r="D5" s="300"/>
      <c r="E5" s="332"/>
      <c r="F5" s="332"/>
      <c r="G5" s="332"/>
      <c r="H5" s="332"/>
      <c r="I5" s="333"/>
      <c r="J5" s="133" t="s">
        <v>1204</v>
      </c>
      <c r="K5" s="71"/>
      <c r="L5" s="336" t="s">
        <v>2</v>
      </c>
      <c r="M5" s="337"/>
      <c r="N5" s="337"/>
      <c r="O5" s="337"/>
      <c r="P5" s="337"/>
      <c r="Q5" s="338"/>
      <c r="R5" s="336" t="s">
        <v>3</v>
      </c>
      <c r="S5" s="337"/>
      <c r="T5" s="337"/>
      <c r="U5" s="337"/>
      <c r="V5" s="337"/>
      <c r="W5" s="338"/>
      <c r="X5" s="322" t="s">
        <v>4</v>
      </c>
      <c r="Y5" s="321" t="s">
        <v>5</v>
      </c>
      <c r="Z5" s="322" t="s">
        <v>1230</v>
      </c>
      <c r="AA5" s="321" t="s">
        <v>6</v>
      </c>
      <c r="AB5" s="322" t="s">
        <v>7</v>
      </c>
      <c r="AC5" s="321" t="s">
        <v>6</v>
      </c>
      <c r="AD5" s="322" t="s">
        <v>8</v>
      </c>
      <c r="AE5" s="321" t="s">
        <v>9</v>
      </c>
      <c r="AF5" s="322" t="s">
        <v>1208</v>
      </c>
      <c r="AG5" s="321" t="s">
        <v>1212</v>
      </c>
      <c r="AH5" s="321" t="s">
        <v>9</v>
      </c>
      <c r="AI5" s="322" t="s">
        <v>10</v>
      </c>
      <c r="AJ5" s="322" t="s">
        <v>9</v>
      </c>
      <c r="AK5" s="323" t="s">
        <v>1210</v>
      </c>
      <c r="AL5" s="323" t="s">
        <v>1216</v>
      </c>
      <c r="AM5" s="323" t="s">
        <v>1211</v>
      </c>
      <c r="AN5" s="390" t="s">
        <v>1212</v>
      </c>
      <c r="AO5" s="323" t="s">
        <v>11</v>
      </c>
      <c r="AP5" s="323" t="s">
        <v>1213</v>
      </c>
      <c r="AQ5" s="323" t="s">
        <v>1215</v>
      </c>
      <c r="AR5" s="323" t="s">
        <v>1214</v>
      </c>
      <c r="AS5" s="323" t="s">
        <v>12</v>
      </c>
      <c r="AT5" s="320" t="s">
        <v>1217</v>
      </c>
      <c r="AU5" s="320" t="s">
        <v>1212</v>
      </c>
      <c r="AV5" s="117"/>
      <c r="AW5" s="320" t="s">
        <v>1218</v>
      </c>
      <c r="AX5" s="118"/>
      <c r="BA5" s="244"/>
      <c r="BB5" s="245"/>
      <c r="BC5" s="246"/>
      <c r="BD5" s="377"/>
      <c r="BE5" s="378"/>
      <c r="BF5" s="379"/>
      <c r="BG5" s="380"/>
      <c r="BH5" s="377"/>
      <c r="BI5" s="378"/>
      <c r="BJ5" s="379"/>
      <c r="BK5" s="380"/>
      <c r="BL5" s="235"/>
      <c r="BM5" s="233"/>
      <c r="BN5" s="233"/>
      <c r="BO5" s="234"/>
      <c r="BP5" s="250"/>
      <c r="BQ5" s="260"/>
      <c r="BR5" s="255"/>
      <c r="BS5" s="255"/>
      <c r="BT5" s="255"/>
      <c r="BU5" s="256"/>
      <c r="BV5" s="367" t="s">
        <v>1128</v>
      </c>
      <c r="BW5" s="368"/>
      <c r="BX5" s="368" t="s">
        <v>1420</v>
      </c>
      <c r="BY5" s="369"/>
    </row>
    <row r="6" spans="1:77" ht="79.95" customHeight="1" thickBot="1">
      <c r="A6" s="294" t="s">
        <v>1482</v>
      </c>
      <c r="B6" s="167" t="s">
        <v>13</v>
      </c>
      <c r="C6" s="297" t="s">
        <v>14</v>
      </c>
      <c r="D6" s="306" t="s">
        <v>1493</v>
      </c>
      <c r="E6" s="301" t="s">
        <v>1384</v>
      </c>
      <c r="F6" s="134" t="s">
        <v>1376</v>
      </c>
      <c r="G6" s="136" t="s">
        <v>1385</v>
      </c>
      <c r="H6" s="136" t="s">
        <v>1386</v>
      </c>
      <c r="I6" s="134" t="s">
        <v>1201</v>
      </c>
      <c r="J6" s="134" t="s">
        <v>1219</v>
      </c>
      <c r="K6" s="3" t="s">
        <v>15</v>
      </c>
      <c r="L6" s="4" t="s">
        <v>16</v>
      </c>
      <c r="M6" s="4" t="s">
        <v>17</v>
      </c>
      <c r="N6" s="4" t="s">
        <v>1202</v>
      </c>
      <c r="O6" s="4" t="s">
        <v>18</v>
      </c>
      <c r="P6" s="4" t="s">
        <v>19</v>
      </c>
      <c r="Q6" s="4" t="s">
        <v>18</v>
      </c>
      <c r="R6" s="4" t="s">
        <v>20</v>
      </c>
      <c r="S6" s="4" t="s">
        <v>18</v>
      </c>
      <c r="T6" s="4" t="s">
        <v>1203</v>
      </c>
      <c r="U6" s="4" t="s">
        <v>18</v>
      </c>
      <c r="V6" s="4" t="s">
        <v>21</v>
      </c>
      <c r="W6" s="4" t="s">
        <v>18</v>
      </c>
      <c r="X6" s="322"/>
      <c r="Y6" s="322"/>
      <c r="Z6" s="322"/>
      <c r="AA6" s="322"/>
      <c r="AB6" s="322"/>
      <c r="AC6" s="322"/>
      <c r="AD6" s="322"/>
      <c r="AE6" s="322"/>
      <c r="AF6" s="322"/>
      <c r="AG6" s="345"/>
      <c r="AH6" s="322"/>
      <c r="AI6" s="322"/>
      <c r="AJ6" s="322"/>
      <c r="AK6" s="323"/>
      <c r="AL6" s="323"/>
      <c r="AM6" s="323"/>
      <c r="AN6" s="345"/>
      <c r="AO6" s="323"/>
      <c r="AP6" s="323"/>
      <c r="AQ6" s="323"/>
      <c r="AR6" s="323"/>
      <c r="AS6" s="323"/>
      <c r="AT6" s="320"/>
      <c r="AU6" s="393"/>
      <c r="AV6" s="119" t="s">
        <v>1378</v>
      </c>
      <c r="AW6" s="320"/>
      <c r="AX6" s="119" t="s">
        <v>1377</v>
      </c>
      <c r="AY6" s="72" t="s">
        <v>1179</v>
      </c>
      <c r="AZ6" s="72" t="s">
        <v>1127</v>
      </c>
      <c r="BA6" s="247" t="s">
        <v>1140</v>
      </c>
      <c r="BB6" s="248" t="s">
        <v>1223</v>
      </c>
      <c r="BC6" s="249" t="s">
        <v>1162</v>
      </c>
      <c r="BD6" s="238" t="s">
        <v>1232</v>
      </c>
      <c r="BE6" s="239" t="s">
        <v>1380</v>
      </c>
      <c r="BF6" s="239" t="s">
        <v>1167</v>
      </c>
      <c r="BG6" s="240" t="s">
        <v>1379</v>
      </c>
      <c r="BH6" s="241" t="s">
        <v>1381</v>
      </c>
      <c r="BI6" s="239" t="s">
        <v>1380</v>
      </c>
      <c r="BJ6" s="239" t="s">
        <v>1382</v>
      </c>
      <c r="BK6" s="240" t="s">
        <v>1383</v>
      </c>
      <c r="BL6" s="236" t="s">
        <v>1417</v>
      </c>
      <c r="BM6" s="114" t="s">
        <v>1418</v>
      </c>
      <c r="BN6" s="114" t="s">
        <v>1419</v>
      </c>
      <c r="BO6" s="237" t="s">
        <v>1182</v>
      </c>
      <c r="BP6" s="251" t="s">
        <v>1231</v>
      </c>
      <c r="BQ6" s="258" t="s">
        <v>1460</v>
      </c>
      <c r="BR6" s="257" t="s">
        <v>1227</v>
      </c>
      <c r="BS6" s="257" t="s">
        <v>1228</v>
      </c>
      <c r="BT6" s="258" t="s">
        <v>1461</v>
      </c>
      <c r="BU6" s="259" t="s">
        <v>1231</v>
      </c>
      <c r="BV6" s="252" t="s">
        <v>1224</v>
      </c>
      <c r="BW6" s="253" t="s">
        <v>1225</v>
      </c>
      <c r="BX6" s="253" t="s">
        <v>1224</v>
      </c>
      <c r="BY6" s="254" t="s">
        <v>1225</v>
      </c>
    </row>
    <row r="7" spans="1:77" s="48" customFormat="1" ht="16.5" customHeight="1" thickTop="1">
      <c r="A7" s="223">
        <v>1</v>
      </c>
      <c r="B7" s="168" t="s">
        <v>22</v>
      </c>
      <c r="C7" s="146" t="s">
        <v>23</v>
      </c>
      <c r="D7" s="302" t="s">
        <v>1494</v>
      </c>
      <c r="E7" s="147">
        <v>0.45</v>
      </c>
      <c r="F7" s="147">
        <f>AN7</f>
        <v>0.45454545454545447</v>
      </c>
      <c r="G7" s="148">
        <v>43231</v>
      </c>
      <c r="H7" s="148"/>
      <c r="I7" s="129" t="s">
        <v>24</v>
      </c>
      <c r="J7" s="129"/>
      <c r="K7" s="5" t="s">
        <v>25</v>
      </c>
      <c r="L7" s="6"/>
      <c r="M7" s="7"/>
      <c r="N7" s="6"/>
      <c r="O7" s="7"/>
      <c r="P7" s="6"/>
      <c r="Q7" s="7"/>
      <c r="R7" s="8"/>
      <c r="S7" s="7"/>
      <c r="T7" s="8"/>
      <c r="U7" s="7"/>
      <c r="V7" s="8"/>
      <c r="W7" s="7"/>
      <c r="X7" s="6">
        <v>470</v>
      </c>
      <c r="Y7" s="7">
        <v>39783</v>
      </c>
      <c r="Z7" s="6">
        <v>300</v>
      </c>
      <c r="AA7" s="7">
        <v>39783</v>
      </c>
      <c r="AB7" s="6">
        <v>140</v>
      </c>
      <c r="AC7" s="7">
        <v>39783</v>
      </c>
      <c r="AD7" s="6"/>
      <c r="AE7" s="7"/>
      <c r="AF7" s="6">
        <v>2.7E-6</v>
      </c>
      <c r="AG7" s="6">
        <f>IF(ISBLANK(AF7),"",0.000001/AF7)</f>
        <v>0.37037037037037035</v>
      </c>
      <c r="AH7" s="7">
        <v>36251</v>
      </c>
      <c r="AI7" s="6"/>
      <c r="AJ7" s="7"/>
      <c r="AK7" s="6">
        <v>9</v>
      </c>
      <c r="AL7" s="7">
        <v>33512</v>
      </c>
      <c r="AM7" s="6">
        <v>2.2000000000000001E-6</v>
      </c>
      <c r="AN7" s="6">
        <f>IF(ISBLANK(AM7),"",0.000001/AM7)</f>
        <v>0.45454545454545447</v>
      </c>
      <c r="AO7" s="7">
        <v>32295</v>
      </c>
      <c r="AP7" s="8"/>
      <c r="AQ7" s="7"/>
      <c r="AR7" s="8"/>
      <c r="AS7" s="7"/>
      <c r="AT7" s="6"/>
      <c r="AU7" s="56" t="str">
        <f>IF(ISBLANK(AT7),"",0.000001/(AT7/1000))</f>
        <v/>
      </c>
      <c r="AV7" s="56"/>
      <c r="AW7" s="6"/>
      <c r="AX7" s="56"/>
      <c r="AY7" s="69">
        <f>IF(F7&amp;L7&amp;N7&amp;P7&amp;X7&amp;Z7&amp;AB7&amp;AF7&amp;AK7&amp;AM7&amp;AT7&amp;AW7&lt;&gt;"",1,"")</f>
        <v>1</v>
      </c>
      <c r="AZ7" s="69">
        <v>1</v>
      </c>
      <c r="BA7" s="50"/>
      <c r="BB7" s="51"/>
      <c r="BC7" s="51"/>
      <c r="BD7" s="207">
        <f t="shared" ref="BD7:BD38" si="0">IF(AND(G7="",AH7="",AO7="",AV7=""), "--", IF(AND(G7&gt;=AH7,G7&gt;=AO7,G7&gt;=AV7), F7, IF(AND(AH7&gt;=AO7,AH7&gt;=AV7), AG7, IF(AO7&gt;=AV7, AN7, IF(ISNUMBER(AV7), AU7, "--")))))</f>
        <v>0.45454545454545447</v>
      </c>
      <c r="BE7" s="150" t="str">
        <f t="shared" ref="BE7:BE38" si="1">IF(BD7="--","--", IF(BD7=F7,"A","--"))</f>
        <v>A</v>
      </c>
      <c r="BF7" s="150" t="str">
        <f t="shared" ref="BF7:BF38" si="2">IF(BD7="--","--", IF(BD7=AG7,"O", IF(BD7=AN7,"I", IF(BD7=AU7,"P", IF(BD7=F7,"A")))))</f>
        <v>I</v>
      </c>
      <c r="BG7" s="151">
        <f t="shared" ref="BG7:BG38" si="3">IF(AND(G7="",AH7="",AO7="",AV7=""), "--", IF(AND(G7&gt;=AH7,G7&gt;=AO7,G7&gt;=AV7), G7, IF(AND(AH7&gt;=AO7,AH7&gt;=AV7), AH7, IF(AO7&gt;=AV7, AO7, IF(ISNUMBER(AV7), AV7, "--")))))</f>
        <v>43231</v>
      </c>
      <c r="BH7" s="149">
        <f t="shared" ref="BH7:BH70" si="4">IF(AND(H7="",M7="",AC7="",AL7="",AX7=""), "--", IF(AND(H7&gt;=M7,H7&gt;=AC7,H7&gt;=AL7,H7&gt;=AX7), F7, IF(AND(M7&gt;=AC7,M7&gt;=AL7,M7&gt;=AX7), L7, IF(AND(AC7&gt;=AL7,AC7&gt;=AX7), AB7, IF(AL7&gt;=AX7, AK7, IF(ISNUMBER(AX7), AW7, "--"))))))</f>
        <v>140</v>
      </c>
      <c r="BI7" s="150" t="str">
        <f t="shared" ref="BI7:BI70" si="5">IF(BH7="","--", IF(BH7=F7,"A","--"))</f>
        <v>--</v>
      </c>
      <c r="BJ7" s="150" t="str">
        <f t="shared" ref="BJ7:BJ70" si="6">IF(BH7="--","--", IF(BH7=L7,"T", IF(BH7=AB7,"O", IF(BH7=AK7,"I", IF(BH7=AW7,"P", IF(BH7=F7,"A"))))))</f>
        <v>O</v>
      </c>
      <c r="BK7" s="151">
        <f t="shared" ref="BK7:BK70" si="7">IF(AND(H7="",M7="",AC7="",AL7="",AX7=""), "--", IF(AND(H7&gt;=M7,H7&gt;=AC7,H7&gt;=AL7,H7&gt;=AX7), H7, IF(AND(M7&gt;=AC7,M7&gt;=AL7,M7&gt;=AX7), M7, IF(AND(AC7&gt;=AL7,AC7&gt;=AX7), AC7, IF(AL7&gt;=AX7, AL7, IF(ISNUMBER(AX7), AX7, "--"))))))</f>
        <v>39783</v>
      </c>
      <c r="BL7" s="49">
        <f t="shared" ref="BL7:BL70" si="8">IF(ISNUMBER(J7),J7,IF(ISNUMBER(P7),P7,IF(ISNUMBER(X7),X7,IF(ISNUMBER(N7),N7,""))))</f>
        <v>470</v>
      </c>
      <c r="BM7" s="50" t="str">
        <f t="shared" ref="BM7:BM38" si="9">IF(COUNTBLANK(BL7),"",IF(BL7=J7,"S",IF(BL7=P7,"T",IF(BL7=X7,"O",IF(BL7=N7,"Tint","")))))</f>
        <v>O</v>
      </c>
      <c r="BN7" s="49">
        <f t="shared" ref="BN7:BN70" si="10">IF(AND(ISNUMBER(BL7),ISNUMBER(BH7),BL7&lt;BH7),BH7,BL7)</f>
        <v>470</v>
      </c>
      <c r="BO7" s="50" t="str">
        <f t="shared" ref="BO7:BO70" si="11">IF(COUNTBLANK(BL7),"", IF(BN7=BL7,BM7,BF7))</f>
        <v>O</v>
      </c>
      <c r="BP7" s="50"/>
      <c r="BQ7" s="50"/>
      <c r="BR7" s="51"/>
      <c r="BS7" s="51"/>
      <c r="BT7" s="51"/>
      <c r="BU7" s="51"/>
      <c r="BV7" s="50">
        <v>1</v>
      </c>
      <c r="BW7" s="50">
        <v>1</v>
      </c>
      <c r="BX7" s="50">
        <v>1</v>
      </c>
      <c r="BY7" s="50">
        <v>1</v>
      </c>
    </row>
    <row r="8" spans="1:77" s="48" customFormat="1" ht="15" customHeight="1">
      <c r="A8" s="223">
        <v>2</v>
      </c>
      <c r="B8" s="169" t="s">
        <v>26</v>
      </c>
      <c r="C8" s="53" t="s">
        <v>27</v>
      </c>
      <c r="D8" s="13"/>
      <c r="E8" s="132"/>
      <c r="F8" s="132"/>
      <c r="G8" s="152"/>
      <c r="H8" s="152"/>
      <c r="I8" s="66"/>
      <c r="J8" s="66"/>
      <c r="K8" s="52" t="s">
        <v>25</v>
      </c>
      <c r="L8" s="54"/>
      <c r="M8" s="55"/>
      <c r="N8" s="54"/>
      <c r="O8" s="55"/>
      <c r="P8" s="54"/>
      <c r="Q8" s="55"/>
      <c r="S8" s="55"/>
      <c r="U8" s="55"/>
      <c r="V8" s="10"/>
      <c r="W8" s="55"/>
      <c r="X8" s="56"/>
      <c r="Y8" s="55"/>
      <c r="Z8" s="56"/>
      <c r="AA8" s="55"/>
      <c r="AB8" s="56"/>
      <c r="AC8" s="55"/>
      <c r="AD8" s="56"/>
      <c r="AE8" s="55"/>
      <c r="AF8" s="56">
        <v>2.0000000000000002E-5</v>
      </c>
      <c r="AG8" s="56">
        <f>IF(ISBLANK(AF8),"",0.000001/AF8)</f>
        <v>4.9999999999999996E-2</v>
      </c>
      <c r="AH8" s="55">
        <v>36251</v>
      </c>
      <c r="AI8" s="56"/>
      <c r="AJ8" s="55"/>
      <c r="AK8" s="10"/>
      <c r="AL8" s="55"/>
      <c r="AN8" s="54" t="str">
        <f t="shared" ref="AN8:AN68" si="12">IF(ISBLANK(AM8),"",0.000001/AM8)</f>
        <v/>
      </c>
      <c r="AO8" s="55"/>
      <c r="AQ8" s="55"/>
      <c r="AS8" s="55"/>
      <c r="AT8" s="54"/>
      <c r="AU8" s="56" t="str">
        <f t="shared" ref="AU8:AU68" si="13">IF(ISBLANK(AT8),"",0.000001/(AT8/1000))</f>
        <v/>
      </c>
      <c r="AV8" s="56"/>
      <c r="AW8" s="54"/>
      <c r="AX8" s="54"/>
      <c r="AY8" s="69">
        <f t="shared" ref="AY8:AY71" si="14">IF(F8&amp;L8&amp;N8&amp;P8&amp;X8&amp;Z8&amp;AB8&amp;AF8&amp;AK8&amp;AM8&amp;AT8&amp;AW8&lt;&gt;"",1,"")</f>
        <v>1</v>
      </c>
      <c r="AZ8" s="69">
        <v>1</v>
      </c>
      <c r="BA8" s="50"/>
      <c r="BB8" s="51"/>
      <c r="BC8" s="51"/>
      <c r="BD8" s="149">
        <f t="shared" si="0"/>
        <v>4.9999999999999996E-2</v>
      </c>
      <c r="BE8" s="150" t="str">
        <f t="shared" si="1"/>
        <v>--</v>
      </c>
      <c r="BF8" s="150" t="str">
        <f t="shared" si="2"/>
        <v>O</v>
      </c>
      <c r="BG8" s="151">
        <f t="shared" si="3"/>
        <v>36251</v>
      </c>
      <c r="BH8" s="149" t="str">
        <f t="shared" si="4"/>
        <v>--</v>
      </c>
      <c r="BI8" s="150" t="str">
        <f t="shared" si="5"/>
        <v>--</v>
      </c>
      <c r="BJ8" s="150" t="str">
        <f t="shared" si="6"/>
        <v>--</v>
      </c>
      <c r="BK8" s="151" t="str">
        <f t="shared" si="7"/>
        <v>--</v>
      </c>
      <c r="BL8" s="49" t="str">
        <f t="shared" si="8"/>
        <v/>
      </c>
      <c r="BM8" s="50" t="str">
        <f t="shared" si="9"/>
        <v/>
      </c>
      <c r="BN8" s="49" t="str">
        <f t="shared" si="10"/>
        <v/>
      </c>
      <c r="BO8" s="50" t="str">
        <f t="shared" si="11"/>
        <v/>
      </c>
      <c r="BP8" s="50"/>
      <c r="BQ8" s="50"/>
      <c r="BR8" s="51"/>
      <c r="BS8" s="51"/>
      <c r="BT8" s="51"/>
      <c r="BU8" s="51"/>
      <c r="BV8" s="50">
        <v>1</v>
      </c>
      <c r="BW8" s="50">
        <v>1</v>
      </c>
      <c r="BX8" s="50">
        <v>1</v>
      </c>
      <c r="BY8" s="50">
        <v>1</v>
      </c>
    </row>
    <row r="9" spans="1:77" s="48" customFormat="1" ht="15" customHeight="1">
      <c r="A9" s="223">
        <v>634</v>
      </c>
      <c r="B9" s="169" t="s">
        <v>28</v>
      </c>
      <c r="C9" s="53" t="s">
        <v>29</v>
      </c>
      <c r="D9" s="302" t="s">
        <v>1494</v>
      </c>
      <c r="E9" s="132"/>
      <c r="F9" s="132"/>
      <c r="G9" s="152"/>
      <c r="H9" s="152"/>
      <c r="I9" s="66"/>
      <c r="J9" s="66">
        <v>62000</v>
      </c>
      <c r="K9" s="52"/>
      <c r="L9" s="54">
        <v>31000</v>
      </c>
      <c r="M9" s="55">
        <v>34455</v>
      </c>
      <c r="N9" s="54">
        <v>31000</v>
      </c>
      <c r="O9" s="55">
        <v>34455</v>
      </c>
      <c r="P9" s="54">
        <v>62000</v>
      </c>
      <c r="Q9" s="55">
        <v>34455</v>
      </c>
      <c r="S9" s="55"/>
      <c r="U9" s="55"/>
      <c r="V9" s="10"/>
      <c r="W9" s="55"/>
      <c r="X9" s="56"/>
      <c r="Y9" s="55"/>
      <c r="Z9" s="56"/>
      <c r="AA9" s="55"/>
      <c r="AB9" s="56"/>
      <c r="AC9" s="55"/>
      <c r="AD9" s="56"/>
      <c r="AE9" s="55"/>
      <c r="AF9" s="56"/>
      <c r="AG9" s="56" t="str">
        <f t="shared" ref="AG9:AG69" si="15">IF(ISBLANK(AF9),"",0.000001/AF9)</f>
        <v/>
      </c>
      <c r="AH9" s="55"/>
      <c r="AI9" s="56"/>
      <c r="AJ9" s="55"/>
      <c r="AK9" s="10"/>
      <c r="AL9" s="55"/>
      <c r="AN9" s="54" t="str">
        <f t="shared" si="12"/>
        <v/>
      </c>
      <c r="AO9" s="55"/>
      <c r="AQ9" s="55"/>
      <c r="AS9" s="55"/>
      <c r="AT9" s="54"/>
      <c r="AU9" s="56" t="str">
        <f t="shared" si="13"/>
        <v/>
      </c>
      <c r="AV9" s="56"/>
      <c r="AW9" s="54"/>
      <c r="AX9" s="54"/>
      <c r="AY9" s="69">
        <f t="shared" si="14"/>
        <v>1</v>
      </c>
      <c r="AZ9" s="69">
        <v>1</v>
      </c>
      <c r="BA9" s="50"/>
      <c r="BB9" s="51"/>
      <c r="BC9" s="51"/>
      <c r="BD9" s="149" t="str">
        <f t="shared" si="0"/>
        <v>--</v>
      </c>
      <c r="BE9" s="150" t="str">
        <f t="shared" si="1"/>
        <v>--</v>
      </c>
      <c r="BF9" s="150" t="str">
        <f t="shared" si="2"/>
        <v>--</v>
      </c>
      <c r="BG9" s="151" t="str">
        <f t="shared" si="3"/>
        <v>--</v>
      </c>
      <c r="BH9" s="149">
        <f t="shared" si="4"/>
        <v>31000</v>
      </c>
      <c r="BI9" s="150" t="str">
        <f t="shared" si="5"/>
        <v>--</v>
      </c>
      <c r="BJ9" s="150" t="str">
        <f t="shared" si="6"/>
        <v>T</v>
      </c>
      <c r="BK9" s="151">
        <f t="shared" si="7"/>
        <v>34455</v>
      </c>
      <c r="BL9" s="49">
        <f t="shared" si="8"/>
        <v>62000</v>
      </c>
      <c r="BM9" s="50" t="str">
        <f t="shared" si="9"/>
        <v>S</v>
      </c>
      <c r="BN9" s="49">
        <f t="shared" si="10"/>
        <v>62000</v>
      </c>
      <c r="BO9" s="50" t="str">
        <f t="shared" si="11"/>
        <v>S</v>
      </c>
      <c r="BP9" s="50"/>
      <c r="BQ9" s="50"/>
      <c r="BR9" s="51"/>
      <c r="BS9" s="51"/>
      <c r="BT9" s="51"/>
      <c r="BU9" s="51"/>
      <c r="BV9" s="50">
        <v>1</v>
      </c>
      <c r="BW9" s="50">
        <v>1</v>
      </c>
      <c r="BX9" s="50">
        <v>1</v>
      </c>
      <c r="BY9" s="50">
        <v>1</v>
      </c>
    </row>
    <row r="10" spans="1:77" s="48" customFormat="1" ht="15" customHeight="1">
      <c r="A10" s="223">
        <v>3</v>
      </c>
      <c r="B10" s="169" t="s">
        <v>30</v>
      </c>
      <c r="C10" s="53" t="s">
        <v>31</v>
      </c>
      <c r="D10" s="302" t="s">
        <v>1494</v>
      </c>
      <c r="E10" s="132"/>
      <c r="F10" s="132"/>
      <c r="G10" s="152"/>
      <c r="H10" s="152"/>
      <c r="I10" s="66"/>
      <c r="J10" s="66"/>
      <c r="K10" s="52" t="s">
        <v>25</v>
      </c>
      <c r="L10" s="54"/>
      <c r="M10" s="55"/>
      <c r="N10" s="54"/>
      <c r="O10" s="55"/>
      <c r="P10" s="54"/>
      <c r="Q10" s="55"/>
      <c r="R10" s="54"/>
      <c r="S10" s="55"/>
      <c r="T10" s="54"/>
      <c r="U10" s="55"/>
      <c r="V10" s="56"/>
      <c r="W10" s="55"/>
      <c r="X10" s="56"/>
      <c r="Y10" s="55"/>
      <c r="Z10" s="56"/>
      <c r="AA10" s="55"/>
      <c r="AB10" s="56"/>
      <c r="AC10" s="55"/>
      <c r="AD10" s="56"/>
      <c r="AE10" s="55"/>
      <c r="AF10" s="56"/>
      <c r="AG10" s="56" t="str">
        <f t="shared" si="15"/>
        <v/>
      </c>
      <c r="AH10" s="55"/>
      <c r="AI10" s="56"/>
      <c r="AJ10" s="55"/>
      <c r="AK10" s="56">
        <v>60</v>
      </c>
      <c r="AL10" s="55">
        <v>36220</v>
      </c>
      <c r="AM10" s="54"/>
      <c r="AN10" s="54" t="str">
        <f t="shared" si="12"/>
        <v/>
      </c>
      <c r="AO10" s="55"/>
      <c r="AP10" s="54"/>
      <c r="AQ10" s="55"/>
      <c r="AR10" s="54"/>
      <c r="AS10" s="55"/>
      <c r="AT10" s="54"/>
      <c r="AU10" s="56" t="str">
        <f t="shared" si="13"/>
        <v/>
      </c>
      <c r="AV10" s="56"/>
      <c r="AW10" s="54"/>
      <c r="AX10" s="54"/>
      <c r="AY10" s="69">
        <f t="shared" si="14"/>
        <v>1</v>
      </c>
      <c r="AZ10" s="69">
        <v>1</v>
      </c>
      <c r="BA10" s="50"/>
      <c r="BB10" s="51"/>
      <c r="BC10" s="51"/>
      <c r="BD10" s="149" t="str">
        <f t="shared" si="0"/>
        <v>--</v>
      </c>
      <c r="BE10" s="150" t="str">
        <f t="shared" si="1"/>
        <v>--</v>
      </c>
      <c r="BF10" s="150" t="str">
        <f t="shared" si="2"/>
        <v>--</v>
      </c>
      <c r="BG10" s="151" t="str">
        <f t="shared" si="3"/>
        <v>--</v>
      </c>
      <c r="BH10" s="149">
        <f t="shared" si="4"/>
        <v>60</v>
      </c>
      <c r="BI10" s="150" t="str">
        <f t="shared" si="5"/>
        <v>--</v>
      </c>
      <c r="BJ10" s="150" t="str">
        <f t="shared" si="6"/>
        <v>I</v>
      </c>
      <c r="BK10" s="151">
        <f t="shared" si="7"/>
        <v>36220</v>
      </c>
      <c r="BL10" s="49" t="str">
        <f t="shared" si="8"/>
        <v/>
      </c>
      <c r="BM10" s="50" t="str">
        <f t="shared" si="9"/>
        <v/>
      </c>
      <c r="BN10" s="49" t="str">
        <f t="shared" si="10"/>
        <v/>
      </c>
      <c r="BO10" s="50" t="str">
        <f t="shared" si="11"/>
        <v/>
      </c>
      <c r="BP10" s="50"/>
      <c r="BQ10" s="50"/>
      <c r="BR10" s="51"/>
      <c r="BS10" s="51"/>
      <c r="BT10" s="51"/>
      <c r="BU10" s="51"/>
      <c r="BV10" s="50">
        <v>1</v>
      </c>
      <c r="BW10" s="50">
        <v>1</v>
      </c>
      <c r="BX10" s="50">
        <v>1</v>
      </c>
      <c r="BY10" s="50">
        <v>1</v>
      </c>
    </row>
    <row r="11" spans="1:77" s="48" customFormat="1" ht="15" customHeight="1">
      <c r="A11" s="223">
        <v>4</v>
      </c>
      <c r="B11" s="169" t="s">
        <v>32</v>
      </c>
      <c r="C11" s="53" t="s">
        <v>33</v>
      </c>
      <c r="D11" s="13"/>
      <c r="E11" s="132"/>
      <c r="F11" s="132"/>
      <c r="G11" s="152"/>
      <c r="H11" s="152"/>
      <c r="I11" s="66"/>
      <c r="J11" s="66"/>
      <c r="K11" s="52" t="s">
        <v>25</v>
      </c>
      <c r="L11" s="54"/>
      <c r="M11" s="55"/>
      <c r="N11" s="54"/>
      <c r="O11" s="55"/>
      <c r="P11" s="54"/>
      <c r="Q11" s="55"/>
      <c r="R11" s="54"/>
      <c r="S11" s="55"/>
      <c r="T11" s="54"/>
      <c r="U11" s="55"/>
      <c r="V11" s="56"/>
      <c r="W11" s="55"/>
      <c r="X11" s="56"/>
      <c r="Y11" s="55"/>
      <c r="Z11" s="56"/>
      <c r="AA11" s="55"/>
      <c r="AB11" s="56"/>
      <c r="AC11" s="55"/>
      <c r="AD11" s="56"/>
      <c r="AE11" s="55"/>
      <c r="AF11" s="56"/>
      <c r="AG11" s="56" t="str">
        <f t="shared" si="15"/>
        <v/>
      </c>
      <c r="AH11" s="55"/>
      <c r="AI11" s="56"/>
      <c r="AJ11" s="55"/>
      <c r="AK11" s="56"/>
      <c r="AL11" s="55"/>
      <c r="AM11" s="54"/>
      <c r="AN11" s="54" t="str">
        <f t="shared" si="12"/>
        <v/>
      </c>
      <c r="AO11" s="55"/>
      <c r="AP11" s="54">
        <v>0.1</v>
      </c>
      <c r="AQ11" s="55">
        <v>32356</v>
      </c>
      <c r="AR11" s="54"/>
      <c r="AS11" s="55"/>
      <c r="AT11" s="54"/>
      <c r="AU11" s="56" t="str">
        <f t="shared" si="13"/>
        <v/>
      </c>
      <c r="AV11" s="56"/>
      <c r="AW11" s="54"/>
      <c r="AX11" s="54"/>
      <c r="AY11" s="69" t="str">
        <f t="shared" si="14"/>
        <v/>
      </c>
      <c r="AZ11" s="69"/>
      <c r="BA11" s="50"/>
      <c r="BB11" s="51"/>
      <c r="BC11" s="51"/>
      <c r="BD11" s="149" t="str">
        <f t="shared" si="0"/>
        <v>--</v>
      </c>
      <c r="BE11" s="150" t="str">
        <f t="shared" si="1"/>
        <v>--</v>
      </c>
      <c r="BF11" s="150" t="str">
        <f t="shared" si="2"/>
        <v>--</v>
      </c>
      <c r="BG11" s="151" t="str">
        <f t="shared" si="3"/>
        <v>--</v>
      </c>
      <c r="BH11" s="149" t="str">
        <f t="shared" si="4"/>
        <v>--</v>
      </c>
      <c r="BI11" s="150" t="str">
        <f t="shared" si="5"/>
        <v>--</v>
      </c>
      <c r="BJ11" s="150" t="str">
        <f t="shared" si="6"/>
        <v>--</v>
      </c>
      <c r="BK11" s="151" t="str">
        <f t="shared" si="7"/>
        <v>--</v>
      </c>
      <c r="BL11" s="49" t="str">
        <f t="shared" si="8"/>
        <v/>
      </c>
      <c r="BM11" s="50" t="str">
        <f t="shared" si="9"/>
        <v/>
      </c>
      <c r="BN11" s="49" t="str">
        <f t="shared" si="10"/>
        <v/>
      </c>
      <c r="BO11" s="50" t="str">
        <f t="shared" si="11"/>
        <v/>
      </c>
      <c r="BP11" s="50"/>
      <c r="BQ11" s="50"/>
      <c r="BR11" s="51"/>
      <c r="BS11" s="51"/>
      <c r="BT11" s="51"/>
      <c r="BU11" s="51"/>
      <c r="BV11" s="50">
        <v>1</v>
      </c>
      <c r="BW11" s="50">
        <v>1</v>
      </c>
      <c r="BX11" s="50">
        <v>1</v>
      </c>
      <c r="BY11" s="50">
        <v>1</v>
      </c>
    </row>
    <row r="12" spans="1:77" s="48" customFormat="1" ht="15" customHeight="1">
      <c r="A12" s="223">
        <v>5</v>
      </c>
      <c r="B12" s="169" t="s">
        <v>34</v>
      </c>
      <c r="C12" s="53" t="s">
        <v>35</v>
      </c>
      <c r="D12" s="303" t="s">
        <v>1495</v>
      </c>
      <c r="E12" s="132">
        <v>0.35</v>
      </c>
      <c r="F12" s="132">
        <f>AB12</f>
        <v>0.35</v>
      </c>
      <c r="G12" s="152"/>
      <c r="H12" s="152">
        <v>43231</v>
      </c>
      <c r="I12" s="66" t="s">
        <v>36</v>
      </c>
      <c r="J12" s="66"/>
      <c r="K12" s="52" t="s">
        <v>25</v>
      </c>
      <c r="L12" s="54"/>
      <c r="M12" s="55"/>
      <c r="N12" s="54">
        <v>9.1999999999999998E-2</v>
      </c>
      <c r="O12" s="55">
        <v>39295</v>
      </c>
      <c r="P12" s="54">
        <v>6.9</v>
      </c>
      <c r="Q12" s="55">
        <v>39295</v>
      </c>
      <c r="R12" s="54"/>
      <c r="S12" s="55"/>
      <c r="T12" s="54"/>
      <c r="U12" s="55"/>
      <c r="V12" s="56"/>
      <c r="W12" s="55"/>
      <c r="X12" s="56">
        <v>2.5</v>
      </c>
      <c r="Y12" s="55">
        <v>39783</v>
      </c>
      <c r="Z12" s="56">
        <v>0.7</v>
      </c>
      <c r="AA12" s="55">
        <v>39783</v>
      </c>
      <c r="AB12" s="56">
        <v>0.35</v>
      </c>
      <c r="AC12" s="55">
        <v>39783</v>
      </c>
      <c r="AD12" s="56"/>
      <c r="AE12" s="55"/>
      <c r="AF12" s="56"/>
      <c r="AG12" s="56" t="str">
        <f t="shared" si="15"/>
        <v/>
      </c>
      <c r="AH12" s="55"/>
      <c r="AI12" s="56"/>
      <c r="AJ12" s="55"/>
      <c r="AK12" s="56">
        <v>0.02</v>
      </c>
      <c r="AL12" s="55">
        <v>37773</v>
      </c>
      <c r="AM12" s="54"/>
      <c r="AN12" s="54" t="str">
        <f t="shared" si="12"/>
        <v/>
      </c>
      <c r="AO12" s="55"/>
      <c r="AP12" s="54"/>
      <c r="AQ12" s="55"/>
      <c r="AR12" s="54"/>
      <c r="AS12" s="55"/>
      <c r="AT12" s="54"/>
      <c r="AU12" s="56" t="str">
        <f t="shared" si="13"/>
        <v/>
      </c>
      <c r="AV12" s="56"/>
      <c r="AW12" s="54"/>
      <c r="AX12" s="54"/>
      <c r="AY12" s="69">
        <f t="shared" si="14"/>
        <v>1</v>
      </c>
      <c r="AZ12" s="69">
        <v>1</v>
      </c>
      <c r="BA12" s="50"/>
      <c r="BB12" s="51"/>
      <c r="BC12" s="51"/>
      <c r="BD12" s="149" t="str">
        <f t="shared" si="0"/>
        <v>--</v>
      </c>
      <c r="BE12" s="150" t="str">
        <f t="shared" si="1"/>
        <v>--</v>
      </c>
      <c r="BF12" s="150" t="str">
        <f t="shared" si="2"/>
        <v>--</v>
      </c>
      <c r="BG12" s="151" t="str">
        <f t="shared" si="3"/>
        <v>--</v>
      </c>
      <c r="BH12" s="149">
        <f t="shared" si="4"/>
        <v>0.35</v>
      </c>
      <c r="BI12" s="150" t="str">
        <f t="shared" si="5"/>
        <v>A</v>
      </c>
      <c r="BJ12" s="150" t="str">
        <f t="shared" si="6"/>
        <v>O</v>
      </c>
      <c r="BK12" s="151">
        <f t="shared" si="7"/>
        <v>43231</v>
      </c>
      <c r="BL12" s="49">
        <f t="shared" si="8"/>
        <v>6.9</v>
      </c>
      <c r="BM12" s="50" t="str">
        <f t="shared" si="9"/>
        <v>T</v>
      </c>
      <c r="BN12" s="49">
        <f t="shared" si="10"/>
        <v>6.9</v>
      </c>
      <c r="BO12" s="50" t="str">
        <f t="shared" si="11"/>
        <v>T</v>
      </c>
      <c r="BP12" s="50"/>
      <c r="BQ12" s="50"/>
      <c r="BR12" s="51"/>
      <c r="BS12" s="51"/>
      <c r="BT12" s="51"/>
      <c r="BU12" s="51"/>
      <c r="BV12" s="50">
        <v>1</v>
      </c>
      <c r="BW12" s="50">
        <v>1</v>
      </c>
      <c r="BX12" s="50">
        <v>1</v>
      </c>
      <c r="BY12" s="50">
        <v>1</v>
      </c>
    </row>
    <row r="13" spans="1:77" s="48" customFormat="1" ht="15" customHeight="1">
      <c r="A13" s="223">
        <v>6</v>
      </c>
      <c r="B13" s="169" t="s">
        <v>37</v>
      </c>
      <c r="C13" s="53" t="s">
        <v>38</v>
      </c>
      <c r="D13" s="302" t="s">
        <v>1494</v>
      </c>
      <c r="E13" s="132"/>
      <c r="F13" s="132"/>
      <c r="G13" s="152"/>
      <c r="H13" s="152"/>
      <c r="I13" s="66"/>
      <c r="J13" s="66"/>
      <c r="K13" s="52" t="s">
        <v>25</v>
      </c>
      <c r="L13" s="54"/>
      <c r="M13" s="55"/>
      <c r="N13" s="54"/>
      <c r="O13" s="55"/>
      <c r="P13" s="54"/>
      <c r="Q13" s="55"/>
      <c r="R13" s="54">
        <v>1E-3</v>
      </c>
      <c r="S13" s="55">
        <v>41244</v>
      </c>
      <c r="T13" s="54">
        <v>1E-3</v>
      </c>
      <c r="U13" s="55">
        <v>41244</v>
      </c>
      <c r="V13" s="56">
        <v>0.01</v>
      </c>
      <c r="W13" s="55">
        <v>41244</v>
      </c>
      <c r="X13" s="56"/>
      <c r="Y13" s="55"/>
      <c r="Z13" s="56"/>
      <c r="AA13" s="55"/>
      <c r="AB13" s="56"/>
      <c r="AC13" s="55"/>
      <c r="AD13" s="56"/>
      <c r="AE13" s="55"/>
      <c r="AF13" s="56">
        <v>1.2999999999999999E-3</v>
      </c>
      <c r="AG13" s="56">
        <f t="shared" si="15"/>
        <v>7.6923076923076923E-4</v>
      </c>
      <c r="AH13" s="55">
        <v>36251</v>
      </c>
      <c r="AI13" s="56"/>
      <c r="AJ13" s="55"/>
      <c r="AK13" s="56">
        <v>6</v>
      </c>
      <c r="AL13" s="55">
        <v>40238</v>
      </c>
      <c r="AM13" s="54">
        <v>1E-4</v>
      </c>
      <c r="AN13" s="54">
        <f t="shared" si="12"/>
        <v>9.9999999999999985E-3</v>
      </c>
      <c r="AO13" s="115">
        <v>40238</v>
      </c>
      <c r="AP13" s="54"/>
      <c r="AQ13" s="55"/>
      <c r="AR13" s="54"/>
      <c r="AS13" s="55"/>
      <c r="AT13" s="54"/>
      <c r="AU13" s="56" t="str">
        <f t="shared" si="13"/>
        <v/>
      </c>
      <c r="AV13" s="56"/>
      <c r="AW13" s="54"/>
      <c r="AX13" s="54"/>
      <c r="AY13" s="69">
        <f t="shared" si="14"/>
        <v>1</v>
      </c>
      <c r="AZ13" s="69">
        <v>1</v>
      </c>
      <c r="BA13" s="50"/>
      <c r="BB13" s="51"/>
      <c r="BC13" s="51"/>
      <c r="BD13" s="149">
        <f t="shared" si="0"/>
        <v>9.9999999999999985E-3</v>
      </c>
      <c r="BE13" s="150" t="str">
        <f t="shared" si="1"/>
        <v>--</v>
      </c>
      <c r="BF13" s="150" t="str">
        <f t="shared" si="2"/>
        <v>I</v>
      </c>
      <c r="BG13" s="151">
        <f t="shared" si="3"/>
        <v>40238</v>
      </c>
      <c r="BH13" s="149">
        <f t="shared" si="4"/>
        <v>6</v>
      </c>
      <c r="BI13" s="150" t="str">
        <f t="shared" si="5"/>
        <v>--</v>
      </c>
      <c r="BJ13" s="150" t="str">
        <f t="shared" si="6"/>
        <v>I</v>
      </c>
      <c r="BK13" s="151">
        <f t="shared" si="7"/>
        <v>40238</v>
      </c>
      <c r="BL13" s="49" t="str">
        <f t="shared" si="8"/>
        <v/>
      </c>
      <c r="BM13" s="50" t="str">
        <f t="shared" si="9"/>
        <v/>
      </c>
      <c r="BN13" s="49" t="str">
        <f t="shared" si="10"/>
        <v/>
      </c>
      <c r="BO13" s="50" t="str">
        <f t="shared" si="11"/>
        <v/>
      </c>
      <c r="BP13" s="77">
        <f>(70*365*24)/((2*10+4*3+10*3+54*1)*365*24)*BD13</f>
        <v>6.0344827586206887E-3</v>
      </c>
      <c r="BQ13" s="104">
        <f>ROUND(BD13/BP13,1)</f>
        <v>1.7</v>
      </c>
      <c r="BR13" s="102">
        <f>ROUND(BS13/BD13,0)</f>
        <v>26</v>
      </c>
      <c r="BS13" s="49">
        <f>(70*365*24)/((2+4+6)*250*8)*BD13</f>
        <v>0.25549999999999995</v>
      </c>
      <c r="BT13" s="78">
        <f>ROUND(BS13/BU13,1)</f>
        <v>4.2</v>
      </c>
      <c r="BU13" s="49">
        <f>(70*365*24)/((2*10+4*3+6*3)*250*8)*BD13</f>
        <v>6.1319999999999986E-2</v>
      </c>
      <c r="BV13" s="50">
        <v>1</v>
      </c>
      <c r="BW13" s="50">
        <v>1</v>
      </c>
      <c r="BX13" s="50">
        <v>1</v>
      </c>
      <c r="BY13" s="50">
        <v>1</v>
      </c>
    </row>
    <row r="14" spans="1:77" s="48" customFormat="1" ht="15" customHeight="1">
      <c r="A14" s="223">
        <v>7</v>
      </c>
      <c r="B14" s="169" t="s">
        <v>39</v>
      </c>
      <c r="C14" s="53" t="s">
        <v>40</v>
      </c>
      <c r="D14" s="302" t="s">
        <v>1494</v>
      </c>
      <c r="E14" s="132"/>
      <c r="F14" s="132"/>
      <c r="G14" s="152"/>
      <c r="H14" s="152"/>
      <c r="I14" s="66"/>
      <c r="J14" s="66"/>
      <c r="K14" s="52" t="s">
        <v>25</v>
      </c>
      <c r="L14" s="54"/>
      <c r="M14" s="55"/>
      <c r="O14" s="55"/>
      <c r="Q14" s="55"/>
      <c r="R14" s="54"/>
      <c r="S14" s="55"/>
      <c r="T14" s="54"/>
      <c r="U14" s="55"/>
      <c r="V14" s="56"/>
      <c r="W14" s="55"/>
      <c r="X14" s="56">
        <v>6000</v>
      </c>
      <c r="Y14" s="55">
        <v>36251</v>
      </c>
      <c r="Z14" s="56"/>
      <c r="AA14" s="55"/>
      <c r="AB14" s="56"/>
      <c r="AC14" s="55"/>
      <c r="AD14" s="56"/>
      <c r="AE14" s="55"/>
      <c r="AF14" s="56"/>
      <c r="AG14" s="56" t="str">
        <f t="shared" si="15"/>
        <v/>
      </c>
      <c r="AH14" s="55"/>
      <c r="AI14" s="56"/>
      <c r="AJ14" s="55"/>
      <c r="AK14" s="56">
        <v>1</v>
      </c>
      <c r="AL14" s="55">
        <v>34425</v>
      </c>
      <c r="AM14" s="54"/>
      <c r="AN14" s="54" t="str">
        <f t="shared" si="12"/>
        <v/>
      </c>
      <c r="AO14" s="55"/>
      <c r="AP14" s="54"/>
      <c r="AQ14" s="55"/>
      <c r="AR14" s="54"/>
      <c r="AS14" s="55"/>
      <c r="AT14" s="54"/>
      <c r="AU14" s="56" t="str">
        <f t="shared" si="13"/>
        <v/>
      </c>
      <c r="AV14" s="56"/>
      <c r="AW14" s="54"/>
      <c r="AX14" s="54"/>
      <c r="AY14" s="69">
        <f t="shared" si="14"/>
        <v>1</v>
      </c>
      <c r="AZ14" s="69">
        <v>1</v>
      </c>
      <c r="BA14" s="50"/>
      <c r="BB14" s="51"/>
      <c r="BC14" s="51"/>
      <c r="BD14" s="149" t="str">
        <f t="shared" si="0"/>
        <v>--</v>
      </c>
      <c r="BE14" s="150" t="str">
        <f t="shared" si="1"/>
        <v>--</v>
      </c>
      <c r="BF14" s="150" t="str">
        <f t="shared" si="2"/>
        <v>--</v>
      </c>
      <c r="BG14" s="151" t="str">
        <f t="shared" si="3"/>
        <v>--</v>
      </c>
      <c r="BH14" s="149">
        <f t="shared" si="4"/>
        <v>1</v>
      </c>
      <c r="BI14" s="150" t="str">
        <f t="shared" si="5"/>
        <v>--</v>
      </c>
      <c r="BJ14" s="150" t="str">
        <f t="shared" si="6"/>
        <v>I</v>
      </c>
      <c r="BK14" s="151">
        <f t="shared" si="7"/>
        <v>34425</v>
      </c>
      <c r="BL14" s="49">
        <f t="shared" si="8"/>
        <v>6000</v>
      </c>
      <c r="BM14" s="50" t="str">
        <f t="shared" si="9"/>
        <v>O</v>
      </c>
      <c r="BN14" s="49">
        <f t="shared" si="10"/>
        <v>6000</v>
      </c>
      <c r="BO14" s="50" t="str">
        <f t="shared" si="11"/>
        <v>O</v>
      </c>
      <c r="BP14" s="50"/>
      <c r="BQ14" s="50"/>
      <c r="BR14" s="51"/>
      <c r="BS14" s="51"/>
      <c r="BT14" s="51"/>
      <c r="BU14" s="51"/>
      <c r="BV14" s="50">
        <v>1</v>
      </c>
      <c r="BW14" s="50">
        <v>1</v>
      </c>
      <c r="BX14" s="50">
        <v>1</v>
      </c>
      <c r="BY14" s="50">
        <v>1</v>
      </c>
    </row>
    <row r="15" spans="1:77" s="48" customFormat="1" ht="15" customHeight="1">
      <c r="A15" s="223">
        <v>8</v>
      </c>
      <c r="B15" s="169" t="s">
        <v>41</v>
      </c>
      <c r="C15" s="53" t="s">
        <v>42</v>
      </c>
      <c r="D15" s="302" t="s">
        <v>1494</v>
      </c>
      <c r="E15" s="132">
        <v>0.01</v>
      </c>
      <c r="F15" s="132">
        <f>AN15</f>
        <v>1.4705882352941176E-2</v>
      </c>
      <c r="G15" s="152">
        <v>43231</v>
      </c>
      <c r="H15" s="152"/>
      <c r="I15" s="66" t="s">
        <v>24</v>
      </c>
      <c r="J15" s="66"/>
      <c r="K15" s="52" t="s">
        <v>25</v>
      </c>
      <c r="L15" s="54"/>
      <c r="M15" s="55"/>
      <c r="N15" s="54"/>
      <c r="O15" s="55"/>
      <c r="P15" s="54">
        <v>220</v>
      </c>
      <c r="Q15" s="55">
        <v>33208</v>
      </c>
      <c r="R15" s="54">
        <v>0.04</v>
      </c>
      <c r="S15" s="55">
        <v>33208</v>
      </c>
      <c r="T15" s="54">
        <v>0.01</v>
      </c>
      <c r="U15" s="55">
        <v>33208</v>
      </c>
      <c r="V15" s="56"/>
      <c r="W15" s="55"/>
      <c r="X15" s="56"/>
      <c r="Y15" s="55"/>
      <c r="Z15" s="56"/>
      <c r="AA15" s="55"/>
      <c r="AB15" s="56">
        <v>5</v>
      </c>
      <c r="AC15" s="55">
        <v>37226</v>
      </c>
      <c r="AD15" s="56"/>
      <c r="AE15" s="55"/>
      <c r="AF15" s="56">
        <v>2.9E-4</v>
      </c>
      <c r="AG15" s="56">
        <f t="shared" si="15"/>
        <v>3.4482758620689655E-3</v>
      </c>
      <c r="AH15" s="55">
        <v>36251</v>
      </c>
      <c r="AI15" s="56"/>
      <c r="AJ15" s="55"/>
      <c r="AK15" s="56">
        <v>2</v>
      </c>
      <c r="AL15" s="55">
        <v>33543</v>
      </c>
      <c r="AM15" s="54">
        <v>6.7999999999999999E-5</v>
      </c>
      <c r="AN15" s="54">
        <f t="shared" si="12"/>
        <v>1.4705882352941176E-2</v>
      </c>
      <c r="AO15" s="55">
        <v>32021</v>
      </c>
      <c r="AP15" s="54"/>
      <c r="AQ15" s="55"/>
      <c r="AR15" s="54"/>
      <c r="AS15" s="55"/>
      <c r="AT15" s="54"/>
      <c r="AU15" s="56" t="str">
        <f t="shared" si="13"/>
        <v/>
      </c>
      <c r="AV15" s="56"/>
      <c r="AW15" s="54"/>
      <c r="AX15" s="54"/>
      <c r="AY15" s="69">
        <f t="shared" si="14"/>
        <v>1</v>
      </c>
      <c r="AZ15" s="69">
        <v>1</v>
      </c>
      <c r="BA15" s="50"/>
      <c r="BB15" s="51"/>
      <c r="BC15" s="51"/>
      <c r="BD15" s="149">
        <f t="shared" si="0"/>
        <v>1.4705882352941176E-2</v>
      </c>
      <c r="BE15" s="150" t="str">
        <f t="shared" si="1"/>
        <v>A</v>
      </c>
      <c r="BF15" s="150" t="str">
        <f t="shared" si="2"/>
        <v>I</v>
      </c>
      <c r="BG15" s="151">
        <f t="shared" si="3"/>
        <v>43231</v>
      </c>
      <c r="BH15" s="149">
        <f t="shared" si="4"/>
        <v>5</v>
      </c>
      <c r="BI15" s="150" t="str">
        <f t="shared" si="5"/>
        <v>--</v>
      </c>
      <c r="BJ15" s="150" t="str">
        <f t="shared" si="6"/>
        <v>O</v>
      </c>
      <c r="BK15" s="151">
        <f t="shared" si="7"/>
        <v>37226</v>
      </c>
      <c r="BL15" s="49">
        <f t="shared" si="8"/>
        <v>220</v>
      </c>
      <c r="BM15" s="50" t="str">
        <f t="shared" si="9"/>
        <v>T</v>
      </c>
      <c r="BN15" s="49">
        <f t="shared" si="10"/>
        <v>220</v>
      </c>
      <c r="BO15" s="50" t="str">
        <f t="shared" si="11"/>
        <v>T</v>
      </c>
      <c r="BP15" s="50"/>
      <c r="BQ15" s="50"/>
      <c r="BR15" s="51"/>
      <c r="BS15" s="51"/>
      <c r="BT15" s="51"/>
      <c r="BU15" s="51"/>
      <c r="BV15" s="50">
        <v>1</v>
      </c>
      <c r="BW15" s="50">
        <v>1</v>
      </c>
      <c r="BX15" s="50">
        <v>1</v>
      </c>
      <c r="BY15" s="50">
        <v>1</v>
      </c>
    </row>
    <row r="16" spans="1:77" s="48" customFormat="1" ht="15" customHeight="1">
      <c r="A16" s="223">
        <v>9</v>
      </c>
      <c r="B16" s="169" t="s">
        <v>43</v>
      </c>
      <c r="C16" s="57" t="s">
        <v>44</v>
      </c>
      <c r="D16" s="57"/>
      <c r="E16" s="153"/>
      <c r="F16" s="153"/>
      <c r="G16" s="154"/>
      <c r="H16" s="154"/>
      <c r="I16" s="67"/>
      <c r="J16" s="67"/>
      <c r="K16" s="72"/>
      <c r="L16" s="54"/>
      <c r="M16" s="55"/>
      <c r="N16" s="54"/>
      <c r="O16" s="55"/>
      <c r="P16" s="54"/>
      <c r="Q16" s="55"/>
      <c r="R16" s="54"/>
      <c r="S16" s="55"/>
      <c r="T16" s="54"/>
      <c r="U16" s="55"/>
      <c r="V16" s="56"/>
      <c r="W16" s="55"/>
      <c r="X16" s="56"/>
      <c r="Y16" s="55"/>
      <c r="Z16" s="56"/>
      <c r="AA16" s="55"/>
      <c r="AB16" s="56"/>
      <c r="AC16" s="55"/>
      <c r="AD16" s="56"/>
      <c r="AE16" s="55"/>
      <c r="AF16" s="56"/>
      <c r="AG16" s="56" t="str">
        <f t="shared" si="15"/>
        <v/>
      </c>
      <c r="AH16" s="55"/>
      <c r="AI16" s="56"/>
      <c r="AJ16" s="55"/>
      <c r="AK16" s="56"/>
      <c r="AL16" s="55"/>
      <c r="AM16" s="54"/>
      <c r="AN16" s="54" t="str">
        <f t="shared" si="12"/>
        <v/>
      </c>
      <c r="AO16" s="55"/>
      <c r="AP16" s="54"/>
      <c r="AQ16" s="55"/>
      <c r="AR16" s="54"/>
      <c r="AS16" s="55"/>
      <c r="AT16" s="54"/>
      <c r="AU16" s="56" t="str">
        <f t="shared" si="13"/>
        <v/>
      </c>
      <c r="AV16" s="56"/>
      <c r="AW16" s="54"/>
      <c r="AX16" s="54"/>
      <c r="AY16" s="69" t="str">
        <f t="shared" si="14"/>
        <v/>
      </c>
      <c r="AZ16" s="69"/>
      <c r="BA16" s="50"/>
      <c r="BB16" s="51"/>
      <c r="BC16" s="51"/>
      <c r="BD16" s="149" t="str">
        <f t="shared" si="0"/>
        <v>--</v>
      </c>
      <c r="BE16" s="150" t="str">
        <f t="shared" si="1"/>
        <v>--</v>
      </c>
      <c r="BF16" s="150" t="str">
        <f t="shared" si="2"/>
        <v>--</v>
      </c>
      <c r="BG16" s="151" t="str">
        <f t="shared" si="3"/>
        <v>--</v>
      </c>
      <c r="BH16" s="149" t="str">
        <f t="shared" si="4"/>
        <v>--</v>
      </c>
      <c r="BI16" s="150" t="str">
        <f t="shared" si="5"/>
        <v>--</v>
      </c>
      <c r="BJ16" s="150" t="str">
        <f t="shared" si="6"/>
        <v>--</v>
      </c>
      <c r="BK16" s="151" t="str">
        <f t="shared" si="7"/>
        <v>--</v>
      </c>
      <c r="BL16" s="49" t="str">
        <f t="shared" si="8"/>
        <v/>
      </c>
      <c r="BM16" s="50" t="str">
        <f t="shared" si="9"/>
        <v/>
      </c>
      <c r="BN16" s="49" t="str">
        <f t="shared" si="10"/>
        <v/>
      </c>
      <c r="BO16" s="50" t="str">
        <f t="shared" si="11"/>
        <v/>
      </c>
      <c r="BP16" s="50"/>
      <c r="BQ16" s="50"/>
      <c r="BR16" s="51"/>
      <c r="BS16" s="51"/>
      <c r="BT16" s="51"/>
      <c r="BU16" s="51"/>
      <c r="BV16" s="50">
        <v>1</v>
      </c>
      <c r="BW16" s="50">
        <v>1</v>
      </c>
      <c r="BX16" s="50">
        <v>1</v>
      </c>
      <c r="BY16" s="50">
        <v>1</v>
      </c>
    </row>
    <row r="17" spans="1:77" s="48" customFormat="1" ht="15" customHeight="1">
      <c r="A17" s="223">
        <v>10</v>
      </c>
      <c r="B17" s="169" t="s">
        <v>45</v>
      </c>
      <c r="C17" s="57" t="s">
        <v>46</v>
      </c>
      <c r="D17" s="57"/>
      <c r="E17" s="153"/>
      <c r="F17" s="153"/>
      <c r="G17" s="154"/>
      <c r="H17" s="154"/>
      <c r="I17" s="67"/>
      <c r="J17" s="67"/>
      <c r="K17" s="72"/>
      <c r="L17" s="54"/>
      <c r="M17" s="55"/>
      <c r="N17" s="54"/>
      <c r="O17" s="55"/>
      <c r="Q17" s="55"/>
      <c r="R17" s="54"/>
      <c r="S17" s="55"/>
      <c r="T17" s="54"/>
      <c r="U17" s="55"/>
      <c r="V17" s="56"/>
      <c r="W17" s="55"/>
      <c r="X17" s="56"/>
      <c r="Y17" s="55"/>
      <c r="Z17" s="56"/>
      <c r="AA17" s="55"/>
      <c r="AB17" s="56"/>
      <c r="AC17" s="55"/>
      <c r="AD17" s="56"/>
      <c r="AE17" s="55"/>
      <c r="AF17" s="56"/>
      <c r="AG17" s="56" t="str">
        <f t="shared" si="15"/>
        <v/>
      </c>
      <c r="AH17" s="55"/>
      <c r="AI17" s="56"/>
      <c r="AJ17" s="55"/>
      <c r="AK17" s="56"/>
      <c r="AL17" s="55"/>
      <c r="AM17" s="54"/>
      <c r="AN17" s="54" t="str">
        <f t="shared" si="12"/>
        <v/>
      </c>
      <c r="AO17" s="55"/>
      <c r="AP17" s="54">
        <v>0.15</v>
      </c>
      <c r="AQ17" s="55">
        <v>32295</v>
      </c>
      <c r="AR17" s="54"/>
      <c r="AS17" s="55"/>
      <c r="AT17" s="54"/>
      <c r="AU17" s="56" t="str">
        <f t="shared" si="13"/>
        <v/>
      </c>
      <c r="AV17" s="56"/>
      <c r="AW17" s="54"/>
      <c r="AX17" s="54"/>
      <c r="AY17" s="69" t="str">
        <f t="shared" si="14"/>
        <v/>
      </c>
      <c r="AZ17" s="69"/>
      <c r="BA17" s="50"/>
      <c r="BB17" s="51"/>
      <c r="BC17" s="51"/>
      <c r="BD17" s="149" t="str">
        <f t="shared" si="0"/>
        <v>--</v>
      </c>
      <c r="BE17" s="150" t="str">
        <f t="shared" si="1"/>
        <v>--</v>
      </c>
      <c r="BF17" s="150" t="str">
        <f t="shared" si="2"/>
        <v>--</v>
      </c>
      <c r="BG17" s="151" t="str">
        <f t="shared" si="3"/>
        <v>--</v>
      </c>
      <c r="BH17" s="149" t="str">
        <f t="shared" si="4"/>
        <v>--</v>
      </c>
      <c r="BI17" s="150" t="str">
        <f t="shared" si="5"/>
        <v>--</v>
      </c>
      <c r="BJ17" s="150" t="str">
        <f t="shared" si="6"/>
        <v>--</v>
      </c>
      <c r="BK17" s="151" t="str">
        <f t="shared" si="7"/>
        <v>--</v>
      </c>
      <c r="BL17" s="49" t="str">
        <f t="shared" si="8"/>
        <v/>
      </c>
      <c r="BM17" s="50" t="str">
        <f t="shared" si="9"/>
        <v/>
      </c>
      <c r="BN17" s="49" t="str">
        <f t="shared" si="10"/>
        <v/>
      </c>
      <c r="BO17" s="50" t="str">
        <f t="shared" si="11"/>
        <v/>
      </c>
      <c r="BP17" s="50"/>
      <c r="BQ17" s="50"/>
      <c r="BR17" s="51"/>
      <c r="BS17" s="51"/>
      <c r="BT17" s="51"/>
      <c r="BU17" s="51"/>
      <c r="BV17" s="50">
        <v>1</v>
      </c>
      <c r="BW17" s="50">
        <v>1</v>
      </c>
      <c r="BX17" s="50">
        <v>1</v>
      </c>
      <c r="BY17" s="50">
        <v>1</v>
      </c>
    </row>
    <row r="18" spans="1:77" s="48" customFormat="1" ht="15" customHeight="1">
      <c r="A18" s="223">
        <v>11</v>
      </c>
      <c r="B18" s="169" t="s">
        <v>47</v>
      </c>
      <c r="C18" s="57" t="s">
        <v>48</v>
      </c>
      <c r="D18" s="57"/>
      <c r="E18" s="153"/>
      <c r="F18" s="153"/>
      <c r="G18" s="154"/>
      <c r="H18" s="154"/>
      <c r="I18" s="67"/>
      <c r="J18" s="67"/>
      <c r="K18" s="72"/>
      <c r="L18" s="54"/>
      <c r="M18" s="55"/>
      <c r="N18" s="54"/>
      <c r="O18" s="55"/>
      <c r="P18" s="54"/>
      <c r="Q18" s="55"/>
      <c r="R18" s="54">
        <v>3.0000000000000001E-5</v>
      </c>
      <c r="S18" s="55">
        <v>37500</v>
      </c>
      <c r="T18" s="54"/>
      <c r="U18" s="55"/>
      <c r="V18" s="56">
        <v>2E-3</v>
      </c>
      <c r="W18" s="55">
        <v>37500</v>
      </c>
      <c r="X18" s="56"/>
      <c r="Y18" s="55"/>
      <c r="Z18" s="56"/>
      <c r="AA18" s="55"/>
      <c r="AB18" s="56"/>
      <c r="AC18" s="55"/>
      <c r="AD18" s="56"/>
      <c r="AE18" s="55"/>
      <c r="AF18" s="56"/>
      <c r="AG18" s="56" t="str">
        <f t="shared" si="15"/>
        <v/>
      </c>
      <c r="AH18" s="55"/>
      <c r="AI18" s="56"/>
      <c r="AJ18" s="55"/>
      <c r="AK18" s="56"/>
      <c r="AL18" s="55"/>
      <c r="AM18" s="54">
        <v>4.8999999999999998E-3</v>
      </c>
      <c r="AN18" s="54">
        <f t="shared" si="12"/>
        <v>2.0408163265306123E-4</v>
      </c>
      <c r="AO18" s="55">
        <v>32021</v>
      </c>
      <c r="AP18" s="54">
        <v>3.0000000000000001E-5</v>
      </c>
      <c r="AQ18" s="55">
        <v>31837</v>
      </c>
      <c r="AR18" s="54"/>
      <c r="AS18" s="55"/>
      <c r="AT18" s="54"/>
      <c r="AU18" s="56" t="str">
        <f t="shared" si="13"/>
        <v/>
      </c>
      <c r="AV18" s="56"/>
      <c r="AW18" s="54"/>
      <c r="AX18" s="54"/>
      <c r="AY18" s="69">
        <f t="shared" si="14"/>
        <v>1</v>
      </c>
      <c r="AZ18" s="69">
        <v>1</v>
      </c>
      <c r="BA18" s="50"/>
      <c r="BB18" s="51"/>
      <c r="BC18" s="51"/>
      <c r="BD18" s="149">
        <f t="shared" si="0"/>
        <v>2.0408163265306123E-4</v>
      </c>
      <c r="BE18" s="150" t="str">
        <f t="shared" si="1"/>
        <v>--</v>
      </c>
      <c r="BF18" s="150" t="str">
        <f t="shared" si="2"/>
        <v>I</v>
      </c>
      <c r="BG18" s="151">
        <f t="shared" si="3"/>
        <v>32021</v>
      </c>
      <c r="BH18" s="149" t="str">
        <f t="shared" si="4"/>
        <v>--</v>
      </c>
      <c r="BI18" s="150" t="str">
        <f t="shared" si="5"/>
        <v>--</v>
      </c>
      <c r="BJ18" s="150" t="str">
        <f t="shared" si="6"/>
        <v>--</v>
      </c>
      <c r="BK18" s="151" t="str">
        <f t="shared" si="7"/>
        <v>--</v>
      </c>
      <c r="BL18" s="49" t="str">
        <f t="shared" si="8"/>
        <v/>
      </c>
      <c r="BM18" s="50" t="str">
        <f t="shared" si="9"/>
        <v/>
      </c>
      <c r="BN18" s="49" t="str">
        <f t="shared" si="10"/>
        <v/>
      </c>
      <c r="BO18" s="50" t="str">
        <f t="shared" si="11"/>
        <v/>
      </c>
      <c r="BP18" s="50"/>
      <c r="BQ18" s="50"/>
      <c r="BR18" s="51"/>
      <c r="BS18" s="51"/>
      <c r="BT18" s="51"/>
      <c r="BU18" s="51"/>
      <c r="BV18" s="50">
        <v>1</v>
      </c>
      <c r="BW18" s="50">
        <v>1</v>
      </c>
      <c r="BX18" s="50">
        <v>1</v>
      </c>
      <c r="BY18" s="50">
        <v>1</v>
      </c>
    </row>
    <row r="19" spans="1:77" s="48" customFormat="1" ht="15" customHeight="1">
      <c r="A19" s="223">
        <v>12</v>
      </c>
      <c r="B19" s="169" t="s">
        <v>49</v>
      </c>
      <c r="C19" s="53" t="s">
        <v>50</v>
      </c>
      <c r="D19" s="302" t="s">
        <v>1494</v>
      </c>
      <c r="E19" s="132"/>
      <c r="F19" s="132"/>
      <c r="G19" s="152"/>
      <c r="H19" s="152"/>
      <c r="I19" s="66"/>
      <c r="J19" s="66"/>
      <c r="K19" s="52" t="s">
        <v>25</v>
      </c>
      <c r="L19" s="54"/>
      <c r="M19" s="55"/>
      <c r="N19" s="54"/>
      <c r="O19" s="55"/>
      <c r="P19" s="54"/>
      <c r="Q19" s="55"/>
      <c r="R19" s="54"/>
      <c r="S19" s="55"/>
      <c r="T19" s="54"/>
      <c r="U19" s="55"/>
      <c r="V19" s="56"/>
      <c r="W19" s="55"/>
      <c r="X19" s="56"/>
      <c r="Y19" s="55"/>
      <c r="Z19" s="56"/>
      <c r="AA19" s="55"/>
      <c r="AB19" s="56"/>
      <c r="AC19" s="55"/>
      <c r="AD19" s="56"/>
      <c r="AE19" s="55"/>
      <c r="AF19" s="56">
        <v>6.0000000000000002E-6</v>
      </c>
      <c r="AG19" s="56">
        <f t="shared" si="15"/>
        <v>0.16666666666666666</v>
      </c>
      <c r="AH19" s="55">
        <v>36251</v>
      </c>
      <c r="AI19" s="56"/>
      <c r="AJ19" s="55"/>
      <c r="AK19" s="56">
        <v>1</v>
      </c>
      <c r="AL19" s="55">
        <v>33573</v>
      </c>
      <c r="AM19" s="54"/>
      <c r="AN19" s="54" t="str">
        <f t="shared" si="12"/>
        <v/>
      </c>
      <c r="AO19" s="55"/>
      <c r="AP19" s="54"/>
      <c r="AQ19" s="55"/>
      <c r="AR19" s="54"/>
      <c r="AS19" s="55"/>
      <c r="AT19" s="54"/>
      <c r="AU19" s="56" t="str">
        <f t="shared" si="13"/>
        <v/>
      </c>
      <c r="AV19" s="56"/>
      <c r="AW19" s="54"/>
      <c r="AX19" s="54"/>
      <c r="AY19" s="69">
        <f t="shared" si="14"/>
        <v>1</v>
      </c>
      <c r="AZ19" s="69">
        <v>1</v>
      </c>
      <c r="BA19" s="50"/>
      <c r="BB19" s="51"/>
      <c r="BC19" s="51"/>
      <c r="BD19" s="149">
        <f t="shared" si="0"/>
        <v>0.16666666666666666</v>
      </c>
      <c r="BE19" s="150" t="str">
        <f t="shared" si="1"/>
        <v>--</v>
      </c>
      <c r="BF19" s="150" t="str">
        <f t="shared" si="2"/>
        <v>O</v>
      </c>
      <c r="BG19" s="151">
        <f t="shared" si="3"/>
        <v>36251</v>
      </c>
      <c r="BH19" s="149">
        <f t="shared" si="4"/>
        <v>1</v>
      </c>
      <c r="BI19" s="150" t="str">
        <f t="shared" si="5"/>
        <v>--</v>
      </c>
      <c r="BJ19" s="150" t="str">
        <f t="shared" si="6"/>
        <v>I</v>
      </c>
      <c r="BK19" s="151">
        <f t="shared" si="7"/>
        <v>33573</v>
      </c>
      <c r="BL19" s="49" t="str">
        <f t="shared" si="8"/>
        <v/>
      </c>
      <c r="BM19" s="50" t="str">
        <f t="shared" si="9"/>
        <v/>
      </c>
      <c r="BN19" s="49" t="str">
        <f t="shared" si="10"/>
        <v/>
      </c>
      <c r="BO19" s="50" t="str">
        <f t="shared" si="11"/>
        <v/>
      </c>
      <c r="BP19" s="50"/>
      <c r="BQ19" s="50"/>
      <c r="BR19" s="51"/>
      <c r="BS19" s="51"/>
      <c r="BT19" s="51"/>
      <c r="BU19" s="51"/>
      <c r="BV19" s="50">
        <v>1</v>
      </c>
      <c r="BW19" s="50">
        <v>1</v>
      </c>
      <c r="BX19" s="50">
        <v>1</v>
      </c>
      <c r="BY19" s="50">
        <v>1</v>
      </c>
    </row>
    <row r="20" spans="1:77" s="48" customFormat="1" ht="15" customHeight="1">
      <c r="A20" s="223">
        <v>13</v>
      </c>
      <c r="B20" s="169" t="s">
        <v>51</v>
      </c>
      <c r="C20" s="53" t="s">
        <v>1267</v>
      </c>
      <c r="D20" s="303" t="s">
        <v>1495</v>
      </c>
      <c r="E20" s="132"/>
      <c r="F20" s="132"/>
      <c r="G20" s="152"/>
      <c r="H20" s="152"/>
      <c r="I20" s="66"/>
      <c r="J20" s="66"/>
      <c r="K20" s="52"/>
      <c r="L20" s="54"/>
      <c r="M20" s="55"/>
      <c r="N20" s="54"/>
      <c r="O20" s="55"/>
      <c r="P20" s="54"/>
      <c r="Q20" s="55"/>
      <c r="R20" s="54">
        <v>1</v>
      </c>
      <c r="S20" s="55">
        <v>39692</v>
      </c>
      <c r="T20" s="54">
        <v>1</v>
      </c>
      <c r="U20" s="55">
        <v>39692</v>
      </c>
      <c r="V20" s="56"/>
      <c r="W20" s="55"/>
      <c r="X20" s="56"/>
      <c r="Y20" s="55"/>
      <c r="Z20" s="56"/>
      <c r="AA20" s="55"/>
      <c r="AB20" s="56"/>
      <c r="AC20" s="55"/>
      <c r="AD20" s="56"/>
      <c r="AE20" s="55"/>
      <c r="AF20" s="56"/>
      <c r="AG20" s="56" t="str">
        <f t="shared" si="15"/>
        <v/>
      </c>
      <c r="AH20" s="55"/>
      <c r="AI20" s="56"/>
      <c r="AJ20" s="55"/>
      <c r="AK20" s="56"/>
      <c r="AL20" s="55"/>
      <c r="AM20" s="54"/>
      <c r="AN20" s="54" t="str">
        <f t="shared" si="12"/>
        <v/>
      </c>
      <c r="AO20" s="55"/>
      <c r="AP20" s="54"/>
      <c r="AQ20" s="55"/>
      <c r="AR20" s="54"/>
      <c r="AS20" s="55"/>
      <c r="AT20" s="54"/>
      <c r="AU20" s="56" t="str">
        <f t="shared" si="13"/>
        <v/>
      </c>
      <c r="AV20" s="56"/>
      <c r="AW20" s="54">
        <v>5</v>
      </c>
      <c r="AX20" s="111">
        <v>39013</v>
      </c>
      <c r="AY20" s="69">
        <f t="shared" si="14"/>
        <v>1</v>
      </c>
      <c r="AZ20" s="69">
        <v>1</v>
      </c>
      <c r="BA20" s="50"/>
      <c r="BB20" s="51"/>
      <c r="BC20" s="51"/>
      <c r="BD20" s="149" t="str">
        <f t="shared" si="0"/>
        <v>--</v>
      </c>
      <c r="BE20" s="150" t="str">
        <f t="shared" si="1"/>
        <v>--</v>
      </c>
      <c r="BF20" s="150" t="str">
        <f t="shared" si="2"/>
        <v>--</v>
      </c>
      <c r="BG20" s="151" t="str">
        <f t="shared" si="3"/>
        <v>--</v>
      </c>
      <c r="BH20" s="149">
        <f t="shared" si="4"/>
        <v>5</v>
      </c>
      <c r="BI20" s="150" t="str">
        <f t="shared" si="5"/>
        <v>--</v>
      </c>
      <c r="BJ20" s="150" t="str">
        <f t="shared" si="6"/>
        <v>P</v>
      </c>
      <c r="BK20" s="151">
        <f t="shared" si="7"/>
        <v>39013</v>
      </c>
      <c r="BL20" s="49" t="str">
        <f t="shared" si="8"/>
        <v/>
      </c>
      <c r="BM20" s="50" t="str">
        <f t="shared" si="9"/>
        <v/>
      </c>
      <c r="BN20" s="49" t="str">
        <f t="shared" si="10"/>
        <v/>
      </c>
      <c r="BO20" s="50" t="str">
        <f t="shared" si="11"/>
        <v/>
      </c>
      <c r="BP20" s="50"/>
      <c r="BQ20" s="50"/>
      <c r="BR20" s="51"/>
      <c r="BS20" s="51"/>
      <c r="BT20" s="51"/>
      <c r="BU20" s="51"/>
      <c r="BV20" s="50">
        <v>1</v>
      </c>
      <c r="BW20" s="50">
        <v>1</v>
      </c>
      <c r="BX20" s="50">
        <v>1</v>
      </c>
      <c r="BY20" s="50">
        <v>1</v>
      </c>
    </row>
    <row r="21" spans="1:77" s="48" customFormat="1" ht="15" customHeight="1">
      <c r="A21" s="223">
        <v>14</v>
      </c>
      <c r="B21" s="169" t="s">
        <v>52</v>
      </c>
      <c r="C21" s="53" t="s">
        <v>53</v>
      </c>
      <c r="D21" s="13"/>
      <c r="E21" s="132"/>
      <c r="F21" s="132"/>
      <c r="G21" s="152"/>
      <c r="H21" s="152"/>
      <c r="I21" s="66"/>
      <c r="J21" s="66"/>
      <c r="K21" s="52"/>
      <c r="L21" s="54"/>
      <c r="M21" s="55"/>
      <c r="N21" s="54"/>
      <c r="O21" s="55"/>
      <c r="P21" s="54"/>
      <c r="Q21" s="55"/>
      <c r="R21" s="54"/>
      <c r="S21" s="55"/>
      <c r="T21" s="54"/>
      <c r="U21" s="55"/>
      <c r="V21" s="56"/>
      <c r="W21" s="55"/>
      <c r="X21" s="56"/>
      <c r="Y21" s="55"/>
      <c r="Z21" s="56"/>
      <c r="AA21" s="55"/>
      <c r="AB21" s="56"/>
      <c r="AC21" s="55"/>
      <c r="AD21" s="56"/>
      <c r="AE21" s="55"/>
      <c r="AF21" s="56"/>
      <c r="AG21" s="56" t="str">
        <f t="shared" si="15"/>
        <v/>
      </c>
      <c r="AH21" s="55"/>
      <c r="AI21" s="56"/>
      <c r="AJ21" s="55"/>
      <c r="AK21" s="56"/>
      <c r="AL21" s="55"/>
      <c r="AM21" s="54"/>
      <c r="AN21" s="54" t="str">
        <f t="shared" si="12"/>
        <v/>
      </c>
      <c r="AO21" s="55"/>
      <c r="AP21" s="54"/>
      <c r="AQ21" s="55"/>
      <c r="AR21" s="54"/>
      <c r="AS21" s="55"/>
      <c r="AT21" s="54"/>
      <c r="AU21" s="56" t="str">
        <f t="shared" si="13"/>
        <v/>
      </c>
      <c r="AV21" s="56"/>
      <c r="AW21" s="54"/>
      <c r="AX21" s="54"/>
      <c r="AY21" s="69" t="str">
        <f t="shared" si="14"/>
        <v/>
      </c>
      <c r="AZ21" s="69"/>
      <c r="BA21" s="50"/>
      <c r="BB21" s="51"/>
      <c r="BC21" s="51"/>
      <c r="BD21" s="149" t="str">
        <f t="shared" si="0"/>
        <v>--</v>
      </c>
      <c r="BE21" s="150" t="str">
        <f t="shared" si="1"/>
        <v>--</v>
      </c>
      <c r="BF21" s="150" t="str">
        <f t="shared" si="2"/>
        <v>--</v>
      </c>
      <c r="BG21" s="151" t="str">
        <f t="shared" si="3"/>
        <v>--</v>
      </c>
      <c r="BH21" s="149" t="str">
        <f t="shared" si="4"/>
        <v>--</v>
      </c>
      <c r="BI21" s="150" t="str">
        <f t="shared" si="5"/>
        <v>--</v>
      </c>
      <c r="BJ21" s="150" t="str">
        <f t="shared" si="6"/>
        <v>--</v>
      </c>
      <c r="BK21" s="151" t="str">
        <f t="shared" si="7"/>
        <v>--</v>
      </c>
      <c r="BL21" s="49" t="str">
        <f t="shared" si="8"/>
        <v/>
      </c>
      <c r="BM21" s="50" t="str">
        <f t="shared" si="9"/>
        <v/>
      </c>
      <c r="BN21" s="49" t="str">
        <f t="shared" si="10"/>
        <v/>
      </c>
      <c r="BO21" s="50" t="str">
        <f t="shared" si="11"/>
        <v/>
      </c>
      <c r="BP21" s="50"/>
      <c r="BQ21" s="50"/>
      <c r="BR21" s="51"/>
      <c r="BS21" s="51"/>
      <c r="BT21" s="51"/>
      <c r="BU21" s="51"/>
      <c r="BV21" s="50">
        <v>1</v>
      </c>
      <c r="BW21" s="50">
        <v>1</v>
      </c>
      <c r="BX21" s="50">
        <v>1</v>
      </c>
      <c r="BY21" s="50">
        <v>1</v>
      </c>
    </row>
    <row r="22" spans="1:77" s="48" customFormat="1" ht="15" customHeight="1">
      <c r="A22" s="223">
        <v>16</v>
      </c>
      <c r="B22" s="169" t="s">
        <v>56</v>
      </c>
      <c r="C22" s="57" t="s">
        <v>57</v>
      </c>
      <c r="D22" s="57"/>
      <c r="E22" s="153"/>
      <c r="F22" s="153"/>
      <c r="G22" s="154"/>
      <c r="H22" s="154"/>
      <c r="I22" s="67"/>
      <c r="J22" s="67"/>
      <c r="K22" s="72"/>
      <c r="L22" s="54"/>
      <c r="M22" s="55"/>
      <c r="N22" s="54"/>
      <c r="O22" s="55"/>
      <c r="P22" s="54"/>
      <c r="Q22" s="55"/>
      <c r="R22" s="54"/>
      <c r="S22" s="55"/>
      <c r="T22" s="54"/>
      <c r="U22" s="55"/>
      <c r="V22" s="56"/>
      <c r="W22" s="55"/>
      <c r="X22" s="56"/>
      <c r="Y22" s="55"/>
      <c r="Z22" s="56"/>
      <c r="AA22" s="55"/>
      <c r="AB22" s="56"/>
      <c r="AC22" s="55"/>
      <c r="AD22" s="56"/>
      <c r="AE22" s="55"/>
      <c r="AF22" s="56"/>
      <c r="AG22" s="56" t="str">
        <f t="shared" si="15"/>
        <v/>
      </c>
      <c r="AH22" s="55"/>
      <c r="AI22" s="56"/>
      <c r="AJ22" s="55"/>
      <c r="AK22" s="56"/>
      <c r="AL22" s="55"/>
      <c r="AM22" s="54"/>
      <c r="AN22" s="54" t="str">
        <f t="shared" si="12"/>
        <v/>
      </c>
      <c r="AO22" s="55"/>
      <c r="AP22" s="54"/>
      <c r="AQ22" s="55"/>
      <c r="AR22" s="54"/>
      <c r="AS22" s="55"/>
      <c r="AT22" s="54"/>
      <c r="AU22" s="56" t="str">
        <f t="shared" si="13"/>
        <v/>
      </c>
      <c r="AV22" s="56"/>
      <c r="AW22" s="54"/>
      <c r="AX22" s="54"/>
      <c r="AY22" s="69" t="str">
        <f t="shared" si="14"/>
        <v/>
      </c>
      <c r="AZ22" s="69"/>
      <c r="BA22" s="50"/>
      <c r="BB22" s="51"/>
      <c r="BC22" s="51"/>
      <c r="BD22" s="149" t="str">
        <f t="shared" si="0"/>
        <v>--</v>
      </c>
      <c r="BE22" s="150" t="str">
        <f t="shared" si="1"/>
        <v>--</v>
      </c>
      <c r="BF22" s="150" t="str">
        <f t="shared" si="2"/>
        <v>--</v>
      </c>
      <c r="BG22" s="151" t="str">
        <f t="shared" si="3"/>
        <v>--</v>
      </c>
      <c r="BH22" s="149" t="str">
        <f t="shared" si="4"/>
        <v>--</v>
      </c>
      <c r="BI22" s="150" t="str">
        <f t="shared" si="5"/>
        <v>--</v>
      </c>
      <c r="BJ22" s="150" t="str">
        <f t="shared" si="6"/>
        <v>--</v>
      </c>
      <c r="BK22" s="151" t="str">
        <f t="shared" si="7"/>
        <v>--</v>
      </c>
      <c r="BL22" s="49" t="str">
        <f t="shared" si="8"/>
        <v/>
      </c>
      <c r="BM22" s="50" t="str">
        <f t="shared" si="9"/>
        <v/>
      </c>
      <c r="BN22" s="49" t="str">
        <f t="shared" si="10"/>
        <v/>
      </c>
      <c r="BO22" s="50" t="str">
        <f t="shared" si="11"/>
        <v/>
      </c>
      <c r="BP22" s="50"/>
      <c r="BQ22" s="50"/>
      <c r="BR22" s="51"/>
      <c r="BS22" s="51"/>
      <c r="BT22" s="51"/>
      <c r="BU22" s="51"/>
      <c r="BV22" s="50">
        <v>1</v>
      </c>
      <c r="BW22" s="50">
        <v>1</v>
      </c>
      <c r="BX22" s="50">
        <v>1</v>
      </c>
      <c r="BY22" s="50">
        <v>1</v>
      </c>
    </row>
    <row r="23" spans="1:77" s="48" customFormat="1" ht="15" customHeight="1">
      <c r="A23" s="223">
        <v>18</v>
      </c>
      <c r="B23" s="169" t="s">
        <v>60</v>
      </c>
      <c r="C23" s="57" t="s">
        <v>61</v>
      </c>
      <c r="D23" s="57"/>
      <c r="E23" s="153"/>
      <c r="F23" s="153"/>
      <c r="G23" s="154"/>
      <c r="H23" s="154"/>
      <c r="I23" s="67"/>
      <c r="J23" s="67"/>
      <c r="K23" s="72"/>
      <c r="L23" s="54"/>
      <c r="M23" s="55"/>
      <c r="N23" s="54"/>
      <c r="O23" s="55"/>
      <c r="P23" s="54"/>
      <c r="Q23" s="55"/>
      <c r="R23" s="54"/>
      <c r="S23" s="55"/>
      <c r="T23" s="54"/>
      <c r="U23" s="55"/>
      <c r="V23" s="56"/>
      <c r="W23" s="55"/>
      <c r="X23" s="56"/>
      <c r="Y23" s="55"/>
      <c r="Z23" s="56"/>
      <c r="AA23" s="55"/>
      <c r="AB23" s="56"/>
      <c r="AC23" s="55"/>
      <c r="AD23" s="56"/>
      <c r="AE23" s="55"/>
      <c r="AF23" s="56"/>
      <c r="AG23" s="56" t="str">
        <f t="shared" si="15"/>
        <v/>
      </c>
      <c r="AH23" s="55"/>
      <c r="AI23" s="56"/>
      <c r="AJ23" s="55"/>
      <c r="AK23" s="56"/>
      <c r="AL23" s="55"/>
      <c r="AM23" s="54"/>
      <c r="AN23" s="54" t="str">
        <f t="shared" si="12"/>
        <v/>
      </c>
      <c r="AO23" s="55"/>
      <c r="AP23" s="54"/>
      <c r="AQ23" s="55"/>
      <c r="AR23" s="54"/>
      <c r="AS23" s="55"/>
      <c r="AT23" s="54"/>
      <c r="AU23" s="56" t="str">
        <f t="shared" si="13"/>
        <v/>
      </c>
      <c r="AV23" s="56"/>
      <c r="AW23" s="54"/>
      <c r="AX23" s="54"/>
      <c r="AY23" s="69" t="str">
        <f t="shared" si="14"/>
        <v/>
      </c>
      <c r="AZ23" s="69"/>
      <c r="BA23" s="50"/>
      <c r="BB23" s="51"/>
      <c r="BC23" s="51"/>
      <c r="BD23" s="149" t="str">
        <f t="shared" si="0"/>
        <v>--</v>
      </c>
      <c r="BE23" s="150" t="str">
        <f t="shared" si="1"/>
        <v>--</v>
      </c>
      <c r="BF23" s="150" t="str">
        <f t="shared" si="2"/>
        <v>--</v>
      </c>
      <c r="BG23" s="151" t="str">
        <f t="shared" si="3"/>
        <v>--</v>
      </c>
      <c r="BH23" s="149" t="str">
        <f t="shared" si="4"/>
        <v>--</v>
      </c>
      <c r="BI23" s="150" t="str">
        <f t="shared" si="5"/>
        <v>--</v>
      </c>
      <c r="BJ23" s="150" t="str">
        <f t="shared" si="6"/>
        <v>--</v>
      </c>
      <c r="BK23" s="151" t="str">
        <f t="shared" si="7"/>
        <v>--</v>
      </c>
      <c r="BL23" s="49" t="str">
        <f t="shared" si="8"/>
        <v/>
      </c>
      <c r="BM23" s="50" t="str">
        <f t="shared" si="9"/>
        <v/>
      </c>
      <c r="BN23" s="49" t="str">
        <f t="shared" si="10"/>
        <v/>
      </c>
      <c r="BO23" s="50" t="str">
        <f t="shared" si="11"/>
        <v/>
      </c>
      <c r="BP23" s="50"/>
      <c r="BQ23" s="50"/>
      <c r="BR23" s="51"/>
      <c r="BS23" s="51"/>
      <c r="BT23" s="51"/>
      <c r="BU23" s="51"/>
      <c r="BV23" s="50">
        <v>1</v>
      </c>
      <c r="BW23" s="50">
        <v>1</v>
      </c>
      <c r="BX23" s="50">
        <v>1</v>
      </c>
      <c r="BY23" s="50">
        <v>1</v>
      </c>
    </row>
    <row r="24" spans="1:77" s="48" customFormat="1" ht="15" customHeight="1">
      <c r="A24" s="223">
        <v>19</v>
      </c>
      <c r="B24" s="169" t="s">
        <v>62</v>
      </c>
      <c r="C24" s="57" t="s">
        <v>63</v>
      </c>
      <c r="D24" s="57"/>
      <c r="E24" s="153"/>
      <c r="F24" s="153"/>
      <c r="G24" s="154"/>
      <c r="H24" s="154"/>
      <c r="I24" s="67"/>
      <c r="J24" s="67"/>
      <c r="K24" s="72"/>
      <c r="L24" s="54"/>
      <c r="M24" s="55"/>
      <c r="N24" s="54"/>
      <c r="O24" s="55"/>
      <c r="P24" s="54"/>
      <c r="Q24" s="55"/>
      <c r="R24" s="54"/>
      <c r="S24" s="55"/>
      <c r="T24" s="54"/>
      <c r="U24" s="55"/>
      <c r="V24" s="56"/>
      <c r="W24" s="55"/>
      <c r="X24" s="56"/>
      <c r="Y24" s="55"/>
      <c r="Z24" s="56"/>
      <c r="AA24" s="55"/>
      <c r="AB24" s="56"/>
      <c r="AC24" s="55"/>
      <c r="AD24" s="56"/>
      <c r="AE24" s="55"/>
      <c r="AF24" s="56"/>
      <c r="AG24" s="56" t="str">
        <f t="shared" si="15"/>
        <v/>
      </c>
      <c r="AH24" s="55"/>
      <c r="AI24" s="56"/>
      <c r="AJ24" s="55"/>
      <c r="AK24" s="56"/>
      <c r="AL24" s="55"/>
      <c r="AM24" s="54"/>
      <c r="AN24" s="54" t="str">
        <f t="shared" si="12"/>
        <v/>
      </c>
      <c r="AO24" s="55"/>
      <c r="AP24" s="54"/>
      <c r="AQ24" s="55"/>
      <c r="AR24" s="54"/>
      <c r="AS24" s="55"/>
      <c r="AT24" s="54"/>
      <c r="AU24" s="56" t="str">
        <f t="shared" si="13"/>
        <v/>
      </c>
      <c r="AV24" s="56"/>
      <c r="AW24" s="54"/>
      <c r="AX24" s="54"/>
      <c r="AY24" s="69" t="str">
        <f t="shared" si="14"/>
        <v/>
      </c>
      <c r="AZ24" s="69"/>
      <c r="BA24" s="50"/>
      <c r="BB24" s="51"/>
      <c r="BC24" s="51"/>
      <c r="BD24" s="149" t="str">
        <f t="shared" si="0"/>
        <v>--</v>
      </c>
      <c r="BE24" s="150" t="str">
        <f t="shared" si="1"/>
        <v>--</v>
      </c>
      <c r="BF24" s="150" t="str">
        <f t="shared" si="2"/>
        <v>--</v>
      </c>
      <c r="BG24" s="151" t="str">
        <f t="shared" si="3"/>
        <v>--</v>
      </c>
      <c r="BH24" s="149" t="str">
        <f t="shared" si="4"/>
        <v>--</v>
      </c>
      <c r="BI24" s="150" t="str">
        <f t="shared" si="5"/>
        <v>--</v>
      </c>
      <c r="BJ24" s="150" t="str">
        <f t="shared" si="6"/>
        <v>--</v>
      </c>
      <c r="BK24" s="151" t="str">
        <f t="shared" si="7"/>
        <v>--</v>
      </c>
      <c r="BL24" s="49" t="str">
        <f t="shared" si="8"/>
        <v/>
      </c>
      <c r="BM24" s="50" t="str">
        <f t="shared" si="9"/>
        <v/>
      </c>
      <c r="BN24" s="49" t="str">
        <f t="shared" si="10"/>
        <v/>
      </c>
      <c r="BO24" s="50" t="str">
        <f t="shared" si="11"/>
        <v/>
      </c>
      <c r="BP24" s="50"/>
      <c r="BQ24" s="50"/>
      <c r="BR24" s="51"/>
      <c r="BS24" s="51"/>
      <c r="BT24" s="51"/>
      <c r="BU24" s="51"/>
      <c r="BV24" s="50">
        <v>1</v>
      </c>
      <c r="BW24" s="50">
        <v>1</v>
      </c>
      <c r="BX24" s="50">
        <v>1</v>
      </c>
      <c r="BY24" s="50">
        <v>1</v>
      </c>
    </row>
    <row r="25" spans="1:77" s="48" customFormat="1" ht="15" customHeight="1">
      <c r="A25" s="223">
        <v>20</v>
      </c>
      <c r="B25" s="169" t="s">
        <v>64</v>
      </c>
      <c r="C25" s="57" t="s">
        <v>65</v>
      </c>
      <c r="D25" s="57"/>
      <c r="E25" s="153"/>
      <c r="F25" s="153"/>
      <c r="G25" s="154"/>
      <c r="H25" s="154"/>
      <c r="I25" s="67"/>
      <c r="J25" s="67"/>
      <c r="K25" s="72"/>
      <c r="L25" s="54"/>
      <c r="M25" s="55"/>
      <c r="N25" s="54"/>
      <c r="O25" s="55"/>
      <c r="P25" s="54"/>
      <c r="Q25" s="55"/>
      <c r="R25" s="54"/>
      <c r="S25" s="55"/>
      <c r="T25" s="54"/>
      <c r="U25" s="55"/>
      <c r="V25" s="56"/>
      <c r="W25" s="55"/>
      <c r="X25" s="56"/>
      <c r="Y25" s="55"/>
      <c r="Z25" s="56"/>
      <c r="AA25" s="55"/>
      <c r="AB25" s="56"/>
      <c r="AC25" s="55"/>
      <c r="AD25" s="56"/>
      <c r="AE25" s="55"/>
      <c r="AF25" s="56"/>
      <c r="AG25" s="56" t="str">
        <f t="shared" si="15"/>
        <v/>
      </c>
      <c r="AH25" s="55"/>
      <c r="AI25" s="56"/>
      <c r="AJ25" s="55"/>
      <c r="AK25" s="56"/>
      <c r="AL25" s="55"/>
      <c r="AM25" s="54"/>
      <c r="AN25" s="54" t="str">
        <f t="shared" si="12"/>
        <v/>
      </c>
      <c r="AO25" s="55"/>
      <c r="AP25" s="54"/>
      <c r="AQ25" s="55"/>
      <c r="AR25" s="54"/>
      <c r="AS25" s="55"/>
      <c r="AT25" s="54"/>
      <c r="AU25" s="56" t="str">
        <f t="shared" si="13"/>
        <v/>
      </c>
      <c r="AV25" s="56"/>
      <c r="AW25" s="54"/>
      <c r="AX25" s="54"/>
      <c r="AY25" s="69" t="str">
        <f t="shared" si="14"/>
        <v/>
      </c>
      <c r="AZ25" s="69"/>
      <c r="BA25" s="50"/>
      <c r="BB25" s="51"/>
      <c r="BC25" s="51"/>
      <c r="BD25" s="149" t="str">
        <f t="shared" si="0"/>
        <v>--</v>
      </c>
      <c r="BE25" s="150" t="str">
        <f t="shared" si="1"/>
        <v>--</v>
      </c>
      <c r="BF25" s="150" t="str">
        <f t="shared" si="2"/>
        <v>--</v>
      </c>
      <c r="BG25" s="151" t="str">
        <f t="shared" si="3"/>
        <v>--</v>
      </c>
      <c r="BH25" s="149" t="str">
        <f t="shared" si="4"/>
        <v>--</v>
      </c>
      <c r="BI25" s="150" t="str">
        <f t="shared" si="5"/>
        <v>--</v>
      </c>
      <c r="BJ25" s="150" t="str">
        <f t="shared" si="6"/>
        <v>--</v>
      </c>
      <c r="BK25" s="151" t="str">
        <f t="shared" si="7"/>
        <v>--</v>
      </c>
      <c r="BL25" s="49" t="str">
        <f t="shared" si="8"/>
        <v/>
      </c>
      <c r="BM25" s="50" t="str">
        <f t="shared" si="9"/>
        <v/>
      </c>
      <c r="BN25" s="49" t="str">
        <f t="shared" si="10"/>
        <v/>
      </c>
      <c r="BO25" s="50" t="str">
        <f t="shared" si="11"/>
        <v/>
      </c>
      <c r="BP25" s="50"/>
      <c r="BQ25" s="50"/>
      <c r="BR25" s="51"/>
      <c r="BS25" s="51"/>
      <c r="BT25" s="51"/>
      <c r="BU25" s="51"/>
      <c r="BV25" s="50">
        <v>1</v>
      </c>
      <c r="BW25" s="50">
        <v>1</v>
      </c>
      <c r="BX25" s="50">
        <v>1</v>
      </c>
      <c r="BY25" s="50">
        <v>1</v>
      </c>
    </row>
    <row r="26" spans="1:77" s="48" customFormat="1" ht="15" customHeight="1">
      <c r="A26" s="223">
        <v>21</v>
      </c>
      <c r="B26" s="169" t="s">
        <v>66</v>
      </c>
      <c r="C26" s="57" t="s">
        <v>67</v>
      </c>
      <c r="D26" s="57"/>
      <c r="E26" s="153"/>
      <c r="F26" s="153"/>
      <c r="G26" s="154"/>
      <c r="H26" s="154"/>
      <c r="I26" s="67"/>
      <c r="J26" s="67"/>
      <c r="K26" s="72"/>
      <c r="L26" s="54"/>
      <c r="M26" s="55"/>
      <c r="N26" s="54"/>
      <c r="O26" s="55"/>
      <c r="P26" s="54"/>
      <c r="Q26" s="55"/>
      <c r="R26" s="54"/>
      <c r="S26" s="55"/>
      <c r="T26" s="54"/>
      <c r="U26" s="55"/>
      <c r="V26" s="56"/>
      <c r="W26" s="55"/>
      <c r="X26" s="56"/>
      <c r="Y26" s="55"/>
      <c r="Z26" s="56"/>
      <c r="AA26" s="55"/>
      <c r="AB26" s="56"/>
      <c r="AC26" s="55"/>
      <c r="AD26" s="56"/>
      <c r="AE26" s="55"/>
      <c r="AF26" s="56"/>
      <c r="AG26" s="56" t="str">
        <f t="shared" si="15"/>
        <v/>
      </c>
      <c r="AH26" s="55"/>
      <c r="AI26" s="56"/>
      <c r="AJ26" s="55"/>
      <c r="AK26" s="56"/>
      <c r="AL26" s="55"/>
      <c r="AM26" s="54"/>
      <c r="AN26" s="54" t="str">
        <f t="shared" si="12"/>
        <v/>
      </c>
      <c r="AO26" s="55"/>
      <c r="AP26" s="54"/>
      <c r="AQ26" s="55"/>
      <c r="AR26" s="54"/>
      <c r="AS26" s="55"/>
      <c r="AT26" s="54"/>
      <c r="AU26" s="56" t="str">
        <f t="shared" si="13"/>
        <v/>
      </c>
      <c r="AV26" s="56"/>
      <c r="AW26" s="54"/>
      <c r="AX26" s="54"/>
      <c r="AY26" s="69" t="str">
        <f t="shared" si="14"/>
        <v/>
      </c>
      <c r="AZ26" s="69"/>
      <c r="BA26" s="50"/>
      <c r="BB26" s="51"/>
      <c r="BC26" s="51"/>
      <c r="BD26" s="149" t="str">
        <f t="shared" si="0"/>
        <v>--</v>
      </c>
      <c r="BE26" s="150" t="str">
        <f t="shared" si="1"/>
        <v>--</v>
      </c>
      <c r="BF26" s="150" t="str">
        <f t="shared" si="2"/>
        <v>--</v>
      </c>
      <c r="BG26" s="151" t="str">
        <f t="shared" si="3"/>
        <v>--</v>
      </c>
      <c r="BH26" s="149" t="str">
        <f t="shared" si="4"/>
        <v>--</v>
      </c>
      <c r="BI26" s="150" t="str">
        <f t="shared" si="5"/>
        <v>--</v>
      </c>
      <c r="BJ26" s="150" t="str">
        <f t="shared" si="6"/>
        <v>--</v>
      </c>
      <c r="BK26" s="151" t="str">
        <f t="shared" si="7"/>
        <v>--</v>
      </c>
      <c r="BL26" s="49" t="str">
        <f t="shared" si="8"/>
        <v/>
      </c>
      <c r="BM26" s="50" t="str">
        <f t="shared" si="9"/>
        <v/>
      </c>
      <c r="BN26" s="49" t="str">
        <f t="shared" si="10"/>
        <v/>
      </c>
      <c r="BO26" s="50" t="str">
        <f t="shared" si="11"/>
        <v/>
      </c>
      <c r="BP26" s="50"/>
      <c r="BQ26" s="50"/>
      <c r="BR26" s="51"/>
      <c r="BS26" s="51"/>
      <c r="BT26" s="51"/>
      <c r="BU26" s="51"/>
      <c r="BV26" s="50">
        <v>1</v>
      </c>
      <c r="BW26" s="50">
        <v>1</v>
      </c>
      <c r="BX26" s="50">
        <v>1</v>
      </c>
      <c r="BY26" s="50">
        <v>1</v>
      </c>
    </row>
    <row r="27" spans="1:77" s="48" customFormat="1" ht="24" customHeight="1">
      <c r="A27" s="223">
        <v>22</v>
      </c>
      <c r="B27" s="169" t="s">
        <v>68</v>
      </c>
      <c r="C27" s="57" t="s">
        <v>69</v>
      </c>
      <c r="D27" s="57"/>
      <c r="E27" s="153"/>
      <c r="F27" s="153"/>
      <c r="G27" s="154"/>
      <c r="H27" s="154"/>
      <c r="I27" s="67"/>
      <c r="J27" s="67"/>
      <c r="K27" s="72"/>
      <c r="L27" s="54"/>
      <c r="M27" s="55"/>
      <c r="N27" s="54"/>
      <c r="O27" s="55"/>
      <c r="P27" s="54"/>
      <c r="Q27" s="55"/>
      <c r="R27" s="54"/>
      <c r="S27" s="55"/>
      <c r="T27" s="54"/>
      <c r="U27" s="55"/>
      <c r="V27" s="56"/>
      <c r="W27" s="55"/>
      <c r="X27" s="56"/>
      <c r="Y27" s="55"/>
      <c r="Z27" s="56"/>
      <c r="AA27" s="55"/>
      <c r="AB27" s="56"/>
      <c r="AC27" s="55"/>
      <c r="AD27" s="56"/>
      <c r="AE27" s="55"/>
      <c r="AF27" s="56"/>
      <c r="AG27" s="56" t="str">
        <f t="shared" si="15"/>
        <v/>
      </c>
      <c r="AH27" s="55"/>
      <c r="AI27" s="56"/>
      <c r="AJ27" s="55"/>
      <c r="AK27" s="56"/>
      <c r="AL27" s="55"/>
      <c r="AM27" s="54"/>
      <c r="AN27" s="54" t="str">
        <f t="shared" si="12"/>
        <v/>
      </c>
      <c r="AO27" s="55"/>
      <c r="AP27" s="54"/>
      <c r="AQ27" s="55"/>
      <c r="AR27" s="54"/>
      <c r="AS27" s="55"/>
      <c r="AT27" s="54"/>
      <c r="AU27" s="56" t="str">
        <f t="shared" si="13"/>
        <v/>
      </c>
      <c r="AV27" s="56"/>
      <c r="AW27" s="54"/>
      <c r="AX27" s="54"/>
      <c r="AY27" s="69" t="str">
        <f t="shared" si="14"/>
        <v/>
      </c>
      <c r="AZ27" s="69"/>
      <c r="BA27" s="50"/>
      <c r="BB27" s="51"/>
      <c r="BC27" s="51"/>
      <c r="BD27" s="149" t="str">
        <f t="shared" si="0"/>
        <v>--</v>
      </c>
      <c r="BE27" s="150" t="str">
        <f t="shared" si="1"/>
        <v>--</v>
      </c>
      <c r="BF27" s="150" t="str">
        <f t="shared" si="2"/>
        <v>--</v>
      </c>
      <c r="BG27" s="151" t="str">
        <f t="shared" si="3"/>
        <v>--</v>
      </c>
      <c r="BH27" s="149" t="str">
        <f t="shared" si="4"/>
        <v>--</v>
      </c>
      <c r="BI27" s="150" t="str">
        <f t="shared" si="5"/>
        <v>--</v>
      </c>
      <c r="BJ27" s="150" t="str">
        <f t="shared" si="6"/>
        <v>--</v>
      </c>
      <c r="BK27" s="151" t="str">
        <f t="shared" si="7"/>
        <v>--</v>
      </c>
      <c r="BL27" s="49" t="str">
        <f t="shared" si="8"/>
        <v/>
      </c>
      <c r="BM27" s="50" t="str">
        <f t="shared" si="9"/>
        <v/>
      </c>
      <c r="BN27" s="49" t="str">
        <f t="shared" si="10"/>
        <v/>
      </c>
      <c r="BO27" s="50" t="str">
        <f t="shared" si="11"/>
        <v/>
      </c>
      <c r="BP27" s="50"/>
      <c r="BQ27" s="50"/>
      <c r="BR27" s="51"/>
      <c r="BS27" s="51"/>
      <c r="BT27" s="51"/>
      <c r="BU27" s="51"/>
      <c r="BV27" s="50">
        <v>1</v>
      </c>
      <c r="BW27" s="50">
        <v>1</v>
      </c>
      <c r="BX27" s="50">
        <v>1</v>
      </c>
      <c r="BY27" s="50">
        <v>1</v>
      </c>
    </row>
    <row r="28" spans="1:77" s="48" customFormat="1" ht="24" customHeight="1">
      <c r="A28" s="223">
        <v>23</v>
      </c>
      <c r="B28" s="169" t="s">
        <v>70</v>
      </c>
      <c r="C28" s="57" t="s">
        <v>71</v>
      </c>
      <c r="D28" s="57"/>
      <c r="E28" s="153"/>
      <c r="F28" s="153"/>
      <c r="G28" s="154"/>
      <c r="H28" s="154"/>
      <c r="I28" s="67"/>
      <c r="J28" s="67"/>
      <c r="K28" s="72"/>
      <c r="L28" s="54"/>
      <c r="M28" s="55"/>
      <c r="N28" s="54"/>
      <c r="O28" s="55"/>
      <c r="P28" s="54"/>
      <c r="Q28" s="55"/>
      <c r="R28" s="54"/>
      <c r="S28" s="55"/>
      <c r="T28" s="54"/>
      <c r="U28" s="55"/>
      <c r="V28" s="56"/>
      <c r="W28" s="55"/>
      <c r="X28" s="56"/>
      <c r="Y28" s="55"/>
      <c r="Z28" s="56"/>
      <c r="AA28" s="55"/>
      <c r="AB28" s="56"/>
      <c r="AC28" s="55"/>
      <c r="AD28" s="56"/>
      <c r="AE28" s="55"/>
      <c r="AF28" s="56"/>
      <c r="AG28" s="56" t="str">
        <f t="shared" si="15"/>
        <v/>
      </c>
      <c r="AH28" s="55"/>
      <c r="AI28" s="56"/>
      <c r="AJ28" s="55"/>
      <c r="AK28" s="56"/>
      <c r="AL28" s="55"/>
      <c r="AM28" s="54"/>
      <c r="AN28" s="54" t="str">
        <f t="shared" si="12"/>
        <v/>
      </c>
      <c r="AO28" s="55"/>
      <c r="AP28" s="54"/>
      <c r="AQ28" s="55"/>
      <c r="AR28" s="54"/>
      <c r="AS28" s="55"/>
      <c r="AT28" s="54"/>
      <c r="AU28" s="56" t="str">
        <f t="shared" si="13"/>
        <v/>
      </c>
      <c r="AV28" s="56"/>
      <c r="AW28" s="54"/>
      <c r="AX28" s="54"/>
      <c r="AY28" s="69" t="str">
        <f t="shared" si="14"/>
        <v/>
      </c>
      <c r="AZ28" s="69"/>
      <c r="BA28" s="50"/>
      <c r="BB28" s="51"/>
      <c r="BC28" s="51"/>
      <c r="BD28" s="149" t="str">
        <f t="shared" si="0"/>
        <v>--</v>
      </c>
      <c r="BE28" s="150" t="str">
        <f t="shared" si="1"/>
        <v>--</v>
      </c>
      <c r="BF28" s="150" t="str">
        <f t="shared" si="2"/>
        <v>--</v>
      </c>
      <c r="BG28" s="151" t="str">
        <f t="shared" si="3"/>
        <v>--</v>
      </c>
      <c r="BH28" s="149" t="str">
        <f t="shared" si="4"/>
        <v>--</v>
      </c>
      <c r="BI28" s="150" t="str">
        <f t="shared" si="5"/>
        <v>--</v>
      </c>
      <c r="BJ28" s="150" t="str">
        <f t="shared" si="6"/>
        <v>--</v>
      </c>
      <c r="BK28" s="151" t="str">
        <f t="shared" si="7"/>
        <v>--</v>
      </c>
      <c r="BL28" s="49" t="str">
        <f t="shared" si="8"/>
        <v/>
      </c>
      <c r="BM28" s="50" t="str">
        <f t="shared" si="9"/>
        <v/>
      </c>
      <c r="BN28" s="49" t="str">
        <f t="shared" si="10"/>
        <v/>
      </c>
      <c r="BO28" s="50" t="str">
        <f t="shared" si="11"/>
        <v/>
      </c>
      <c r="BP28" s="50"/>
      <c r="BQ28" s="50"/>
      <c r="BR28" s="51"/>
      <c r="BS28" s="51"/>
      <c r="BT28" s="51"/>
      <c r="BU28" s="51"/>
      <c r="BV28" s="50">
        <v>1</v>
      </c>
      <c r="BW28" s="50">
        <v>1</v>
      </c>
      <c r="BX28" s="50">
        <v>1</v>
      </c>
      <c r="BY28" s="50">
        <v>1</v>
      </c>
    </row>
    <row r="29" spans="1:77" s="48" customFormat="1" ht="15" customHeight="1">
      <c r="A29" s="223">
        <v>24</v>
      </c>
      <c r="B29" s="169" t="s">
        <v>72</v>
      </c>
      <c r="C29" s="53" t="s">
        <v>73</v>
      </c>
      <c r="D29" s="13"/>
      <c r="E29" s="132"/>
      <c r="F29" s="132"/>
      <c r="G29" s="152"/>
      <c r="H29" s="152"/>
      <c r="I29" s="66"/>
      <c r="J29" s="66"/>
      <c r="K29" s="52" t="s">
        <v>25</v>
      </c>
      <c r="L29" s="54"/>
      <c r="M29" s="55"/>
      <c r="N29" s="54"/>
      <c r="O29" s="55"/>
      <c r="P29" s="54"/>
      <c r="Q29" s="55"/>
      <c r="R29" s="54"/>
      <c r="S29" s="55"/>
      <c r="T29" s="54"/>
      <c r="U29" s="55"/>
      <c r="V29" s="56"/>
      <c r="W29" s="55"/>
      <c r="X29" s="56"/>
      <c r="Y29" s="55"/>
      <c r="Z29" s="56"/>
      <c r="AA29" s="55"/>
      <c r="AB29" s="56"/>
      <c r="AC29" s="55"/>
      <c r="AD29" s="56"/>
      <c r="AE29" s="55"/>
      <c r="AF29" s="56"/>
      <c r="AG29" s="56" t="str">
        <f t="shared" si="15"/>
        <v/>
      </c>
      <c r="AH29" s="55"/>
      <c r="AI29" s="56"/>
      <c r="AJ29" s="55"/>
      <c r="AK29" s="56"/>
      <c r="AL29" s="55"/>
      <c r="AM29" s="54"/>
      <c r="AN29" s="54" t="str">
        <f t="shared" si="12"/>
        <v/>
      </c>
      <c r="AO29" s="55"/>
      <c r="AP29" s="54"/>
      <c r="AQ29" s="55"/>
      <c r="AR29" s="54"/>
      <c r="AS29" s="55"/>
      <c r="AT29" s="54"/>
      <c r="AU29" s="56" t="str">
        <f t="shared" si="13"/>
        <v/>
      </c>
      <c r="AV29" s="56"/>
      <c r="AW29" s="54"/>
      <c r="AX29" s="54"/>
      <c r="AY29" s="69" t="str">
        <f t="shared" si="14"/>
        <v/>
      </c>
      <c r="AZ29" s="69"/>
      <c r="BA29" s="50"/>
      <c r="BB29" s="51"/>
      <c r="BC29" s="51"/>
      <c r="BD29" s="149" t="str">
        <f t="shared" si="0"/>
        <v>--</v>
      </c>
      <c r="BE29" s="150" t="str">
        <f t="shared" si="1"/>
        <v>--</v>
      </c>
      <c r="BF29" s="150" t="str">
        <f t="shared" si="2"/>
        <v>--</v>
      </c>
      <c r="BG29" s="151" t="str">
        <f t="shared" si="3"/>
        <v>--</v>
      </c>
      <c r="BH29" s="149" t="str">
        <f t="shared" si="4"/>
        <v>--</v>
      </c>
      <c r="BI29" s="150" t="str">
        <f t="shared" si="5"/>
        <v>--</v>
      </c>
      <c r="BJ29" s="150" t="str">
        <f t="shared" si="6"/>
        <v>--</v>
      </c>
      <c r="BK29" s="151" t="str">
        <f t="shared" si="7"/>
        <v>--</v>
      </c>
      <c r="BL29" s="49" t="str">
        <f t="shared" si="8"/>
        <v/>
      </c>
      <c r="BM29" s="50" t="str">
        <f t="shared" si="9"/>
        <v/>
      </c>
      <c r="BN29" s="49" t="str">
        <f t="shared" si="10"/>
        <v/>
      </c>
      <c r="BO29" s="50" t="str">
        <f t="shared" si="11"/>
        <v/>
      </c>
      <c r="BP29" s="50"/>
      <c r="BQ29" s="50"/>
      <c r="BR29" s="51"/>
      <c r="BS29" s="51"/>
      <c r="BT29" s="51"/>
      <c r="BU29" s="51"/>
      <c r="BV29" s="50">
        <v>1</v>
      </c>
      <c r="BW29" s="50">
        <v>1</v>
      </c>
      <c r="BX29" s="50">
        <v>1</v>
      </c>
      <c r="BY29" s="50">
        <v>1</v>
      </c>
    </row>
    <row r="30" spans="1:77" s="48" customFormat="1" ht="15" customHeight="1">
      <c r="A30" s="223">
        <v>25</v>
      </c>
      <c r="B30" s="169" t="s">
        <v>74</v>
      </c>
      <c r="C30" s="53" t="s">
        <v>75</v>
      </c>
      <c r="D30" s="13"/>
      <c r="E30" s="132"/>
      <c r="F30" s="132"/>
      <c r="G30" s="152"/>
      <c r="H30" s="152"/>
      <c r="I30" s="66"/>
      <c r="J30" s="66"/>
      <c r="K30" s="52"/>
      <c r="L30" s="54"/>
      <c r="M30" s="55"/>
      <c r="N30" s="54"/>
      <c r="O30" s="55"/>
      <c r="P30" s="54"/>
      <c r="Q30" s="55"/>
      <c r="R30" s="54"/>
      <c r="S30" s="55"/>
      <c r="T30" s="54"/>
      <c r="U30" s="55"/>
      <c r="V30" s="56"/>
      <c r="W30" s="55"/>
      <c r="X30" s="56"/>
      <c r="Y30" s="55"/>
      <c r="Z30" s="56"/>
      <c r="AA30" s="55"/>
      <c r="AB30" s="56"/>
      <c r="AC30" s="55"/>
      <c r="AD30" s="56"/>
      <c r="AE30" s="55"/>
      <c r="AF30" s="56"/>
      <c r="AG30" s="56" t="str">
        <f t="shared" si="15"/>
        <v/>
      </c>
      <c r="AH30" s="55"/>
      <c r="AI30" s="56"/>
      <c r="AJ30" s="55"/>
      <c r="AK30" s="56"/>
      <c r="AL30" s="55"/>
      <c r="AM30" s="54"/>
      <c r="AN30" s="54" t="str">
        <f t="shared" si="12"/>
        <v/>
      </c>
      <c r="AO30" s="55"/>
      <c r="AP30" s="54"/>
      <c r="AQ30" s="55"/>
      <c r="AR30" s="54"/>
      <c r="AS30" s="55"/>
      <c r="AT30" s="54"/>
      <c r="AU30" s="56" t="str">
        <f t="shared" si="13"/>
        <v/>
      </c>
      <c r="AV30" s="56"/>
      <c r="AW30" s="54"/>
      <c r="AX30" s="54"/>
      <c r="AY30" s="69" t="str">
        <f t="shared" si="14"/>
        <v/>
      </c>
      <c r="AZ30" s="69"/>
      <c r="BA30" s="50"/>
      <c r="BB30" s="51"/>
      <c r="BC30" s="51"/>
      <c r="BD30" s="149" t="str">
        <f t="shared" si="0"/>
        <v>--</v>
      </c>
      <c r="BE30" s="150" t="str">
        <f t="shared" si="1"/>
        <v>--</v>
      </c>
      <c r="BF30" s="150" t="str">
        <f t="shared" si="2"/>
        <v>--</v>
      </c>
      <c r="BG30" s="151" t="str">
        <f t="shared" si="3"/>
        <v>--</v>
      </c>
      <c r="BH30" s="149" t="str">
        <f t="shared" si="4"/>
        <v>--</v>
      </c>
      <c r="BI30" s="150" t="str">
        <f t="shared" si="5"/>
        <v>--</v>
      </c>
      <c r="BJ30" s="150" t="str">
        <f t="shared" si="6"/>
        <v>--</v>
      </c>
      <c r="BK30" s="151" t="str">
        <f t="shared" si="7"/>
        <v>--</v>
      </c>
      <c r="BL30" s="49" t="str">
        <f t="shared" si="8"/>
        <v/>
      </c>
      <c r="BM30" s="50" t="str">
        <f t="shared" si="9"/>
        <v/>
      </c>
      <c r="BN30" s="49" t="str">
        <f t="shared" si="10"/>
        <v/>
      </c>
      <c r="BO30" s="50" t="str">
        <f t="shared" si="11"/>
        <v/>
      </c>
      <c r="BP30" s="50"/>
      <c r="BQ30" s="50"/>
      <c r="BR30" s="51"/>
      <c r="BS30" s="51"/>
      <c r="BT30" s="51"/>
      <c r="BU30" s="51"/>
      <c r="BV30" s="50">
        <v>1</v>
      </c>
      <c r="BW30" s="50">
        <v>1</v>
      </c>
      <c r="BX30" s="50">
        <v>1</v>
      </c>
      <c r="BY30" s="50">
        <v>1</v>
      </c>
    </row>
    <row r="31" spans="1:77" s="48" customFormat="1" ht="15" customHeight="1">
      <c r="A31" s="223">
        <v>26</v>
      </c>
      <c r="B31" s="169" t="s">
        <v>76</v>
      </c>
      <c r="C31" s="53" t="s">
        <v>77</v>
      </c>
      <c r="D31" s="302" t="s">
        <v>1494</v>
      </c>
      <c r="E31" s="132">
        <v>500</v>
      </c>
      <c r="F31" s="132">
        <f>AK31</f>
        <v>500</v>
      </c>
      <c r="G31" s="152"/>
      <c r="H31" s="152">
        <v>43231</v>
      </c>
      <c r="I31" s="66" t="s">
        <v>36</v>
      </c>
      <c r="J31" s="66"/>
      <c r="K31" s="52"/>
      <c r="L31" s="54">
        <v>70</v>
      </c>
      <c r="M31" s="55">
        <v>38261</v>
      </c>
      <c r="N31" s="54"/>
      <c r="O31" s="55"/>
      <c r="P31" s="54">
        <v>1200</v>
      </c>
      <c r="Q31" s="55">
        <v>38261</v>
      </c>
      <c r="R31" s="54"/>
      <c r="S31" s="55"/>
      <c r="T31" s="54"/>
      <c r="U31" s="55"/>
      <c r="V31" s="56"/>
      <c r="W31" s="55"/>
      <c r="X31" s="56">
        <v>3200</v>
      </c>
      <c r="Y31" s="55">
        <v>36251</v>
      </c>
      <c r="Z31" s="56"/>
      <c r="AA31" s="55"/>
      <c r="AB31" s="56">
        <v>200</v>
      </c>
      <c r="AC31" s="55">
        <v>36557</v>
      </c>
      <c r="AD31" s="56"/>
      <c r="AE31" s="55"/>
      <c r="AF31" s="56"/>
      <c r="AG31" s="56" t="str">
        <f t="shared" si="15"/>
        <v/>
      </c>
      <c r="AH31" s="55"/>
      <c r="AI31" s="56"/>
      <c r="AJ31" s="55"/>
      <c r="AK31" s="56">
        <v>500</v>
      </c>
      <c r="AL31" s="55">
        <v>42614</v>
      </c>
      <c r="AM31" s="54"/>
      <c r="AN31" s="54" t="str">
        <f t="shared" si="12"/>
        <v/>
      </c>
      <c r="AO31" s="55"/>
      <c r="AP31" s="54"/>
      <c r="AQ31" s="55"/>
      <c r="AR31" s="54"/>
      <c r="AS31" s="55"/>
      <c r="AT31" s="54"/>
      <c r="AU31" s="56" t="str">
        <f t="shared" si="13"/>
        <v/>
      </c>
      <c r="AV31" s="56"/>
      <c r="AW31" s="54"/>
      <c r="AX31" s="54"/>
      <c r="AY31" s="69">
        <f t="shared" si="14"/>
        <v>1</v>
      </c>
      <c r="AZ31" s="69">
        <v>1</v>
      </c>
      <c r="BA31" s="50"/>
      <c r="BB31" s="51"/>
      <c r="BC31" s="51"/>
      <c r="BD31" s="149" t="str">
        <f t="shared" si="0"/>
        <v>--</v>
      </c>
      <c r="BE31" s="150" t="str">
        <f t="shared" si="1"/>
        <v>--</v>
      </c>
      <c r="BF31" s="150" t="str">
        <f t="shared" si="2"/>
        <v>--</v>
      </c>
      <c r="BG31" s="151" t="str">
        <f t="shared" si="3"/>
        <v>--</v>
      </c>
      <c r="BH31" s="149">
        <f t="shared" si="4"/>
        <v>500</v>
      </c>
      <c r="BI31" s="150" t="str">
        <f t="shared" si="5"/>
        <v>A</v>
      </c>
      <c r="BJ31" s="150" t="str">
        <f t="shared" si="6"/>
        <v>I</v>
      </c>
      <c r="BK31" s="151">
        <f t="shared" si="7"/>
        <v>43231</v>
      </c>
      <c r="BL31" s="49">
        <f t="shared" si="8"/>
        <v>1200</v>
      </c>
      <c r="BM31" s="50" t="str">
        <f t="shared" si="9"/>
        <v>T</v>
      </c>
      <c r="BN31" s="49">
        <f t="shared" si="10"/>
        <v>1200</v>
      </c>
      <c r="BO31" s="50" t="str">
        <f t="shared" si="11"/>
        <v>T</v>
      </c>
      <c r="BP31" s="50"/>
      <c r="BQ31" s="50"/>
      <c r="BR31" s="51"/>
      <c r="BS31" s="51"/>
      <c r="BT31" s="51"/>
      <c r="BU31" s="51"/>
      <c r="BV31" s="50">
        <v>1</v>
      </c>
      <c r="BW31" s="50">
        <v>1</v>
      </c>
      <c r="BX31" s="50">
        <v>1</v>
      </c>
      <c r="BY31" s="50">
        <v>1</v>
      </c>
    </row>
    <row r="32" spans="1:77" s="48" customFormat="1" ht="15" customHeight="1">
      <c r="A32" s="223">
        <v>27</v>
      </c>
      <c r="B32" s="169" t="s">
        <v>78</v>
      </c>
      <c r="C32" s="57" t="s">
        <v>79</v>
      </c>
      <c r="D32" s="57"/>
      <c r="E32" s="153"/>
      <c r="F32" s="153"/>
      <c r="G32" s="154"/>
      <c r="H32" s="154"/>
      <c r="I32" s="67"/>
      <c r="J32" s="67"/>
      <c r="K32" s="72"/>
      <c r="L32" s="54"/>
      <c r="M32" s="55"/>
      <c r="N32" s="54"/>
      <c r="O32" s="55"/>
      <c r="P32" s="54"/>
      <c r="Q32" s="55"/>
      <c r="R32" s="54"/>
      <c r="S32" s="55"/>
      <c r="T32" s="54"/>
      <c r="U32" s="55"/>
      <c r="V32" s="56"/>
      <c r="W32" s="55"/>
      <c r="X32" s="56"/>
      <c r="Y32" s="55"/>
      <c r="Z32" s="56"/>
      <c r="AA32" s="55"/>
      <c r="AB32" s="56"/>
      <c r="AC32" s="55"/>
      <c r="AD32" s="56"/>
      <c r="AE32" s="55"/>
      <c r="AF32" s="56"/>
      <c r="AG32" s="56" t="str">
        <f t="shared" si="15"/>
        <v/>
      </c>
      <c r="AH32" s="55"/>
      <c r="AI32" s="56"/>
      <c r="AJ32" s="55"/>
      <c r="AK32" s="56"/>
      <c r="AL32" s="55"/>
      <c r="AM32" s="54"/>
      <c r="AN32" s="54" t="str">
        <f t="shared" si="12"/>
        <v/>
      </c>
      <c r="AO32" s="55"/>
      <c r="AP32" s="54"/>
      <c r="AQ32" s="55"/>
      <c r="AR32" s="54"/>
      <c r="AS32" s="55"/>
      <c r="AT32" s="54"/>
      <c r="AU32" s="56" t="str">
        <f t="shared" si="13"/>
        <v/>
      </c>
      <c r="AV32" s="56"/>
      <c r="AW32" s="54"/>
      <c r="AX32" s="54"/>
      <c r="AY32" s="69" t="str">
        <f t="shared" si="14"/>
        <v/>
      </c>
      <c r="AZ32" s="69"/>
      <c r="BA32" s="50"/>
      <c r="BB32" s="51"/>
      <c r="BC32" s="51"/>
      <c r="BD32" s="149" t="str">
        <f t="shared" si="0"/>
        <v>--</v>
      </c>
      <c r="BE32" s="150" t="str">
        <f t="shared" si="1"/>
        <v>--</v>
      </c>
      <c r="BF32" s="150" t="str">
        <f t="shared" si="2"/>
        <v>--</v>
      </c>
      <c r="BG32" s="151" t="str">
        <f t="shared" si="3"/>
        <v>--</v>
      </c>
      <c r="BH32" s="149" t="str">
        <f t="shared" si="4"/>
        <v>--</v>
      </c>
      <c r="BI32" s="150" t="str">
        <f t="shared" si="5"/>
        <v>--</v>
      </c>
      <c r="BJ32" s="150" t="str">
        <f t="shared" si="6"/>
        <v>--</v>
      </c>
      <c r="BK32" s="151" t="str">
        <f t="shared" si="7"/>
        <v>--</v>
      </c>
      <c r="BL32" s="49" t="str">
        <f t="shared" si="8"/>
        <v/>
      </c>
      <c r="BM32" s="50" t="str">
        <f t="shared" si="9"/>
        <v/>
      </c>
      <c r="BN32" s="49" t="str">
        <f t="shared" si="10"/>
        <v/>
      </c>
      <c r="BO32" s="50" t="str">
        <f t="shared" si="11"/>
        <v/>
      </c>
      <c r="BP32" s="50"/>
      <c r="BQ32" s="50"/>
      <c r="BR32" s="51"/>
      <c r="BS32" s="51"/>
      <c r="BT32" s="51"/>
      <c r="BU32" s="51"/>
      <c r="BV32" s="50">
        <v>1</v>
      </c>
      <c r="BW32" s="50">
        <v>1</v>
      </c>
      <c r="BX32" s="50">
        <v>1</v>
      </c>
      <c r="BY32" s="50">
        <v>1</v>
      </c>
    </row>
    <row r="33" spans="1:77" s="48" customFormat="1" ht="15" customHeight="1">
      <c r="A33" s="223">
        <v>28</v>
      </c>
      <c r="B33" s="169" t="s">
        <v>80</v>
      </c>
      <c r="C33" s="53" t="s">
        <v>81</v>
      </c>
      <c r="D33" s="13"/>
      <c r="E33" s="132"/>
      <c r="F33" s="132"/>
      <c r="G33" s="152"/>
      <c r="H33" s="152"/>
      <c r="I33" s="66"/>
      <c r="J33" s="66"/>
      <c r="K33" s="52"/>
      <c r="L33" s="54"/>
      <c r="M33" s="55"/>
      <c r="N33" s="54"/>
      <c r="O33" s="55"/>
      <c r="P33" s="54"/>
      <c r="Q33" s="55"/>
      <c r="R33" s="54"/>
      <c r="S33" s="55"/>
      <c r="T33" s="54"/>
      <c r="U33" s="55"/>
      <c r="V33" s="56"/>
      <c r="W33" s="55"/>
      <c r="X33" s="56"/>
      <c r="Y33" s="55"/>
      <c r="Z33" s="56"/>
      <c r="AA33" s="55"/>
      <c r="AB33" s="56"/>
      <c r="AC33" s="55"/>
      <c r="AD33" s="56"/>
      <c r="AE33" s="55"/>
      <c r="AF33" s="56"/>
      <c r="AG33" s="56" t="str">
        <f t="shared" si="15"/>
        <v/>
      </c>
      <c r="AH33" s="55"/>
      <c r="AI33" s="56"/>
      <c r="AJ33" s="55"/>
      <c r="AK33" s="56"/>
      <c r="AL33" s="55"/>
      <c r="AM33" s="54"/>
      <c r="AN33" s="54" t="str">
        <f t="shared" si="12"/>
        <v/>
      </c>
      <c r="AO33" s="55"/>
      <c r="AP33" s="54"/>
      <c r="AQ33" s="55"/>
      <c r="AR33" s="54"/>
      <c r="AS33" s="55"/>
      <c r="AT33" s="54"/>
      <c r="AU33" s="56" t="str">
        <f t="shared" si="13"/>
        <v/>
      </c>
      <c r="AV33" s="56"/>
      <c r="AW33" s="54"/>
      <c r="AX33" s="54"/>
      <c r="AY33" s="69" t="str">
        <f t="shared" si="14"/>
        <v/>
      </c>
      <c r="AZ33" s="69"/>
      <c r="BA33" s="50"/>
      <c r="BB33" s="51"/>
      <c r="BC33" s="51"/>
      <c r="BD33" s="149" t="str">
        <f t="shared" si="0"/>
        <v>--</v>
      </c>
      <c r="BE33" s="150" t="str">
        <f t="shared" si="1"/>
        <v>--</v>
      </c>
      <c r="BF33" s="150" t="str">
        <f t="shared" si="2"/>
        <v>--</v>
      </c>
      <c r="BG33" s="151" t="str">
        <f t="shared" si="3"/>
        <v>--</v>
      </c>
      <c r="BH33" s="149" t="str">
        <f t="shared" si="4"/>
        <v>--</v>
      </c>
      <c r="BI33" s="150" t="str">
        <f t="shared" si="5"/>
        <v>--</v>
      </c>
      <c r="BJ33" s="150" t="str">
        <f t="shared" si="6"/>
        <v>--</v>
      </c>
      <c r="BK33" s="151" t="str">
        <f t="shared" si="7"/>
        <v>--</v>
      </c>
      <c r="BL33" s="49" t="str">
        <f t="shared" si="8"/>
        <v/>
      </c>
      <c r="BM33" s="50" t="str">
        <f t="shared" si="9"/>
        <v/>
      </c>
      <c r="BN33" s="49" t="str">
        <f t="shared" si="10"/>
        <v/>
      </c>
      <c r="BO33" s="50" t="str">
        <f t="shared" si="11"/>
        <v/>
      </c>
      <c r="BP33" s="50"/>
      <c r="BQ33" s="50"/>
      <c r="BR33" s="51"/>
      <c r="BS33" s="51"/>
      <c r="BT33" s="51"/>
      <c r="BU33" s="51"/>
      <c r="BV33" s="50">
        <v>1</v>
      </c>
      <c r="BW33" s="50">
        <v>1</v>
      </c>
      <c r="BX33" s="50">
        <v>1</v>
      </c>
      <c r="BY33" s="50">
        <v>1</v>
      </c>
    </row>
    <row r="34" spans="1:77" s="48" customFormat="1" ht="15" customHeight="1">
      <c r="A34" s="223">
        <v>29</v>
      </c>
      <c r="B34" s="169" t="s">
        <v>82</v>
      </c>
      <c r="C34" s="53" t="s">
        <v>83</v>
      </c>
      <c r="D34" s="13"/>
      <c r="E34" s="132"/>
      <c r="F34" s="132"/>
      <c r="G34" s="152"/>
      <c r="H34" s="152"/>
      <c r="I34" s="66"/>
      <c r="J34" s="66"/>
      <c r="K34" s="52"/>
      <c r="L34" s="54"/>
      <c r="M34" s="55"/>
      <c r="N34" s="54"/>
      <c r="O34" s="55"/>
      <c r="P34" s="54"/>
      <c r="Q34" s="55"/>
      <c r="R34" s="54"/>
      <c r="S34" s="55"/>
      <c r="T34" s="54"/>
      <c r="U34" s="55"/>
      <c r="V34" s="56"/>
      <c r="W34" s="55"/>
      <c r="X34" s="56"/>
      <c r="Y34" s="55"/>
      <c r="Z34" s="56"/>
      <c r="AA34" s="55"/>
      <c r="AB34" s="56"/>
      <c r="AC34" s="55"/>
      <c r="AD34" s="56"/>
      <c r="AE34" s="55"/>
      <c r="AF34" s="56"/>
      <c r="AG34" s="56" t="str">
        <f t="shared" si="15"/>
        <v/>
      </c>
      <c r="AH34" s="55"/>
      <c r="AI34" s="56"/>
      <c r="AJ34" s="55"/>
      <c r="AK34" s="56"/>
      <c r="AL34" s="55"/>
      <c r="AM34" s="54"/>
      <c r="AN34" s="54" t="str">
        <f t="shared" si="12"/>
        <v/>
      </c>
      <c r="AO34" s="55"/>
      <c r="AP34" s="54"/>
      <c r="AQ34" s="55"/>
      <c r="AR34" s="54"/>
      <c r="AS34" s="55"/>
      <c r="AT34" s="54"/>
      <c r="AU34" s="56" t="str">
        <f t="shared" si="13"/>
        <v/>
      </c>
      <c r="AV34" s="56"/>
      <c r="AW34" s="54"/>
      <c r="AX34" s="54"/>
      <c r="AY34" s="69" t="str">
        <f t="shared" si="14"/>
        <v/>
      </c>
      <c r="AZ34" s="69"/>
      <c r="BA34" s="50"/>
      <c r="BB34" s="51"/>
      <c r="BC34" s="51"/>
      <c r="BD34" s="149" t="str">
        <f t="shared" si="0"/>
        <v>--</v>
      </c>
      <c r="BE34" s="150" t="str">
        <f t="shared" si="1"/>
        <v>--</v>
      </c>
      <c r="BF34" s="150" t="str">
        <f t="shared" si="2"/>
        <v>--</v>
      </c>
      <c r="BG34" s="151" t="str">
        <f t="shared" si="3"/>
        <v>--</v>
      </c>
      <c r="BH34" s="149" t="str">
        <f t="shared" si="4"/>
        <v>--</v>
      </c>
      <c r="BI34" s="150" t="str">
        <f t="shared" si="5"/>
        <v>--</v>
      </c>
      <c r="BJ34" s="150" t="str">
        <f t="shared" si="6"/>
        <v>--</v>
      </c>
      <c r="BK34" s="151" t="str">
        <f t="shared" si="7"/>
        <v>--</v>
      </c>
      <c r="BL34" s="49" t="str">
        <f t="shared" si="8"/>
        <v/>
      </c>
      <c r="BM34" s="50" t="str">
        <f t="shared" si="9"/>
        <v/>
      </c>
      <c r="BN34" s="49" t="str">
        <f t="shared" si="10"/>
        <v/>
      </c>
      <c r="BO34" s="50" t="str">
        <f t="shared" si="11"/>
        <v/>
      </c>
      <c r="BP34" s="50"/>
      <c r="BQ34" s="50"/>
      <c r="BR34" s="51"/>
      <c r="BS34" s="51"/>
      <c r="BT34" s="51"/>
      <c r="BU34" s="51"/>
      <c r="BV34" s="50">
        <v>1</v>
      </c>
      <c r="BW34" s="50">
        <v>1</v>
      </c>
      <c r="BX34" s="50">
        <v>1</v>
      </c>
      <c r="BY34" s="50">
        <v>1</v>
      </c>
    </row>
    <row r="35" spans="1:77" s="48" customFormat="1" ht="15" customHeight="1">
      <c r="A35" s="223">
        <v>30</v>
      </c>
      <c r="B35" s="169" t="s">
        <v>84</v>
      </c>
      <c r="C35" s="53" t="s">
        <v>85</v>
      </c>
      <c r="D35" s="303" t="s">
        <v>1495</v>
      </c>
      <c r="E35" s="132"/>
      <c r="F35" s="132"/>
      <c r="G35" s="152"/>
      <c r="H35" s="152"/>
      <c r="I35" s="66"/>
      <c r="J35" s="66"/>
      <c r="K35" s="52" t="s">
        <v>25</v>
      </c>
      <c r="L35" s="54"/>
      <c r="M35" s="55"/>
      <c r="N35" s="54"/>
      <c r="O35" s="55"/>
      <c r="P35" s="54"/>
      <c r="Q35" s="55"/>
      <c r="R35" s="54"/>
      <c r="S35" s="55"/>
      <c r="T35" s="54"/>
      <c r="U35" s="55"/>
      <c r="V35" s="56"/>
      <c r="W35" s="55"/>
      <c r="X35" s="56"/>
      <c r="Y35" s="55"/>
      <c r="Z35" s="56"/>
      <c r="AA35" s="55"/>
      <c r="AB35" s="56"/>
      <c r="AC35" s="55"/>
      <c r="AD35" s="56"/>
      <c r="AE35" s="55"/>
      <c r="AF35" s="56">
        <v>1.5999999999999999E-6</v>
      </c>
      <c r="AG35" s="56">
        <f t="shared" si="15"/>
        <v>0.625</v>
      </c>
      <c r="AH35" s="55">
        <v>36251</v>
      </c>
      <c r="AI35" s="56"/>
      <c r="AJ35" s="55"/>
      <c r="AK35" s="56">
        <v>1</v>
      </c>
      <c r="AL35" s="55">
        <v>33178</v>
      </c>
      <c r="AM35" s="54"/>
      <c r="AN35" s="54" t="str">
        <f t="shared" si="12"/>
        <v/>
      </c>
      <c r="AO35" s="55"/>
      <c r="AP35" s="54"/>
      <c r="AQ35" s="55"/>
      <c r="AR35" s="54">
        <v>5.7000000000000002E-3</v>
      </c>
      <c r="AS35" s="55">
        <v>36039</v>
      </c>
      <c r="AT35" s="54"/>
      <c r="AU35" s="56" t="str">
        <f t="shared" si="13"/>
        <v/>
      </c>
      <c r="AV35" s="56"/>
      <c r="AW35" s="54"/>
      <c r="AX35" s="54"/>
      <c r="AY35" s="69">
        <f t="shared" si="14"/>
        <v>1</v>
      </c>
      <c r="AZ35" s="69">
        <v>1</v>
      </c>
      <c r="BA35" s="50"/>
      <c r="BB35" s="51"/>
      <c r="BC35" s="51"/>
      <c r="BD35" s="149">
        <f t="shared" si="0"/>
        <v>0.625</v>
      </c>
      <c r="BE35" s="150" t="str">
        <f t="shared" si="1"/>
        <v>--</v>
      </c>
      <c r="BF35" s="150" t="str">
        <f t="shared" si="2"/>
        <v>O</v>
      </c>
      <c r="BG35" s="151">
        <f t="shared" si="3"/>
        <v>36251</v>
      </c>
      <c r="BH35" s="149">
        <f t="shared" si="4"/>
        <v>1</v>
      </c>
      <c r="BI35" s="150" t="str">
        <f t="shared" si="5"/>
        <v>--</v>
      </c>
      <c r="BJ35" s="150" t="str">
        <f t="shared" si="6"/>
        <v>I</v>
      </c>
      <c r="BK35" s="151">
        <f t="shared" si="7"/>
        <v>33178</v>
      </c>
      <c r="BL35" s="49" t="str">
        <f t="shared" si="8"/>
        <v/>
      </c>
      <c r="BM35" s="50" t="str">
        <f t="shared" si="9"/>
        <v/>
      </c>
      <c r="BN35" s="49" t="str">
        <f t="shared" si="10"/>
        <v/>
      </c>
      <c r="BO35" s="50" t="str">
        <f t="shared" si="11"/>
        <v/>
      </c>
      <c r="BP35" s="50"/>
      <c r="BQ35" s="50"/>
      <c r="BR35" s="51"/>
      <c r="BS35" s="51"/>
      <c r="BT35" s="51"/>
      <c r="BU35" s="51"/>
      <c r="BV35" s="50">
        <v>1</v>
      </c>
      <c r="BW35" s="50">
        <v>1</v>
      </c>
      <c r="BX35" s="50">
        <v>1</v>
      </c>
      <c r="BY35" s="50">
        <v>1</v>
      </c>
    </row>
    <row r="36" spans="1:77" s="48" customFormat="1" ht="15" customHeight="1">
      <c r="A36" s="223">
        <v>31</v>
      </c>
      <c r="B36" s="169" t="s">
        <v>86</v>
      </c>
      <c r="C36" s="53" t="s">
        <v>87</v>
      </c>
      <c r="D36" s="13"/>
      <c r="E36" s="132"/>
      <c r="F36" s="132"/>
      <c r="G36" s="152"/>
      <c r="H36" s="152"/>
      <c r="I36" s="66"/>
      <c r="J36" s="66"/>
      <c r="K36" s="52" t="s">
        <v>25</v>
      </c>
      <c r="L36" s="54"/>
      <c r="M36" s="55"/>
      <c r="N36" s="54"/>
      <c r="O36" s="55"/>
      <c r="P36" s="54"/>
      <c r="Q36" s="55"/>
      <c r="R36" s="54"/>
      <c r="S36" s="55"/>
      <c r="T36" s="54"/>
      <c r="U36" s="55"/>
      <c r="V36" s="56"/>
      <c r="W36" s="55"/>
      <c r="X36" s="56"/>
      <c r="Y36" s="55"/>
      <c r="Z36" s="56"/>
      <c r="AA36" s="55"/>
      <c r="AB36" s="56"/>
      <c r="AC36" s="55"/>
      <c r="AD36" s="56"/>
      <c r="AE36" s="55"/>
      <c r="AF36" s="56"/>
      <c r="AG36" s="56" t="str">
        <f t="shared" si="15"/>
        <v/>
      </c>
      <c r="AH36" s="55"/>
      <c r="AI36" s="56"/>
      <c r="AJ36" s="55"/>
      <c r="AK36" s="56"/>
      <c r="AL36" s="55"/>
      <c r="AM36" s="54"/>
      <c r="AN36" s="54" t="str">
        <f t="shared" si="12"/>
        <v/>
      </c>
      <c r="AO36" s="55"/>
      <c r="AP36" s="54"/>
      <c r="AQ36" s="55"/>
      <c r="AR36" s="54"/>
      <c r="AS36" s="55"/>
      <c r="AT36" s="54"/>
      <c r="AU36" s="56" t="str">
        <f t="shared" si="13"/>
        <v/>
      </c>
      <c r="AV36" s="56"/>
      <c r="AW36" s="54"/>
      <c r="AX36" s="54"/>
      <c r="AY36" s="69" t="str">
        <f t="shared" si="14"/>
        <v/>
      </c>
      <c r="AZ36" s="69"/>
      <c r="BA36" s="50"/>
      <c r="BB36" s="51"/>
      <c r="BC36" s="51"/>
      <c r="BD36" s="149" t="str">
        <f t="shared" si="0"/>
        <v>--</v>
      </c>
      <c r="BE36" s="150" t="str">
        <f t="shared" si="1"/>
        <v>--</v>
      </c>
      <c r="BF36" s="150" t="str">
        <f t="shared" si="2"/>
        <v>--</v>
      </c>
      <c r="BG36" s="151" t="str">
        <f t="shared" si="3"/>
        <v>--</v>
      </c>
      <c r="BH36" s="149" t="str">
        <f t="shared" si="4"/>
        <v>--</v>
      </c>
      <c r="BI36" s="150" t="str">
        <f t="shared" si="5"/>
        <v>--</v>
      </c>
      <c r="BJ36" s="150" t="str">
        <f t="shared" si="6"/>
        <v>--</v>
      </c>
      <c r="BK36" s="151" t="str">
        <f t="shared" si="7"/>
        <v>--</v>
      </c>
      <c r="BL36" s="49" t="str">
        <f t="shared" si="8"/>
        <v/>
      </c>
      <c r="BM36" s="50" t="str">
        <f t="shared" si="9"/>
        <v/>
      </c>
      <c r="BN36" s="49" t="str">
        <f t="shared" si="10"/>
        <v/>
      </c>
      <c r="BO36" s="50" t="str">
        <f t="shared" si="11"/>
        <v/>
      </c>
      <c r="BP36" s="50"/>
      <c r="BQ36" s="50"/>
      <c r="BR36" s="51"/>
      <c r="BS36" s="51"/>
      <c r="BT36" s="51"/>
      <c r="BU36" s="51"/>
      <c r="BV36" s="50">
        <v>1</v>
      </c>
      <c r="BW36" s="50">
        <v>1</v>
      </c>
      <c r="BX36" s="50">
        <v>1</v>
      </c>
      <c r="BY36" s="50">
        <v>1</v>
      </c>
    </row>
    <row r="37" spans="1:77" s="48" customFormat="1" ht="15" customHeight="1">
      <c r="A37" s="223">
        <v>32</v>
      </c>
      <c r="B37" s="169" t="s">
        <v>88</v>
      </c>
      <c r="C37" s="57" t="s">
        <v>89</v>
      </c>
      <c r="D37" s="57"/>
      <c r="E37" s="153"/>
      <c r="F37" s="153"/>
      <c r="G37" s="154"/>
      <c r="H37" s="154"/>
      <c r="I37" s="67"/>
      <c r="J37" s="67"/>
      <c r="K37" s="72"/>
      <c r="L37" s="54"/>
      <c r="M37" s="55"/>
      <c r="N37" s="54"/>
      <c r="O37" s="55"/>
      <c r="P37" s="54"/>
      <c r="Q37" s="55"/>
      <c r="R37" s="54"/>
      <c r="S37" s="55"/>
      <c r="T37" s="54"/>
      <c r="U37" s="55"/>
      <c r="V37" s="56"/>
      <c r="W37" s="55"/>
      <c r="X37" s="56"/>
      <c r="Y37" s="55"/>
      <c r="Z37" s="56"/>
      <c r="AA37" s="55"/>
      <c r="AB37" s="56"/>
      <c r="AC37" s="55"/>
      <c r="AD37" s="56"/>
      <c r="AE37" s="55"/>
      <c r="AF37" s="56"/>
      <c r="AG37" s="56" t="str">
        <f t="shared" si="15"/>
        <v/>
      </c>
      <c r="AH37" s="55"/>
      <c r="AI37" s="56"/>
      <c r="AJ37" s="55"/>
      <c r="AK37" s="56"/>
      <c r="AL37" s="55"/>
      <c r="AM37" s="54"/>
      <c r="AN37" s="54" t="str">
        <f t="shared" si="12"/>
        <v/>
      </c>
      <c r="AO37" s="55"/>
      <c r="AP37" s="54"/>
      <c r="AQ37" s="55"/>
      <c r="AR37" s="54"/>
      <c r="AS37" s="55"/>
      <c r="AT37" s="54"/>
      <c r="AU37" s="56" t="str">
        <f t="shared" si="13"/>
        <v/>
      </c>
      <c r="AV37" s="56"/>
      <c r="AW37" s="54"/>
      <c r="AX37" s="54"/>
      <c r="AY37" s="69" t="str">
        <f t="shared" si="14"/>
        <v/>
      </c>
      <c r="AZ37" s="69"/>
      <c r="BA37" s="50"/>
      <c r="BB37" s="51"/>
      <c r="BC37" s="51"/>
      <c r="BD37" s="149" t="str">
        <f t="shared" si="0"/>
        <v>--</v>
      </c>
      <c r="BE37" s="150" t="str">
        <f t="shared" si="1"/>
        <v>--</v>
      </c>
      <c r="BF37" s="150" t="str">
        <f t="shared" si="2"/>
        <v>--</v>
      </c>
      <c r="BG37" s="151" t="str">
        <f t="shared" si="3"/>
        <v>--</v>
      </c>
      <c r="BH37" s="149" t="str">
        <f t="shared" si="4"/>
        <v>--</v>
      </c>
      <c r="BI37" s="150" t="str">
        <f t="shared" si="5"/>
        <v>--</v>
      </c>
      <c r="BJ37" s="150" t="str">
        <f t="shared" si="6"/>
        <v>--</v>
      </c>
      <c r="BK37" s="151" t="str">
        <f t="shared" si="7"/>
        <v>--</v>
      </c>
      <c r="BL37" s="49" t="str">
        <f t="shared" si="8"/>
        <v/>
      </c>
      <c r="BM37" s="50" t="str">
        <f t="shared" si="9"/>
        <v/>
      </c>
      <c r="BN37" s="49" t="str">
        <f t="shared" si="10"/>
        <v/>
      </c>
      <c r="BO37" s="50" t="str">
        <f t="shared" si="11"/>
        <v/>
      </c>
      <c r="BP37" s="50"/>
      <c r="BQ37" s="50"/>
      <c r="BR37" s="51"/>
      <c r="BS37" s="51"/>
      <c r="BT37" s="51"/>
      <c r="BU37" s="51"/>
      <c r="BV37" s="50">
        <v>1</v>
      </c>
      <c r="BW37" s="50">
        <v>1</v>
      </c>
      <c r="BX37" s="50">
        <v>1</v>
      </c>
      <c r="BY37" s="50">
        <v>1</v>
      </c>
    </row>
    <row r="38" spans="1:77" s="48" customFormat="1" ht="15" customHeight="1">
      <c r="A38" s="223">
        <v>33</v>
      </c>
      <c r="B38" s="169" t="s">
        <v>90</v>
      </c>
      <c r="C38" s="53" t="s">
        <v>1436</v>
      </c>
      <c r="D38" s="302" t="s">
        <v>1494</v>
      </c>
      <c r="E38" s="132"/>
      <c r="F38" s="132"/>
      <c r="G38" s="152"/>
      <c r="H38" s="152"/>
      <c r="I38" s="66"/>
      <c r="J38" s="66"/>
      <c r="K38" s="52" t="s">
        <v>25</v>
      </c>
      <c r="L38" s="54">
        <v>0.3</v>
      </c>
      <c r="M38" s="55">
        <v>42826</v>
      </c>
      <c r="N38" s="54">
        <v>1</v>
      </c>
      <c r="O38" s="55">
        <v>42826</v>
      </c>
      <c r="P38" s="54">
        <v>1</v>
      </c>
      <c r="Q38" s="55">
        <v>42826</v>
      </c>
      <c r="R38" s="54"/>
      <c r="S38" s="55"/>
      <c r="T38" s="54"/>
      <c r="U38" s="55"/>
      <c r="V38" s="56"/>
      <c r="W38" s="55"/>
      <c r="X38" s="56"/>
      <c r="Y38" s="55"/>
      <c r="Z38" s="56"/>
      <c r="AA38" s="55"/>
      <c r="AB38" s="56"/>
      <c r="AC38" s="55"/>
      <c r="AD38" s="56"/>
      <c r="AE38" s="55"/>
      <c r="AF38" s="56"/>
      <c r="AG38" s="56" t="str">
        <f t="shared" si="15"/>
        <v/>
      </c>
      <c r="AH38" s="55"/>
      <c r="AI38" s="56"/>
      <c r="AJ38" s="55"/>
      <c r="AK38" s="56"/>
      <c r="AL38" s="55"/>
      <c r="AM38" s="54"/>
      <c r="AN38" s="54" t="str">
        <f t="shared" si="12"/>
        <v/>
      </c>
      <c r="AO38" s="55"/>
      <c r="AP38" s="54">
        <v>4.0000000000000002E-4</v>
      </c>
      <c r="AQ38" s="55">
        <v>31778</v>
      </c>
      <c r="AR38" s="54"/>
      <c r="AS38" s="55"/>
      <c r="AT38" s="54"/>
      <c r="AU38" s="56" t="str">
        <f t="shared" si="13"/>
        <v/>
      </c>
      <c r="AV38" s="56"/>
      <c r="AW38" s="54"/>
      <c r="AX38" s="54"/>
      <c r="AY38" s="69">
        <f t="shared" si="14"/>
        <v>1</v>
      </c>
      <c r="AZ38" s="280">
        <v>1</v>
      </c>
      <c r="BA38" s="50"/>
      <c r="BB38" s="51"/>
      <c r="BC38" s="51"/>
      <c r="BD38" s="149" t="str">
        <f t="shared" si="0"/>
        <v>--</v>
      </c>
      <c r="BE38" s="150" t="str">
        <f t="shared" si="1"/>
        <v>--</v>
      </c>
      <c r="BF38" s="150" t="str">
        <f t="shared" si="2"/>
        <v>--</v>
      </c>
      <c r="BG38" s="151" t="str">
        <f t="shared" si="3"/>
        <v>--</v>
      </c>
      <c r="BH38" s="149">
        <f t="shared" si="4"/>
        <v>0.3</v>
      </c>
      <c r="BI38" s="150" t="str">
        <f t="shared" si="5"/>
        <v>--</v>
      </c>
      <c r="BJ38" s="150" t="str">
        <f t="shared" si="6"/>
        <v>T</v>
      </c>
      <c r="BK38" s="151">
        <f t="shared" si="7"/>
        <v>42826</v>
      </c>
      <c r="BL38" s="49">
        <f t="shared" si="8"/>
        <v>1</v>
      </c>
      <c r="BM38" s="50" t="str">
        <f t="shared" si="9"/>
        <v>T</v>
      </c>
      <c r="BN38" s="49">
        <f t="shared" si="10"/>
        <v>1</v>
      </c>
      <c r="BO38" s="50" t="str">
        <f t="shared" si="11"/>
        <v>T</v>
      </c>
      <c r="BP38" s="50"/>
      <c r="BQ38" s="50"/>
      <c r="BR38" s="51"/>
      <c r="BS38" s="51"/>
      <c r="BT38" s="51"/>
      <c r="BU38" s="51"/>
      <c r="BV38" s="50">
        <v>1</v>
      </c>
      <c r="BW38" s="50">
        <v>1</v>
      </c>
      <c r="BX38" s="50">
        <v>1</v>
      </c>
      <c r="BY38" s="50">
        <v>1</v>
      </c>
    </row>
    <row r="39" spans="1:77" s="48" customFormat="1" ht="15" customHeight="1">
      <c r="A39" s="223">
        <v>35</v>
      </c>
      <c r="B39" s="169" t="s">
        <v>91</v>
      </c>
      <c r="C39" s="53" t="s">
        <v>92</v>
      </c>
      <c r="D39" s="13"/>
      <c r="E39" s="132"/>
      <c r="F39" s="132"/>
      <c r="G39" s="152"/>
      <c r="H39" s="152"/>
      <c r="I39" s="66"/>
      <c r="J39" s="66"/>
      <c r="K39" s="52" t="s">
        <v>25</v>
      </c>
      <c r="L39" s="54"/>
      <c r="M39" s="55"/>
      <c r="N39" s="54"/>
      <c r="O39" s="55"/>
      <c r="P39" s="54"/>
      <c r="Q39" s="55"/>
      <c r="R39" s="54"/>
      <c r="S39" s="55"/>
      <c r="T39" s="54"/>
      <c r="U39" s="55"/>
      <c r="V39" s="56"/>
      <c r="W39" s="55"/>
      <c r="X39" s="56"/>
      <c r="Y39" s="55"/>
      <c r="Z39" s="56"/>
      <c r="AA39" s="55"/>
      <c r="AB39" s="56"/>
      <c r="AC39" s="55"/>
      <c r="AD39" s="56"/>
      <c r="AE39" s="55"/>
      <c r="AF39" s="56"/>
      <c r="AG39" s="56" t="str">
        <f t="shared" si="15"/>
        <v/>
      </c>
      <c r="AH39" s="55"/>
      <c r="AI39" s="56"/>
      <c r="AJ39" s="55"/>
      <c r="AK39" s="56">
        <v>0.2</v>
      </c>
      <c r="AL39" s="55">
        <v>34943</v>
      </c>
      <c r="AM39" s="54"/>
      <c r="AN39" s="54" t="str">
        <f t="shared" si="12"/>
        <v/>
      </c>
      <c r="AO39" s="55"/>
      <c r="AP39" s="54"/>
      <c r="AQ39" s="55"/>
      <c r="AR39" s="54"/>
      <c r="AS39" s="55"/>
      <c r="AT39" s="54"/>
      <c r="AU39" s="56" t="str">
        <f t="shared" si="13"/>
        <v/>
      </c>
      <c r="AV39" s="56"/>
      <c r="AW39" s="54"/>
      <c r="AX39" s="54"/>
      <c r="AY39" s="69">
        <f t="shared" si="14"/>
        <v>1</v>
      </c>
      <c r="AZ39" s="281"/>
      <c r="BA39" s="50"/>
      <c r="BB39" s="51"/>
      <c r="BC39" s="51"/>
      <c r="BD39" s="149" t="str">
        <f t="shared" ref="BD39:BD70" si="16">IF(AND(G39="",AH39="",AO39="",AV39=""), "--", IF(AND(G39&gt;=AH39,G39&gt;=AO39,G39&gt;=AV39), F39, IF(AND(AH39&gt;=AO39,AH39&gt;=AV39), AG39, IF(AO39&gt;=AV39, AN39, IF(ISNUMBER(AV39), AU39, "--")))))</f>
        <v>--</v>
      </c>
      <c r="BE39" s="150" t="str">
        <f t="shared" ref="BE39:BE70" si="17">IF(BD39="--","--", IF(BD39=F39,"A","--"))</f>
        <v>--</v>
      </c>
      <c r="BF39" s="150" t="str">
        <f t="shared" ref="BF39:BF70" si="18">IF(BD39="--","--", IF(BD39=AG39,"O", IF(BD39=AN39,"I", IF(BD39=AU39,"P", IF(BD39=F39,"A")))))</f>
        <v>--</v>
      </c>
      <c r="BG39" s="151" t="str">
        <f t="shared" ref="BG39:BG70" si="19">IF(AND(G39="",AH39="",AO39="",AV39=""), "--", IF(AND(G39&gt;=AH39,G39&gt;=AO39,G39&gt;=AV39), G39, IF(AND(AH39&gt;=AO39,AH39&gt;=AV39), AH39, IF(AO39&gt;=AV39, AO39, IF(ISNUMBER(AV39), AV39, "--")))))</f>
        <v>--</v>
      </c>
      <c r="BH39" s="149">
        <f t="shared" si="4"/>
        <v>0.2</v>
      </c>
      <c r="BI39" s="150" t="str">
        <f t="shared" si="5"/>
        <v>--</v>
      </c>
      <c r="BJ39" s="150" t="str">
        <f t="shared" si="6"/>
        <v>I</v>
      </c>
      <c r="BK39" s="151">
        <f t="shared" si="7"/>
        <v>34943</v>
      </c>
      <c r="BL39" s="49" t="str">
        <f t="shared" si="8"/>
        <v/>
      </c>
      <c r="BM39" s="50" t="str">
        <f t="shared" ref="BM39:BM70" si="20">IF(COUNTBLANK(BL39),"",IF(BL39=J39,"S",IF(BL39=P39,"T",IF(BL39=X39,"O",IF(BL39=N39,"Tint","")))))</f>
        <v/>
      </c>
      <c r="BN39" s="49" t="str">
        <f t="shared" si="10"/>
        <v/>
      </c>
      <c r="BO39" s="50" t="str">
        <f t="shared" si="11"/>
        <v/>
      </c>
      <c r="BP39" s="50"/>
      <c r="BQ39" s="50"/>
      <c r="BR39" s="51"/>
      <c r="BS39" s="51"/>
      <c r="BT39" s="51"/>
      <c r="BU39" s="51"/>
      <c r="BV39" s="50">
        <v>1</v>
      </c>
      <c r="BW39" s="50">
        <v>1</v>
      </c>
      <c r="BX39" s="50">
        <v>1</v>
      </c>
      <c r="BY39" s="50">
        <v>1</v>
      </c>
    </row>
    <row r="40" spans="1:77" s="48" customFormat="1" ht="15" customHeight="1">
      <c r="A40" s="223">
        <v>36</v>
      </c>
      <c r="B40" s="169" t="s">
        <v>93</v>
      </c>
      <c r="C40" s="57" t="s">
        <v>94</v>
      </c>
      <c r="D40" s="57"/>
      <c r="E40" s="153"/>
      <c r="F40" s="153"/>
      <c r="G40" s="154"/>
      <c r="H40" s="154"/>
      <c r="I40" s="67"/>
      <c r="J40" s="67"/>
      <c r="K40" s="72"/>
      <c r="L40" s="54"/>
      <c r="M40" s="55"/>
      <c r="N40" s="54"/>
      <c r="O40" s="55"/>
      <c r="P40" s="54"/>
      <c r="Q40" s="55"/>
      <c r="R40" s="54"/>
      <c r="S40" s="55"/>
      <c r="T40" s="54"/>
      <c r="U40" s="55"/>
      <c r="V40" s="56"/>
      <c r="W40" s="55"/>
      <c r="X40" s="56"/>
      <c r="Y40" s="55"/>
      <c r="Z40" s="56"/>
      <c r="AA40" s="55"/>
      <c r="AB40" s="56"/>
      <c r="AC40" s="55"/>
      <c r="AD40" s="56"/>
      <c r="AE40" s="55"/>
      <c r="AF40" s="56"/>
      <c r="AG40" s="56" t="str">
        <f t="shared" si="15"/>
        <v/>
      </c>
      <c r="AH40" s="55"/>
      <c r="AI40" s="56"/>
      <c r="AJ40" s="55"/>
      <c r="AK40" s="56"/>
      <c r="AL40" s="55"/>
      <c r="AM40" s="54">
        <v>7.0999999999999998E-6</v>
      </c>
      <c r="AN40" s="54">
        <f t="shared" si="12"/>
        <v>0.14084507042253522</v>
      </c>
      <c r="AO40" s="55">
        <v>33390</v>
      </c>
      <c r="AP40" s="54"/>
      <c r="AQ40" s="55"/>
      <c r="AR40" s="54"/>
      <c r="AS40" s="55"/>
      <c r="AT40" s="54"/>
      <c r="AU40" s="56" t="str">
        <f t="shared" si="13"/>
        <v/>
      </c>
      <c r="AV40" s="56"/>
      <c r="AW40" s="54"/>
      <c r="AX40" s="54"/>
      <c r="AY40" s="69">
        <f t="shared" si="14"/>
        <v>1</v>
      </c>
      <c r="AZ40" s="69">
        <v>1</v>
      </c>
      <c r="BA40" s="50"/>
      <c r="BB40" s="51"/>
      <c r="BC40" s="51"/>
      <c r="BD40" s="149">
        <f t="shared" si="16"/>
        <v>0.14084507042253522</v>
      </c>
      <c r="BE40" s="150" t="str">
        <f t="shared" si="17"/>
        <v>--</v>
      </c>
      <c r="BF40" s="150" t="str">
        <f t="shared" si="18"/>
        <v>I</v>
      </c>
      <c r="BG40" s="151">
        <f t="shared" si="19"/>
        <v>33390</v>
      </c>
      <c r="BH40" s="149" t="str">
        <f t="shared" si="4"/>
        <v>--</v>
      </c>
      <c r="BI40" s="150" t="str">
        <f t="shared" si="5"/>
        <v>--</v>
      </c>
      <c r="BJ40" s="150" t="str">
        <f t="shared" si="6"/>
        <v>--</v>
      </c>
      <c r="BK40" s="151" t="str">
        <f t="shared" si="7"/>
        <v>--</v>
      </c>
      <c r="BL40" s="49" t="str">
        <f t="shared" si="8"/>
        <v/>
      </c>
      <c r="BM40" s="50" t="str">
        <f t="shared" si="20"/>
        <v/>
      </c>
      <c r="BN40" s="49" t="str">
        <f t="shared" si="10"/>
        <v/>
      </c>
      <c r="BO40" s="50" t="str">
        <f t="shared" si="11"/>
        <v/>
      </c>
      <c r="BP40" s="50"/>
      <c r="BQ40" s="50"/>
      <c r="BR40" s="51"/>
      <c r="BS40" s="51"/>
      <c r="BT40" s="51"/>
      <c r="BU40" s="51"/>
      <c r="BV40" s="50">
        <v>1</v>
      </c>
      <c r="BW40" s="50">
        <v>1</v>
      </c>
      <c r="BX40" s="50">
        <v>1</v>
      </c>
      <c r="BY40" s="50">
        <v>1</v>
      </c>
    </row>
    <row r="41" spans="1:77" s="48" customFormat="1" ht="15" customHeight="1">
      <c r="A41" s="223">
        <v>37</v>
      </c>
      <c r="B41" s="169" t="s">
        <v>95</v>
      </c>
      <c r="C41" s="53" t="s">
        <v>1268</v>
      </c>
      <c r="D41" s="302" t="s">
        <v>1494</v>
      </c>
      <c r="E41" s="132">
        <v>2.0000000000000001E-4</v>
      </c>
      <c r="F41" s="132">
        <f>AN41</f>
        <v>2.3255813953488371E-4</v>
      </c>
      <c r="G41" s="152">
        <v>43231</v>
      </c>
      <c r="H41" s="152"/>
      <c r="I41" s="66" t="s">
        <v>24</v>
      </c>
      <c r="J41" s="66">
        <v>0.2</v>
      </c>
      <c r="K41" s="52" t="s">
        <v>25</v>
      </c>
      <c r="L41" s="54"/>
      <c r="M41" s="55"/>
      <c r="N41" s="54"/>
      <c r="O41" s="55"/>
      <c r="P41" s="54"/>
      <c r="Q41" s="55"/>
      <c r="R41" s="54">
        <v>2.9999999999999997E-4</v>
      </c>
      <c r="S41" s="55">
        <v>39295</v>
      </c>
      <c r="T41" s="54"/>
      <c r="U41" s="55"/>
      <c r="V41" s="56">
        <v>5.0000000000000001E-3</v>
      </c>
      <c r="W41" s="55">
        <v>39295</v>
      </c>
      <c r="X41" s="56">
        <v>0.2</v>
      </c>
      <c r="Y41" s="55">
        <v>39783</v>
      </c>
      <c r="Z41" s="56">
        <v>1.4999999999999999E-2</v>
      </c>
      <c r="AA41" s="55">
        <v>39783</v>
      </c>
      <c r="AB41" s="56">
        <v>1.4999999999999999E-2</v>
      </c>
      <c r="AC41" s="55">
        <v>39783</v>
      </c>
      <c r="AD41" s="56">
        <v>3.4999999999999999E-6</v>
      </c>
      <c r="AE41" s="55">
        <v>39783</v>
      </c>
      <c r="AF41" s="56">
        <v>3.3E-3</v>
      </c>
      <c r="AG41" s="56">
        <f t="shared" si="15"/>
        <v>3.0303030303030303E-4</v>
      </c>
      <c r="AH41" s="55">
        <v>33055</v>
      </c>
      <c r="AI41" s="56">
        <v>1.5</v>
      </c>
      <c r="AJ41" s="55">
        <v>36800</v>
      </c>
      <c r="AK41" s="56"/>
      <c r="AL41" s="55"/>
      <c r="AM41" s="54">
        <v>4.3E-3</v>
      </c>
      <c r="AN41" s="54">
        <f t="shared" si="12"/>
        <v>2.3255813953488371E-4</v>
      </c>
      <c r="AO41" s="55">
        <v>34851</v>
      </c>
      <c r="AP41" s="54">
        <v>2.9999999999999997E-4</v>
      </c>
      <c r="AQ41" s="55">
        <v>33482</v>
      </c>
      <c r="AR41" s="54"/>
      <c r="AS41" s="55"/>
      <c r="AT41" s="54"/>
      <c r="AU41" s="56" t="str">
        <f t="shared" si="13"/>
        <v/>
      </c>
      <c r="AV41" s="56"/>
      <c r="AW41" s="54"/>
      <c r="AX41" s="54"/>
      <c r="AY41" s="69">
        <f t="shared" si="14"/>
        <v>1</v>
      </c>
      <c r="AZ41" s="69">
        <v>1</v>
      </c>
      <c r="BA41" s="50"/>
      <c r="BB41" s="51"/>
      <c r="BC41" s="51"/>
      <c r="BD41" s="149">
        <f t="shared" si="16"/>
        <v>2.3255813953488371E-4</v>
      </c>
      <c r="BE41" s="150" t="str">
        <f t="shared" si="17"/>
        <v>A</v>
      </c>
      <c r="BF41" s="150" t="str">
        <f t="shared" si="18"/>
        <v>I</v>
      </c>
      <c r="BG41" s="151">
        <f t="shared" si="19"/>
        <v>43231</v>
      </c>
      <c r="BH41" s="149">
        <f t="shared" si="4"/>
        <v>1.4999999999999999E-2</v>
      </c>
      <c r="BI41" s="150" t="str">
        <f t="shared" si="5"/>
        <v>--</v>
      </c>
      <c r="BJ41" s="150" t="str">
        <f t="shared" si="6"/>
        <v>O</v>
      </c>
      <c r="BK41" s="151">
        <f t="shared" si="7"/>
        <v>39783</v>
      </c>
      <c r="BL41" s="49">
        <f t="shared" si="8"/>
        <v>0.2</v>
      </c>
      <c r="BM41" s="50" t="str">
        <f t="shared" si="20"/>
        <v>S</v>
      </c>
      <c r="BN41" s="49">
        <f t="shared" si="10"/>
        <v>0.2</v>
      </c>
      <c r="BO41" s="50" t="str">
        <f t="shared" si="11"/>
        <v>S</v>
      </c>
      <c r="BP41" s="50"/>
      <c r="BQ41" s="50"/>
      <c r="BR41" s="51"/>
      <c r="BS41" s="51"/>
      <c r="BT41" s="51"/>
      <c r="BU41" s="51"/>
      <c r="BV41" s="50">
        <v>9.6999999999999993</v>
      </c>
      <c r="BW41" s="50">
        <v>4.5</v>
      </c>
      <c r="BX41" s="50">
        <v>88</v>
      </c>
      <c r="BY41" s="50">
        <v>28</v>
      </c>
    </row>
    <row r="42" spans="1:77" s="48" customFormat="1" ht="15" customHeight="1">
      <c r="A42" s="223">
        <v>39</v>
      </c>
      <c r="B42" s="169" t="s">
        <v>96</v>
      </c>
      <c r="C42" s="53" t="s">
        <v>97</v>
      </c>
      <c r="D42" s="302" t="s">
        <v>1494</v>
      </c>
      <c r="E42" s="132"/>
      <c r="F42" s="132"/>
      <c r="G42" s="152"/>
      <c r="H42" s="152"/>
      <c r="I42" s="66"/>
      <c r="J42" s="66"/>
      <c r="K42" s="52" t="s">
        <v>25</v>
      </c>
      <c r="L42" s="54"/>
      <c r="M42" s="55"/>
      <c r="N42" s="54"/>
      <c r="O42" s="55"/>
      <c r="P42" s="54"/>
      <c r="Q42" s="55"/>
      <c r="R42" s="54"/>
      <c r="S42" s="55"/>
      <c r="T42" s="54"/>
      <c r="U42" s="55"/>
      <c r="V42" s="56"/>
      <c r="W42" s="55"/>
      <c r="X42" s="56">
        <v>0.2</v>
      </c>
      <c r="Y42" s="55">
        <v>39783</v>
      </c>
      <c r="Z42" s="56">
        <v>1.4999999999999999E-2</v>
      </c>
      <c r="AA42" s="55">
        <v>39783</v>
      </c>
      <c r="AB42" s="56">
        <v>1.4999999999999999E-2</v>
      </c>
      <c r="AC42" s="55">
        <v>39783</v>
      </c>
      <c r="AD42" s="56"/>
      <c r="AE42" s="55"/>
      <c r="AF42" s="56"/>
      <c r="AG42" s="56" t="str">
        <f t="shared" si="15"/>
        <v/>
      </c>
      <c r="AH42" s="55"/>
      <c r="AI42" s="56"/>
      <c r="AJ42" s="55"/>
      <c r="AK42" s="56">
        <v>0.05</v>
      </c>
      <c r="AL42" s="55">
        <v>34394</v>
      </c>
      <c r="AM42" s="54"/>
      <c r="AN42" s="54" t="str">
        <f t="shared" si="12"/>
        <v/>
      </c>
      <c r="AO42" s="55"/>
      <c r="AP42" s="54"/>
      <c r="AQ42" s="55"/>
      <c r="AR42" s="54"/>
      <c r="AS42" s="55"/>
      <c r="AT42" s="54"/>
      <c r="AU42" s="56" t="str">
        <f t="shared" si="13"/>
        <v/>
      </c>
      <c r="AV42" s="56"/>
      <c r="AW42" s="54"/>
      <c r="AX42" s="54"/>
      <c r="AY42" s="69">
        <f t="shared" si="14"/>
        <v>1</v>
      </c>
      <c r="AZ42" s="69">
        <v>1</v>
      </c>
      <c r="BA42" s="50"/>
      <c r="BB42" s="51"/>
      <c r="BC42" s="51"/>
      <c r="BD42" s="149" t="str">
        <f t="shared" si="16"/>
        <v>--</v>
      </c>
      <c r="BE42" s="150" t="str">
        <f t="shared" si="17"/>
        <v>--</v>
      </c>
      <c r="BF42" s="150" t="str">
        <f t="shared" si="18"/>
        <v>--</v>
      </c>
      <c r="BG42" s="151" t="str">
        <f t="shared" si="19"/>
        <v>--</v>
      </c>
      <c r="BH42" s="149">
        <f t="shared" si="4"/>
        <v>1.4999999999999999E-2</v>
      </c>
      <c r="BI42" s="150" t="str">
        <f t="shared" si="5"/>
        <v>--</v>
      </c>
      <c r="BJ42" s="150" t="str">
        <f t="shared" si="6"/>
        <v>O</v>
      </c>
      <c r="BK42" s="151">
        <f t="shared" si="7"/>
        <v>39783</v>
      </c>
      <c r="BL42" s="49">
        <f t="shared" si="8"/>
        <v>0.2</v>
      </c>
      <c r="BM42" s="50" t="str">
        <f t="shared" si="20"/>
        <v>O</v>
      </c>
      <c r="BN42" s="49">
        <f t="shared" si="10"/>
        <v>0.2</v>
      </c>
      <c r="BO42" s="50" t="str">
        <f t="shared" si="11"/>
        <v>O</v>
      </c>
      <c r="BP42" s="50"/>
      <c r="BQ42" s="50"/>
      <c r="BR42" s="51"/>
      <c r="BS42" s="51"/>
      <c r="BT42" s="51"/>
      <c r="BU42" s="51"/>
      <c r="BV42" s="50">
        <v>1</v>
      </c>
      <c r="BW42" s="50">
        <v>1</v>
      </c>
      <c r="BX42" s="50">
        <v>1</v>
      </c>
      <c r="BY42" s="50">
        <v>1</v>
      </c>
    </row>
    <row r="43" spans="1:77" s="48" customFormat="1" ht="15" customHeight="1">
      <c r="A43" s="223">
        <v>356</v>
      </c>
      <c r="B43" s="169" t="s">
        <v>98</v>
      </c>
      <c r="C43" s="53" t="s">
        <v>99</v>
      </c>
      <c r="D43" s="13"/>
      <c r="E43" s="132"/>
      <c r="F43" s="132"/>
      <c r="G43" s="152"/>
      <c r="H43" s="152"/>
      <c r="I43" s="66"/>
      <c r="J43" s="66"/>
      <c r="K43" s="52" t="s">
        <v>25</v>
      </c>
      <c r="L43" s="54"/>
      <c r="M43" s="55"/>
      <c r="N43" s="54"/>
      <c r="O43" s="55"/>
      <c r="P43" s="54"/>
      <c r="Q43" s="55"/>
      <c r="R43" s="54"/>
      <c r="S43" s="55"/>
      <c r="T43" s="54"/>
      <c r="U43" s="55"/>
      <c r="V43" s="56"/>
      <c r="W43" s="55"/>
      <c r="X43" s="56"/>
      <c r="Y43" s="55"/>
      <c r="Z43" s="56"/>
      <c r="AA43" s="55"/>
      <c r="AB43" s="56"/>
      <c r="AC43" s="55"/>
      <c r="AD43" s="56"/>
      <c r="AE43" s="55"/>
      <c r="AF43" s="56">
        <v>1.9000000000000001E-4</v>
      </c>
      <c r="AG43" s="56">
        <f t="shared" si="15"/>
        <v>5.263157894736842E-3</v>
      </c>
      <c r="AH43" s="55">
        <v>31472</v>
      </c>
      <c r="AI43" s="56"/>
      <c r="AJ43" s="55"/>
      <c r="AK43" s="56"/>
      <c r="AL43" s="55"/>
      <c r="AM43" s="54">
        <v>0.23</v>
      </c>
      <c r="AN43" s="54">
        <f t="shared" si="12"/>
        <v>4.3478260869565214E-6</v>
      </c>
      <c r="AO43" s="55">
        <v>32387</v>
      </c>
      <c r="AP43" s="54"/>
      <c r="AQ43" s="55"/>
      <c r="AR43" s="54"/>
      <c r="AS43" s="55"/>
      <c r="AT43" s="54"/>
      <c r="AU43" s="56" t="str">
        <f t="shared" si="13"/>
        <v/>
      </c>
      <c r="AV43" s="56"/>
      <c r="AW43" s="54"/>
      <c r="AX43" s="54"/>
      <c r="AY43" s="69">
        <f t="shared" si="14"/>
        <v>1</v>
      </c>
      <c r="AZ43" s="69">
        <v>1</v>
      </c>
      <c r="BA43" s="50"/>
      <c r="BB43" s="51"/>
      <c r="BC43" s="51"/>
      <c r="BD43" s="149">
        <f t="shared" si="16"/>
        <v>4.3478260869565214E-6</v>
      </c>
      <c r="BE43" s="150" t="str">
        <f t="shared" si="17"/>
        <v>--</v>
      </c>
      <c r="BF43" s="150" t="str">
        <f t="shared" si="18"/>
        <v>I</v>
      </c>
      <c r="BG43" s="151">
        <f t="shared" si="19"/>
        <v>32387</v>
      </c>
      <c r="BH43" s="149" t="str">
        <f t="shared" si="4"/>
        <v>--</v>
      </c>
      <c r="BI43" s="150" t="str">
        <f t="shared" si="5"/>
        <v>--</v>
      </c>
      <c r="BJ43" s="150" t="str">
        <f t="shared" si="6"/>
        <v>--</v>
      </c>
      <c r="BK43" s="151" t="str">
        <f t="shared" si="7"/>
        <v>--</v>
      </c>
      <c r="BL43" s="49" t="str">
        <f t="shared" si="8"/>
        <v/>
      </c>
      <c r="BM43" s="50" t="str">
        <f t="shared" si="20"/>
        <v/>
      </c>
      <c r="BN43" s="49" t="str">
        <f t="shared" si="10"/>
        <v/>
      </c>
      <c r="BO43" s="50" t="str">
        <f t="shared" si="11"/>
        <v/>
      </c>
      <c r="BP43" s="50"/>
      <c r="BQ43" s="50"/>
      <c r="BR43" s="51"/>
      <c r="BS43" s="51"/>
      <c r="BT43" s="51"/>
      <c r="BU43" s="51"/>
      <c r="BV43" s="50">
        <v>1</v>
      </c>
      <c r="BW43" s="50">
        <v>1</v>
      </c>
      <c r="BX43" s="50">
        <v>1</v>
      </c>
      <c r="BY43" s="50">
        <v>1</v>
      </c>
    </row>
    <row r="44" spans="1:77" s="48" customFormat="1" ht="15" customHeight="1">
      <c r="A44" s="223">
        <v>40</v>
      </c>
      <c r="B44" s="169" t="s">
        <v>100</v>
      </c>
      <c r="C44" s="57" t="s">
        <v>101</v>
      </c>
      <c r="D44" s="57"/>
      <c r="E44" s="153"/>
      <c r="F44" s="153"/>
      <c r="G44" s="154"/>
      <c r="H44" s="154"/>
      <c r="I44" s="67"/>
      <c r="J44" s="67"/>
      <c r="K44" s="72"/>
      <c r="L44" s="54"/>
      <c r="M44" s="55"/>
      <c r="N44" s="54"/>
      <c r="O44" s="55"/>
      <c r="P44" s="54"/>
      <c r="Q44" s="55"/>
      <c r="R44" s="54"/>
      <c r="S44" s="55"/>
      <c r="T44" s="54"/>
      <c r="U44" s="55"/>
      <c r="V44" s="56"/>
      <c r="W44" s="55"/>
      <c r="X44" s="56"/>
      <c r="Y44" s="55"/>
      <c r="Z44" s="56"/>
      <c r="AA44" s="55"/>
      <c r="AB44" s="56"/>
      <c r="AC44" s="55"/>
      <c r="AD44" s="56"/>
      <c r="AE44" s="55"/>
      <c r="AF44" s="56"/>
      <c r="AG44" s="56" t="str">
        <f t="shared" si="15"/>
        <v/>
      </c>
      <c r="AH44" s="55"/>
      <c r="AI44" s="56"/>
      <c r="AJ44" s="55"/>
      <c r="AK44" s="56"/>
      <c r="AL44" s="55"/>
      <c r="AM44" s="54"/>
      <c r="AN44" s="54" t="str">
        <f t="shared" si="12"/>
        <v/>
      </c>
      <c r="AO44" s="55"/>
      <c r="AP44" s="54"/>
      <c r="AQ44" s="55"/>
      <c r="AR44" s="54"/>
      <c r="AS44" s="55"/>
      <c r="AT44" s="54"/>
      <c r="AU44" s="56" t="str">
        <f t="shared" si="13"/>
        <v/>
      </c>
      <c r="AV44" s="56"/>
      <c r="AW44" s="54"/>
      <c r="AX44" s="54"/>
      <c r="AY44" s="69" t="str">
        <f t="shared" si="14"/>
        <v/>
      </c>
      <c r="AZ44" s="69"/>
      <c r="BA44" s="50"/>
      <c r="BB44" s="51"/>
      <c r="BC44" s="51"/>
      <c r="BD44" s="149" t="str">
        <f t="shared" si="16"/>
        <v>--</v>
      </c>
      <c r="BE44" s="150" t="str">
        <f t="shared" si="17"/>
        <v>--</v>
      </c>
      <c r="BF44" s="150" t="str">
        <f t="shared" si="18"/>
        <v>--</v>
      </c>
      <c r="BG44" s="151" t="str">
        <f t="shared" si="19"/>
        <v>--</v>
      </c>
      <c r="BH44" s="149" t="str">
        <f t="shared" si="4"/>
        <v>--</v>
      </c>
      <c r="BI44" s="150" t="str">
        <f t="shared" si="5"/>
        <v>--</v>
      </c>
      <c r="BJ44" s="150" t="str">
        <f t="shared" si="6"/>
        <v>--</v>
      </c>
      <c r="BK44" s="151" t="str">
        <f t="shared" si="7"/>
        <v>--</v>
      </c>
      <c r="BL44" s="49" t="str">
        <f t="shared" si="8"/>
        <v/>
      </c>
      <c r="BM44" s="50" t="str">
        <f t="shared" si="20"/>
        <v/>
      </c>
      <c r="BN44" s="49" t="str">
        <f t="shared" si="10"/>
        <v/>
      </c>
      <c r="BO44" s="50" t="str">
        <f t="shared" si="11"/>
        <v/>
      </c>
      <c r="BP44" s="50"/>
      <c r="BQ44" s="50"/>
      <c r="BR44" s="51"/>
      <c r="BS44" s="51"/>
      <c r="BT44" s="51"/>
      <c r="BU44" s="51"/>
      <c r="BV44" s="50">
        <v>1</v>
      </c>
      <c r="BW44" s="50">
        <v>1</v>
      </c>
      <c r="BX44" s="50">
        <v>1</v>
      </c>
      <c r="BY44" s="50">
        <v>1</v>
      </c>
    </row>
    <row r="45" spans="1:77" s="48" customFormat="1" ht="15" customHeight="1">
      <c r="A45" s="223">
        <v>41</v>
      </c>
      <c r="B45" s="169" t="s">
        <v>102</v>
      </c>
      <c r="C45" s="57" t="s">
        <v>103</v>
      </c>
      <c r="D45" s="57"/>
      <c r="E45" s="153"/>
      <c r="F45" s="153"/>
      <c r="G45" s="154"/>
      <c r="H45" s="154"/>
      <c r="I45" s="67"/>
      <c r="J45" s="67"/>
      <c r="K45" s="72"/>
      <c r="L45" s="54"/>
      <c r="M45" s="55"/>
      <c r="N45" s="54"/>
      <c r="O45" s="55"/>
      <c r="P45" s="54"/>
      <c r="Q45" s="55"/>
      <c r="R45" s="54"/>
      <c r="S45" s="55"/>
      <c r="T45" s="54"/>
      <c r="U45" s="55"/>
      <c r="V45" s="56"/>
      <c r="W45" s="55"/>
      <c r="X45" s="56"/>
      <c r="Y45" s="55"/>
      <c r="Z45" s="56"/>
      <c r="AA45" s="55"/>
      <c r="AB45" s="56"/>
      <c r="AC45" s="55"/>
      <c r="AD45" s="56"/>
      <c r="AE45" s="55"/>
      <c r="AF45" s="56"/>
      <c r="AG45" s="56" t="str">
        <f t="shared" si="15"/>
        <v/>
      </c>
      <c r="AH45" s="55"/>
      <c r="AI45" s="56"/>
      <c r="AJ45" s="55"/>
      <c r="AK45" s="56"/>
      <c r="AL45" s="55"/>
      <c r="AM45" s="54"/>
      <c r="AN45" s="54" t="str">
        <f t="shared" si="12"/>
        <v/>
      </c>
      <c r="AO45" s="55"/>
      <c r="AP45" s="54"/>
      <c r="AQ45" s="55"/>
      <c r="AR45" s="54"/>
      <c r="AS45" s="55"/>
      <c r="AT45" s="54"/>
      <c r="AU45" s="56" t="str">
        <f t="shared" si="13"/>
        <v/>
      </c>
      <c r="AV45" s="56"/>
      <c r="AW45" s="54"/>
      <c r="AX45" s="54"/>
      <c r="AY45" s="69" t="str">
        <f t="shared" si="14"/>
        <v/>
      </c>
      <c r="AZ45" s="69"/>
      <c r="BA45" s="50"/>
      <c r="BB45" s="51"/>
      <c r="BC45" s="51"/>
      <c r="BD45" s="149" t="str">
        <f t="shared" si="16"/>
        <v>--</v>
      </c>
      <c r="BE45" s="150" t="str">
        <f t="shared" si="17"/>
        <v>--</v>
      </c>
      <c r="BF45" s="150" t="str">
        <f t="shared" si="18"/>
        <v>--</v>
      </c>
      <c r="BG45" s="151" t="str">
        <f t="shared" si="19"/>
        <v>--</v>
      </c>
      <c r="BH45" s="149" t="str">
        <f t="shared" si="4"/>
        <v>--</v>
      </c>
      <c r="BI45" s="150" t="str">
        <f t="shared" si="5"/>
        <v>--</v>
      </c>
      <c r="BJ45" s="150" t="str">
        <f t="shared" si="6"/>
        <v>--</v>
      </c>
      <c r="BK45" s="151" t="str">
        <f t="shared" si="7"/>
        <v>--</v>
      </c>
      <c r="BL45" s="49" t="str">
        <f t="shared" si="8"/>
        <v/>
      </c>
      <c r="BM45" s="50" t="str">
        <f t="shared" si="20"/>
        <v/>
      </c>
      <c r="BN45" s="49" t="str">
        <f t="shared" si="10"/>
        <v/>
      </c>
      <c r="BO45" s="50" t="str">
        <f t="shared" si="11"/>
        <v/>
      </c>
      <c r="BP45" s="50"/>
      <c r="BQ45" s="50"/>
      <c r="BR45" s="51"/>
      <c r="BS45" s="51"/>
      <c r="BT45" s="51"/>
      <c r="BU45" s="51"/>
      <c r="BV45" s="50">
        <v>1</v>
      </c>
      <c r="BW45" s="50">
        <v>1</v>
      </c>
      <c r="BX45" s="50">
        <v>1</v>
      </c>
      <c r="BY45" s="50">
        <v>1</v>
      </c>
    </row>
    <row r="46" spans="1:77" s="48" customFormat="1" ht="15" customHeight="1">
      <c r="A46" s="223">
        <v>42</v>
      </c>
      <c r="B46" s="169" t="s">
        <v>104</v>
      </c>
      <c r="C46" s="57" t="s">
        <v>105</v>
      </c>
      <c r="D46" s="57"/>
      <c r="E46" s="153"/>
      <c r="F46" s="153"/>
      <c r="G46" s="154"/>
      <c r="H46" s="154"/>
      <c r="I46" s="67"/>
      <c r="J46" s="67"/>
      <c r="K46" s="72"/>
      <c r="L46" s="54"/>
      <c r="M46" s="55"/>
      <c r="N46" s="54"/>
      <c r="O46" s="55"/>
      <c r="P46" s="54"/>
      <c r="Q46" s="55"/>
      <c r="R46" s="54"/>
      <c r="S46" s="55"/>
      <c r="T46" s="54"/>
      <c r="U46" s="55"/>
      <c r="V46" s="56"/>
      <c r="W46" s="55"/>
      <c r="X46" s="56"/>
      <c r="Y46" s="55"/>
      <c r="Z46" s="56"/>
      <c r="AA46" s="55"/>
      <c r="AB46" s="56"/>
      <c r="AC46" s="55"/>
      <c r="AD46" s="56"/>
      <c r="AE46" s="55"/>
      <c r="AF46" s="56"/>
      <c r="AG46" s="56" t="str">
        <f t="shared" si="15"/>
        <v/>
      </c>
      <c r="AH46" s="55"/>
      <c r="AI46" s="56"/>
      <c r="AJ46" s="55"/>
      <c r="AK46" s="56"/>
      <c r="AL46" s="55"/>
      <c r="AM46" s="54"/>
      <c r="AN46" s="54" t="str">
        <f t="shared" si="12"/>
        <v/>
      </c>
      <c r="AO46" s="55"/>
      <c r="AP46" s="54"/>
      <c r="AQ46" s="55"/>
      <c r="AR46" s="54"/>
      <c r="AS46" s="55"/>
      <c r="AT46" s="54"/>
      <c r="AU46" s="56" t="str">
        <f t="shared" si="13"/>
        <v/>
      </c>
      <c r="AV46" s="56"/>
      <c r="AW46" s="54"/>
      <c r="AX46" s="54"/>
      <c r="AY46" s="69" t="str">
        <f t="shared" si="14"/>
        <v/>
      </c>
      <c r="AZ46" s="69"/>
      <c r="BA46" s="50"/>
      <c r="BB46" s="51"/>
      <c r="BC46" s="51"/>
      <c r="BD46" s="149" t="str">
        <f t="shared" si="16"/>
        <v>--</v>
      </c>
      <c r="BE46" s="150" t="str">
        <f t="shared" si="17"/>
        <v>--</v>
      </c>
      <c r="BF46" s="150" t="str">
        <f t="shared" si="18"/>
        <v>--</v>
      </c>
      <c r="BG46" s="151" t="str">
        <f t="shared" si="19"/>
        <v>--</v>
      </c>
      <c r="BH46" s="149" t="str">
        <f t="shared" si="4"/>
        <v>--</v>
      </c>
      <c r="BI46" s="150" t="str">
        <f t="shared" si="5"/>
        <v>--</v>
      </c>
      <c r="BJ46" s="150" t="str">
        <f t="shared" si="6"/>
        <v>--</v>
      </c>
      <c r="BK46" s="151" t="str">
        <f t="shared" si="7"/>
        <v>--</v>
      </c>
      <c r="BL46" s="49" t="str">
        <f t="shared" si="8"/>
        <v/>
      </c>
      <c r="BM46" s="50" t="str">
        <f t="shared" si="20"/>
        <v/>
      </c>
      <c r="BN46" s="49" t="str">
        <f t="shared" si="10"/>
        <v/>
      </c>
      <c r="BO46" s="50" t="str">
        <f t="shared" si="11"/>
        <v/>
      </c>
      <c r="BP46" s="50"/>
      <c r="BQ46" s="50"/>
      <c r="BR46" s="51"/>
      <c r="BS46" s="51"/>
      <c r="BT46" s="51"/>
      <c r="BU46" s="51"/>
      <c r="BV46" s="50">
        <v>1</v>
      </c>
      <c r="BW46" s="50">
        <v>1</v>
      </c>
      <c r="BX46" s="50">
        <v>1</v>
      </c>
      <c r="BY46" s="50">
        <v>1</v>
      </c>
    </row>
    <row r="47" spans="1:77" s="48" customFormat="1" ht="15" customHeight="1">
      <c r="A47" s="223">
        <v>43</v>
      </c>
      <c r="B47" s="169" t="s">
        <v>106</v>
      </c>
      <c r="C47" s="57" t="s">
        <v>107</v>
      </c>
      <c r="D47" s="57"/>
      <c r="E47" s="153"/>
      <c r="F47" s="153"/>
      <c r="G47" s="154"/>
      <c r="H47" s="154"/>
      <c r="I47" s="67"/>
      <c r="J47" s="67"/>
      <c r="K47" s="72"/>
      <c r="L47" s="54"/>
      <c r="M47" s="55"/>
      <c r="N47" s="54"/>
      <c r="O47" s="55"/>
      <c r="P47" s="54"/>
      <c r="Q47" s="55"/>
      <c r="R47" s="54"/>
      <c r="S47" s="55"/>
      <c r="T47" s="54"/>
      <c r="U47" s="55"/>
      <c r="V47" s="56"/>
      <c r="W47" s="55"/>
      <c r="X47" s="56"/>
      <c r="Y47" s="55"/>
      <c r="Z47" s="56"/>
      <c r="AA47" s="55"/>
      <c r="AB47" s="56"/>
      <c r="AC47" s="55"/>
      <c r="AD47" s="56"/>
      <c r="AE47" s="55"/>
      <c r="AF47" s="56"/>
      <c r="AG47" s="56" t="str">
        <f t="shared" si="15"/>
        <v/>
      </c>
      <c r="AH47" s="55"/>
      <c r="AI47" s="56"/>
      <c r="AJ47" s="55"/>
      <c r="AK47" s="56"/>
      <c r="AL47" s="55"/>
      <c r="AM47" s="54"/>
      <c r="AN47" s="54" t="str">
        <f t="shared" si="12"/>
        <v/>
      </c>
      <c r="AO47" s="55"/>
      <c r="AP47" s="54"/>
      <c r="AQ47" s="55"/>
      <c r="AR47" s="54"/>
      <c r="AS47" s="55"/>
      <c r="AT47" s="54"/>
      <c r="AU47" s="56" t="str">
        <f t="shared" si="13"/>
        <v/>
      </c>
      <c r="AV47" s="56"/>
      <c r="AW47" s="54"/>
      <c r="AX47" s="54"/>
      <c r="AY47" s="69" t="str">
        <f t="shared" si="14"/>
        <v/>
      </c>
      <c r="AZ47" s="69"/>
      <c r="BA47" s="50"/>
      <c r="BB47" s="51"/>
      <c r="BC47" s="51"/>
      <c r="BD47" s="149" t="str">
        <f t="shared" si="16"/>
        <v>--</v>
      </c>
      <c r="BE47" s="150" t="str">
        <f t="shared" si="17"/>
        <v>--</v>
      </c>
      <c r="BF47" s="150" t="str">
        <f t="shared" si="18"/>
        <v>--</v>
      </c>
      <c r="BG47" s="151" t="str">
        <f t="shared" si="19"/>
        <v>--</v>
      </c>
      <c r="BH47" s="149" t="str">
        <f t="shared" si="4"/>
        <v>--</v>
      </c>
      <c r="BI47" s="150" t="str">
        <f t="shared" si="5"/>
        <v>--</v>
      </c>
      <c r="BJ47" s="150" t="str">
        <f t="shared" si="6"/>
        <v>--</v>
      </c>
      <c r="BK47" s="151" t="str">
        <f t="shared" si="7"/>
        <v>--</v>
      </c>
      <c r="BL47" s="49" t="str">
        <f t="shared" si="8"/>
        <v/>
      </c>
      <c r="BM47" s="50" t="str">
        <f t="shared" si="20"/>
        <v/>
      </c>
      <c r="BN47" s="49" t="str">
        <f t="shared" si="10"/>
        <v/>
      </c>
      <c r="BO47" s="50" t="str">
        <f t="shared" si="11"/>
        <v/>
      </c>
      <c r="BP47" s="50"/>
      <c r="BQ47" s="50"/>
      <c r="BR47" s="51"/>
      <c r="BS47" s="51"/>
      <c r="BT47" s="51"/>
      <c r="BU47" s="51"/>
      <c r="BV47" s="50">
        <v>1</v>
      </c>
      <c r="BW47" s="50">
        <v>1</v>
      </c>
      <c r="BX47" s="50">
        <v>1</v>
      </c>
      <c r="BY47" s="50">
        <v>1</v>
      </c>
    </row>
    <row r="48" spans="1:77" s="48" customFormat="1" ht="15" customHeight="1">
      <c r="A48" s="223">
        <v>44</v>
      </c>
      <c r="B48" s="169" t="s">
        <v>108</v>
      </c>
      <c r="C48" s="57" t="s">
        <v>109</v>
      </c>
      <c r="D48" s="57"/>
      <c r="E48" s="153"/>
      <c r="F48" s="153"/>
      <c r="G48" s="154"/>
      <c r="H48" s="154"/>
      <c r="I48" s="67"/>
      <c r="J48" s="67"/>
      <c r="K48" s="72"/>
      <c r="L48" s="54"/>
      <c r="M48" s="55"/>
      <c r="N48" s="54"/>
      <c r="O48" s="55"/>
      <c r="P48" s="54"/>
      <c r="Q48" s="55"/>
      <c r="R48" s="54"/>
      <c r="S48" s="55"/>
      <c r="T48" s="54"/>
      <c r="U48" s="55"/>
      <c r="V48" s="56"/>
      <c r="W48" s="55"/>
      <c r="X48" s="56"/>
      <c r="Y48" s="55"/>
      <c r="Z48" s="56"/>
      <c r="AA48" s="55"/>
      <c r="AB48" s="56"/>
      <c r="AC48" s="55"/>
      <c r="AD48" s="56"/>
      <c r="AE48" s="55"/>
      <c r="AF48" s="56"/>
      <c r="AG48" s="56" t="str">
        <f t="shared" si="15"/>
        <v/>
      </c>
      <c r="AH48" s="55"/>
      <c r="AI48" s="56"/>
      <c r="AJ48" s="55"/>
      <c r="AK48" s="56"/>
      <c r="AL48" s="55"/>
      <c r="AM48" s="54">
        <v>3.1000000000000001E-5</v>
      </c>
      <c r="AN48" s="54">
        <f t="shared" si="12"/>
        <v>3.2258064516129031E-2</v>
      </c>
      <c r="AO48" s="55">
        <v>32387</v>
      </c>
      <c r="AP48" s="54"/>
      <c r="AQ48" s="55"/>
      <c r="AR48" s="54"/>
      <c r="AS48" s="55"/>
      <c r="AT48" s="54"/>
      <c r="AU48" s="56" t="str">
        <f t="shared" si="13"/>
        <v/>
      </c>
      <c r="AV48" s="56"/>
      <c r="AW48" s="54"/>
      <c r="AX48" s="54"/>
      <c r="AY48" s="69">
        <f t="shared" si="14"/>
        <v>1</v>
      </c>
      <c r="AZ48" s="69">
        <v>1</v>
      </c>
      <c r="BA48" s="50"/>
      <c r="BB48" s="51"/>
      <c r="BC48" s="51"/>
      <c r="BD48" s="149">
        <f t="shared" si="16"/>
        <v>3.2258064516129031E-2</v>
      </c>
      <c r="BE48" s="150" t="str">
        <f t="shared" si="17"/>
        <v>--</v>
      </c>
      <c r="BF48" s="150" t="str">
        <f t="shared" si="18"/>
        <v>I</v>
      </c>
      <c r="BG48" s="151">
        <f t="shared" si="19"/>
        <v>32387</v>
      </c>
      <c r="BH48" s="149" t="str">
        <f t="shared" si="4"/>
        <v>--</v>
      </c>
      <c r="BI48" s="150" t="str">
        <f t="shared" si="5"/>
        <v>--</v>
      </c>
      <c r="BJ48" s="150" t="str">
        <f t="shared" si="6"/>
        <v>--</v>
      </c>
      <c r="BK48" s="151" t="str">
        <f t="shared" si="7"/>
        <v>--</v>
      </c>
      <c r="BL48" s="49" t="str">
        <f t="shared" si="8"/>
        <v/>
      </c>
      <c r="BM48" s="50" t="str">
        <f t="shared" si="20"/>
        <v/>
      </c>
      <c r="BN48" s="49" t="str">
        <f t="shared" si="10"/>
        <v/>
      </c>
      <c r="BO48" s="50" t="str">
        <f t="shared" si="11"/>
        <v/>
      </c>
      <c r="BP48" s="50"/>
      <c r="BQ48" s="50"/>
      <c r="BR48" s="51"/>
      <c r="BS48" s="51"/>
      <c r="BT48" s="51"/>
      <c r="BU48" s="51"/>
      <c r="BV48" s="50">
        <v>1</v>
      </c>
      <c r="BW48" s="50">
        <v>1</v>
      </c>
      <c r="BX48" s="50">
        <v>1</v>
      </c>
      <c r="BY48" s="50">
        <v>1</v>
      </c>
    </row>
    <row r="49" spans="1:77" s="48" customFormat="1" ht="15" customHeight="1">
      <c r="A49" s="223">
        <v>45</v>
      </c>
      <c r="B49" s="169" t="s">
        <v>110</v>
      </c>
      <c r="C49" s="53" t="s">
        <v>1269</v>
      </c>
      <c r="D49" s="13"/>
      <c r="E49" s="132"/>
      <c r="F49" s="132"/>
      <c r="G49" s="152"/>
      <c r="H49" s="152"/>
      <c r="I49" s="66"/>
      <c r="J49" s="66"/>
      <c r="K49" s="52"/>
      <c r="L49" s="54"/>
      <c r="M49" s="55"/>
      <c r="N49" s="54"/>
      <c r="O49" s="55"/>
      <c r="P49" s="54"/>
      <c r="Q49" s="55"/>
      <c r="R49" s="54">
        <v>0.2</v>
      </c>
      <c r="S49" s="55">
        <v>39295</v>
      </c>
      <c r="T49" s="54">
        <v>0.2</v>
      </c>
      <c r="U49" s="55">
        <v>39295</v>
      </c>
      <c r="V49" s="56"/>
      <c r="W49" s="55"/>
      <c r="X49" s="56"/>
      <c r="Y49" s="55"/>
      <c r="Z49" s="56"/>
      <c r="AA49" s="55"/>
      <c r="AB49" s="56"/>
      <c r="AC49" s="55"/>
      <c r="AD49" s="56"/>
      <c r="AE49" s="55"/>
      <c r="AF49" s="56"/>
      <c r="AG49" s="56" t="str">
        <f t="shared" si="15"/>
        <v/>
      </c>
      <c r="AH49" s="55"/>
      <c r="AI49" s="56"/>
      <c r="AJ49" s="55"/>
      <c r="AK49" s="56"/>
      <c r="AL49" s="55"/>
      <c r="AM49" s="54"/>
      <c r="AN49" s="54" t="str">
        <f t="shared" si="12"/>
        <v/>
      </c>
      <c r="AO49" s="55"/>
      <c r="AP49" s="54">
        <v>0.2</v>
      </c>
      <c r="AQ49" s="55">
        <v>38534</v>
      </c>
      <c r="AR49" s="54"/>
      <c r="AS49" s="55"/>
      <c r="AT49" s="54"/>
      <c r="AU49" s="56" t="str">
        <f t="shared" si="13"/>
        <v/>
      </c>
      <c r="AV49" s="56"/>
      <c r="AW49" s="54"/>
      <c r="AX49" s="54"/>
      <c r="AY49" s="69" t="str">
        <f t="shared" si="14"/>
        <v/>
      </c>
      <c r="AZ49" s="69"/>
      <c r="BA49" s="50"/>
      <c r="BB49" s="51"/>
      <c r="BC49" s="51"/>
      <c r="BD49" s="149" t="str">
        <f t="shared" si="16"/>
        <v>--</v>
      </c>
      <c r="BE49" s="150" t="str">
        <f t="shared" si="17"/>
        <v>--</v>
      </c>
      <c r="BF49" s="150" t="str">
        <f t="shared" si="18"/>
        <v>--</v>
      </c>
      <c r="BG49" s="151" t="str">
        <f t="shared" si="19"/>
        <v>--</v>
      </c>
      <c r="BH49" s="149" t="str">
        <f t="shared" si="4"/>
        <v>--</v>
      </c>
      <c r="BI49" s="150" t="str">
        <f t="shared" si="5"/>
        <v>--</v>
      </c>
      <c r="BJ49" s="150" t="str">
        <f t="shared" si="6"/>
        <v>--</v>
      </c>
      <c r="BK49" s="151" t="str">
        <f t="shared" si="7"/>
        <v>--</v>
      </c>
      <c r="BL49" s="49" t="str">
        <f t="shared" si="8"/>
        <v/>
      </c>
      <c r="BM49" s="50" t="str">
        <f t="shared" si="20"/>
        <v/>
      </c>
      <c r="BN49" s="49" t="str">
        <f t="shared" si="10"/>
        <v/>
      </c>
      <c r="BO49" s="50" t="str">
        <f t="shared" si="11"/>
        <v/>
      </c>
      <c r="BP49" s="50"/>
      <c r="BQ49" s="50"/>
      <c r="BR49" s="51"/>
      <c r="BS49" s="51"/>
      <c r="BT49" s="51"/>
      <c r="BU49" s="51"/>
      <c r="BV49" s="50">
        <v>1</v>
      </c>
      <c r="BW49" s="50">
        <v>1</v>
      </c>
      <c r="BX49" s="50">
        <v>1</v>
      </c>
      <c r="BY49" s="50">
        <v>1</v>
      </c>
    </row>
    <row r="50" spans="1:77" s="48" customFormat="1" ht="15" customHeight="1">
      <c r="A50" s="223">
        <v>46</v>
      </c>
      <c r="B50" s="169" t="s">
        <v>111</v>
      </c>
      <c r="C50" s="53" t="s">
        <v>112</v>
      </c>
      <c r="D50" s="302" t="s">
        <v>1494</v>
      </c>
      <c r="E50" s="132">
        <v>0.13</v>
      </c>
      <c r="F50" s="132">
        <f>AN50</f>
        <v>0.12820512820512819</v>
      </c>
      <c r="G50" s="152">
        <v>43231</v>
      </c>
      <c r="H50" s="152"/>
      <c r="I50" s="66" t="s">
        <v>24</v>
      </c>
      <c r="J50" s="66"/>
      <c r="K50" s="52" t="s">
        <v>25</v>
      </c>
      <c r="L50" s="54">
        <v>9.6</v>
      </c>
      <c r="M50" s="55">
        <v>39295</v>
      </c>
      <c r="N50" s="54">
        <v>19</v>
      </c>
      <c r="O50" s="55">
        <v>39295</v>
      </c>
      <c r="P50" s="54">
        <v>29</v>
      </c>
      <c r="Q50" s="55">
        <v>39295</v>
      </c>
      <c r="R50" s="54"/>
      <c r="S50" s="55"/>
      <c r="T50" s="54"/>
      <c r="U50" s="55"/>
      <c r="V50" s="56"/>
      <c r="W50" s="55"/>
      <c r="X50" s="56">
        <v>27</v>
      </c>
      <c r="Y50" s="55">
        <v>41791</v>
      </c>
      <c r="Z50" s="56">
        <v>3</v>
      </c>
      <c r="AA50" s="55">
        <v>41791</v>
      </c>
      <c r="AB50" s="56">
        <v>3</v>
      </c>
      <c r="AC50" s="55">
        <v>41791</v>
      </c>
      <c r="AD50" s="56"/>
      <c r="AE50" s="55"/>
      <c r="AF50" s="56">
        <v>2.9E-5</v>
      </c>
      <c r="AG50" s="56">
        <f t="shared" si="15"/>
        <v>3.4482758620689655E-2</v>
      </c>
      <c r="AH50" s="55">
        <v>31048</v>
      </c>
      <c r="AI50" s="56"/>
      <c r="AJ50" s="55"/>
      <c r="AK50" s="56">
        <v>30</v>
      </c>
      <c r="AL50" s="55">
        <v>37712</v>
      </c>
      <c r="AM50" s="54">
        <v>7.7999999999999999E-6</v>
      </c>
      <c r="AN50" s="54">
        <f t="shared" si="12"/>
        <v>0.12820512820512819</v>
      </c>
      <c r="AO50" s="55">
        <v>36526</v>
      </c>
      <c r="AP50" s="54"/>
      <c r="AQ50" s="55"/>
      <c r="AR50" s="54"/>
      <c r="AS50" s="55"/>
      <c r="AT50" s="54"/>
      <c r="AU50" s="56" t="str">
        <f t="shared" si="13"/>
        <v/>
      </c>
      <c r="AV50" s="56"/>
      <c r="AW50" s="54"/>
      <c r="AX50" s="54"/>
      <c r="AY50" s="69">
        <f t="shared" si="14"/>
        <v>1</v>
      </c>
      <c r="AZ50" s="69">
        <v>1</v>
      </c>
      <c r="BA50" s="50"/>
      <c r="BB50" s="51"/>
      <c r="BC50" s="51"/>
      <c r="BD50" s="149">
        <f t="shared" si="16"/>
        <v>0.12820512820512819</v>
      </c>
      <c r="BE50" s="150" t="str">
        <f t="shared" si="17"/>
        <v>A</v>
      </c>
      <c r="BF50" s="150" t="str">
        <f t="shared" si="18"/>
        <v>I</v>
      </c>
      <c r="BG50" s="151">
        <f t="shared" si="19"/>
        <v>43231</v>
      </c>
      <c r="BH50" s="149">
        <f t="shared" si="4"/>
        <v>3</v>
      </c>
      <c r="BI50" s="150" t="str">
        <f t="shared" si="5"/>
        <v>--</v>
      </c>
      <c r="BJ50" s="150" t="str">
        <f t="shared" si="6"/>
        <v>O</v>
      </c>
      <c r="BK50" s="151">
        <f t="shared" si="7"/>
        <v>41791</v>
      </c>
      <c r="BL50" s="49">
        <f t="shared" si="8"/>
        <v>29</v>
      </c>
      <c r="BM50" s="50" t="str">
        <f t="shared" si="20"/>
        <v>T</v>
      </c>
      <c r="BN50" s="49">
        <f t="shared" si="10"/>
        <v>29</v>
      </c>
      <c r="BO50" s="50" t="str">
        <f t="shared" si="11"/>
        <v>T</v>
      </c>
      <c r="BP50" s="50"/>
      <c r="BQ50" s="50"/>
      <c r="BR50" s="51"/>
      <c r="BS50" s="51"/>
      <c r="BT50" s="51"/>
      <c r="BU50" s="51"/>
      <c r="BV50" s="50">
        <v>1</v>
      </c>
      <c r="BW50" s="50">
        <v>1</v>
      </c>
      <c r="BX50" s="50">
        <v>1</v>
      </c>
      <c r="BY50" s="50">
        <v>1</v>
      </c>
    </row>
    <row r="51" spans="1:77" s="48" customFormat="1" ht="15" customHeight="1">
      <c r="A51" s="223">
        <v>47</v>
      </c>
      <c r="B51" s="169" t="s">
        <v>113</v>
      </c>
      <c r="C51" s="53" t="s">
        <v>114</v>
      </c>
      <c r="D51" s="13"/>
      <c r="E51" s="132"/>
      <c r="F51" s="132"/>
      <c r="G51" s="152"/>
      <c r="H51" s="152"/>
      <c r="I51" s="66"/>
      <c r="J51" s="66"/>
      <c r="K51" s="52" t="s">
        <v>25</v>
      </c>
      <c r="L51" s="54"/>
      <c r="M51" s="55"/>
      <c r="N51" s="54"/>
      <c r="O51" s="55"/>
      <c r="P51" s="54"/>
      <c r="Q51" s="55"/>
      <c r="R51" s="54"/>
      <c r="S51" s="55"/>
      <c r="T51" s="54"/>
      <c r="U51" s="55"/>
      <c r="V51" s="56"/>
      <c r="W51" s="55"/>
      <c r="X51" s="56"/>
      <c r="Y51" s="55"/>
      <c r="Z51" s="56"/>
      <c r="AA51" s="55"/>
      <c r="AB51" s="56"/>
      <c r="AC51" s="55"/>
      <c r="AD51" s="56"/>
      <c r="AE51" s="55"/>
      <c r="AF51" s="56">
        <v>0.14000000000000001</v>
      </c>
      <c r="AG51" s="56">
        <f t="shared" si="15"/>
        <v>7.1428571428571419E-6</v>
      </c>
      <c r="AH51" s="55">
        <v>36251</v>
      </c>
      <c r="AI51" s="56"/>
      <c r="AJ51" s="55"/>
      <c r="AK51" s="56"/>
      <c r="AL51" s="55"/>
      <c r="AM51" s="54">
        <v>6.7000000000000004E-2</v>
      </c>
      <c r="AN51" s="54">
        <f t="shared" si="12"/>
        <v>1.4925373134328357E-5</v>
      </c>
      <c r="AO51" s="55">
        <v>31837</v>
      </c>
      <c r="AP51" s="54">
        <v>3.0000000000000001E-3</v>
      </c>
      <c r="AQ51" s="55">
        <v>32509</v>
      </c>
      <c r="AR51" s="54"/>
      <c r="AS51" s="55"/>
      <c r="AT51" s="54"/>
      <c r="AU51" s="56" t="str">
        <f t="shared" si="13"/>
        <v/>
      </c>
      <c r="AV51" s="56"/>
      <c r="AW51" s="54"/>
      <c r="AX51" s="54"/>
      <c r="AY51" s="69">
        <f t="shared" si="14"/>
        <v>1</v>
      </c>
      <c r="AZ51" s="69">
        <v>1</v>
      </c>
      <c r="BA51" s="50"/>
      <c r="BB51" s="51"/>
      <c r="BC51" s="51"/>
      <c r="BD51" s="149">
        <f t="shared" si="16"/>
        <v>7.1428571428571419E-6</v>
      </c>
      <c r="BE51" s="150" t="str">
        <f t="shared" si="17"/>
        <v>--</v>
      </c>
      <c r="BF51" s="150" t="str">
        <f t="shared" si="18"/>
        <v>O</v>
      </c>
      <c r="BG51" s="151">
        <f t="shared" si="19"/>
        <v>36251</v>
      </c>
      <c r="BH51" s="149" t="str">
        <f t="shared" si="4"/>
        <v>--</v>
      </c>
      <c r="BI51" s="150" t="str">
        <f t="shared" si="5"/>
        <v>--</v>
      </c>
      <c r="BJ51" s="150" t="str">
        <f t="shared" si="6"/>
        <v>--</v>
      </c>
      <c r="BK51" s="151" t="str">
        <f t="shared" si="7"/>
        <v>--</v>
      </c>
      <c r="BL51" s="49" t="str">
        <f t="shared" si="8"/>
        <v/>
      </c>
      <c r="BM51" s="50" t="str">
        <f t="shared" si="20"/>
        <v/>
      </c>
      <c r="BN51" s="49" t="str">
        <f t="shared" si="10"/>
        <v/>
      </c>
      <c r="BO51" s="50" t="str">
        <f t="shared" si="11"/>
        <v/>
      </c>
      <c r="BP51" s="77">
        <f>(70*365*24)/((2*10+4*3+10*3+54*1)*365*24)*BD51</f>
        <v>4.3103448275862062E-6</v>
      </c>
      <c r="BQ51" s="104">
        <f>ROUND(BD51/BP51,1)</f>
        <v>1.7</v>
      </c>
      <c r="BR51" s="102">
        <f>ROUND(BS51/BD51,0)</f>
        <v>26</v>
      </c>
      <c r="BS51" s="49">
        <f>(70*365*24)/((2+4+6)*250*8)*BD51</f>
        <v>1.8249999999999999E-4</v>
      </c>
      <c r="BT51" s="78">
        <f>ROUND(BS51/BU51,1)</f>
        <v>4.2</v>
      </c>
      <c r="BU51" s="49">
        <f>(70*365*24)/((2*10+4*3+6*3)*250*8)*BD51</f>
        <v>4.3799999999999994E-5</v>
      </c>
      <c r="BV51" s="50">
        <v>1</v>
      </c>
      <c r="BW51" s="50">
        <v>1</v>
      </c>
      <c r="BX51" s="50">
        <v>1</v>
      </c>
      <c r="BY51" s="50">
        <v>1</v>
      </c>
    </row>
    <row r="52" spans="1:77" s="48" customFormat="1" ht="15" customHeight="1">
      <c r="A52" s="223">
        <v>52</v>
      </c>
      <c r="B52" s="169" t="s">
        <v>117</v>
      </c>
      <c r="C52" s="53" t="s">
        <v>118</v>
      </c>
      <c r="D52" s="13"/>
      <c r="E52" s="132"/>
      <c r="F52" s="132"/>
      <c r="G52" s="152"/>
      <c r="H52" s="152"/>
      <c r="I52" s="66"/>
      <c r="J52" s="66"/>
      <c r="K52" s="52"/>
      <c r="L52" s="54"/>
      <c r="M52" s="55"/>
      <c r="N52" s="54"/>
      <c r="O52" s="55"/>
      <c r="P52" s="54"/>
      <c r="Q52" s="55"/>
      <c r="R52" s="54"/>
      <c r="S52" s="55"/>
      <c r="T52" s="54"/>
      <c r="U52" s="55"/>
      <c r="V52" s="56"/>
      <c r="W52" s="55"/>
      <c r="X52" s="56"/>
      <c r="Y52" s="55"/>
      <c r="Z52" s="56"/>
      <c r="AA52" s="55"/>
      <c r="AB52" s="56"/>
      <c r="AC52" s="55"/>
      <c r="AD52" s="56"/>
      <c r="AE52" s="55"/>
      <c r="AF52" s="56"/>
      <c r="AG52" s="56" t="str">
        <f t="shared" si="15"/>
        <v/>
      </c>
      <c r="AH52" s="55"/>
      <c r="AI52" s="56"/>
      <c r="AJ52" s="55"/>
      <c r="AK52" s="56"/>
      <c r="AL52" s="55"/>
      <c r="AM52" s="54"/>
      <c r="AN52" s="54" t="str">
        <f t="shared" si="12"/>
        <v/>
      </c>
      <c r="AO52" s="55"/>
      <c r="AP52" s="54"/>
      <c r="AQ52" s="55"/>
      <c r="AR52" s="54"/>
      <c r="AS52" s="55"/>
      <c r="AT52" s="54"/>
      <c r="AU52" s="56" t="str">
        <f t="shared" si="13"/>
        <v/>
      </c>
      <c r="AV52" s="56"/>
      <c r="AW52" s="54"/>
      <c r="AX52" s="54"/>
      <c r="AY52" s="69" t="str">
        <f t="shared" si="14"/>
        <v/>
      </c>
      <c r="AZ52" s="69"/>
      <c r="BA52" s="50"/>
      <c r="BB52" s="51"/>
      <c r="BC52" s="51"/>
      <c r="BD52" s="149" t="str">
        <f t="shared" si="16"/>
        <v>--</v>
      </c>
      <c r="BE52" s="150" t="str">
        <f t="shared" si="17"/>
        <v>--</v>
      </c>
      <c r="BF52" s="150" t="str">
        <f t="shared" si="18"/>
        <v>--</v>
      </c>
      <c r="BG52" s="151" t="str">
        <f t="shared" si="19"/>
        <v>--</v>
      </c>
      <c r="BH52" s="149" t="str">
        <f t="shared" si="4"/>
        <v>--</v>
      </c>
      <c r="BI52" s="150" t="str">
        <f t="shared" si="5"/>
        <v>--</v>
      </c>
      <c r="BJ52" s="150" t="str">
        <f t="shared" si="6"/>
        <v>--</v>
      </c>
      <c r="BK52" s="151" t="str">
        <f t="shared" si="7"/>
        <v>--</v>
      </c>
      <c r="BL52" s="49" t="str">
        <f t="shared" si="8"/>
        <v/>
      </c>
      <c r="BM52" s="50" t="str">
        <f t="shared" si="20"/>
        <v/>
      </c>
      <c r="BN52" s="49" t="str">
        <f t="shared" si="10"/>
        <v/>
      </c>
      <c r="BO52" s="50" t="str">
        <f t="shared" si="11"/>
        <v/>
      </c>
      <c r="BP52" s="50"/>
      <c r="BQ52" s="50"/>
      <c r="BR52" s="51"/>
      <c r="BS52" s="51"/>
      <c r="BT52" s="51"/>
      <c r="BU52" s="51"/>
      <c r="BV52" s="50">
        <v>1</v>
      </c>
      <c r="BW52" s="50">
        <v>1</v>
      </c>
      <c r="BX52" s="50">
        <v>1</v>
      </c>
      <c r="BY52" s="50">
        <v>1</v>
      </c>
    </row>
    <row r="53" spans="1:77" s="48" customFormat="1" ht="15" customHeight="1">
      <c r="A53" s="223">
        <v>53</v>
      </c>
      <c r="B53" s="169" t="s">
        <v>119</v>
      </c>
      <c r="C53" s="53" t="s">
        <v>120</v>
      </c>
      <c r="D53" s="13"/>
      <c r="E53" s="132"/>
      <c r="F53" s="132"/>
      <c r="G53" s="152"/>
      <c r="H53" s="152"/>
      <c r="I53" s="66"/>
      <c r="J53" s="66"/>
      <c r="K53" s="52" t="s">
        <v>25</v>
      </c>
      <c r="L53" s="54"/>
      <c r="M53" s="55"/>
      <c r="N53" s="54"/>
      <c r="O53" s="55"/>
      <c r="P53" s="54"/>
      <c r="Q53" s="55"/>
      <c r="R53" s="54"/>
      <c r="S53" s="55"/>
      <c r="T53" s="54"/>
      <c r="U53" s="55"/>
      <c r="V53" s="56"/>
      <c r="W53" s="55"/>
      <c r="X53" s="56"/>
      <c r="Y53" s="55"/>
      <c r="Z53" s="56"/>
      <c r="AA53" s="55"/>
      <c r="AB53" s="56"/>
      <c r="AC53" s="55"/>
      <c r="AD53" s="56"/>
      <c r="AE53" s="55"/>
      <c r="AF53" s="56"/>
      <c r="AG53" s="56" t="str">
        <f t="shared" si="15"/>
        <v/>
      </c>
      <c r="AH53" s="55"/>
      <c r="AI53" s="56"/>
      <c r="AJ53" s="55"/>
      <c r="AK53" s="56"/>
      <c r="AL53" s="55"/>
      <c r="AM53" s="54"/>
      <c r="AN53" s="54" t="str">
        <f t="shared" si="12"/>
        <v/>
      </c>
      <c r="AO53" s="55"/>
      <c r="AP53" s="54"/>
      <c r="AQ53" s="55"/>
      <c r="AR53" s="54">
        <v>13</v>
      </c>
      <c r="AS53" s="55">
        <v>33208</v>
      </c>
      <c r="AT53" s="54"/>
      <c r="AU53" s="56" t="str">
        <f t="shared" si="13"/>
        <v/>
      </c>
      <c r="AV53" s="56"/>
      <c r="AW53" s="54"/>
      <c r="AX53" s="54"/>
      <c r="AY53" s="69" t="str">
        <f t="shared" si="14"/>
        <v/>
      </c>
      <c r="AZ53" s="69"/>
      <c r="BA53" s="50"/>
      <c r="BB53" s="51"/>
      <c r="BC53" s="51"/>
      <c r="BD53" s="149" t="str">
        <f t="shared" si="16"/>
        <v>--</v>
      </c>
      <c r="BE53" s="150" t="str">
        <f t="shared" si="17"/>
        <v>--</v>
      </c>
      <c r="BF53" s="150" t="str">
        <f t="shared" si="18"/>
        <v>--</v>
      </c>
      <c r="BG53" s="151" t="str">
        <f t="shared" si="19"/>
        <v>--</v>
      </c>
      <c r="BH53" s="149" t="str">
        <f t="shared" si="4"/>
        <v>--</v>
      </c>
      <c r="BI53" s="150" t="str">
        <f t="shared" si="5"/>
        <v>--</v>
      </c>
      <c r="BJ53" s="150" t="str">
        <f t="shared" si="6"/>
        <v>--</v>
      </c>
      <c r="BK53" s="151" t="str">
        <f t="shared" si="7"/>
        <v>--</v>
      </c>
      <c r="BL53" s="49" t="str">
        <f t="shared" si="8"/>
        <v/>
      </c>
      <c r="BM53" s="50" t="str">
        <f t="shared" si="20"/>
        <v/>
      </c>
      <c r="BN53" s="49" t="str">
        <f t="shared" si="10"/>
        <v/>
      </c>
      <c r="BO53" s="50" t="str">
        <f t="shared" si="11"/>
        <v/>
      </c>
      <c r="BP53" s="50"/>
      <c r="BQ53" s="50"/>
      <c r="BR53" s="51"/>
      <c r="BS53" s="51"/>
      <c r="BT53" s="51"/>
      <c r="BU53" s="51"/>
      <c r="BV53" s="50">
        <v>1</v>
      </c>
      <c r="BW53" s="50">
        <v>1</v>
      </c>
      <c r="BX53" s="50">
        <v>1</v>
      </c>
      <c r="BY53" s="50">
        <v>1</v>
      </c>
    </row>
    <row r="54" spans="1:77" s="48" customFormat="1" ht="15" customHeight="1">
      <c r="A54" s="223">
        <v>54</v>
      </c>
      <c r="B54" s="169" t="s">
        <v>121</v>
      </c>
      <c r="C54" s="53" t="s">
        <v>122</v>
      </c>
      <c r="D54" s="10"/>
      <c r="E54" s="132"/>
      <c r="F54" s="132"/>
      <c r="G54" s="152"/>
      <c r="H54" s="152"/>
      <c r="I54" s="66"/>
      <c r="J54" s="66"/>
      <c r="K54" s="52"/>
      <c r="L54" s="54"/>
      <c r="M54" s="55"/>
      <c r="N54" s="54"/>
      <c r="O54" s="55"/>
      <c r="P54" s="54"/>
      <c r="Q54" s="55"/>
      <c r="R54" s="54"/>
      <c r="S54" s="55"/>
      <c r="T54" s="54"/>
      <c r="U54" s="55"/>
      <c r="V54" s="56"/>
      <c r="W54" s="55"/>
      <c r="X54" s="56"/>
      <c r="Y54" s="55"/>
      <c r="Z54" s="56"/>
      <c r="AA54" s="55"/>
      <c r="AB54" s="56"/>
      <c r="AC54" s="55"/>
      <c r="AD54" s="56"/>
      <c r="AE54" s="55"/>
      <c r="AF54" s="56"/>
      <c r="AG54" s="56" t="str">
        <f t="shared" si="15"/>
        <v/>
      </c>
      <c r="AH54" s="55"/>
      <c r="AI54" s="56"/>
      <c r="AJ54" s="55"/>
      <c r="AK54" s="56"/>
      <c r="AL54" s="55"/>
      <c r="AM54" s="54"/>
      <c r="AN54" s="54" t="str">
        <f t="shared" si="12"/>
        <v/>
      </c>
      <c r="AO54" s="55"/>
      <c r="AP54" s="54"/>
      <c r="AQ54" s="55"/>
      <c r="AR54" s="54"/>
      <c r="AS54" s="55"/>
      <c r="AT54" s="54"/>
      <c r="AU54" s="56" t="str">
        <f t="shared" si="13"/>
        <v/>
      </c>
      <c r="AV54" s="56"/>
      <c r="AW54" s="54"/>
      <c r="AX54" s="54"/>
      <c r="AY54" s="69" t="str">
        <f t="shared" si="14"/>
        <v/>
      </c>
      <c r="AZ54" s="69"/>
      <c r="BA54" s="50"/>
      <c r="BB54" s="51"/>
      <c r="BC54" s="51"/>
      <c r="BD54" s="149" t="str">
        <f t="shared" si="16"/>
        <v>--</v>
      </c>
      <c r="BE54" s="150" t="str">
        <f t="shared" si="17"/>
        <v>--</v>
      </c>
      <c r="BF54" s="150" t="str">
        <f t="shared" si="18"/>
        <v>--</v>
      </c>
      <c r="BG54" s="151" t="str">
        <f t="shared" si="19"/>
        <v>--</v>
      </c>
      <c r="BH54" s="149" t="str">
        <f t="shared" si="4"/>
        <v>--</v>
      </c>
      <c r="BI54" s="150" t="str">
        <f t="shared" si="5"/>
        <v>--</v>
      </c>
      <c r="BJ54" s="150" t="str">
        <f t="shared" si="6"/>
        <v>--</v>
      </c>
      <c r="BK54" s="151" t="str">
        <f t="shared" si="7"/>
        <v>--</v>
      </c>
      <c r="BL54" s="49" t="str">
        <f t="shared" si="8"/>
        <v/>
      </c>
      <c r="BM54" s="50" t="str">
        <f t="shared" si="20"/>
        <v/>
      </c>
      <c r="BN54" s="49" t="str">
        <f t="shared" si="10"/>
        <v/>
      </c>
      <c r="BO54" s="50" t="str">
        <f t="shared" si="11"/>
        <v/>
      </c>
      <c r="BP54" s="50"/>
      <c r="BQ54" s="50"/>
      <c r="BR54" s="51"/>
      <c r="BS54" s="51"/>
      <c r="BT54" s="51"/>
      <c r="BU54" s="51"/>
      <c r="BV54" s="50">
        <v>1</v>
      </c>
      <c r="BW54" s="50">
        <v>1</v>
      </c>
      <c r="BX54" s="50">
        <v>1</v>
      </c>
      <c r="BY54" s="50">
        <v>1</v>
      </c>
    </row>
    <row r="55" spans="1:77" s="48" customFormat="1" ht="15" customHeight="1">
      <c r="A55" s="223">
        <v>55</v>
      </c>
      <c r="B55" s="169" t="s">
        <v>123</v>
      </c>
      <c r="C55" s="53" t="s">
        <v>124</v>
      </c>
      <c r="D55" s="13"/>
      <c r="E55" s="132"/>
      <c r="F55" s="132"/>
      <c r="G55" s="152"/>
      <c r="H55" s="152"/>
      <c r="I55" s="66"/>
      <c r="J55" s="66"/>
      <c r="K55" s="52"/>
      <c r="L55" s="54"/>
      <c r="M55" s="55"/>
      <c r="N55" s="54"/>
      <c r="O55" s="55"/>
      <c r="P55" s="54"/>
      <c r="Q55" s="55"/>
      <c r="R55" s="54"/>
      <c r="S55" s="55"/>
      <c r="T55" s="54"/>
      <c r="U55" s="55"/>
      <c r="V55" s="56"/>
      <c r="W55" s="55"/>
      <c r="X55" s="56"/>
      <c r="Y55" s="55"/>
      <c r="Z55" s="56"/>
      <c r="AA55" s="55"/>
      <c r="AB55" s="56"/>
      <c r="AC55" s="55"/>
      <c r="AD55" s="56"/>
      <c r="AE55" s="55"/>
      <c r="AF55" s="56"/>
      <c r="AG55" s="56" t="str">
        <f t="shared" si="15"/>
        <v/>
      </c>
      <c r="AH55" s="55"/>
      <c r="AI55" s="56"/>
      <c r="AJ55" s="55"/>
      <c r="AK55" s="56"/>
      <c r="AL55" s="55"/>
      <c r="AM55" s="54"/>
      <c r="AN55" s="54" t="str">
        <f t="shared" si="12"/>
        <v/>
      </c>
      <c r="AO55" s="55"/>
      <c r="AP55" s="54"/>
      <c r="AQ55" s="55"/>
      <c r="AR55" s="54"/>
      <c r="AS55" s="55"/>
      <c r="AT55" s="54"/>
      <c r="AU55" s="56" t="str">
        <f t="shared" si="13"/>
        <v/>
      </c>
      <c r="AV55" s="56"/>
      <c r="AW55" s="54"/>
      <c r="AX55" s="54"/>
      <c r="AY55" s="69" t="str">
        <f t="shared" si="14"/>
        <v/>
      </c>
      <c r="AZ55" s="69"/>
      <c r="BA55" s="50"/>
      <c r="BB55" s="51"/>
      <c r="BC55" s="51"/>
      <c r="BD55" s="149" t="str">
        <f t="shared" si="16"/>
        <v>--</v>
      </c>
      <c r="BE55" s="150" t="str">
        <f t="shared" si="17"/>
        <v>--</v>
      </c>
      <c r="BF55" s="150" t="str">
        <f t="shared" si="18"/>
        <v>--</v>
      </c>
      <c r="BG55" s="151" t="str">
        <f t="shared" si="19"/>
        <v>--</v>
      </c>
      <c r="BH55" s="149" t="str">
        <f t="shared" si="4"/>
        <v>--</v>
      </c>
      <c r="BI55" s="150" t="str">
        <f t="shared" si="5"/>
        <v>--</v>
      </c>
      <c r="BJ55" s="150" t="str">
        <f t="shared" si="6"/>
        <v>--</v>
      </c>
      <c r="BK55" s="151" t="str">
        <f t="shared" si="7"/>
        <v>--</v>
      </c>
      <c r="BL55" s="49" t="str">
        <f t="shared" si="8"/>
        <v/>
      </c>
      <c r="BM55" s="50" t="str">
        <f t="shared" si="20"/>
        <v/>
      </c>
      <c r="BN55" s="49" t="str">
        <f t="shared" si="10"/>
        <v/>
      </c>
      <c r="BO55" s="50" t="str">
        <f t="shared" si="11"/>
        <v/>
      </c>
      <c r="BP55" s="50"/>
      <c r="BQ55" s="50"/>
      <c r="BR55" s="51"/>
      <c r="BS55" s="51"/>
      <c r="BT55" s="51"/>
      <c r="BU55" s="51"/>
      <c r="BV55" s="50">
        <v>1</v>
      </c>
      <c r="BW55" s="50">
        <v>1</v>
      </c>
      <c r="BX55" s="50">
        <v>1</v>
      </c>
      <c r="BY55" s="50">
        <v>1</v>
      </c>
    </row>
    <row r="56" spans="1:77" s="48" customFormat="1" ht="15" customHeight="1">
      <c r="A56" s="223">
        <v>56</v>
      </c>
      <c r="B56" s="169" t="s">
        <v>125</v>
      </c>
      <c r="C56" s="53" t="s">
        <v>126</v>
      </c>
      <c r="D56" s="302" t="s">
        <v>1494</v>
      </c>
      <c r="E56" s="132"/>
      <c r="F56" s="132"/>
      <c r="G56" s="152"/>
      <c r="H56" s="152"/>
      <c r="I56" s="66"/>
      <c r="J56" s="66"/>
      <c r="K56" s="52" t="s">
        <v>25</v>
      </c>
      <c r="L56" s="54"/>
      <c r="M56" s="55"/>
      <c r="N56" s="54"/>
      <c r="O56" s="55"/>
      <c r="P56" s="54"/>
      <c r="Q56" s="55"/>
      <c r="R56" s="54"/>
      <c r="S56" s="55"/>
      <c r="T56" s="54"/>
      <c r="U56" s="55"/>
      <c r="V56" s="56"/>
      <c r="W56" s="55"/>
      <c r="X56" s="56">
        <v>240</v>
      </c>
      <c r="Y56" s="55">
        <v>36251</v>
      </c>
      <c r="Z56" s="56"/>
      <c r="AA56" s="55"/>
      <c r="AB56" s="56"/>
      <c r="AC56" s="55"/>
      <c r="AD56" s="56"/>
      <c r="AE56" s="55"/>
      <c r="AF56" s="56">
        <v>4.8999999999999998E-5</v>
      </c>
      <c r="AG56" s="56">
        <f t="shared" si="15"/>
        <v>2.0408163265306121E-2</v>
      </c>
      <c r="AH56" s="55">
        <v>36251</v>
      </c>
      <c r="AI56" s="56"/>
      <c r="AJ56" s="55"/>
      <c r="AK56" s="56"/>
      <c r="AL56" s="55"/>
      <c r="AM56" s="54"/>
      <c r="AN56" s="54" t="str">
        <f t="shared" si="12"/>
        <v/>
      </c>
      <c r="AO56" s="55"/>
      <c r="AP56" s="54"/>
      <c r="AQ56" s="55"/>
      <c r="AR56" s="54">
        <v>0.17</v>
      </c>
      <c r="AS56" s="55">
        <v>32721</v>
      </c>
      <c r="AT56" s="54"/>
      <c r="AU56" s="56" t="str">
        <f t="shared" si="13"/>
        <v/>
      </c>
      <c r="AV56" s="56"/>
      <c r="AW56" s="54">
        <v>1</v>
      </c>
      <c r="AX56" s="111">
        <v>39643</v>
      </c>
      <c r="AY56" s="69">
        <f t="shared" si="14"/>
        <v>1</v>
      </c>
      <c r="AZ56" s="69">
        <v>1</v>
      </c>
      <c r="BA56" s="50"/>
      <c r="BB56" s="51"/>
      <c r="BC56" s="51"/>
      <c r="BD56" s="149">
        <f t="shared" si="16"/>
        <v>2.0408163265306121E-2</v>
      </c>
      <c r="BE56" s="150" t="str">
        <f t="shared" si="17"/>
        <v>--</v>
      </c>
      <c r="BF56" s="150" t="str">
        <f t="shared" si="18"/>
        <v>O</v>
      </c>
      <c r="BG56" s="151">
        <f t="shared" si="19"/>
        <v>36251</v>
      </c>
      <c r="BH56" s="149">
        <f t="shared" si="4"/>
        <v>1</v>
      </c>
      <c r="BI56" s="150" t="str">
        <f t="shared" si="5"/>
        <v>--</v>
      </c>
      <c r="BJ56" s="150" t="str">
        <f t="shared" si="6"/>
        <v>P</v>
      </c>
      <c r="BK56" s="151">
        <f t="shared" si="7"/>
        <v>39643</v>
      </c>
      <c r="BL56" s="49">
        <f t="shared" si="8"/>
        <v>240</v>
      </c>
      <c r="BM56" s="50" t="str">
        <f t="shared" si="20"/>
        <v>O</v>
      </c>
      <c r="BN56" s="49">
        <f t="shared" si="10"/>
        <v>240</v>
      </c>
      <c r="BO56" s="50" t="str">
        <f t="shared" si="11"/>
        <v>O</v>
      </c>
      <c r="BP56" s="50"/>
      <c r="BQ56" s="50"/>
      <c r="BR56" s="51"/>
      <c r="BS56" s="51"/>
      <c r="BT56" s="51"/>
      <c r="BU56" s="51"/>
      <c r="BV56" s="50">
        <v>1</v>
      </c>
      <c r="BW56" s="50">
        <v>1</v>
      </c>
      <c r="BX56" s="50">
        <v>1</v>
      </c>
      <c r="BY56" s="50">
        <v>1</v>
      </c>
    </row>
    <row r="57" spans="1:77" s="48" customFormat="1" ht="15" customHeight="1">
      <c r="A57" s="223">
        <v>57</v>
      </c>
      <c r="B57" s="169" t="s">
        <v>127</v>
      </c>
      <c r="C57" s="57" t="s">
        <v>128</v>
      </c>
      <c r="D57" s="57"/>
      <c r="E57" s="153"/>
      <c r="F57" s="153"/>
      <c r="G57" s="154"/>
      <c r="H57" s="154"/>
      <c r="I57" s="67"/>
      <c r="J57" s="67"/>
      <c r="K57" s="72"/>
      <c r="L57" s="54"/>
      <c r="M57" s="55"/>
      <c r="N57" s="54"/>
      <c r="O57" s="55"/>
      <c r="P57" s="54"/>
      <c r="Q57" s="55"/>
      <c r="R57" s="54"/>
      <c r="S57" s="55"/>
      <c r="T57" s="54"/>
      <c r="U57" s="55"/>
      <c r="V57" s="56"/>
      <c r="W57" s="55"/>
      <c r="X57" s="56"/>
      <c r="Y57" s="55"/>
      <c r="Z57" s="56"/>
      <c r="AA57" s="55"/>
      <c r="AB57" s="56"/>
      <c r="AC57" s="55"/>
      <c r="AD57" s="56"/>
      <c r="AE57" s="55"/>
      <c r="AF57" s="56"/>
      <c r="AG57" s="56" t="str">
        <f t="shared" si="15"/>
        <v/>
      </c>
      <c r="AH57" s="55"/>
      <c r="AI57" s="56"/>
      <c r="AJ57" s="55"/>
      <c r="AK57" s="56"/>
      <c r="AL57" s="55"/>
      <c r="AM57" s="54"/>
      <c r="AN57" s="54" t="str">
        <f t="shared" si="12"/>
        <v/>
      </c>
      <c r="AO57" s="55"/>
      <c r="AP57" s="54"/>
      <c r="AQ57" s="55"/>
      <c r="AR57" s="54"/>
      <c r="AS57" s="55"/>
      <c r="AT57" s="54"/>
      <c r="AU57" s="56" t="str">
        <f t="shared" si="13"/>
        <v/>
      </c>
      <c r="AV57" s="56"/>
      <c r="AW57" s="54"/>
      <c r="AX57" s="54"/>
      <c r="AY57" s="69" t="str">
        <f t="shared" si="14"/>
        <v/>
      </c>
      <c r="AZ57" s="69"/>
      <c r="BA57" s="50"/>
      <c r="BB57" s="51"/>
      <c r="BC57" s="51"/>
      <c r="BD57" s="149" t="str">
        <f t="shared" si="16"/>
        <v>--</v>
      </c>
      <c r="BE57" s="150" t="str">
        <f t="shared" si="17"/>
        <v>--</v>
      </c>
      <c r="BF57" s="150" t="str">
        <f t="shared" si="18"/>
        <v>--</v>
      </c>
      <c r="BG57" s="151" t="str">
        <f t="shared" si="19"/>
        <v>--</v>
      </c>
      <c r="BH57" s="149" t="str">
        <f t="shared" si="4"/>
        <v>--</v>
      </c>
      <c r="BI57" s="150" t="str">
        <f t="shared" si="5"/>
        <v>--</v>
      </c>
      <c r="BJ57" s="150" t="str">
        <f t="shared" si="6"/>
        <v>--</v>
      </c>
      <c r="BK57" s="151" t="str">
        <f t="shared" si="7"/>
        <v>--</v>
      </c>
      <c r="BL57" s="49" t="str">
        <f t="shared" si="8"/>
        <v/>
      </c>
      <c r="BM57" s="50" t="str">
        <f t="shared" si="20"/>
        <v/>
      </c>
      <c r="BN57" s="49" t="str">
        <f t="shared" si="10"/>
        <v/>
      </c>
      <c r="BO57" s="50" t="str">
        <f t="shared" si="11"/>
        <v/>
      </c>
      <c r="BP57" s="50"/>
      <c r="BQ57" s="50"/>
      <c r="BR57" s="51"/>
      <c r="BS57" s="51"/>
      <c r="BT57" s="51"/>
      <c r="BU57" s="51"/>
      <c r="BV57" s="50">
        <v>1</v>
      </c>
      <c r="BW57" s="50">
        <v>1</v>
      </c>
      <c r="BX57" s="50">
        <v>1</v>
      </c>
      <c r="BY57" s="50">
        <v>1</v>
      </c>
    </row>
    <row r="58" spans="1:77" s="48" customFormat="1" ht="15" customHeight="1">
      <c r="A58" s="223">
        <v>58</v>
      </c>
      <c r="B58" s="169" t="s">
        <v>129</v>
      </c>
      <c r="C58" s="53" t="s">
        <v>1270</v>
      </c>
      <c r="D58" s="302" t="s">
        <v>1494</v>
      </c>
      <c r="E58" s="132">
        <v>4.0000000000000002E-4</v>
      </c>
      <c r="F58" s="132">
        <f>AN58</f>
        <v>4.1666666666666669E-4</v>
      </c>
      <c r="G58" s="152">
        <v>43231</v>
      </c>
      <c r="H58" s="152"/>
      <c r="I58" s="66" t="s">
        <v>24</v>
      </c>
      <c r="J58" s="66">
        <v>0.02</v>
      </c>
      <c r="K58" s="52" t="s">
        <v>25</v>
      </c>
      <c r="L58" s="54"/>
      <c r="M58" s="55"/>
      <c r="N58" s="54"/>
      <c r="O58" s="55"/>
      <c r="P58" s="54"/>
      <c r="Q58" s="55"/>
      <c r="R58" s="54">
        <v>2E-3</v>
      </c>
      <c r="S58" s="55">
        <v>37500</v>
      </c>
      <c r="T58" s="54"/>
      <c r="U58" s="55"/>
      <c r="V58" s="56"/>
      <c r="W58" s="55"/>
      <c r="X58" s="56"/>
      <c r="Y58" s="55"/>
      <c r="Z58" s="56"/>
      <c r="AA58" s="55"/>
      <c r="AB58" s="56">
        <v>7.0000000000000001E-3</v>
      </c>
      <c r="AC58" s="55">
        <v>37226</v>
      </c>
      <c r="AD58" s="56">
        <v>2E-3</v>
      </c>
      <c r="AE58" s="55">
        <v>37226</v>
      </c>
      <c r="AF58" s="56">
        <v>2.3999999999999998E-3</v>
      </c>
      <c r="AG58" s="56">
        <f t="shared" si="15"/>
        <v>4.1666666666666669E-4</v>
      </c>
      <c r="AH58" s="55">
        <v>36251</v>
      </c>
      <c r="AI58" s="56"/>
      <c r="AJ58" s="55"/>
      <c r="AK58" s="56">
        <v>0.02</v>
      </c>
      <c r="AL58" s="55">
        <v>35886</v>
      </c>
      <c r="AM58" s="54">
        <v>2.3999999999999998E-3</v>
      </c>
      <c r="AN58" s="54">
        <f t="shared" si="12"/>
        <v>4.1666666666666669E-4</v>
      </c>
      <c r="AO58" s="55">
        <v>35886</v>
      </c>
      <c r="AP58" s="54"/>
      <c r="AQ58" s="55"/>
      <c r="AR58" s="54"/>
      <c r="AS58" s="55"/>
      <c r="AT58" s="54"/>
      <c r="AU58" s="56" t="str">
        <f t="shared" si="13"/>
        <v/>
      </c>
      <c r="AV58" s="56"/>
      <c r="AW58" s="54"/>
      <c r="AX58" s="54"/>
      <c r="AY58" s="69">
        <f t="shared" si="14"/>
        <v>1</v>
      </c>
      <c r="AZ58" s="69">
        <v>1</v>
      </c>
      <c r="BA58" s="50"/>
      <c r="BB58" s="51"/>
      <c r="BC58" s="51"/>
      <c r="BD58" s="149">
        <f t="shared" si="16"/>
        <v>4.1666666666666669E-4</v>
      </c>
      <c r="BE58" s="150" t="str">
        <f t="shared" si="17"/>
        <v>A</v>
      </c>
      <c r="BF58" s="150" t="str">
        <f t="shared" si="18"/>
        <v>O</v>
      </c>
      <c r="BG58" s="151">
        <f t="shared" si="19"/>
        <v>43231</v>
      </c>
      <c r="BH58" s="149">
        <f t="shared" si="4"/>
        <v>7.0000000000000001E-3</v>
      </c>
      <c r="BI58" s="150" t="str">
        <f t="shared" si="5"/>
        <v>--</v>
      </c>
      <c r="BJ58" s="150" t="str">
        <f t="shared" si="6"/>
        <v>O</v>
      </c>
      <c r="BK58" s="151">
        <f t="shared" si="7"/>
        <v>37226</v>
      </c>
      <c r="BL58" s="49">
        <f t="shared" si="8"/>
        <v>0.02</v>
      </c>
      <c r="BM58" s="50" t="str">
        <f t="shared" si="20"/>
        <v>S</v>
      </c>
      <c r="BN58" s="49">
        <f t="shared" si="10"/>
        <v>0.02</v>
      </c>
      <c r="BO58" s="50" t="str">
        <f t="shared" si="11"/>
        <v>S</v>
      </c>
      <c r="BP58" s="50"/>
      <c r="BQ58" s="50"/>
      <c r="BR58" s="51"/>
      <c r="BS58" s="51"/>
      <c r="BT58" s="51"/>
      <c r="BU58" s="51"/>
      <c r="BV58" s="50">
        <v>1</v>
      </c>
      <c r="BW58" s="50">
        <v>1</v>
      </c>
      <c r="BX58" s="50">
        <v>1</v>
      </c>
      <c r="BY58" s="50">
        <v>1</v>
      </c>
    </row>
    <row r="59" spans="1:77" s="48" customFormat="1" ht="15" customHeight="1">
      <c r="A59" s="223">
        <v>60</v>
      </c>
      <c r="B59" s="169" t="s">
        <v>130</v>
      </c>
      <c r="C59" s="57" t="s">
        <v>131</v>
      </c>
      <c r="D59" s="57"/>
      <c r="E59" s="153"/>
      <c r="F59" s="153"/>
      <c r="G59" s="154"/>
      <c r="H59" s="154"/>
      <c r="I59" s="67"/>
      <c r="J59" s="67"/>
      <c r="K59" s="52" t="s">
        <v>25</v>
      </c>
      <c r="L59" s="54"/>
      <c r="M59" s="55"/>
      <c r="N59" s="54"/>
      <c r="O59" s="55"/>
      <c r="P59" s="54"/>
      <c r="Q59" s="55"/>
      <c r="R59" s="54"/>
      <c r="S59" s="55"/>
      <c r="T59" s="54"/>
      <c r="U59" s="55"/>
      <c r="V59" s="56"/>
      <c r="W59" s="55"/>
      <c r="X59" s="56"/>
      <c r="Y59" s="55"/>
      <c r="Z59" s="56"/>
      <c r="AA59" s="55"/>
      <c r="AB59" s="56"/>
      <c r="AC59" s="55"/>
      <c r="AD59" s="56"/>
      <c r="AE59" s="55"/>
      <c r="AF59" s="56"/>
      <c r="AG59" s="56" t="str">
        <f t="shared" si="15"/>
        <v/>
      </c>
      <c r="AH59" s="55"/>
      <c r="AI59" s="56"/>
      <c r="AJ59" s="55"/>
      <c r="AK59" s="56"/>
      <c r="AL59" s="55"/>
      <c r="AM59" s="54"/>
      <c r="AN59" s="54" t="str">
        <f t="shared" si="12"/>
        <v/>
      </c>
      <c r="AO59" s="55"/>
      <c r="AP59" s="54"/>
      <c r="AQ59" s="55"/>
      <c r="AR59" s="54"/>
      <c r="AS59" s="55"/>
      <c r="AT59" s="54"/>
      <c r="AU59" s="56" t="str">
        <f t="shared" si="13"/>
        <v/>
      </c>
      <c r="AV59" s="56"/>
      <c r="AW59" s="54"/>
      <c r="AX59" s="54"/>
      <c r="AY59" s="69" t="str">
        <f t="shared" si="14"/>
        <v/>
      </c>
      <c r="AZ59" s="69"/>
      <c r="BA59" s="50"/>
      <c r="BB59" s="51"/>
      <c r="BC59" s="51"/>
      <c r="BD59" s="149" t="str">
        <f t="shared" si="16"/>
        <v>--</v>
      </c>
      <c r="BE59" s="150" t="str">
        <f t="shared" si="17"/>
        <v>--</v>
      </c>
      <c r="BF59" s="150" t="str">
        <f t="shared" si="18"/>
        <v>--</v>
      </c>
      <c r="BG59" s="151" t="str">
        <f t="shared" si="19"/>
        <v>--</v>
      </c>
      <c r="BH59" s="149" t="str">
        <f t="shared" si="4"/>
        <v>--</v>
      </c>
      <c r="BI59" s="150" t="str">
        <f t="shared" si="5"/>
        <v>--</v>
      </c>
      <c r="BJ59" s="150" t="str">
        <f t="shared" si="6"/>
        <v>--</v>
      </c>
      <c r="BK59" s="151" t="str">
        <f t="shared" si="7"/>
        <v>--</v>
      </c>
      <c r="BL59" s="49" t="str">
        <f t="shared" si="8"/>
        <v/>
      </c>
      <c r="BM59" s="50" t="str">
        <f t="shared" si="20"/>
        <v/>
      </c>
      <c r="BN59" s="49" t="str">
        <f t="shared" si="10"/>
        <v/>
      </c>
      <c r="BO59" s="50" t="str">
        <f t="shared" si="11"/>
        <v/>
      </c>
      <c r="BP59" s="50"/>
      <c r="BQ59" s="50"/>
      <c r="BR59" s="51"/>
      <c r="BS59" s="51"/>
      <c r="BT59" s="51"/>
      <c r="BU59" s="51"/>
      <c r="BV59" s="50">
        <v>1</v>
      </c>
      <c r="BW59" s="50">
        <v>1</v>
      </c>
      <c r="BX59" s="50">
        <v>1</v>
      </c>
      <c r="BY59" s="50">
        <v>1</v>
      </c>
    </row>
    <row r="60" spans="1:77" s="48" customFormat="1" ht="15" customHeight="1">
      <c r="A60" s="223">
        <v>61</v>
      </c>
      <c r="B60" s="169" t="s">
        <v>132</v>
      </c>
      <c r="C60" s="57" t="s">
        <v>133</v>
      </c>
      <c r="D60" s="57"/>
      <c r="E60" s="153"/>
      <c r="F60" s="153"/>
      <c r="G60" s="154"/>
      <c r="H60" s="154"/>
      <c r="I60" s="67"/>
      <c r="J60" s="67"/>
      <c r="K60" s="52" t="s">
        <v>25</v>
      </c>
      <c r="L60" s="54"/>
      <c r="M60" s="55"/>
      <c r="N60" s="54"/>
      <c r="O60" s="55"/>
      <c r="P60" s="54"/>
      <c r="Q60" s="55"/>
      <c r="R60" s="54"/>
      <c r="S60" s="55"/>
      <c r="T60" s="54"/>
      <c r="U60" s="55"/>
      <c r="V60" s="56"/>
      <c r="W60" s="55"/>
      <c r="X60" s="56"/>
      <c r="Y60" s="55"/>
      <c r="Z60" s="56"/>
      <c r="AA60" s="55"/>
      <c r="AB60" s="56"/>
      <c r="AC60" s="55"/>
      <c r="AD60" s="56"/>
      <c r="AE60" s="55"/>
      <c r="AF60" s="56"/>
      <c r="AG60" s="56" t="str">
        <f t="shared" si="15"/>
        <v/>
      </c>
      <c r="AH60" s="55"/>
      <c r="AI60" s="56"/>
      <c r="AJ60" s="55"/>
      <c r="AK60" s="56"/>
      <c r="AL60" s="55"/>
      <c r="AM60" s="54"/>
      <c r="AN60" s="54" t="str">
        <f t="shared" si="12"/>
        <v/>
      </c>
      <c r="AO60" s="55"/>
      <c r="AP60" s="54"/>
      <c r="AQ60" s="55"/>
      <c r="AR60" s="54"/>
      <c r="AS60" s="55"/>
      <c r="AT60" s="54"/>
      <c r="AU60" s="56" t="str">
        <f t="shared" si="13"/>
        <v/>
      </c>
      <c r="AV60" s="56"/>
      <c r="AW60" s="54"/>
      <c r="AX60" s="54"/>
      <c r="AY60" s="69" t="str">
        <f t="shared" si="14"/>
        <v/>
      </c>
      <c r="AZ60" s="69"/>
      <c r="BA60" s="50"/>
      <c r="BB60" s="51"/>
      <c r="BC60" s="51"/>
      <c r="BD60" s="149" t="str">
        <f t="shared" si="16"/>
        <v>--</v>
      </c>
      <c r="BE60" s="150" t="str">
        <f t="shared" si="17"/>
        <v>--</v>
      </c>
      <c r="BF60" s="150" t="str">
        <f t="shared" si="18"/>
        <v>--</v>
      </c>
      <c r="BG60" s="151" t="str">
        <f t="shared" si="19"/>
        <v>--</v>
      </c>
      <c r="BH60" s="149" t="str">
        <f t="shared" si="4"/>
        <v>--</v>
      </c>
      <c r="BI60" s="150" t="str">
        <f t="shared" si="5"/>
        <v>--</v>
      </c>
      <c r="BJ60" s="150" t="str">
        <f t="shared" si="6"/>
        <v>--</v>
      </c>
      <c r="BK60" s="151" t="str">
        <f t="shared" si="7"/>
        <v>--</v>
      </c>
      <c r="BL60" s="49" t="str">
        <f t="shared" si="8"/>
        <v/>
      </c>
      <c r="BM60" s="50" t="str">
        <f t="shared" si="20"/>
        <v/>
      </c>
      <c r="BN60" s="49" t="str">
        <f t="shared" si="10"/>
        <v/>
      </c>
      <c r="BO60" s="50" t="str">
        <f t="shared" si="11"/>
        <v/>
      </c>
      <c r="BP60" s="50"/>
      <c r="BQ60" s="50"/>
      <c r="BR60" s="51"/>
      <c r="BS60" s="51"/>
      <c r="BT60" s="51"/>
      <c r="BU60" s="51"/>
      <c r="BV60" s="50">
        <v>1</v>
      </c>
      <c r="BW60" s="50">
        <v>1</v>
      </c>
      <c r="BX60" s="50">
        <v>1</v>
      </c>
      <c r="BY60" s="50">
        <v>1</v>
      </c>
    </row>
    <row r="61" spans="1:77" s="48" customFormat="1" ht="15" customHeight="1">
      <c r="A61" s="223">
        <v>62</v>
      </c>
      <c r="B61" s="169" t="s">
        <v>134</v>
      </c>
      <c r="C61" s="53" t="s">
        <v>135</v>
      </c>
      <c r="D61" s="13"/>
      <c r="E61" s="132"/>
      <c r="F61" s="132"/>
      <c r="G61" s="152"/>
      <c r="H61" s="152"/>
      <c r="I61" s="66"/>
      <c r="J61" s="66"/>
      <c r="K61" s="52" t="s">
        <v>25</v>
      </c>
      <c r="L61" s="54"/>
      <c r="M61" s="55"/>
      <c r="N61" s="54"/>
      <c r="O61" s="55"/>
      <c r="P61" s="54"/>
      <c r="Q61" s="55"/>
      <c r="R61" s="54"/>
      <c r="S61" s="55"/>
      <c r="T61" s="54"/>
      <c r="U61" s="55"/>
      <c r="V61" s="56"/>
      <c r="W61" s="55"/>
      <c r="X61" s="56"/>
      <c r="Y61" s="55"/>
      <c r="Z61" s="56"/>
      <c r="AA61" s="55"/>
      <c r="AB61" s="56"/>
      <c r="AC61" s="55"/>
      <c r="AD61" s="56"/>
      <c r="AE61" s="55"/>
      <c r="AF61" s="56"/>
      <c r="AG61" s="56" t="str">
        <f t="shared" si="15"/>
        <v/>
      </c>
      <c r="AH61" s="55"/>
      <c r="AI61" s="56"/>
      <c r="AJ61" s="55"/>
      <c r="AK61" s="56"/>
      <c r="AL61" s="55"/>
      <c r="AM61" s="54"/>
      <c r="AN61" s="54" t="str">
        <f t="shared" si="12"/>
        <v/>
      </c>
      <c r="AO61" s="55"/>
      <c r="AP61" s="54">
        <v>0.5</v>
      </c>
      <c r="AQ61" s="55">
        <v>41487</v>
      </c>
      <c r="AR61" s="54">
        <v>8.0000000000000002E-3</v>
      </c>
      <c r="AS61" s="55">
        <v>41487</v>
      </c>
      <c r="AT61" s="54"/>
      <c r="AU61" s="56" t="str">
        <f t="shared" si="13"/>
        <v/>
      </c>
      <c r="AV61" s="56"/>
      <c r="AW61" s="54"/>
      <c r="AX61" s="54"/>
      <c r="AY61" s="69" t="str">
        <f t="shared" si="14"/>
        <v/>
      </c>
      <c r="AZ61" s="69"/>
      <c r="BA61" s="50"/>
      <c r="BB61" s="51"/>
      <c r="BC61" s="51"/>
      <c r="BD61" s="149" t="str">
        <f t="shared" si="16"/>
        <v>--</v>
      </c>
      <c r="BE61" s="150" t="str">
        <f t="shared" si="17"/>
        <v>--</v>
      </c>
      <c r="BF61" s="150" t="str">
        <f t="shared" si="18"/>
        <v>--</v>
      </c>
      <c r="BG61" s="151" t="str">
        <f t="shared" si="19"/>
        <v>--</v>
      </c>
      <c r="BH61" s="149" t="str">
        <f t="shared" si="4"/>
        <v>--</v>
      </c>
      <c r="BI61" s="150" t="str">
        <f t="shared" si="5"/>
        <v>--</v>
      </c>
      <c r="BJ61" s="150" t="str">
        <f t="shared" si="6"/>
        <v>--</v>
      </c>
      <c r="BK61" s="151" t="str">
        <f t="shared" si="7"/>
        <v>--</v>
      </c>
      <c r="BL61" s="49" t="str">
        <f t="shared" si="8"/>
        <v/>
      </c>
      <c r="BM61" s="50" t="str">
        <f t="shared" si="20"/>
        <v/>
      </c>
      <c r="BN61" s="49" t="str">
        <f t="shared" si="10"/>
        <v/>
      </c>
      <c r="BO61" s="50" t="str">
        <f t="shared" si="11"/>
        <v/>
      </c>
      <c r="BP61" s="50"/>
      <c r="BQ61" s="50"/>
      <c r="BR61" s="51"/>
      <c r="BS61" s="51"/>
      <c r="BT61" s="51"/>
      <c r="BU61" s="51"/>
      <c r="BV61" s="50">
        <v>1</v>
      </c>
      <c r="BW61" s="50">
        <v>1</v>
      </c>
      <c r="BX61" s="50">
        <v>1</v>
      </c>
      <c r="BY61" s="50">
        <v>1</v>
      </c>
    </row>
    <row r="62" spans="1:77" s="48" customFormat="1" ht="15" customHeight="1">
      <c r="A62" s="223">
        <v>63</v>
      </c>
      <c r="B62" s="169" t="s">
        <v>136</v>
      </c>
      <c r="C62" s="53" t="s">
        <v>1488</v>
      </c>
      <c r="D62" s="302" t="s">
        <v>1494</v>
      </c>
      <c r="E62" s="132"/>
      <c r="F62" s="132"/>
      <c r="G62" s="152"/>
      <c r="H62" s="152"/>
      <c r="I62" s="66"/>
      <c r="J62" s="66"/>
      <c r="K62" s="52" t="s">
        <v>25</v>
      </c>
      <c r="L62" s="54"/>
      <c r="M62" s="55"/>
      <c r="N62" s="54">
        <v>120</v>
      </c>
      <c r="O62" s="55">
        <v>43009</v>
      </c>
      <c r="P62" s="54"/>
      <c r="Q62" s="55"/>
      <c r="R62" s="54"/>
      <c r="S62" s="55"/>
      <c r="T62" s="54"/>
      <c r="U62" s="55"/>
      <c r="V62" s="56"/>
      <c r="W62" s="55"/>
      <c r="X62" s="56"/>
      <c r="Y62" s="55"/>
      <c r="Z62" s="56"/>
      <c r="AA62" s="55"/>
      <c r="AB62" s="56"/>
      <c r="AC62" s="55"/>
      <c r="AD62" s="56"/>
      <c r="AE62" s="55"/>
      <c r="AF62" s="56">
        <v>7.1000000000000002E-4</v>
      </c>
      <c r="AG62" s="56">
        <f t="shared" si="15"/>
        <v>1.408450704225352E-3</v>
      </c>
      <c r="AH62" s="55">
        <v>36251</v>
      </c>
      <c r="AI62" s="56"/>
      <c r="AJ62" s="55"/>
      <c r="AK62" s="56"/>
      <c r="AL62" s="55"/>
      <c r="AM62" s="54">
        <v>3.3E-4</v>
      </c>
      <c r="AN62" s="54">
        <f t="shared" si="12"/>
        <v>3.0303030303030303E-3</v>
      </c>
      <c r="AO62" s="55">
        <v>31837</v>
      </c>
      <c r="AP62" s="54"/>
      <c r="AQ62" s="55"/>
      <c r="AR62" s="54"/>
      <c r="AS62" s="55"/>
      <c r="AT62" s="54"/>
      <c r="AU62" s="56" t="str">
        <f t="shared" si="13"/>
        <v/>
      </c>
      <c r="AV62" s="56"/>
      <c r="AW62" s="54"/>
      <c r="AX62" s="54"/>
      <c r="AY62" s="69">
        <f t="shared" si="14"/>
        <v>1</v>
      </c>
      <c r="AZ62" s="69">
        <v>1</v>
      </c>
      <c r="BA62" s="50"/>
      <c r="BB62" s="51"/>
      <c r="BC62" s="51"/>
      <c r="BD62" s="149">
        <f t="shared" si="16"/>
        <v>1.408450704225352E-3</v>
      </c>
      <c r="BE62" s="150" t="str">
        <f t="shared" si="17"/>
        <v>--</v>
      </c>
      <c r="BF62" s="150" t="str">
        <f t="shared" si="18"/>
        <v>O</v>
      </c>
      <c r="BG62" s="151">
        <f t="shared" si="19"/>
        <v>36251</v>
      </c>
      <c r="BH62" s="149" t="str">
        <f t="shared" si="4"/>
        <v>--</v>
      </c>
      <c r="BI62" s="150" t="str">
        <f t="shared" si="5"/>
        <v>--</v>
      </c>
      <c r="BJ62" s="150" t="str">
        <f t="shared" si="6"/>
        <v>--</v>
      </c>
      <c r="BK62" s="151" t="str">
        <f t="shared" si="7"/>
        <v>--</v>
      </c>
      <c r="BL62" s="49">
        <f t="shared" si="8"/>
        <v>120</v>
      </c>
      <c r="BM62" s="50" t="str">
        <f t="shared" si="20"/>
        <v>Tint</v>
      </c>
      <c r="BN62" s="49">
        <f t="shared" si="10"/>
        <v>120</v>
      </c>
      <c r="BO62" s="50" t="str">
        <f t="shared" si="11"/>
        <v>Tint</v>
      </c>
      <c r="BP62" s="50"/>
      <c r="BQ62" s="50"/>
      <c r="BR62" s="51"/>
      <c r="BS62" s="51"/>
      <c r="BT62" s="51"/>
      <c r="BU62" s="51"/>
      <c r="BV62" s="50">
        <v>1</v>
      </c>
      <c r="BW62" s="50">
        <v>1</v>
      </c>
      <c r="BX62" s="50">
        <v>1</v>
      </c>
      <c r="BY62" s="50">
        <v>1</v>
      </c>
    </row>
    <row r="63" spans="1:77" s="48" customFormat="1" ht="15" customHeight="1">
      <c r="A63" s="223">
        <v>64</v>
      </c>
      <c r="B63" s="169" t="s">
        <v>137</v>
      </c>
      <c r="C63" s="53" t="s">
        <v>138</v>
      </c>
      <c r="D63" s="303" t="s">
        <v>1495</v>
      </c>
      <c r="E63" s="132"/>
      <c r="F63" s="132"/>
      <c r="G63" s="152"/>
      <c r="H63" s="152"/>
      <c r="I63" s="66"/>
      <c r="J63" s="66"/>
      <c r="K63" s="52" t="s">
        <v>25</v>
      </c>
      <c r="L63" s="54"/>
      <c r="M63" s="55"/>
      <c r="N63" s="54">
        <v>1.4</v>
      </c>
      <c r="O63" s="55">
        <v>43040</v>
      </c>
      <c r="P63" s="54"/>
      <c r="Q63" s="55"/>
      <c r="R63" s="54"/>
      <c r="S63" s="55"/>
      <c r="T63" s="54"/>
      <c r="U63" s="55"/>
      <c r="V63" s="56"/>
      <c r="W63" s="55"/>
      <c r="X63" s="56"/>
      <c r="Y63" s="55"/>
      <c r="Z63" s="56"/>
      <c r="AA63" s="55"/>
      <c r="AB63" s="56"/>
      <c r="AC63" s="55"/>
      <c r="AD63" s="56"/>
      <c r="AE63" s="55"/>
      <c r="AF63" s="56">
        <v>1.2999999999999999E-2</v>
      </c>
      <c r="AG63" s="56">
        <f t="shared" si="15"/>
        <v>7.6923076923076926E-5</v>
      </c>
      <c r="AH63" s="55">
        <v>36251</v>
      </c>
      <c r="AI63" s="56"/>
      <c r="AJ63" s="55"/>
      <c r="AK63" s="56"/>
      <c r="AL63" s="55"/>
      <c r="AM63" s="54">
        <v>6.2E-2</v>
      </c>
      <c r="AN63" s="54">
        <f t="shared" si="12"/>
        <v>1.6129032258064517E-5</v>
      </c>
      <c r="AO63" s="55">
        <v>32387</v>
      </c>
      <c r="AP63" s="54"/>
      <c r="AQ63" s="55"/>
      <c r="AR63" s="54"/>
      <c r="AS63" s="55"/>
      <c r="AT63" s="54"/>
      <c r="AU63" s="56" t="str">
        <f t="shared" si="13"/>
        <v/>
      </c>
      <c r="AV63" s="56"/>
      <c r="AW63" s="54"/>
      <c r="AX63" s="54"/>
      <c r="AY63" s="69">
        <f t="shared" si="14"/>
        <v>1</v>
      </c>
      <c r="AZ63" s="69">
        <v>1</v>
      </c>
      <c r="BA63" s="50"/>
      <c r="BB63" s="51"/>
      <c r="BC63" s="51"/>
      <c r="BD63" s="149">
        <f t="shared" si="16"/>
        <v>7.6923076923076926E-5</v>
      </c>
      <c r="BE63" s="150" t="str">
        <f t="shared" si="17"/>
        <v>--</v>
      </c>
      <c r="BF63" s="150" t="str">
        <f t="shared" si="18"/>
        <v>O</v>
      </c>
      <c r="BG63" s="151">
        <f t="shared" si="19"/>
        <v>36251</v>
      </c>
      <c r="BH63" s="149" t="str">
        <f t="shared" si="4"/>
        <v>--</v>
      </c>
      <c r="BI63" s="150" t="str">
        <f t="shared" si="5"/>
        <v>--</v>
      </c>
      <c r="BJ63" s="150" t="str">
        <f t="shared" si="6"/>
        <v>--</v>
      </c>
      <c r="BK63" s="151" t="str">
        <f t="shared" si="7"/>
        <v>--</v>
      </c>
      <c r="BL63" s="49">
        <f t="shared" si="8"/>
        <v>1.4</v>
      </c>
      <c r="BM63" s="50" t="str">
        <f t="shared" si="20"/>
        <v>Tint</v>
      </c>
      <c r="BN63" s="49">
        <f t="shared" si="10"/>
        <v>1.4</v>
      </c>
      <c r="BO63" s="50" t="str">
        <f t="shared" si="11"/>
        <v>Tint</v>
      </c>
      <c r="BP63" s="50"/>
      <c r="BQ63" s="50"/>
      <c r="BR63" s="51"/>
      <c r="BS63" s="51"/>
      <c r="BT63" s="51"/>
      <c r="BU63" s="51"/>
      <c r="BV63" s="50">
        <v>1</v>
      </c>
      <c r="BW63" s="50">
        <v>1</v>
      </c>
      <c r="BX63" s="50">
        <v>1</v>
      </c>
      <c r="BY63" s="50">
        <v>1</v>
      </c>
    </row>
    <row r="64" spans="1:77" s="48" customFormat="1" ht="15" customHeight="1">
      <c r="A64" s="223">
        <v>65</v>
      </c>
      <c r="B64" s="169" t="s">
        <v>139</v>
      </c>
      <c r="C64" s="53" t="s">
        <v>140</v>
      </c>
      <c r="D64" s="13"/>
      <c r="E64" s="132"/>
      <c r="F64" s="132"/>
      <c r="G64" s="152"/>
      <c r="H64" s="152"/>
      <c r="I64" s="66"/>
      <c r="J64" s="66"/>
      <c r="K64" s="52"/>
      <c r="L64" s="54"/>
      <c r="M64" s="55"/>
      <c r="N64" s="54"/>
      <c r="O64" s="55"/>
      <c r="P64" s="54"/>
      <c r="Q64" s="55"/>
      <c r="R64" s="54"/>
      <c r="S64" s="55"/>
      <c r="T64" s="54"/>
      <c r="U64" s="55"/>
      <c r="V64" s="56"/>
      <c r="W64" s="55"/>
      <c r="X64" s="56"/>
      <c r="Y64" s="55"/>
      <c r="Z64" s="56"/>
      <c r="AA64" s="55"/>
      <c r="AB64" s="56"/>
      <c r="AC64" s="55"/>
      <c r="AD64" s="56"/>
      <c r="AE64" s="55"/>
      <c r="AF64" s="56"/>
      <c r="AG64" s="56" t="str">
        <f t="shared" si="15"/>
        <v/>
      </c>
      <c r="AH64" s="55"/>
      <c r="AI64" s="56"/>
      <c r="AJ64" s="55"/>
      <c r="AK64" s="56"/>
      <c r="AL64" s="55"/>
      <c r="AM64" s="54"/>
      <c r="AN64" s="54" t="str">
        <f t="shared" si="12"/>
        <v/>
      </c>
      <c r="AO64" s="55"/>
      <c r="AP64" s="54">
        <v>0.6</v>
      </c>
      <c r="AQ64" s="55">
        <v>33786</v>
      </c>
      <c r="AR64" s="54">
        <v>1.1999999999999999E-3</v>
      </c>
      <c r="AS64" s="55">
        <v>33451</v>
      </c>
      <c r="AT64" s="54"/>
      <c r="AU64" s="56" t="str">
        <f t="shared" si="13"/>
        <v/>
      </c>
      <c r="AV64" s="56"/>
      <c r="AW64" s="54"/>
      <c r="AX64" s="54"/>
      <c r="AY64" s="69" t="str">
        <f t="shared" si="14"/>
        <v/>
      </c>
      <c r="AZ64" s="69"/>
      <c r="BA64" s="50"/>
      <c r="BB64" s="51"/>
      <c r="BC64" s="51"/>
      <c r="BD64" s="149" t="str">
        <f t="shared" si="16"/>
        <v>--</v>
      </c>
      <c r="BE64" s="150" t="str">
        <f t="shared" si="17"/>
        <v>--</v>
      </c>
      <c r="BF64" s="150" t="str">
        <f t="shared" si="18"/>
        <v>--</v>
      </c>
      <c r="BG64" s="151" t="str">
        <f t="shared" si="19"/>
        <v>--</v>
      </c>
      <c r="BH64" s="149" t="str">
        <f t="shared" si="4"/>
        <v>--</v>
      </c>
      <c r="BI64" s="150" t="str">
        <f t="shared" si="5"/>
        <v>--</v>
      </c>
      <c r="BJ64" s="150" t="str">
        <f t="shared" si="6"/>
        <v>--</v>
      </c>
      <c r="BK64" s="151" t="str">
        <f t="shared" si="7"/>
        <v>--</v>
      </c>
      <c r="BL64" s="49" t="str">
        <f t="shared" si="8"/>
        <v/>
      </c>
      <c r="BM64" s="50" t="str">
        <f t="shared" si="20"/>
        <v/>
      </c>
      <c r="BN64" s="49" t="str">
        <f t="shared" si="10"/>
        <v/>
      </c>
      <c r="BO64" s="50" t="str">
        <f t="shared" si="11"/>
        <v/>
      </c>
      <c r="BP64" s="50"/>
      <c r="BQ64" s="50"/>
      <c r="BR64" s="51"/>
      <c r="BS64" s="51"/>
      <c r="BT64" s="51"/>
      <c r="BU64" s="51"/>
      <c r="BV64" s="50">
        <v>1</v>
      </c>
      <c r="BW64" s="50">
        <v>1</v>
      </c>
      <c r="BX64" s="50">
        <v>1</v>
      </c>
      <c r="BY64" s="50">
        <v>1</v>
      </c>
    </row>
    <row r="65" spans="1:77" s="48" customFormat="1" ht="15" customHeight="1">
      <c r="A65" s="223">
        <v>522</v>
      </c>
      <c r="B65" s="169" t="s">
        <v>141</v>
      </c>
      <c r="C65" s="53" t="s">
        <v>142</v>
      </c>
      <c r="D65" s="13"/>
      <c r="E65" s="132"/>
      <c r="F65" s="132"/>
      <c r="G65" s="152"/>
      <c r="H65" s="152"/>
      <c r="I65" s="66"/>
      <c r="J65" s="66"/>
      <c r="K65" s="52" t="s">
        <v>25</v>
      </c>
      <c r="L65" s="54"/>
      <c r="M65" s="55"/>
      <c r="N65" s="54"/>
      <c r="O65" s="55"/>
      <c r="P65" s="54"/>
      <c r="Q65" s="55"/>
      <c r="R65" s="54">
        <v>0.06</v>
      </c>
      <c r="S65" s="55">
        <v>37500</v>
      </c>
      <c r="T65" s="54">
        <v>0.1</v>
      </c>
      <c r="U65" s="55">
        <v>37500</v>
      </c>
      <c r="V65" s="56"/>
      <c r="W65" s="55"/>
      <c r="X65" s="56"/>
      <c r="Y65" s="55"/>
      <c r="Z65" s="56"/>
      <c r="AA65" s="55"/>
      <c r="AB65" s="56"/>
      <c r="AC65" s="55"/>
      <c r="AD65" s="56"/>
      <c r="AE65" s="55"/>
      <c r="AF65" s="56">
        <v>2.3999999999999999E-6</v>
      </c>
      <c r="AG65" s="56">
        <f t="shared" si="15"/>
        <v>0.41666666666666669</v>
      </c>
      <c r="AH65" s="55">
        <v>36251</v>
      </c>
      <c r="AI65" s="56">
        <v>8.3999999999999995E-3</v>
      </c>
      <c r="AJ65" s="55">
        <v>36800</v>
      </c>
      <c r="AK65" s="56"/>
      <c r="AL65" s="55"/>
      <c r="AM65" s="54"/>
      <c r="AN65" s="54" t="str">
        <f t="shared" si="12"/>
        <v/>
      </c>
      <c r="AO65" s="55"/>
      <c r="AP65" s="54">
        <v>0.02</v>
      </c>
      <c r="AQ65" s="55">
        <v>31778</v>
      </c>
      <c r="AR65" s="54">
        <v>1.4E-2</v>
      </c>
      <c r="AS65" s="55">
        <v>32387</v>
      </c>
      <c r="AT65" s="54"/>
      <c r="AU65" s="56" t="str">
        <f t="shared" si="13"/>
        <v/>
      </c>
      <c r="AV65" s="56"/>
      <c r="AW65" s="54"/>
      <c r="AX65" s="54"/>
      <c r="AY65" s="69">
        <f t="shared" si="14"/>
        <v>1</v>
      </c>
      <c r="AZ65" s="69">
        <v>1</v>
      </c>
      <c r="BA65" s="50"/>
      <c r="BB65" s="51"/>
      <c r="BC65" s="51"/>
      <c r="BD65" s="149">
        <f t="shared" si="16"/>
        <v>0.41666666666666669</v>
      </c>
      <c r="BE65" s="150" t="str">
        <f t="shared" si="17"/>
        <v>--</v>
      </c>
      <c r="BF65" s="150" t="str">
        <f t="shared" si="18"/>
        <v>O</v>
      </c>
      <c r="BG65" s="151">
        <f t="shared" si="19"/>
        <v>36251</v>
      </c>
      <c r="BH65" s="149" t="str">
        <f t="shared" si="4"/>
        <v>--</v>
      </c>
      <c r="BI65" s="150" t="str">
        <f t="shared" si="5"/>
        <v>--</v>
      </c>
      <c r="BJ65" s="150" t="str">
        <f t="shared" si="6"/>
        <v>--</v>
      </c>
      <c r="BK65" s="151" t="str">
        <f t="shared" si="7"/>
        <v>--</v>
      </c>
      <c r="BL65" s="49" t="str">
        <f t="shared" si="8"/>
        <v/>
      </c>
      <c r="BM65" s="50" t="str">
        <f t="shared" si="20"/>
        <v/>
      </c>
      <c r="BN65" s="49" t="str">
        <f t="shared" si="10"/>
        <v/>
      </c>
      <c r="BO65" s="50" t="str">
        <f t="shared" si="11"/>
        <v/>
      </c>
      <c r="BP65" s="50"/>
      <c r="BQ65" s="50"/>
      <c r="BR65" s="51"/>
      <c r="BS65" s="51"/>
      <c r="BT65" s="51"/>
      <c r="BU65" s="51"/>
      <c r="BV65" s="50">
        <v>5.2</v>
      </c>
      <c r="BW65" s="50">
        <v>1</v>
      </c>
      <c r="BX65" s="50">
        <v>1</v>
      </c>
      <c r="BY65" s="50">
        <v>1</v>
      </c>
    </row>
    <row r="66" spans="1:77" s="48" customFormat="1" ht="15" customHeight="1">
      <c r="A66" s="223">
        <v>66</v>
      </c>
      <c r="B66" s="169" t="s">
        <v>143</v>
      </c>
      <c r="C66" s="53" t="s">
        <v>1271</v>
      </c>
      <c r="D66" s="13"/>
      <c r="E66" s="132"/>
      <c r="F66" s="132"/>
      <c r="G66" s="152"/>
      <c r="H66" s="152"/>
      <c r="I66" s="66"/>
      <c r="J66" s="66"/>
      <c r="K66" s="52"/>
      <c r="L66" s="54"/>
      <c r="M66" s="55"/>
      <c r="N66" s="54"/>
      <c r="O66" s="55"/>
      <c r="P66" s="54"/>
      <c r="Q66" s="55"/>
      <c r="R66" s="54"/>
      <c r="S66" s="55"/>
      <c r="T66" s="54"/>
      <c r="U66" s="55"/>
      <c r="V66" s="56"/>
      <c r="W66" s="55"/>
      <c r="X66" s="56"/>
      <c r="Y66" s="55"/>
      <c r="Z66" s="56"/>
      <c r="AA66" s="55"/>
      <c r="AB66" s="56"/>
      <c r="AC66" s="55"/>
      <c r="AD66" s="56"/>
      <c r="AE66" s="55"/>
      <c r="AF66" s="56"/>
      <c r="AG66" s="56" t="str">
        <f t="shared" si="15"/>
        <v/>
      </c>
      <c r="AH66" s="55"/>
      <c r="AI66" s="56"/>
      <c r="AJ66" s="55"/>
      <c r="AK66" s="56"/>
      <c r="AL66" s="55"/>
      <c r="AM66" s="54"/>
      <c r="AN66" s="54" t="str">
        <f t="shared" si="12"/>
        <v/>
      </c>
      <c r="AO66" s="55"/>
      <c r="AP66" s="54"/>
      <c r="AQ66" s="55"/>
      <c r="AR66" s="54"/>
      <c r="AS66" s="55"/>
      <c r="AT66" s="54"/>
      <c r="AU66" s="56" t="str">
        <f t="shared" si="13"/>
        <v/>
      </c>
      <c r="AV66" s="56"/>
      <c r="AW66" s="54"/>
      <c r="AX66" s="54"/>
      <c r="AY66" s="69" t="str">
        <f t="shared" si="14"/>
        <v/>
      </c>
      <c r="AZ66" s="69"/>
      <c r="BA66" s="50"/>
      <c r="BB66" s="51"/>
      <c r="BC66" s="51"/>
      <c r="BD66" s="149" t="str">
        <f t="shared" si="16"/>
        <v>--</v>
      </c>
      <c r="BE66" s="150" t="str">
        <f t="shared" si="17"/>
        <v>--</v>
      </c>
      <c r="BF66" s="150" t="str">
        <f t="shared" si="18"/>
        <v>--</v>
      </c>
      <c r="BG66" s="151" t="str">
        <f t="shared" si="19"/>
        <v>--</v>
      </c>
      <c r="BH66" s="149" t="str">
        <f t="shared" si="4"/>
        <v>--</v>
      </c>
      <c r="BI66" s="150" t="str">
        <f t="shared" si="5"/>
        <v>--</v>
      </c>
      <c r="BJ66" s="150" t="str">
        <f t="shared" si="6"/>
        <v>--</v>
      </c>
      <c r="BK66" s="151" t="str">
        <f t="shared" si="7"/>
        <v>--</v>
      </c>
      <c r="BL66" s="49" t="str">
        <f t="shared" si="8"/>
        <v/>
      </c>
      <c r="BM66" s="50" t="str">
        <f t="shared" si="20"/>
        <v/>
      </c>
      <c r="BN66" s="49" t="str">
        <f t="shared" si="10"/>
        <v/>
      </c>
      <c r="BO66" s="50" t="str">
        <f t="shared" si="11"/>
        <v/>
      </c>
      <c r="BP66" s="50"/>
      <c r="BQ66" s="50"/>
      <c r="BR66" s="51"/>
      <c r="BS66" s="51"/>
      <c r="BT66" s="51"/>
      <c r="BU66" s="51"/>
      <c r="BV66" s="50">
        <v>1</v>
      </c>
      <c r="BW66" s="50">
        <v>1</v>
      </c>
      <c r="BX66" s="50">
        <v>1</v>
      </c>
      <c r="BY66" s="50">
        <v>1</v>
      </c>
    </row>
    <row r="67" spans="1:77" s="48" customFormat="1" ht="15" customHeight="1">
      <c r="A67" s="223">
        <v>68</v>
      </c>
      <c r="B67" s="169" t="s">
        <v>144</v>
      </c>
      <c r="C67" s="53" t="s">
        <v>145</v>
      </c>
      <c r="D67" s="13"/>
      <c r="E67" s="132"/>
      <c r="F67" s="132"/>
      <c r="G67" s="152"/>
      <c r="H67" s="152"/>
      <c r="I67" s="66"/>
      <c r="J67" s="66"/>
      <c r="K67" s="52"/>
      <c r="L67" s="54"/>
      <c r="M67" s="55"/>
      <c r="N67" s="54"/>
      <c r="O67" s="55"/>
      <c r="P67" s="54"/>
      <c r="Q67" s="55"/>
      <c r="R67" s="54"/>
      <c r="S67" s="55"/>
      <c r="T67" s="54"/>
      <c r="U67" s="55"/>
      <c r="V67" s="56"/>
      <c r="W67" s="55"/>
      <c r="X67" s="56"/>
      <c r="Y67" s="55"/>
      <c r="Z67" s="56"/>
      <c r="AA67" s="55"/>
      <c r="AB67" s="56"/>
      <c r="AC67" s="55"/>
      <c r="AD67" s="56"/>
      <c r="AE67" s="55"/>
      <c r="AF67" s="56"/>
      <c r="AG67" s="56" t="str">
        <f t="shared" si="15"/>
        <v/>
      </c>
      <c r="AH67" s="55"/>
      <c r="AI67" s="56"/>
      <c r="AJ67" s="55"/>
      <c r="AK67" s="56"/>
      <c r="AL67" s="55"/>
      <c r="AM67" s="54"/>
      <c r="AN67" s="54" t="str">
        <f t="shared" si="12"/>
        <v/>
      </c>
      <c r="AO67" s="55"/>
      <c r="AP67" s="54"/>
      <c r="AQ67" s="55"/>
      <c r="AR67" s="54"/>
      <c r="AS67" s="55"/>
      <c r="AT67" s="54"/>
      <c r="AU67" s="56" t="str">
        <f t="shared" si="13"/>
        <v/>
      </c>
      <c r="AV67" s="56"/>
      <c r="AW67" s="54"/>
      <c r="AX67" s="54"/>
      <c r="AY67" s="69" t="str">
        <f t="shared" si="14"/>
        <v/>
      </c>
      <c r="AZ67" s="69"/>
      <c r="BA67" s="50"/>
      <c r="BB67" s="51"/>
      <c r="BC67" s="51"/>
      <c r="BD67" s="149" t="str">
        <f t="shared" si="16"/>
        <v>--</v>
      </c>
      <c r="BE67" s="150" t="str">
        <f t="shared" si="17"/>
        <v>--</v>
      </c>
      <c r="BF67" s="150" t="str">
        <f t="shared" si="18"/>
        <v>--</v>
      </c>
      <c r="BG67" s="151" t="str">
        <f t="shared" si="19"/>
        <v>--</v>
      </c>
      <c r="BH67" s="149" t="str">
        <f t="shared" si="4"/>
        <v>--</v>
      </c>
      <c r="BI67" s="150" t="str">
        <f t="shared" si="5"/>
        <v>--</v>
      </c>
      <c r="BJ67" s="150" t="str">
        <f t="shared" si="6"/>
        <v>--</v>
      </c>
      <c r="BK67" s="151" t="str">
        <f t="shared" si="7"/>
        <v>--</v>
      </c>
      <c r="BL67" s="49" t="str">
        <f t="shared" si="8"/>
        <v/>
      </c>
      <c r="BM67" s="50" t="str">
        <f t="shared" si="20"/>
        <v/>
      </c>
      <c r="BN67" s="49" t="str">
        <f t="shared" si="10"/>
        <v/>
      </c>
      <c r="BO67" s="50" t="str">
        <f t="shared" si="11"/>
        <v/>
      </c>
      <c r="BP67" s="50"/>
      <c r="BQ67" s="50"/>
      <c r="BR67" s="51"/>
      <c r="BS67" s="51"/>
      <c r="BT67" s="51"/>
      <c r="BU67" s="51"/>
      <c r="BV67" s="50">
        <v>1</v>
      </c>
      <c r="BW67" s="50">
        <v>1</v>
      </c>
      <c r="BX67" s="50">
        <v>1</v>
      </c>
      <c r="BY67" s="50">
        <v>1</v>
      </c>
    </row>
    <row r="68" spans="1:77" s="48" customFormat="1" ht="15" customHeight="1">
      <c r="A68" s="223">
        <v>71</v>
      </c>
      <c r="B68" s="169" t="s">
        <v>146</v>
      </c>
      <c r="C68" s="57" t="s">
        <v>147</v>
      </c>
      <c r="D68" s="57"/>
      <c r="E68" s="153"/>
      <c r="F68" s="153"/>
      <c r="G68" s="154"/>
      <c r="H68" s="154"/>
      <c r="I68" s="67"/>
      <c r="J68" s="67"/>
      <c r="K68" s="72"/>
      <c r="L68" s="54"/>
      <c r="M68" s="55"/>
      <c r="N68" s="54"/>
      <c r="O68" s="55"/>
      <c r="P68" s="54"/>
      <c r="Q68" s="55"/>
      <c r="R68" s="54">
        <v>0.02</v>
      </c>
      <c r="S68" s="55">
        <v>32843</v>
      </c>
      <c r="T68" s="54"/>
      <c r="U68" s="55"/>
      <c r="V68" s="56">
        <v>0.04</v>
      </c>
      <c r="W68" s="55">
        <v>32843</v>
      </c>
      <c r="X68" s="56"/>
      <c r="Y68" s="55"/>
      <c r="Z68" s="56"/>
      <c r="AA68" s="55"/>
      <c r="AB68" s="56"/>
      <c r="AC68" s="55"/>
      <c r="AD68" s="56"/>
      <c r="AE68" s="55"/>
      <c r="AF68" s="56"/>
      <c r="AG68" s="56" t="str">
        <f t="shared" si="15"/>
        <v/>
      </c>
      <c r="AH68" s="55"/>
      <c r="AI68" s="56"/>
      <c r="AJ68" s="55"/>
      <c r="AK68" s="56"/>
      <c r="AL68" s="55"/>
      <c r="AM68" s="54"/>
      <c r="AN68" s="54" t="str">
        <f t="shared" si="12"/>
        <v/>
      </c>
      <c r="AO68" s="55"/>
      <c r="AP68" s="54">
        <v>0.02</v>
      </c>
      <c r="AQ68" s="55">
        <v>32021</v>
      </c>
      <c r="AR68" s="54">
        <v>6.2E-2</v>
      </c>
      <c r="AS68" s="55">
        <v>34001</v>
      </c>
      <c r="AT68" s="54"/>
      <c r="AU68" s="56" t="str">
        <f t="shared" si="13"/>
        <v/>
      </c>
      <c r="AV68" s="56"/>
      <c r="AW68" s="54"/>
      <c r="AX68" s="54"/>
      <c r="AY68" s="69" t="str">
        <f t="shared" si="14"/>
        <v/>
      </c>
      <c r="AZ68" s="69"/>
      <c r="BA68" s="50"/>
      <c r="BB68" s="51"/>
      <c r="BC68" s="51"/>
      <c r="BD68" s="149" t="str">
        <f t="shared" si="16"/>
        <v>--</v>
      </c>
      <c r="BE68" s="150" t="str">
        <f t="shared" si="17"/>
        <v>--</v>
      </c>
      <c r="BF68" s="150" t="str">
        <f t="shared" si="18"/>
        <v>--</v>
      </c>
      <c r="BG68" s="151" t="str">
        <f t="shared" si="19"/>
        <v>--</v>
      </c>
      <c r="BH68" s="149" t="str">
        <f t="shared" si="4"/>
        <v>--</v>
      </c>
      <c r="BI68" s="150" t="str">
        <f t="shared" si="5"/>
        <v>--</v>
      </c>
      <c r="BJ68" s="150" t="str">
        <f t="shared" si="6"/>
        <v>--</v>
      </c>
      <c r="BK68" s="151" t="str">
        <f t="shared" si="7"/>
        <v>--</v>
      </c>
      <c r="BL68" s="49" t="str">
        <f t="shared" si="8"/>
        <v/>
      </c>
      <c r="BM68" s="50" t="str">
        <f t="shared" si="20"/>
        <v/>
      </c>
      <c r="BN68" s="49" t="str">
        <f t="shared" si="10"/>
        <v/>
      </c>
      <c r="BO68" s="50" t="str">
        <f t="shared" si="11"/>
        <v/>
      </c>
      <c r="BP68" s="50"/>
      <c r="BQ68" s="50"/>
      <c r="BR68" s="51"/>
      <c r="BS68" s="51"/>
      <c r="BT68" s="51"/>
      <c r="BU68" s="51"/>
      <c r="BV68" s="50">
        <v>1</v>
      </c>
      <c r="BW68" s="50">
        <v>1</v>
      </c>
      <c r="BX68" s="50">
        <v>1</v>
      </c>
      <c r="BY68" s="50">
        <v>1</v>
      </c>
    </row>
    <row r="69" spans="1:77" s="48" customFormat="1" ht="15" customHeight="1">
      <c r="A69" s="223">
        <v>72</v>
      </c>
      <c r="B69" s="169" t="s">
        <v>148</v>
      </c>
      <c r="C69" s="53" t="s">
        <v>149</v>
      </c>
      <c r="D69" s="13"/>
      <c r="E69" s="132"/>
      <c r="F69" s="132"/>
      <c r="G69" s="152"/>
      <c r="H69" s="152"/>
      <c r="I69" s="66"/>
      <c r="J69" s="66"/>
      <c r="K69" s="52" t="s">
        <v>25</v>
      </c>
      <c r="L69" s="54"/>
      <c r="M69" s="55"/>
      <c r="N69" s="54"/>
      <c r="O69" s="55"/>
      <c r="P69" s="54"/>
      <c r="Q69" s="55"/>
      <c r="R69" s="54">
        <v>0.02</v>
      </c>
      <c r="S69" s="55">
        <v>38596</v>
      </c>
      <c r="T69" s="54">
        <v>0.2</v>
      </c>
      <c r="U69" s="55">
        <v>38596</v>
      </c>
      <c r="V69" s="56">
        <v>0.7</v>
      </c>
      <c r="W69" s="55">
        <v>38596</v>
      </c>
      <c r="X69" s="56"/>
      <c r="Y69" s="55"/>
      <c r="Z69" s="56"/>
      <c r="AA69" s="55"/>
      <c r="AB69" s="56"/>
      <c r="AC69" s="55"/>
      <c r="AD69" s="56"/>
      <c r="AE69" s="55"/>
      <c r="AF69" s="56"/>
      <c r="AG69" s="56" t="str">
        <f t="shared" si="15"/>
        <v/>
      </c>
      <c r="AH69" s="55"/>
      <c r="AI69" s="56"/>
      <c r="AJ69" s="55"/>
      <c r="AK69" s="56"/>
      <c r="AL69" s="55"/>
      <c r="AM69" s="54">
        <v>1.1000000000000001E-6</v>
      </c>
      <c r="AN69" s="54">
        <f t="shared" ref="AN69:AN125" si="21">IF(ISBLANK(AM69),"",0.000001/AM69)</f>
        <v>0.90909090909090895</v>
      </c>
      <c r="AO69" s="55">
        <v>33117</v>
      </c>
      <c r="AP69" s="54">
        <v>0.02</v>
      </c>
      <c r="AQ69" s="55">
        <v>32021</v>
      </c>
      <c r="AR69" s="54"/>
      <c r="AS69" s="55"/>
      <c r="AT69" s="54"/>
      <c r="AU69" s="56" t="str">
        <f t="shared" ref="AU69:AU125" si="22">IF(ISBLANK(AT69),"",0.000001/(AT69/1000))</f>
        <v/>
      </c>
      <c r="AV69" s="56"/>
      <c r="AW69" s="54"/>
      <c r="AX69" s="54"/>
      <c r="AY69" s="69">
        <f t="shared" si="14"/>
        <v>1</v>
      </c>
      <c r="AZ69" s="69">
        <v>1</v>
      </c>
      <c r="BA69" s="50"/>
      <c r="BB69" s="51"/>
      <c r="BC69" s="51"/>
      <c r="BD69" s="149">
        <f t="shared" si="16"/>
        <v>0.90909090909090895</v>
      </c>
      <c r="BE69" s="150" t="str">
        <f t="shared" si="17"/>
        <v>--</v>
      </c>
      <c r="BF69" s="150" t="str">
        <f t="shared" si="18"/>
        <v>I</v>
      </c>
      <c r="BG69" s="151">
        <f t="shared" si="19"/>
        <v>33117</v>
      </c>
      <c r="BH69" s="149" t="str">
        <f t="shared" si="4"/>
        <v>--</v>
      </c>
      <c r="BI69" s="150" t="str">
        <f t="shared" si="5"/>
        <v>--</v>
      </c>
      <c r="BJ69" s="150" t="str">
        <f t="shared" si="6"/>
        <v>--</v>
      </c>
      <c r="BK69" s="151" t="str">
        <f t="shared" si="7"/>
        <v>--</v>
      </c>
      <c r="BL69" s="49" t="str">
        <f t="shared" si="8"/>
        <v/>
      </c>
      <c r="BM69" s="50" t="str">
        <f t="shared" si="20"/>
        <v/>
      </c>
      <c r="BN69" s="49" t="str">
        <f t="shared" si="10"/>
        <v/>
      </c>
      <c r="BO69" s="50" t="str">
        <f t="shared" si="11"/>
        <v/>
      </c>
      <c r="BP69" s="50"/>
      <c r="BQ69" s="50"/>
      <c r="BR69" s="51"/>
      <c r="BS69" s="51"/>
      <c r="BT69" s="51"/>
      <c r="BU69" s="51"/>
      <c r="BV69" s="50">
        <v>1</v>
      </c>
      <c r="BW69" s="50">
        <v>1</v>
      </c>
      <c r="BX69" s="50">
        <v>1</v>
      </c>
      <c r="BY69" s="50">
        <v>1</v>
      </c>
    </row>
    <row r="70" spans="1:77" s="48" customFormat="1" ht="15" customHeight="1">
      <c r="A70" s="223">
        <v>324</v>
      </c>
      <c r="B70" s="169" t="s">
        <v>150</v>
      </c>
      <c r="C70" s="53" t="s">
        <v>151</v>
      </c>
      <c r="D70" s="302" t="s">
        <v>1494</v>
      </c>
      <c r="E70" s="132">
        <v>5</v>
      </c>
      <c r="F70" s="132">
        <f>AK70</f>
        <v>5</v>
      </c>
      <c r="G70" s="152"/>
      <c r="H70" s="152">
        <v>43231</v>
      </c>
      <c r="I70" s="66" t="s">
        <v>36</v>
      </c>
      <c r="J70" s="66"/>
      <c r="K70" s="52" t="s">
        <v>25</v>
      </c>
      <c r="L70" s="54">
        <v>3.9</v>
      </c>
      <c r="M70" s="55">
        <v>43191</v>
      </c>
      <c r="N70" s="54">
        <v>78</v>
      </c>
      <c r="O70" s="55">
        <v>43191</v>
      </c>
      <c r="P70" s="54"/>
      <c r="Q70" s="55"/>
      <c r="R70" s="54"/>
      <c r="S70" s="55"/>
      <c r="T70" s="54"/>
      <c r="U70" s="55"/>
      <c r="V70" s="56"/>
      <c r="W70" s="55"/>
      <c r="X70" s="56">
        <v>3900</v>
      </c>
      <c r="Y70" s="55">
        <v>36251</v>
      </c>
      <c r="Z70" s="56"/>
      <c r="AA70" s="55"/>
      <c r="AB70" s="56">
        <v>5</v>
      </c>
      <c r="AC70" s="55">
        <v>36557</v>
      </c>
      <c r="AD70" s="56"/>
      <c r="AE70" s="55"/>
      <c r="AF70" s="56"/>
      <c r="AG70" s="56" t="str">
        <f t="shared" ref="AG70:AG126" si="23">IF(ISBLANK(AF70),"",0.000001/AF70)</f>
        <v/>
      </c>
      <c r="AH70" s="55"/>
      <c r="AI70" s="56"/>
      <c r="AJ70" s="55"/>
      <c r="AK70" s="56">
        <v>5</v>
      </c>
      <c r="AL70" s="55">
        <v>32387</v>
      </c>
      <c r="AM70" s="54"/>
      <c r="AN70" s="54" t="str">
        <f t="shared" si="21"/>
        <v/>
      </c>
      <c r="AO70" s="55"/>
      <c r="AP70" s="54"/>
      <c r="AQ70" s="55"/>
      <c r="AR70" s="54"/>
      <c r="AS70" s="55"/>
      <c r="AT70" s="54"/>
      <c r="AU70" s="56" t="str">
        <f t="shared" si="22"/>
        <v/>
      </c>
      <c r="AV70" s="56"/>
      <c r="AW70" s="54"/>
      <c r="AX70" s="54"/>
      <c r="AY70" s="69">
        <f t="shared" si="14"/>
        <v>1</v>
      </c>
      <c r="AZ70" s="69">
        <v>1</v>
      </c>
      <c r="BA70" s="50"/>
      <c r="BB70" s="51"/>
      <c r="BC70" s="51"/>
      <c r="BD70" s="149" t="str">
        <f t="shared" si="16"/>
        <v>--</v>
      </c>
      <c r="BE70" s="150" t="str">
        <f t="shared" si="17"/>
        <v>--</v>
      </c>
      <c r="BF70" s="150" t="str">
        <f t="shared" si="18"/>
        <v>--</v>
      </c>
      <c r="BG70" s="151" t="str">
        <f t="shared" si="19"/>
        <v>--</v>
      </c>
      <c r="BH70" s="149">
        <f t="shared" si="4"/>
        <v>5</v>
      </c>
      <c r="BI70" s="150" t="str">
        <f t="shared" si="5"/>
        <v>A</v>
      </c>
      <c r="BJ70" s="150" t="str">
        <f t="shared" si="6"/>
        <v>O</v>
      </c>
      <c r="BK70" s="151">
        <f t="shared" si="7"/>
        <v>43231</v>
      </c>
      <c r="BL70" s="49">
        <f t="shared" si="8"/>
        <v>3900</v>
      </c>
      <c r="BM70" s="50" t="str">
        <f t="shared" si="20"/>
        <v>O</v>
      </c>
      <c r="BN70" s="49">
        <f t="shared" si="10"/>
        <v>3900</v>
      </c>
      <c r="BO70" s="50" t="str">
        <f t="shared" si="11"/>
        <v>O</v>
      </c>
      <c r="BP70" s="50"/>
      <c r="BQ70" s="50"/>
      <c r="BR70" s="51"/>
      <c r="BS70" s="51"/>
      <c r="BT70" s="51"/>
      <c r="BU70" s="51"/>
      <c r="BV70" s="50">
        <v>1</v>
      </c>
      <c r="BW70" s="50">
        <v>1</v>
      </c>
      <c r="BX70" s="50">
        <v>1</v>
      </c>
      <c r="BY70" s="50">
        <v>1</v>
      </c>
    </row>
    <row r="71" spans="1:77" s="48" customFormat="1" ht="15" customHeight="1">
      <c r="A71" s="223">
        <v>73</v>
      </c>
      <c r="B71" s="169" t="s">
        <v>152</v>
      </c>
      <c r="C71" s="53" t="s">
        <v>153</v>
      </c>
      <c r="D71" s="302" t="s">
        <v>1494</v>
      </c>
      <c r="E71" s="132">
        <v>0.5</v>
      </c>
      <c r="F71" s="132">
        <f>0.000001/0.0000021</f>
        <v>0.47619047619047622</v>
      </c>
      <c r="G71" s="152">
        <v>43231</v>
      </c>
      <c r="H71" s="152"/>
      <c r="I71" s="66" t="s">
        <v>24</v>
      </c>
      <c r="J71" s="66"/>
      <c r="K71" s="52"/>
      <c r="L71" s="54">
        <v>33.1</v>
      </c>
      <c r="M71" s="55">
        <v>42948</v>
      </c>
      <c r="N71" s="54">
        <v>165</v>
      </c>
      <c r="O71" s="55">
        <v>42948</v>
      </c>
      <c r="P71" s="54">
        <v>1654</v>
      </c>
      <c r="Q71" s="55">
        <v>42948</v>
      </c>
      <c r="R71" s="54"/>
      <c r="S71" s="55"/>
      <c r="T71" s="54"/>
      <c r="U71" s="55"/>
      <c r="V71" s="56"/>
      <c r="W71" s="55"/>
      <c r="X71" s="56"/>
      <c r="Y71" s="55"/>
      <c r="Z71" s="56"/>
      <c r="AA71" s="55"/>
      <c r="AB71" s="56"/>
      <c r="AC71" s="55"/>
      <c r="AD71" s="56"/>
      <c r="AE71" s="55"/>
      <c r="AF71" s="56"/>
      <c r="AG71" s="56" t="str">
        <f t="shared" si="23"/>
        <v/>
      </c>
      <c r="AH71" s="55"/>
      <c r="AI71" s="56"/>
      <c r="AJ71" s="55"/>
      <c r="AK71" s="56"/>
      <c r="AL71" s="55"/>
      <c r="AM71" s="54"/>
      <c r="AN71" s="54" t="str">
        <f t="shared" si="21"/>
        <v/>
      </c>
      <c r="AO71" s="55"/>
      <c r="AP71" s="54"/>
      <c r="AQ71" s="55"/>
      <c r="AR71" s="54"/>
      <c r="AS71" s="55"/>
      <c r="AT71" s="54"/>
      <c r="AU71" s="56" t="str">
        <f t="shared" si="22"/>
        <v/>
      </c>
      <c r="AV71" s="56"/>
      <c r="AW71" s="54"/>
      <c r="AX71" s="54"/>
      <c r="AY71" s="69">
        <f t="shared" si="14"/>
        <v>1</v>
      </c>
      <c r="AZ71" s="69">
        <v>1</v>
      </c>
      <c r="BA71" s="50"/>
      <c r="BB71" s="51"/>
      <c r="BC71" s="51"/>
      <c r="BD71" s="149">
        <f t="shared" ref="BD71:BD102" si="24">IF(AND(G71="",AH71="",AO71="",AV71=""), "--", IF(AND(G71&gt;=AH71,G71&gt;=AO71,G71&gt;=AV71), F71, IF(AND(AH71&gt;=AO71,AH71&gt;=AV71), AG71, IF(AO71&gt;=AV71, AN71, IF(ISNUMBER(AV71), AU71, "--")))))</f>
        <v>0.47619047619047622</v>
      </c>
      <c r="BE71" s="150" t="str">
        <f t="shared" ref="BE71:BE102" si="25">IF(BD71="--","--", IF(BD71=F71,"A","--"))</f>
        <v>A</v>
      </c>
      <c r="BF71" s="150" t="str">
        <f t="shared" ref="BF71:BF102" si="26">IF(BD71="--","--", IF(BD71=AG71,"O", IF(BD71=AN71,"I", IF(BD71=AU71,"P", IF(BD71=F71,"A")))))</f>
        <v>A</v>
      </c>
      <c r="BG71" s="151">
        <f t="shared" ref="BG71:BG102" si="27">IF(AND(G71="",AH71="",AO71="",AV71=""), "--", IF(AND(G71&gt;=AH71,G71&gt;=AO71,G71&gt;=AV71), G71, IF(AND(AH71&gt;=AO71,AH71&gt;=AV71), AH71, IF(AO71&gt;=AV71, AO71, IF(ISNUMBER(AV71), AV71, "--")))))</f>
        <v>43231</v>
      </c>
      <c r="BH71" s="149">
        <f t="shared" ref="BH71:BH134" si="28">IF(AND(H71="",M71="",AC71="",AL71="",AX71=""), "--", IF(AND(H71&gt;=M71,H71&gt;=AC71,H71&gt;=AL71,H71&gt;=AX71), F71, IF(AND(M71&gt;=AC71,M71&gt;=AL71,M71&gt;=AX71), L71, IF(AND(AC71&gt;=AL71,AC71&gt;=AX71), AB71, IF(AL71&gt;=AX71, AK71, IF(ISNUMBER(AX71), AW71, "--"))))))</f>
        <v>33.1</v>
      </c>
      <c r="BI71" s="150" t="str">
        <f t="shared" ref="BI71:BI134" si="29">IF(BH71="","--", IF(BH71=F71,"A","--"))</f>
        <v>--</v>
      </c>
      <c r="BJ71" s="150" t="str">
        <f t="shared" ref="BJ71:BJ134" si="30">IF(BH71="--","--", IF(BH71=L71,"T", IF(BH71=AB71,"O", IF(BH71=AK71,"I", IF(BH71=AW71,"P", IF(BH71=F71,"A"))))))</f>
        <v>T</v>
      </c>
      <c r="BK71" s="151">
        <f t="shared" ref="BK71:BK134" si="31">IF(AND(H71="",M71="",AC71="",AL71="",AX71=""), "--", IF(AND(H71&gt;=M71,H71&gt;=AC71,H71&gt;=AL71,H71&gt;=AX71), H71, IF(AND(M71&gt;=AC71,M71&gt;=AL71,M71&gt;=AX71), M71, IF(AND(AC71&gt;=AL71,AC71&gt;=AX71), AC71, IF(AL71&gt;=AX71, AL71, IF(ISNUMBER(AX71), AX71, "--"))))))</f>
        <v>42948</v>
      </c>
      <c r="BL71" s="49">
        <f t="shared" ref="BL71:BL134" si="32">IF(ISNUMBER(J71),J71,IF(ISNUMBER(P71),P71,IF(ISNUMBER(X71),X71,IF(ISNUMBER(N71),N71,""))))</f>
        <v>1654</v>
      </c>
      <c r="BM71" s="50" t="str">
        <f t="shared" ref="BM71:BM102" si="33">IF(COUNTBLANK(BL71),"",IF(BL71=J71,"S",IF(BL71=P71,"T",IF(BL71=X71,"O",IF(BL71=N71,"Tint","")))))</f>
        <v>T</v>
      </c>
      <c r="BN71" s="49">
        <f t="shared" ref="BN71:BN134" si="34">IF(AND(ISNUMBER(BL71),ISNUMBER(BH71),BL71&lt;BH71),BH71,BL71)</f>
        <v>1654</v>
      </c>
      <c r="BO71" s="50" t="str">
        <f t="shared" ref="BO71:BO134" si="35">IF(COUNTBLANK(BL71),"", IF(BN71=BL71,BM71,BF71))</f>
        <v>T</v>
      </c>
      <c r="BP71" s="50"/>
      <c r="BQ71" s="50"/>
      <c r="BR71" s="51"/>
      <c r="BS71" s="51"/>
      <c r="BT71" s="51"/>
      <c r="BU71" s="51"/>
      <c r="BV71" s="50">
        <v>1</v>
      </c>
      <c r="BW71" s="50">
        <v>1</v>
      </c>
      <c r="BX71" s="50">
        <v>1</v>
      </c>
      <c r="BY71" s="50">
        <v>1</v>
      </c>
    </row>
    <row r="72" spans="1:77" s="48" customFormat="1" ht="15" customHeight="1">
      <c r="A72" s="223">
        <v>74</v>
      </c>
      <c r="B72" s="169" t="s">
        <v>154</v>
      </c>
      <c r="C72" s="57" t="s">
        <v>155</v>
      </c>
      <c r="D72" s="57"/>
      <c r="E72" s="153"/>
      <c r="F72" s="153"/>
      <c r="G72" s="154"/>
      <c r="H72" s="154"/>
      <c r="I72" s="67"/>
      <c r="J72" s="67"/>
      <c r="K72" s="72"/>
      <c r="L72" s="54"/>
      <c r="M72" s="55"/>
      <c r="N72" s="54"/>
      <c r="O72" s="55"/>
      <c r="P72" s="54"/>
      <c r="Q72" s="55"/>
      <c r="R72" s="54"/>
      <c r="S72" s="55"/>
      <c r="T72" s="54"/>
      <c r="U72" s="55"/>
      <c r="V72" s="56"/>
      <c r="W72" s="55"/>
      <c r="X72" s="56"/>
      <c r="Y72" s="55"/>
      <c r="Z72" s="56"/>
      <c r="AA72" s="55"/>
      <c r="AB72" s="56"/>
      <c r="AC72" s="55"/>
      <c r="AD72" s="56"/>
      <c r="AE72" s="55"/>
      <c r="AF72" s="56"/>
      <c r="AG72" s="56" t="str">
        <f t="shared" si="23"/>
        <v/>
      </c>
      <c r="AH72" s="55"/>
      <c r="AI72" s="56"/>
      <c r="AJ72" s="55"/>
      <c r="AK72" s="56"/>
      <c r="AL72" s="55"/>
      <c r="AM72" s="54"/>
      <c r="AN72" s="54" t="str">
        <f t="shared" si="21"/>
        <v/>
      </c>
      <c r="AO72" s="55"/>
      <c r="AP72" s="54"/>
      <c r="AQ72" s="55"/>
      <c r="AR72" s="54"/>
      <c r="AS72" s="55"/>
      <c r="AT72" s="54"/>
      <c r="AU72" s="56" t="str">
        <f t="shared" si="22"/>
        <v/>
      </c>
      <c r="AV72" s="56"/>
      <c r="AW72" s="54"/>
      <c r="AX72" s="54"/>
      <c r="AY72" s="69" t="str">
        <f t="shared" ref="AY72:AY135" si="36">IF(F72&amp;L72&amp;N72&amp;P72&amp;X72&amp;Z72&amp;AB72&amp;AF72&amp;AK72&amp;AM72&amp;AT72&amp;AW72&lt;&gt;"",1,"")</f>
        <v/>
      </c>
      <c r="AZ72" s="69"/>
      <c r="BA72" s="50"/>
      <c r="BB72" s="51"/>
      <c r="BC72" s="51"/>
      <c r="BD72" s="149" t="str">
        <f t="shared" si="24"/>
        <v>--</v>
      </c>
      <c r="BE72" s="150" t="str">
        <f t="shared" si="25"/>
        <v>--</v>
      </c>
      <c r="BF72" s="150" t="str">
        <f t="shared" si="26"/>
        <v>--</v>
      </c>
      <c r="BG72" s="151" t="str">
        <f t="shared" si="27"/>
        <v>--</v>
      </c>
      <c r="BH72" s="149" t="str">
        <f t="shared" si="28"/>
        <v>--</v>
      </c>
      <c r="BI72" s="150" t="str">
        <f t="shared" si="29"/>
        <v>--</v>
      </c>
      <c r="BJ72" s="150" t="str">
        <f t="shared" si="30"/>
        <v>--</v>
      </c>
      <c r="BK72" s="151" t="str">
        <f t="shared" si="31"/>
        <v>--</v>
      </c>
      <c r="BL72" s="49" t="str">
        <f t="shared" si="32"/>
        <v/>
      </c>
      <c r="BM72" s="50" t="str">
        <f t="shared" si="33"/>
        <v/>
      </c>
      <c r="BN72" s="49" t="str">
        <f t="shared" si="34"/>
        <v/>
      </c>
      <c r="BO72" s="50" t="str">
        <f t="shared" si="35"/>
        <v/>
      </c>
      <c r="BP72" s="50"/>
      <c r="BQ72" s="50"/>
      <c r="BR72" s="51"/>
      <c r="BS72" s="51"/>
      <c r="BT72" s="51"/>
      <c r="BU72" s="51"/>
      <c r="BV72" s="50">
        <v>1</v>
      </c>
      <c r="BW72" s="50">
        <v>1</v>
      </c>
      <c r="BX72" s="50">
        <v>1</v>
      </c>
      <c r="BY72" s="50">
        <v>1</v>
      </c>
    </row>
    <row r="73" spans="1:77" s="48" customFormat="1" ht="15" customHeight="1">
      <c r="A73" s="223">
        <v>75</v>
      </c>
      <c r="B73" s="169" t="s">
        <v>156</v>
      </c>
      <c r="C73" s="53" t="s">
        <v>157</v>
      </c>
      <c r="D73" s="302" t="s">
        <v>1494</v>
      </c>
      <c r="E73" s="132">
        <v>0.03</v>
      </c>
      <c r="F73" s="132">
        <f>AN73</f>
        <v>3.3003300330033E-2</v>
      </c>
      <c r="G73" s="152">
        <v>43231</v>
      </c>
      <c r="H73" s="152"/>
      <c r="I73" s="66" t="s">
        <v>24</v>
      </c>
      <c r="J73" s="66"/>
      <c r="K73" s="52" t="s">
        <v>25</v>
      </c>
      <c r="L73" s="54"/>
      <c r="M73" s="55"/>
      <c r="N73" s="54"/>
      <c r="O73" s="55"/>
      <c r="P73" s="54"/>
      <c r="Q73" s="55"/>
      <c r="R73" s="54"/>
      <c r="S73" s="55"/>
      <c r="T73" s="54"/>
      <c r="U73" s="55"/>
      <c r="V73" s="56"/>
      <c r="W73" s="55"/>
      <c r="X73" s="56">
        <v>660</v>
      </c>
      <c r="Y73" s="55">
        <v>41456</v>
      </c>
      <c r="Z73" s="56">
        <v>9</v>
      </c>
      <c r="AA73" s="55">
        <v>41456</v>
      </c>
      <c r="AB73" s="56">
        <v>2</v>
      </c>
      <c r="AC73" s="55">
        <v>41456</v>
      </c>
      <c r="AD73" s="56"/>
      <c r="AE73" s="55"/>
      <c r="AF73" s="56">
        <v>1.7000000000000001E-4</v>
      </c>
      <c r="AG73" s="56">
        <f t="shared" si="23"/>
        <v>5.8823529411764696E-3</v>
      </c>
      <c r="AH73" s="55">
        <v>33786</v>
      </c>
      <c r="AI73" s="56"/>
      <c r="AJ73" s="55"/>
      <c r="AK73" s="56">
        <v>2</v>
      </c>
      <c r="AL73" s="55">
        <v>37561</v>
      </c>
      <c r="AM73" s="54">
        <v>3.0300000000000001E-5</v>
      </c>
      <c r="AN73" s="54">
        <f t="shared" si="21"/>
        <v>3.3003300330033E-2</v>
      </c>
      <c r="AO73" s="55">
        <v>37561</v>
      </c>
      <c r="AP73" s="54"/>
      <c r="AQ73" s="55"/>
      <c r="AR73" s="54"/>
      <c r="AS73" s="55"/>
      <c r="AT73" s="54"/>
      <c r="AU73" s="56" t="str">
        <f t="shared" si="22"/>
        <v/>
      </c>
      <c r="AV73" s="56"/>
      <c r="AW73" s="54"/>
      <c r="AX73" s="54"/>
      <c r="AY73" s="69">
        <f t="shared" si="36"/>
        <v>1</v>
      </c>
      <c r="AZ73" s="69">
        <v>1</v>
      </c>
      <c r="BA73" s="50"/>
      <c r="BB73" s="51"/>
      <c r="BC73" s="51"/>
      <c r="BD73" s="149">
        <f t="shared" si="24"/>
        <v>3.3003300330033E-2</v>
      </c>
      <c r="BE73" s="150" t="str">
        <f t="shared" si="25"/>
        <v>A</v>
      </c>
      <c r="BF73" s="150" t="str">
        <f t="shared" si="26"/>
        <v>I</v>
      </c>
      <c r="BG73" s="151">
        <f t="shared" si="27"/>
        <v>43231</v>
      </c>
      <c r="BH73" s="149">
        <f t="shared" si="28"/>
        <v>2</v>
      </c>
      <c r="BI73" s="150" t="str">
        <f t="shared" si="29"/>
        <v>--</v>
      </c>
      <c r="BJ73" s="150" t="str">
        <f t="shared" si="30"/>
        <v>O</v>
      </c>
      <c r="BK73" s="151">
        <f t="shared" si="31"/>
        <v>41456</v>
      </c>
      <c r="BL73" s="49">
        <f t="shared" si="32"/>
        <v>660</v>
      </c>
      <c r="BM73" s="50" t="str">
        <f t="shared" si="33"/>
        <v>O</v>
      </c>
      <c r="BN73" s="49">
        <f t="shared" si="34"/>
        <v>660</v>
      </c>
      <c r="BO73" s="50" t="str">
        <f t="shared" si="35"/>
        <v>O</v>
      </c>
      <c r="BP73" s="50"/>
      <c r="BQ73" s="50"/>
      <c r="BR73" s="51"/>
      <c r="BS73" s="51"/>
      <c r="BT73" s="51"/>
      <c r="BU73" s="51"/>
      <c r="BV73" s="50">
        <v>1</v>
      </c>
      <c r="BW73" s="50">
        <v>1</v>
      </c>
      <c r="BX73" s="50">
        <v>1</v>
      </c>
      <c r="BY73" s="50">
        <v>1</v>
      </c>
    </row>
    <row r="74" spans="1:77" s="48" customFormat="1" ht="15" customHeight="1">
      <c r="A74" s="223">
        <v>333</v>
      </c>
      <c r="B74" s="169" t="s">
        <v>158</v>
      </c>
      <c r="C74" s="53" t="s">
        <v>159</v>
      </c>
      <c r="D74" s="302" t="s">
        <v>1494</v>
      </c>
      <c r="E74" s="132"/>
      <c r="F74" s="132"/>
      <c r="G74" s="152"/>
      <c r="H74" s="152"/>
      <c r="I74" s="66"/>
      <c r="J74" s="66">
        <v>5000</v>
      </c>
      <c r="K74" s="52"/>
      <c r="L74" s="54"/>
      <c r="M74" s="55"/>
      <c r="N74" s="54"/>
      <c r="O74" s="55"/>
      <c r="P74" s="54"/>
      <c r="Q74" s="55"/>
      <c r="R74" s="54"/>
      <c r="S74" s="55"/>
      <c r="T74" s="54"/>
      <c r="U74" s="55"/>
      <c r="V74" s="56"/>
      <c r="W74" s="55"/>
      <c r="X74" s="56">
        <v>13000</v>
      </c>
      <c r="Y74" s="55">
        <v>36251</v>
      </c>
      <c r="Z74" s="56"/>
      <c r="AA74" s="55"/>
      <c r="AB74" s="56"/>
      <c r="AC74" s="55"/>
      <c r="AD74" s="56"/>
      <c r="AE74" s="55"/>
      <c r="AF74" s="56"/>
      <c r="AG74" s="56" t="str">
        <f t="shared" si="23"/>
        <v/>
      </c>
      <c r="AH74" s="55"/>
      <c r="AI74" s="56"/>
      <c r="AJ74" s="55"/>
      <c r="AK74" s="56">
        <v>5000</v>
      </c>
      <c r="AL74" s="55">
        <v>37865</v>
      </c>
      <c r="AM74" s="54"/>
      <c r="AN74" s="54" t="str">
        <f t="shared" si="21"/>
        <v/>
      </c>
      <c r="AO74" s="55"/>
      <c r="AP74" s="54"/>
      <c r="AQ74" s="55"/>
      <c r="AR74" s="54"/>
      <c r="AS74" s="55"/>
      <c r="AT74" s="54"/>
      <c r="AU74" s="56" t="str">
        <f t="shared" si="22"/>
        <v/>
      </c>
      <c r="AV74" s="56"/>
      <c r="AW74" s="54"/>
      <c r="AX74" s="54"/>
      <c r="AY74" s="69">
        <f t="shared" si="36"/>
        <v>1</v>
      </c>
      <c r="AZ74" s="69">
        <v>1</v>
      </c>
      <c r="BA74" s="50"/>
      <c r="BB74" s="51"/>
      <c r="BC74" s="51"/>
      <c r="BD74" s="149" t="str">
        <f t="shared" si="24"/>
        <v>--</v>
      </c>
      <c r="BE74" s="150" t="str">
        <f t="shared" si="25"/>
        <v>--</v>
      </c>
      <c r="BF74" s="150" t="str">
        <f t="shared" si="26"/>
        <v>--</v>
      </c>
      <c r="BG74" s="151" t="str">
        <f t="shared" si="27"/>
        <v>--</v>
      </c>
      <c r="BH74" s="149">
        <f t="shared" si="28"/>
        <v>5000</v>
      </c>
      <c r="BI74" s="150" t="str">
        <f t="shared" si="29"/>
        <v>--</v>
      </c>
      <c r="BJ74" s="150" t="str">
        <f t="shared" si="30"/>
        <v>I</v>
      </c>
      <c r="BK74" s="151">
        <f t="shared" si="31"/>
        <v>37865</v>
      </c>
      <c r="BL74" s="49">
        <f t="shared" si="32"/>
        <v>5000</v>
      </c>
      <c r="BM74" s="50" t="str">
        <f t="shared" si="33"/>
        <v>S</v>
      </c>
      <c r="BN74" s="49">
        <f t="shared" si="34"/>
        <v>5000</v>
      </c>
      <c r="BO74" s="50" t="str">
        <f t="shared" si="35"/>
        <v>S</v>
      </c>
      <c r="BP74" s="50"/>
      <c r="BQ74" s="50"/>
      <c r="BR74" s="51"/>
      <c r="BS74" s="51"/>
      <c r="BT74" s="51"/>
      <c r="BU74" s="51"/>
      <c r="BV74" s="50">
        <v>1</v>
      </c>
      <c r="BW74" s="50">
        <v>1</v>
      </c>
      <c r="BX74" s="50">
        <v>1</v>
      </c>
      <c r="BY74" s="50">
        <v>1</v>
      </c>
    </row>
    <row r="75" spans="1:77" s="48" customFormat="1" ht="15" customHeight="1">
      <c r="A75" s="223">
        <v>76</v>
      </c>
      <c r="B75" s="169" t="s">
        <v>160</v>
      </c>
      <c r="C75" s="53" t="s">
        <v>161</v>
      </c>
      <c r="D75" s="13"/>
      <c r="E75" s="132"/>
      <c r="F75" s="132"/>
      <c r="G75" s="152"/>
      <c r="H75" s="152"/>
      <c r="I75" s="66"/>
      <c r="J75" s="66"/>
      <c r="K75" s="52"/>
      <c r="L75" s="54"/>
      <c r="M75" s="55"/>
      <c r="N75" s="54"/>
      <c r="O75" s="55"/>
      <c r="P75" s="54"/>
      <c r="Q75" s="55"/>
      <c r="R75" s="54"/>
      <c r="S75" s="55"/>
      <c r="T75" s="54"/>
      <c r="U75" s="55"/>
      <c r="V75" s="56"/>
      <c r="W75" s="55"/>
      <c r="X75" s="56"/>
      <c r="Y75" s="55"/>
      <c r="Z75" s="56"/>
      <c r="AA75" s="55"/>
      <c r="AB75" s="56"/>
      <c r="AC75" s="55"/>
      <c r="AD75" s="56"/>
      <c r="AE75" s="55"/>
      <c r="AF75" s="56"/>
      <c r="AG75" s="56" t="str">
        <f t="shared" si="23"/>
        <v/>
      </c>
      <c r="AH75" s="55"/>
      <c r="AI75" s="56"/>
      <c r="AJ75" s="55"/>
      <c r="AK75" s="56"/>
      <c r="AL75" s="55"/>
      <c r="AM75" s="54"/>
      <c r="AN75" s="54" t="str">
        <f t="shared" si="21"/>
        <v/>
      </c>
      <c r="AO75" s="55"/>
      <c r="AP75" s="54"/>
      <c r="AQ75" s="55"/>
      <c r="AR75" s="54"/>
      <c r="AS75" s="55"/>
      <c r="AT75" s="54"/>
      <c r="AU75" s="56" t="str">
        <f t="shared" si="22"/>
        <v/>
      </c>
      <c r="AV75" s="56"/>
      <c r="AW75" s="54"/>
      <c r="AX75" s="54"/>
      <c r="AY75" s="69" t="str">
        <f t="shared" si="36"/>
        <v/>
      </c>
      <c r="AZ75" s="69"/>
      <c r="BA75" s="50"/>
      <c r="BB75" s="51"/>
      <c r="BC75" s="51"/>
      <c r="BD75" s="149" t="str">
        <f t="shared" si="24"/>
        <v>--</v>
      </c>
      <c r="BE75" s="150" t="str">
        <f t="shared" si="25"/>
        <v>--</v>
      </c>
      <c r="BF75" s="150" t="str">
        <f t="shared" si="26"/>
        <v>--</v>
      </c>
      <c r="BG75" s="151" t="str">
        <f t="shared" si="27"/>
        <v>--</v>
      </c>
      <c r="BH75" s="149" t="str">
        <f t="shared" si="28"/>
        <v>--</v>
      </c>
      <c r="BI75" s="150" t="str">
        <f t="shared" si="29"/>
        <v>--</v>
      </c>
      <c r="BJ75" s="150" t="str">
        <f t="shared" si="30"/>
        <v>--</v>
      </c>
      <c r="BK75" s="151" t="str">
        <f t="shared" si="31"/>
        <v>--</v>
      </c>
      <c r="BL75" s="49" t="str">
        <f t="shared" si="32"/>
        <v/>
      </c>
      <c r="BM75" s="50" t="str">
        <f t="shared" si="33"/>
        <v/>
      </c>
      <c r="BN75" s="49" t="str">
        <f t="shared" si="34"/>
        <v/>
      </c>
      <c r="BO75" s="50" t="str">
        <f t="shared" si="35"/>
        <v/>
      </c>
      <c r="BP75" s="50"/>
      <c r="BQ75" s="50"/>
      <c r="BR75" s="51"/>
      <c r="BS75" s="51"/>
      <c r="BT75" s="51"/>
      <c r="BU75" s="51"/>
      <c r="BV75" s="50">
        <v>1</v>
      </c>
      <c r="BW75" s="50">
        <v>1</v>
      </c>
      <c r="BX75" s="50">
        <v>1</v>
      </c>
      <c r="BY75" s="50">
        <v>1</v>
      </c>
    </row>
    <row r="76" spans="1:77" s="48" customFormat="1" ht="15" customHeight="1">
      <c r="A76" s="223">
        <v>77</v>
      </c>
      <c r="B76" s="169" t="s">
        <v>162</v>
      </c>
      <c r="C76" s="53" t="s">
        <v>163</v>
      </c>
      <c r="D76" s="13"/>
      <c r="E76" s="132"/>
      <c r="F76" s="132"/>
      <c r="G76" s="152"/>
      <c r="H76" s="152"/>
      <c r="I76" s="66"/>
      <c r="J76" s="66"/>
      <c r="K76" s="52"/>
      <c r="L76" s="54"/>
      <c r="M76" s="55"/>
      <c r="N76" s="54"/>
      <c r="O76" s="55"/>
      <c r="P76" s="54"/>
      <c r="Q76" s="55"/>
      <c r="R76" s="54"/>
      <c r="S76" s="55"/>
      <c r="T76" s="54"/>
      <c r="U76" s="55"/>
      <c r="V76" s="56"/>
      <c r="W76" s="55"/>
      <c r="X76" s="56"/>
      <c r="Y76" s="55"/>
      <c r="Z76" s="56"/>
      <c r="AA76" s="55"/>
      <c r="AB76" s="56"/>
      <c r="AC76" s="55"/>
      <c r="AD76" s="56"/>
      <c r="AE76" s="55"/>
      <c r="AF76" s="56"/>
      <c r="AG76" s="56" t="str">
        <f t="shared" si="23"/>
        <v/>
      </c>
      <c r="AH76" s="55"/>
      <c r="AI76" s="56"/>
      <c r="AJ76" s="55"/>
      <c r="AK76" s="56"/>
      <c r="AL76" s="55"/>
      <c r="AM76" s="54"/>
      <c r="AN76" s="54" t="str">
        <f t="shared" si="21"/>
        <v/>
      </c>
      <c r="AO76" s="55"/>
      <c r="AP76" s="54"/>
      <c r="AQ76" s="55"/>
      <c r="AR76" s="54"/>
      <c r="AS76" s="55"/>
      <c r="AT76" s="54"/>
      <c r="AU76" s="56" t="str">
        <f t="shared" si="22"/>
        <v/>
      </c>
      <c r="AV76" s="56"/>
      <c r="AW76" s="54"/>
      <c r="AX76" s="54"/>
      <c r="AY76" s="69" t="str">
        <f t="shared" si="36"/>
        <v/>
      </c>
      <c r="AZ76" s="69"/>
      <c r="BA76" s="50"/>
      <c r="BB76" s="51"/>
      <c r="BC76" s="51"/>
      <c r="BD76" s="149" t="str">
        <f t="shared" si="24"/>
        <v>--</v>
      </c>
      <c r="BE76" s="150" t="str">
        <f t="shared" si="25"/>
        <v>--</v>
      </c>
      <c r="BF76" s="150" t="str">
        <f t="shared" si="26"/>
        <v>--</v>
      </c>
      <c r="BG76" s="151" t="str">
        <f t="shared" si="27"/>
        <v>--</v>
      </c>
      <c r="BH76" s="149" t="str">
        <f t="shared" si="28"/>
        <v>--</v>
      </c>
      <c r="BI76" s="150" t="str">
        <f t="shared" si="29"/>
        <v>--</v>
      </c>
      <c r="BJ76" s="150" t="str">
        <f t="shared" si="30"/>
        <v>--</v>
      </c>
      <c r="BK76" s="151" t="str">
        <f t="shared" si="31"/>
        <v>--</v>
      </c>
      <c r="BL76" s="49" t="str">
        <f t="shared" si="32"/>
        <v/>
      </c>
      <c r="BM76" s="50" t="str">
        <f t="shared" si="33"/>
        <v/>
      </c>
      <c r="BN76" s="49" t="str">
        <f t="shared" si="34"/>
        <v/>
      </c>
      <c r="BO76" s="50" t="str">
        <f t="shared" si="35"/>
        <v/>
      </c>
      <c r="BP76" s="50"/>
      <c r="BQ76" s="50"/>
      <c r="BR76" s="51"/>
      <c r="BS76" s="51"/>
      <c r="BT76" s="51"/>
      <c r="BU76" s="51"/>
      <c r="BV76" s="50">
        <v>1</v>
      </c>
      <c r="BW76" s="50">
        <v>1</v>
      </c>
      <c r="BX76" s="50">
        <v>1</v>
      </c>
      <c r="BY76" s="50">
        <v>1</v>
      </c>
    </row>
    <row r="77" spans="1:77" s="48" customFormat="1" ht="15" customHeight="1">
      <c r="A77" s="223">
        <v>78</v>
      </c>
      <c r="B77" s="169" t="s">
        <v>164</v>
      </c>
      <c r="C77" s="53" t="s">
        <v>165</v>
      </c>
      <c r="D77" s="13"/>
      <c r="E77" s="132"/>
      <c r="F77" s="132"/>
      <c r="G77" s="152"/>
      <c r="H77" s="152"/>
      <c r="I77" s="66"/>
      <c r="J77" s="66"/>
      <c r="K77" s="52"/>
      <c r="L77" s="54"/>
      <c r="M77" s="55"/>
      <c r="N77" s="54"/>
      <c r="O77" s="55"/>
      <c r="P77" s="54"/>
      <c r="Q77" s="55"/>
      <c r="R77" s="54"/>
      <c r="S77" s="55"/>
      <c r="T77" s="54"/>
      <c r="U77" s="55"/>
      <c r="V77" s="56"/>
      <c r="W77" s="55"/>
      <c r="X77" s="56"/>
      <c r="Y77" s="55"/>
      <c r="Z77" s="56"/>
      <c r="AA77" s="55"/>
      <c r="AB77" s="56"/>
      <c r="AC77" s="55"/>
      <c r="AD77" s="56"/>
      <c r="AE77" s="55"/>
      <c r="AF77" s="56"/>
      <c r="AG77" s="56" t="str">
        <f t="shared" si="23"/>
        <v/>
      </c>
      <c r="AH77" s="55"/>
      <c r="AI77" s="56"/>
      <c r="AJ77" s="55"/>
      <c r="AK77" s="56"/>
      <c r="AL77" s="55"/>
      <c r="AM77" s="54"/>
      <c r="AN77" s="54" t="str">
        <f t="shared" si="21"/>
        <v/>
      </c>
      <c r="AO77" s="55"/>
      <c r="AP77" s="54">
        <v>0.1</v>
      </c>
      <c r="AQ77" s="55">
        <v>31837</v>
      </c>
      <c r="AR77" s="54"/>
      <c r="AS77" s="55"/>
      <c r="AT77" s="54"/>
      <c r="AU77" s="56" t="str">
        <f t="shared" si="22"/>
        <v/>
      </c>
      <c r="AV77" s="56"/>
      <c r="AW77" s="54"/>
      <c r="AX77" s="54"/>
      <c r="AY77" s="69" t="str">
        <f t="shared" si="36"/>
        <v/>
      </c>
      <c r="AZ77" s="69"/>
      <c r="BA77" s="50"/>
      <c r="BB77" s="51"/>
      <c r="BC77" s="51"/>
      <c r="BD77" s="149" t="str">
        <f t="shared" si="24"/>
        <v>--</v>
      </c>
      <c r="BE77" s="150" t="str">
        <f t="shared" si="25"/>
        <v>--</v>
      </c>
      <c r="BF77" s="150" t="str">
        <f t="shared" si="26"/>
        <v>--</v>
      </c>
      <c r="BG77" s="151" t="str">
        <f t="shared" si="27"/>
        <v>--</v>
      </c>
      <c r="BH77" s="149" t="str">
        <f t="shared" si="28"/>
        <v>--</v>
      </c>
      <c r="BI77" s="150" t="str">
        <f t="shared" si="29"/>
        <v>--</v>
      </c>
      <c r="BJ77" s="150" t="str">
        <f t="shared" si="30"/>
        <v>--</v>
      </c>
      <c r="BK77" s="151" t="str">
        <f t="shared" si="31"/>
        <v>--</v>
      </c>
      <c r="BL77" s="49" t="str">
        <f t="shared" si="32"/>
        <v/>
      </c>
      <c r="BM77" s="50" t="str">
        <f t="shared" si="33"/>
        <v/>
      </c>
      <c r="BN77" s="49" t="str">
        <f t="shared" si="34"/>
        <v/>
      </c>
      <c r="BO77" s="50" t="str">
        <f t="shared" si="35"/>
        <v/>
      </c>
      <c r="BP77" s="50"/>
      <c r="BQ77" s="50"/>
      <c r="BR77" s="51"/>
      <c r="BS77" s="51"/>
      <c r="BT77" s="51"/>
      <c r="BU77" s="51"/>
      <c r="BV77" s="50">
        <v>1</v>
      </c>
      <c r="BW77" s="50">
        <v>1</v>
      </c>
      <c r="BX77" s="50">
        <v>1</v>
      </c>
      <c r="BY77" s="50">
        <v>1</v>
      </c>
    </row>
    <row r="78" spans="1:77" s="48" customFormat="1" ht="15" customHeight="1">
      <c r="A78" s="223">
        <v>79</v>
      </c>
      <c r="B78" s="169" t="s">
        <v>166</v>
      </c>
      <c r="C78" s="53" t="s">
        <v>167</v>
      </c>
      <c r="D78" s="302" t="s">
        <v>1494</v>
      </c>
      <c r="E78" s="132"/>
      <c r="F78" s="132"/>
      <c r="G78" s="152"/>
      <c r="H78" s="152"/>
      <c r="I78" s="66"/>
      <c r="J78" s="66"/>
      <c r="K78" s="52"/>
      <c r="L78" s="54"/>
      <c r="M78" s="55"/>
      <c r="N78" s="54"/>
      <c r="O78" s="55"/>
      <c r="P78" s="54"/>
      <c r="Q78" s="55"/>
      <c r="R78" s="54"/>
      <c r="S78" s="55"/>
      <c r="T78" s="54"/>
      <c r="U78" s="55"/>
      <c r="V78" s="56"/>
      <c r="W78" s="55"/>
      <c r="X78" s="56"/>
      <c r="Y78" s="55"/>
      <c r="Z78" s="56"/>
      <c r="AA78" s="55"/>
      <c r="AB78" s="56"/>
      <c r="AC78" s="55"/>
      <c r="AD78" s="56"/>
      <c r="AE78" s="55"/>
      <c r="AF78" s="56"/>
      <c r="AG78" s="56" t="str">
        <f t="shared" si="23"/>
        <v/>
      </c>
      <c r="AH78" s="55"/>
      <c r="AI78" s="56"/>
      <c r="AJ78" s="55"/>
      <c r="AK78" s="56"/>
      <c r="AL78" s="55"/>
      <c r="AM78" s="54"/>
      <c r="AN78" s="54" t="str">
        <f t="shared" si="21"/>
        <v/>
      </c>
      <c r="AO78" s="55"/>
      <c r="AP78" s="54"/>
      <c r="AQ78" s="55"/>
      <c r="AR78" s="54"/>
      <c r="AS78" s="55"/>
      <c r="AT78" s="54"/>
      <c r="AU78" s="56" t="str">
        <f t="shared" si="22"/>
        <v/>
      </c>
      <c r="AV78" s="56"/>
      <c r="AW78" s="54">
        <v>30000</v>
      </c>
      <c r="AX78" s="111">
        <v>39862</v>
      </c>
      <c r="AY78" s="69">
        <f t="shared" si="36"/>
        <v>1</v>
      </c>
      <c r="AZ78" s="69">
        <v>1</v>
      </c>
      <c r="BA78" s="50"/>
      <c r="BB78" s="51"/>
      <c r="BC78" s="51"/>
      <c r="BD78" s="149" t="str">
        <f t="shared" si="24"/>
        <v>--</v>
      </c>
      <c r="BE78" s="150" t="str">
        <f t="shared" si="25"/>
        <v>--</v>
      </c>
      <c r="BF78" s="150" t="str">
        <f t="shared" si="26"/>
        <v>--</v>
      </c>
      <c r="BG78" s="151" t="str">
        <f t="shared" si="27"/>
        <v>--</v>
      </c>
      <c r="BH78" s="149">
        <f t="shared" si="28"/>
        <v>30000</v>
      </c>
      <c r="BI78" s="150" t="str">
        <f t="shared" si="29"/>
        <v>--</v>
      </c>
      <c r="BJ78" s="150" t="str">
        <f t="shared" si="30"/>
        <v>P</v>
      </c>
      <c r="BK78" s="151">
        <f t="shared" si="31"/>
        <v>39862</v>
      </c>
      <c r="BL78" s="49" t="str">
        <f t="shared" si="32"/>
        <v/>
      </c>
      <c r="BM78" s="50" t="str">
        <f t="shared" si="33"/>
        <v/>
      </c>
      <c r="BN78" s="49" t="str">
        <f t="shared" si="34"/>
        <v/>
      </c>
      <c r="BO78" s="50" t="str">
        <f t="shared" si="35"/>
        <v/>
      </c>
      <c r="BP78" s="50"/>
      <c r="BQ78" s="50"/>
      <c r="BR78" s="51"/>
      <c r="BS78" s="51"/>
      <c r="BT78" s="51"/>
      <c r="BU78" s="51"/>
      <c r="BV78" s="50">
        <v>1</v>
      </c>
      <c r="BW78" s="50">
        <v>1</v>
      </c>
      <c r="BX78" s="50">
        <v>1</v>
      </c>
      <c r="BY78" s="50">
        <v>1</v>
      </c>
    </row>
    <row r="79" spans="1:77" s="48" customFormat="1" ht="15" customHeight="1">
      <c r="A79" s="223">
        <v>80</v>
      </c>
      <c r="B79" s="169" t="s">
        <v>168</v>
      </c>
      <c r="C79" s="53" t="s">
        <v>169</v>
      </c>
      <c r="D79" s="13"/>
      <c r="E79" s="132"/>
      <c r="F79" s="132"/>
      <c r="G79" s="152"/>
      <c r="H79" s="152"/>
      <c r="I79" s="66"/>
      <c r="J79" s="66"/>
      <c r="K79" s="52"/>
      <c r="L79" s="54"/>
      <c r="M79" s="55"/>
      <c r="N79" s="54"/>
      <c r="O79" s="55"/>
      <c r="P79" s="54"/>
      <c r="Q79" s="55"/>
      <c r="R79" s="54"/>
      <c r="S79" s="55"/>
      <c r="T79" s="54"/>
      <c r="U79" s="55"/>
      <c r="V79" s="56"/>
      <c r="W79" s="55"/>
      <c r="X79" s="56"/>
      <c r="Y79" s="55"/>
      <c r="Z79" s="56"/>
      <c r="AA79" s="55"/>
      <c r="AB79" s="56"/>
      <c r="AC79" s="55"/>
      <c r="AD79" s="56"/>
      <c r="AE79" s="55"/>
      <c r="AF79" s="56"/>
      <c r="AG79" s="56" t="str">
        <f t="shared" si="23"/>
        <v/>
      </c>
      <c r="AH79" s="55"/>
      <c r="AI79" s="56"/>
      <c r="AJ79" s="55"/>
      <c r="AK79" s="56"/>
      <c r="AL79" s="55"/>
      <c r="AM79" s="54"/>
      <c r="AN79" s="54" t="str">
        <f t="shared" si="21"/>
        <v/>
      </c>
      <c r="AO79" s="55"/>
      <c r="AP79" s="54"/>
      <c r="AQ79" s="55"/>
      <c r="AR79" s="54"/>
      <c r="AS79" s="55"/>
      <c r="AT79" s="54"/>
      <c r="AU79" s="56" t="str">
        <f t="shared" si="22"/>
        <v/>
      </c>
      <c r="AV79" s="56"/>
      <c r="AW79" s="54"/>
      <c r="AX79" s="54"/>
      <c r="AY79" s="69" t="str">
        <f t="shared" si="36"/>
        <v/>
      </c>
      <c r="AZ79" s="69"/>
      <c r="BA79" s="50"/>
      <c r="BB79" s="51"/>
      <c r="BC79" s="51"/>
      <c r="BD79" s="149" t="str">
        <f t="shared" si="24"/>
        <v>--</v>
      </c>
      <c r="BE79" s="150" t="str">
        <f t="shared" si="25"/>
        <v>--</v>
      </c>
      <c r="BF79" s="150" t="str">
        <f t="shared" si="26"/>
        <v>--</v>
      </c>
      <c r="BG79" s="151" t="str">
        <f t="shared" si="27"/>
        <v>--</v>
      </c>
      <c r="BH79" s="149" t="str">
        <f t="shared" si="28"/>
        <v>--</v>
      </c>
      <c r="BI79" s="150" t="str">
        <f t="shared" si="29"/>
        <v>--</v>
      </c>
      <c r="BJ79" s="150" t="str">
        <f t="shared" si="30"/>
        <v>--</v>
      </c>
      <c r="BK79" s="151" t="str">
        <f t="shared" si="31"/>
        <v>--</v>
      </c>
      <c r="BL79" s="49" t="str">
        <f t="shared" si="32"/>
        <v/>
      </c>
      <c r="BM79" s="50" t="str">
        <f t="shared" si="33"/>
        <v/>
      </c>
      <c r="BN79" s="49" t="str">
        <f t="shared" si="34"/>
        <v/>
      </c>
      <c r="BO79" s="50" t="str">
        <f t="shared" si="35"/>
        <v/>
      </c>
      <c r="BP79" s="50"/>
      <c r="BQ79" s="50"/>
      <c r="BR79" s="51"/>
      <c r="BS79" s="51"/>
      <c r="BT79" s="51"/>
      <c r="BU79" s="51"/>
      <c r="BV79" s="50">
        <v>1</v>
      </c>
      <c r="BW79" s="50">
        <v>1</v>
      </c>
      <c r="BX79" s="50">
        <v>1</v>
      </c>
      <c r="BY79" s="50">
        <v>1</v>
      </c>
    </row>
    <row r="80" spans="1:77" s="48" customFormat="1" ht="15" customHeight="1">
      <c r="A80" s="223">
        <v>519</v>
      </c>
      <c r="B80" s="169" t="s">
        <v>170</v>
      </c>
      <c r="C80" s="53" t="s">
        <v>171</v>
      </c>
      <c r="D80" s="13"/>
      <c r="E80" s="132"/>
      <c r="F80" s="132"/>
      <c r="G80" s="152"/>
      <c r="H80" s="152"/>
      <c r="I80" s="66"/>
      <c r="J80" s="66"/>
      <c r="K80" s="52"/>
      <c r="L80" s="54"/>
      <c r="M80" s="55"/>
      <c r="N80" s="54"/>
      <c r="O80" s="55"/>
      <c r="P80" s="54"/>
      <c r="Q80" s="55"/>
      <c r="R80" s="54"/>
      <c r="S80" s="55"/>
      <c r="T80" s="54"/>
      <c r="U80" s="55"/>
      <c r="V80" s="56"/>
      <c r="W80" s="55"/>
      <c r="X80" s="56"/>
      <c r="Y80" s="55"/>
      <c r="Z80" s="56"/>
      <c r="AA80" s="55"/>
      <c r="AB80" s="56"/>
      <c r="AC80" s="55"/>
      <c r="AD80" s="56"/>
      <c r="AE80" s="55"/>
      <c r="AF80" s="56"/>
      <c r="AG80" s="56" t="str">
        <f t="shared" si="23"/>
        <v/>
      </c>
      <c r="AH80" s="55"/>
      <c r="AI80" s="56"/>
      <c r="AJ80" s="55"/>
      <c r="AK80" s="56"/>
      <c r="AL80" s="55"/>
      <c r="AM80" s="54"/>
      <c r="AN80" s="54" t="str">
        <f t="shared" si="21"/>
        <v/>
      </c>
      <c r="AO80" s="55"/>
      <c r="AP80" s="54">
        <v>0.2</v>
      </c>
      <c r="AQ80" s="55">
        <v>32752</v>
      </c>
      <c r="AR80" s="54"/>
      <c r="AS80" s="55"/>
      <c r="AT80" s="54"/>
      <c r="AU80" s="56" t="str">
        <f t="shared" si="22"/>
        <v/>
      </c>
      <c r="AV80" s="56"/>
      <c r="AW80" s="54"/>
      <c r="AX80" s="54"/>
      <c r="AY80" s="69" t="str">
        <f t="shared" si="36"/>
        <v/>
      </c>
      <c r="AZ80" s="69"/>
      <c r="BA80" s="50"/>
      <c r="BB80" s="51"/>
      <c r="BC80" s="51"/>
      <c r="BD80" s="149" t="str">
        <f t="shared" si="24"/>
        <v>--</v>
      </c>
      <c r="BE80" s="150" t="str">
        <f t="shared" si="25"/>
        <v>--</v>
      </c>
      <c r="BF80" s="150" t="str">
        <f t="shared" si="26"/>
        <v>--</v>
      </c>
      <c r="BG80" s="151" t="str">
        <f t="shared" si="27"/>
        <v>--</v>
      </c>
      <c r="BH80" s="149" t="str">
        <f t="shared" si="28"/>
        <v>--</v>
      </c>
      <c r="BI80" s="150" t="str">
        <f t="shared" si="29"/>
        <v>--</v>
      </c>
      <c r="BJ80" s="150" t="str">
        <f t="shared" si="30"/>
        <v>--</v>
      </c>
      <c r="BK80" s="151" t="str">
        <f t="shared" si="31"/>
        <v>--</v>
      </c>
      <c r="BL80" s="49" t="str">
        <f t="shared" si="32"/>
        <v/>
      </c>
      <c r="BM80" s="50" t="str">
        <f t="shared" si="33"/>
        <v/>
      </c>
      <c r="BN80" s="49" t="str">
        <f t="shared" si="34"/>
        <v/>
      </c>
      <c r="BO80" s="50" t="str">
        <f t="shared" si="35"/>
        <v/>
      </c>
      <c r="BP80" s="50"/>
      <c r="BQ80" s="50"/>
      <c r="BR80" s="51"/>
      <c r="BS80" s="51"/>
      <c r="BT80" s="51"/>
      <c r="BU80" s="51"/>
      <c r="BV80" s="50">
        <v>1</v>
      </c>
      <c r="BW80" s="50">
        <v>1</v>
      </c>
      <c r="BX80" s="50">
        <v>1</v>
      </c>
      <c r="BY80" s="50">
        <v>1</v>
      </c>
    </row>
    <row r="81" spans="1:77" s="48" customFormat="1" ht="15" customHeight="1">
      <c r="A81" s="223">
        <v>81</v>
      </c>
      <c r="B81" s="169" t="s">
        <v>172</v>
      </c>
      <c r="C81" s="57" t="s">
        <v>173</v>
      </c>
      <c r="D81" s="57"/>
      <c r="E81" s="153"/>
      <c r="F81" s="153"/>
      <c r="G81" s="154"/>
      <c r="H81" s="154"/>
      <c r="I81" s="67"/>
      <c r="J81" s="67"/>
      <c r="K81" s="72"/>
      <c r="L81" s="54"/>
      <c r="M81" s="55"/>
      <c r="N81" s="54"/>
      <c r="O81" s="55"/>
      <c r="P81" s="54"/>
      <c r="Q81" s="55"/>
      <c r="R81" s="54"/>
      <c r="S81" s="55"/>
      <c r="T81" s="54"/>
      <c r="U81" s="55"/>
      <c r="V81" s="56"/>
      <c r="W81" s="55"/>
      <c r="X81" s="56"/>
      <c r="Y81" s="55"/>
      <c r="Z81" s="56"/>
      <c r="AA81" s="55"/>
      <c r="AB81" s="56"/>
      <c r="AC81" s="55"/>
      <c r="AD81" s="56"/>
      <c r="AE81" s="55"/>
      <c r="AF81" s="56"/>
      <c r="AG81" s="56" t="str">
        <f t="shared" si="23"/>
        <v/>
      </c>
      <c r="AH81" s="55"/>
      <c r="AI81" s="56"/>
      <c r="AJ81" s="55"/>
      <c r="AK81" s="56"/>
      <c r="AL81" s="55"/>
      <c r="AM81" s="54"/>
      <c r="AN81" s="54" t="str">
        <f t="shared" si="21"/>
        <v/>
      </c>
      <c r="AO81" s="55"/>
      <c r="AP81" s="54"/>
      <c r="AQ81" s="55"/>
      <c r="AR81" s="54"/>
      <c r="AS81" s="55"/>
      <c r="AT81" s="54"/>
      <c r="AU81" s="56" t="str">
        <f t="shared" si="22"/>
        <v/>
      </c>
      <c r="AV81" s="56"/>
      <c r="AW81" s="54"/>
      <c r="AX81" s="54"/>
      <c r="AY81" s="69" t="str">
        <f t="shared" si="36"/>
        <v/>
      </c>
      <c r="AZ81" s="69"/>
      <c r="BA81" s="50"/>
      <c r="BB81" s="51"/>
      <c r="BC81" s="51"/>
      <c r="BD81" s="149" t="str">
        <f t="shared" si="24"/>
        <v>--</v>
      </c>
      <c r="BE81" s="150" t="str">
        <f t="shared" si="25"/>
        <v>--</v>
      </c>
      <c r="BF81" s="150" t="str">
        <f t="shared" si="26"/>
        <v>--</v>
      </c>
      <c r="BG81" s="151" t="str">
        <f t="shared" si="27"/>
        <v>--</v>
      </c>
      <c r="BH81" s="149" t="str">
        <f t="shared" si="28"/>
        <v>--</v>
      </c>
      <c r="BI81" s="150" t="str">
        <f t="shared" si="29"/>
        <v>--</v>
      </c>
      <c r="BJ81" s="150" t="str">
        <f t="shared" si="30"/>
        <v>--</v>
      </c>
      <c r="BK81" s="151" t="str">
        <f t="shared" si="31"/>
        <v>--</v>
      </c>
      <c r="BL81" s="49" t="str">
        <f t="shared" si="32"/>
        <v/>
      </c>
      <c r="BM81" s="50" t="str">
        <f t="shared" si="33"/>
        <v/>
      </c>
      <c r="BN81" s="49" t="str">
        <f t="shared" si="34"/>
        <v/>
      </c>
      <c r="BO81" s="50" t="str">
        <f t="shared" si="35"/>
        <v/>
      </c>
      <c r="BP81" s="50"/>
      <c r="BQ81" s="50"/>
      <c r="BR81" s="51"/>
      <c r="BS81" s="51"/>
      <c r="BT81" s="51"/>
      <c r="BU81" s="51"/>
      <c r="BV81" s="50">
        <v>1</v>
      </c>
      <c r="BW81" s="50">
        <v>1</v>
      </c>
      <c r="BX81" s="50">
        <v>1</v>
      </c>
      <c r="BY81" s="50">
        <v>1</v>
      </c>
    </row>
    <row r="82" spans="1:77" s="48" customFormat="1" ht="15" customHeight="1">
      <c r="A82" s="223">
        <v>82</v>
      </c>
      <c r="B82" s="169" t="s">
        <v>174</v>
      </c>
      <c r="C82" s="57" t="s">
        <v>175</v>
      </c>
      <c r="D82" s="57"/>
      <c r="E82" s="153"/>
      <c r="F82" s="153"/>
      <c r="G82" s="154"/>
      <c r="H82" s="154"/>
      <c r="I82" s="67"/>
      <c r="J82" s="67"/>
      <c r="K82" s="72"/>
      <c r="L82" s="54"/>
      <c r="M82" s="55"/>
      <c r="N82" s="54"/>
      <c r="O82" s="55"/>
      <c r="P82" s="54"/>
      <c r="Q82" s="55"/>
      <c r="R82" s="54"/>
      <c r="S82" s="55"/>
      <c r="T82" s="54"/>
      <c r="U82" s="55"/>
      <c r="V82" s="56"/>
      <c r="W82" s="55"/>
      <c r="X82" s="56"/>
      <c r="Y82" s="55"/>
      <c r="Z82" s="56"/>
      <c r="AA82" s="55"/>
      <c r="AB82" s="56"/>
      <c r="AC82" s="55"/>
      <c r="AD82" s="56"/>
      <c r="AE82" s="55"/>
      <c r="AF82" s="56"/>
      <c r="AG82" s="56" t="str">
        <f t="shared" si="23"/>
        <v/>
      </c>
      <c r="AH82" s="55"/>
      <c r="AI82" s="56"/>
      <c r="AJ82" s="55"/>
      <c r="AK82" s="56"/>
      <c r="AL82" s="55"/>
      <c r="AM82" s="54"/>
      <c r="AN82" s="54" t="str">
        <f t="shared" si="21"/>
        <v/>
      </c>
      <c r="AO82" s="55"/>
      <c r="AP82" s="54"/>
      <c r="AQ82" s="55"/>
      <c r="AR82" s="54"/>
      <c r="AS82" s="55"/>
      <c r="AT82" s="54"/>
      <c r="AU82" s="56" t="str">
        <f t="shared" si="22"/>
        <v/>
      </c>
      <c r="AV82" s="56"/>
      <c r="AW82" s="54"/>
      <c r="AX82" s="54"/>
      <c r="AY82" s="69" t="str">
        <f t="shared" si="36"/>
        <v/>
      </c>
      <c r="AZ82" s="69"/>
      <c r="BA82" s="50"/>
      <c r="BB82" s="51"/>
      <c r="BC82" s="51"/>
      <c r="BD82" s="149" t="str">
        <f t="shared" si="24"/>
        <v>--</v>
      </c>
      <c r="BE82" s="150" t="str">
        <f t="shared" si="25"/>
        <v>--</v>
      </c>
      <c r="BF82" s="150" t="str">
        <f t="shared" si="26"/>
        <v>--</v>
      </c>
      <c r="BG82" s="151" t="str">
        <f t="shared" si="27"/>
        <v>--</v>
      </c>
      <c r="BH82" s="149" t="str">
        <f t="shared" si="28"/>
        <v>--</v>
      </c>
      <c r="BI82" s="150" t="str">
        <f t="shared" si="29"/>
        <v>--</v>
      </c>
      <c r="BJ82" s="150" t="str">
        <f t="shared" si="30"/>
        <v>--</v>
      </c>
      <c r="BK82" s="151" t="str">
        <f t="shared" si="31"/>
        <v>--</v>
      </c>
      <c r="BL82" s="49" t="str">
        <f t="shared" si="32"/>
        <v/>
      </c>
      <c r="BM82" s="50" t="str">
        <f t="shared" si="33"/>
        <v/>
      </c>
      <c r="BN82" s="49" t="str">
        <f t="shared" si="34"/>
        <v/>
      </c>
      <c r="BO82" s="50" t="str">
        <f t="shared" si="35"/>
        <v/>
      </c>
      <c r="BP82" s="50"/>
      <c r="BQ82" s="50"/>
      <c r="BR82" s="51"/>
      <c r="BS82" s="51"/>
      <c r="BT82" s="51"/>
      <c r="BU82" s="51"/>
      <c r="BV82" s="50">
        <v>1</v>
      </c>
      <c r="BW82" s="50">
        <v>1</v>
      </c>
      <c r="BX82" s="50">
        <v>1</v>
      </c>
      <c r="BY82" s="50">
        <v>1</v>
      </c>
    </row>
    <row r="83" spans="1:77" s="48" customFormat="1" ht="15" customHeight="1">
      <c r="A83" s="223">
        <v>83</v>
      </c>
      <c r="B83" s="169" t="s">
        <v>176</v>
      </c>
      <c r="C83" s="53" t="s">
        <v>1272</v>
      </c>
      <c r="D83" s="302" t="s">
        <v>1494</v>
      </c>
      <c r="E83" s="132">
        <v>5.9999999999999995E-4</v>
      </c>
      <c r="F83" s="132">
        <f>AN83</f>
        <v>5.5555555555555556E-4</v>
      </c>
      <c r="G83" s="152">
        <v>43231</v>
      </c>
      <c r="H83" s="152"/>
      <c r="I83" s="66" t="s">
        <v>24</v>
      </c>
      <c r="J83" s="66">
        <v>0.03</v>
      </c>
      <c r="K83" s="52" t="s">
        <v>25</v>
      </c>
      <c r="L83" s="54">
        <v>0.01</v>
      </c>
      <c r="M83" s="55">
        <v>41153</v>
      </c>
      <c r="N83" s="54"/>
      <c r="O83" s="55"/>
      <c r="P83" s="54">
        <v>0.03</v>
      </c>
      <c r="Q83" s="55">
        <v>41153</v>
      </c>
      <c r="R83" s="54"/>
      <c r="S83" s="55"/>
      <c r="T83" s="54">
        <v>5.0000000000000001E-4</v>
      </c>
      <c r="U83" s="55">
        <v>41153</v>
      </c>
      <c r="V83" s="56"/>
      <c r="W83" s="55"/>
      <c r="X83" s="56"/>
      <c r="Y83" s="55"/>
      <c r="Z83" s="56"/>
      <c r="AA83" s="55"/>
      <c r="AB83" s="56">
        <v>0.02</v>
      </c>
      <c r="AC83" s="55">
        <v>36892</v>
      </c>
      <c r="AD83" s="56">
        <v>5.0000000000000001E-4</v>
      </c>
      <c r="AE83" s="55">
        <v>36800</v>
      </c>
      <c r="AF83" s="56">
        <v>4.1999999999999997E-3</v>
      </c>
      <c r="AG83" s="56">
        <f t="shared" si="23"/>
        <v>2.380952380952381E-4</v>
      </c>
      <c r="AH83" s="55">
        <v>31778</v>
      </c>
      <c r="AI83" s="56"/>
      <c r="AJ83" s="55"/>
      <c r="AK83" s="56"/>
      <c r="AL83" s="55"/>
      <c r="AM83" s="54">
        <v>1.8E-3</v>
      </c>
      <c r="AN83" s="54">
        <f t="shared" si="21"/>
        <v>5.5555555555555556E-4</v>
      </c>
      <c r="AO83" s="55">
        <v>31837</v>
      </c>
      <c r="AP83" s="54">
        <v>5.0000000000000001E-4</v>
      </c>
      <c r="AQ83" s="55">
        <v>32782</v>
      </c>
      <c r="AR83" s="54"/>
      <c r="AS83" s="55"/>
      <c r="AT83" s="54"/>
      <c r="AU83" s="56" t="str">
        <f t="shared" si="22"/>
        <v/>
      </c>
      <c r="AV83" s="56"/>
      <c r="AW83" s="54"/>
      <c r="AX83" s="54"/>
      <c r="AY83" s="69">
        <f t="shared" si="36"/>
        <v>1</v>
      </c>
      <c r="AZ83" s="69">
        <v>1</v>
      </c>
      <c r="BA83" s="50"/>
      <c r="BB83" s="51"/>
      <c r="BC83" s="51"/>
      <c r="BD83" s="149">
        <f t="shared" si="24"/>
        <v>5.5555555555555556E-4</v>
      </c>
      <c r="BE83" s="150" t="str">
        <f t="shared" si="25"/>
        <v>A</v>
      </c>
      <c r="BF83" s="150" t="str">
        <f t="shared" si="26"/>
        <v>I</v>
      </c>
      <c r="BG83" s="151">
        <f t="shared" si="27"/>
        <v>43231</v>
      </c>
      <c r="BH83" s="149">
        <f t="shared" si="28"/>
        <v>0.01</v>
      </c>
      <c r="BI83" s="150" t="str">
        <f t="shared" si="29"/>
        <v>--</v>
      </c>
      <c r="BJ83" s="150" t="str">
        <f t="shared" si="30"/>
        <v>T</v>
      </c>
      <c r="BK83" s="151">
        <f t="shared" si="31"/>
        <v>41153</v>
      </c>
      <c r="BL83" s="49">
        <f t="shared" si="32"/>
        <v>0.03</v>
      </c>
      <c r="BM83" s="50" t="str">
        <f t="shared" si="33"/>
        <v>S</v>
      </c>
      <c r="BN83" s="49">
        <f t="shared" si="34"/>
        <v>0.03</v>
      </c>
      <c r="BO83" s="50" t="str">
        <f t="shared" si="35"/>
        <v>S</v>
      </c>
      <c r="BP83" s="50"/>
      <c r="BQ83" s="50"/>
      <c r="BR83" s="51"/>
      <c r="BS83" s="51"/>
      <c r="BT83" s="51"/>
      <c r="BU83" s="51"/>
      <c r="BV83" s="50">
        <v>1</v>
      </c>
      <c r="BW83" s="50">
        <v>1</v>
      </c>
      <c r="BX83" s="50">
        <v>2</v>
      </c>
      <c r="BY83" s="50">
        <v>1.2</v>
      </c>
    </row>
    <row r="84" spans="1:77" s="48" customFormat="1" ht="15" customHeight="1">
      <c r="A84" s="223">
        <v>85</v>
      </c>
      <c r="B84" s="169" t="s">
        <v>177</v>
      </c>
      <c r="C84" s="53" t="s">
        <v>178</v>
      </c>
      <c r="D84" s="13"/>
      <c r="E84" s="132"/>
      <c r="F84" s="132"/>
      <c r="G84" s="152"/>
      <c r="H84" s="152"/>
      <c r="I84" s="66"/>
      <c r="J84" s="66"/>
      <c r="K84" s="52" t="s">
        <v>25</v>
      </c>
      <c r="L84" s="54"/>
      <c r="M84" s="55"/>
      <c r="N84" s="54"/>
      <c r="O84" s="55"/>
      <c r="P84" s="54"/>
      <c r="Q84" s="55"/>
      <c r="R84" s="54"/>
      <c r="S84" s="55"/>
      <c r="T84" s="54"/>
      <c r="U84" s="55"/>
      <c r="V84" s="56"/>
      <c r="W84" s="55"/>
      <c r="X84" s="56"/>
      <c r="Y84" s="55"/>
      <c r="Z84" s="56"/>
      <c r="AA84" s="55"/>
      <c r="AB84" s="56"/>
      <c r="AC84" s="55"/>
      <c r="AD84" s="56"/>
      <c r="AE84" s="55"/>
      <c r="AF84" s="56"/>
      <c r="AG84" s="56" t="str">
        <f t="shared" si="23"/>
        <v/>
      </c>
      <c r="AH84" s="55"/>
      <c r="AI84" s="56"/>
      <c r="AJ84" s="55"/>
      <c r="AK84" s="56"/>
      <c r="AL84" s="55"/>
      <c r="AM84" s="54"/>
      <c r="AN84" s="54" t="str">
        <f t="shared" si="21"/>
        <v/>
      </c>
      <c r="AO84" s="55"/>
      <c r="AP84" s="54"/>
      <c r="AQ84" s="55"/>
      <c r="AR84" s="54"/>
      <c r="AS84" s="55"/>
      <c r="AT84" s="54"/>
      <c r="AU84" s="56" t="str">
        <f t="shared" si="22"/>
        <v/>
      </c>
      <c r="AV84" s="56"/>
      <c r="AW84" s="54"/>
      <c r="AX84" s="54"/>
      <c r="AY84" s="69" t="str">
        <f t="shared" si="36"/>
        <v/>
      </c>
      <c r="AZ84" s="69"/>
      <c r="BA84" s="50"/>
      <c r="BB84" s="51"/>
      <c r="BC84" s="51"/>
      <c r="BD84" s="149" t="str">
        <f t="shared" si="24"/>
        <v>--</v>
      </c>
      <c r="BE84" s="150" t="str">
        <f t="shared" si="25"/>
        <v>--</v>
      </c>
      <c r="BF84" s="150" t="str">
        <f t="shared" si="26"/>
        <v>--</v>
      </c>
      <c r="BG84" s="151" t="str">
        <f t="shared" si="27"/>
        <v>--</v>
      </c>
      <c r="BH84" s="149" t="str">
        <f t="shared" si="28"/>
        <v>--</v>
      </c>
      <c r="BI84" s="150" t="str">
        <f t="shared" si="29"/>
        <v>--</v>
      </c>
      <c r="BJ84" s="150" t="str">
        <f t="shared" si="30"/>
        <v>--</v>
      </c>
      <c r="BK84" s="151" t="str">
        <f t="shared" si="31"/>
        <v>--</v>
      </c>
      <c r="BL84" s="49" t="str">
        <f t="shared" si="32"/>
        <v/>
      </c>
      <c r="BM84" s="50" t="str">
        <f t="shared" si="33"/>
        <v/>
      </c>
      <c r="BN84" s="49" t="str">
        <f t="shared" si="34"/>
        <v/>
      </c>
      <c r="BO84" s="50" t="str">
        <f t="shared" si="35"/>
        <v/>
      </c>
      <c r="BP84" s="50"/>
      <c r="BQ84" s="50"/>
      <c r="BR84" s="51"/>
      <c r="BS84" s="51"/>
      <c r="BT84" s="51"/>
      <c r="BU84" s="51"/>
      <c r="BV84" s="50">
        <v>1</v>
      </c>
      <c r="BW84" s="50">
        <v>1</v>
      </c>
      <c r="BX84" s="50">
        <v>1</v>
      </c>
      <c r="BY84" s="50">
        <v>1</v>
      </c>
    </row>
    <row r="85" spans="1:77" s="48" customFormat="1" ht="15" customHeight="1">
      <c r="A85" s="223">
        <v>86</v>
      </c>
      <c r="B85" s="169" t="s">
        <v>179</v>
      </c>
      <c r="C85" s="53" t="s">
        <v>180</v>
      </c>
      <c r="D85" s="302" t="s">
        <v>1494</v>
      </c>
      <c r="E85" s="132"/>
      <c r="F85" s="132"/>
      <c r="G85" s="152"/>
      <c r="H85" s="152"/>
      <c r="I85" s="66"/>
      <c r="J85" s="66"/>
      <c r="K85" s="52"/>
      <c r="L85" s="54"/>
      <c r="M85" s="55"/>
      <c r="N85" s="54"/>
      <c r="O85" s="55"/>
      <c r="P85" s="54"/>
      <c r="Q85" s="55"/>
      <c r="R85" s="54"/>
      <c r="S85" s="55"/>
      <c r="T85" s="54"/>
      <c r="U85" s="55"/>
      <c r="V85" s="56"/>
      <c r="W85" s="55"/>
      <c r="X85" s="56">
        <v>50</v>
      </c>
      <c r="Y85" s="55">
        <v>41548</v>
      </c>
      <c r="Z85" s="56">
        <v>7</v>
      </c>
      <c r="AA85" s="55">
        <v>41548</v>
      </c>
      <c r="AB85" s="56">
        <v>2.2000000000000002</v>
      </c>
      <c r="AC85" s="55">
        <v>41548</v>
      </c>
      <c r="AD85" s="56"/>
      <c r="AE85" s="55"/>
      <c r="AF85" s="56"/>
      <c r="AG85" s="56" t="str">
        <f t="shared" si="23"/>
        <v/>
      </c>
      <c r="AH85" s="55"/>
      <c r="AI85" s="56"/>
      <c r="AJ85" s="55"/>
      <c r="AK85" s="56"/>
      <c r="AL85" s="55"/>
      <c r="AM85" s="54"/>
      <c r="AN85" s="54" t="str">
        <f t="shared" si="21"/>
        <v/>
      </c>
      <c r="AO85" s="55"/>
      <c r="AP85" s="54">
        <v>0.5</v>
      </c>
      <c r="AQ85" s="55">
        <v>32387</v>
      </c>
      <c r="AR85" s="54"/>
      <c r="AS85" s="55"/>
      <c r="AT85" s="54"/>
      <c r="AU85" s="56" t="str">
        <f t="shared" si="22"/>
        <v/>
      </c>
      <c r="AV85" s="56"/>
      <c r="AW85" s="54"/>
      <c r="AX85" s="54"/>
      <c r="AY85" s="69">
        <f t="shared" si="36"/>
        <v>1</v>
      </c>
      <c r="AZ85" s="69">
        <v>1</v>
      </c>
      <c r="BA85" s="50"/>
      <c r="BB85" s="51"/>
      <c r="BC85" s="51"/>
      <c r="BD85" s="149" t="str">
        <f t="shared" si="24"/>
        <v>--</v>
      </c>
      <c r="BE85" s="150" t="str">
        <f t="shared" si="25"/>
        <v>--</v>
      </c>
      <c r="BF85" s="150" t="str">
        <f t="shared" si="26"/>
        <v>--</v>
      </c>
      <c r="BG85" s="151" t="str">
        <f t="shared" si="27"/>
        <v>--</v>
      </c>
      <c r="BH85" s="149">
        <f t="shared" si="28"/>
        <v>2.2000000000000002</v>
      </c>
      <c r="BI85" s="150" t="str">
        <f t="shared" si="29"/>
        <v>--</v>
      </c>
      <c r="BJ85" s="150" t="str">
        <f t="shared" si="30"/>
        <v>O</v>
      </c>
      <c r="BK85" s="151">
        <f t="shared" si="31"/>
        <v>41548</v>
      </c>
      <c r="BL85" s="49">
        <f t="shared" si="32"/>
        <v>50</v>
      </c>
      <c r="BM85" s="50" t="str">
        <f t="shared" si="33"/>
        <v>O</v>
      </c>
      <c r="BN85" s="49">
        <f t="shared" si="34"/>
        <v>50</v>
      </c>
      <c r="BO85" s="50" t="str">
        <f t="shared" si="35"/>
        <v>O</v>
      </c>
      <c r="BP85" s="50"/>
      <c r="BQ85" s="50"/>
      <c r="BR85" s="51"/>
      <c r="BS85" s="51"/>
      <c r="BT85" s="51"/>
      <c r="BU85" s="51"/>
      <c r="BV85" s="50">
        <v>1</v>
      </c>
      <c r="BW85" s="50">
        <v>1</v>
      </c>
      <c r="BX85" s="50">
        <v>1</v>
      </c>
      <c r="BY85" s="50">
        <v>1</v>
      </c>
    </row>
    <row r="86" spans="1:77" s="48" customFormat="1" ht="15" customHeight="1">
      <c r="A86" s="223">
        <v>87</v>
      </c>
      <c r="B86" s="170" t="s">
        <v>181</v>
      </c>
      <c r="C86" s="53" t="s">
        <v>182</v>
      </c>
      <c r="D86" s="13"/>
      <c r="E86" s="132"/>
      <c r="F86" s="132"/>
      <c r="G86" s="152"/>
      <c r="H86" s="152"/>
      <c r="I86" s="66"/>
      <c r="J86" s="66"/>
      <c r="K86" s="52"/>
      <c r="L86" s="54"/>
      <c r="M86" s="55"/>
      <c r="N86" s="54"/>
      <c r="O86" s="55"/>
      <c r="P86" s="54"/>
      <c r="Q86" s="55"/>
      <c r="R86" s="54"/>
      <c r="S86" s="55"/>
      <c r="T86" s="54"/>
      <c r="U86" s="55"/>
      <c r="V86" s="56"/>
      <c r="W86" s="55"/>
      <c r="X86" s="56"/>
      <c r="Y86" s="55"/>
      <c r="Z86" s="56"/>
      <c r="AA86" s="55"/>
      <c r="AB86" s="56"/>
      <c r="AC86" s="55"/>
      <c r="AD86" s="56"/>
      <c r="AE86" s="55"/>
      <c r="AF86" s="56"/>
      <c r="AG86" s="56" t="str">
        <f t="shared" si="23"/>
        <v/>
      </c>
      <c r="AH86" s="55"/>
      <c r="AI86" s="56"/>
      <c r="AJ86" s="55"/>
      <c r="AK86" s="56"/>
      <c r="AL86" s="55"/>
      <c r="AM86" s="54"/>
      <c r="AN86" s="54" t="str">
        <f t="shared" si="21"/>
        <v/>
      </c>
      <c r="AO86" s="55"/>
      <c r="AP86" s="54">
        <v>2E-3</v>
      </c>
      <c r="AQ86" s="55">
        <v>32021</v>
      </c>
      <c r="AR86" s="54"/>
      <c r="AS86" s="55"/>
      <c r="AT86" s="54"/>
      <c r="AU86" s="56" t="str">
        <f t="shared" si="22"/>
        <v/>
      </c>
      <c r="AV86" s="56"/>
      <c r="AW86" s="54"/>
      <c r="AX86" s="54"/>
      <c r="AY86" s="69" t="str">
        <f t="shared" si="36"/>
        <v/>
      </c>
      <c r="AZ86" s="69"/>
      <c r="BA86" s="50"/>
      <c r="BB86" s="51"/>
      <c r="BC86" s="51"/>
      <c r="BD86" s="149" t="str">
        <f t="shared" si="24"/>
        <v>--</v>
      </c>
      <c r="BE86" s="150" t="str">
        <f t="shared" si="25"/>
        <v>--</v>
      </c>
      <c r="BF86" s="150" t="str">
        <f t="shared" si="26"/>
        <v>--</v>
      </c>
      <c r="BG86" s="151" t="str">
        <f t="shared" si="27"/>
        <v>--</v>
      </c>
      <c r="BH86" s="149" t="str">
        <f t="shared" si="28"/>
        <v>--</v>
      </c>
      <c r="BI86" s="150" t="str">
        <f t="shared" si="29"/>
        <v>--</v>
      </c>
      <c r="BJ86" s="150" t="str">
        <f t="shared" si="30"/>
        <v>--</v>
      </c>
      <c r="BK86" s="151" t="str">
        <f t="shared" si="31"/>
        <v>--</v>
      </c>
      <c r="BL86" s="49" t="str">
        <f t="shared" si="32"/>
        <v/>
      </c>
      <c r="BM86" s="50" t="str">
        <f t="shared" si="33"/>
        <v/>
      </c>
      <c r="BN86" s="49" t="str">
        <f t="shared" si="34"/>
        <v/>
      </c>
      <c r="BO86" s="50" t="str">
        <f t="shared" si="35"/>
        <v/>
      </c>
      <c r="BP86" s="50"/>
      <c r="BQ86" s="50"/>
      <c r="BR86" s="51"/>
      <c r="BS86" s="51"/>
      <c r="BT86" s="51"/>
      <c r="BU86" s="51"/>
      <c r="BV86" s="50">
        <v>1</v>
      </c>
      <c r="BW86" s="50">
        <v>1</v>
      </c>
      <c r="BX86" s="50">
        <v>1</v>
      </c>
      <c r="BY86" s="50">
        <v>1</v>
      </c>
    </row>
    <row r="87" spans="1:77" s="48" customFormat="1" ht="15" customHeight="1">
      <c r="A87" s="223">
        <v>88</v>
      </c>
      <c r="B87" s="169" t="s">
        <v>183</v>
      </c>
      <c r="C87" s="53" t="s">
        <v>184</v>
      </c>
      <c r="D87" s="13"/>
      <c r="E87" s="132"/>
      <c r="F87" s="132"/>
      <c r="G87" s="152"/>
      <c r="H87" s="152"/>
      <c r="I87" s="66"/>
      <c r="J87" s="66"/>
      <c r="K87" s="52" t="s">
        <v>25</v>
      </c>
      <c r="L87" s="54"/>
      <c r="M87" s="55"/>
      <c r="N87" s="54"/>
      <c r="O87" s="55"/>
      <c r="P87" s="54"/>
      <c r="Q87" s="55"/>
      <c r="R87" s="54"/>
      <c r="S87" s="55"/>
      <c r="T87" s="54"/>
      <c r="U87" s="55"/>
      <c r="V87" s="56"/>
      <c r="W87" s="55"/>
      <c r="X87" s="56"/>
      <c r="Y87" s="55"/>
      <c r="Z87" s="56"/>
      <c r="AA87" s="55"/>
      <c r="AB87" s="56"/>
      <c r="AC87" s="55"/>
      <c r="AD87" s="56"/>
      <c r="AE87" s="55"/>
      <c r="AF87" s="56"/>
      <c r="AG87" s="56" t="str">
        <f t="shared" si="23"/>
        <v/>
      </c>
      <c r="AH87" s="55"/>
      <c r="AI87" s="56"/>
      <c r="AJ87" s="55"/>
      <c r="AK87" s="56"/>
      <c r="AL87" s="55"/>
      <c r="AM87" s="54"/>
      <c r="AN87" s="54" t="str">
        <f t="shared" si="21"/>
        <v/>
      </c>
      <c r="AO87" s="55"/>
      <c r="AP87" s="54">
        <v>0.13</v>
      </c>
      <c r="AQ87" s="55">
        <v>32568</v>
      </c>
      <c r="AR87" s="54"/>
      <c r="AS87" s="55"/>
      <c r="AT87" s="54"/>
      <c r="AU87" s="56" t="str">
        <f t="shared" si="22"/>
        <v/>
      </c>
      <c r="AV87" s="56"/>
      <c r="AW87" s="54"/>
      <c r="AX87" s="54"/>
      <c r="AY87" s="69" t="str">
        <f t="shared" si="36"/>
        <v/>
      </c>
      <c r="AZ87" s="69"/>
      <c r="BA87" s="50"/>
      <c r="BB87" s="51"/>
      <c r="BC87" s="51"/>
      <c r="BD87" s="149" t="str">
        <f t="shared" si="24"/>
        <v>--</v>
      </c>
      <c r="BE87" s="150" t="str">
        <f t="shared" si="25"/>
        <v>--</v>
      </c>
      <c r="BF87" s="150" t="str">
        <f t="shared" si="26"/>
        <v>--</v>
      </c>
      <c r="BG87" s="151" t="str">
        <f t="shared" si="27"/>
        <v>--</v>
      </c>
      <c r="BH87" s="149" t="str">
        <f t="shared" si="28"/>
        <v>--</v>
      </c>
      <c r="BI87" s="150" t="str">
        <f t="shared" si="29"/>
        <v>--</v>
      </c>
      <c r="BJ87" s="150" t="str">
        <f t="shared" si="30"/>
        <v>--</v>
      </c>
      <c r="BK87" s="151" t="str">
        <f t="shared" si="31"/>
        <v>--</v>
      </c>
      <c r="BL87" s="49" t="str">
        <f t="shared" si="32"/>
        <v/>
      </c>
      <c r="BM87" s="50" t="str">
        <f t="shared" si="33"/>
        <v/>
      </c>
      <c r="BN87" s="49" t="str">
        <f t="shared" si="34"/>
        <v/>
      </c>
      <c r="BO87" s="50" t="str">
        <f t="shared" si="35"/>
        <v/>
      </c>
      <c r="BP87" s="50"/>
      <c r="BQ87" s="50"/>
      <c r="BR87" s="51"/>
      <c r="BS87" s="51"/>
      <c r="BT87" s="51"/>
      <c r="BU87" s="51"/>
      <c r="BV87" s="50">
        <v>1</v>
      </c>
      <c r="BW87" s="50">
        <v>1</v>
      </c>
      <c r="BX87" s="50">
        <v>1</v>
      </c>
      <c r="BY87" s="50">
        <v>1</v>
      </c>
    </row>
    <row r="88" spans="1:77" s="48" customFormat="1" ht="15" customHeight="1">
      <c r="A88" s="223">
        <v>89</v>
      </c>
      <c r="B88" s="291">
        <v>89</v>
      </c>
      <c r="C88" s="53" t="s">
        <v>185</v>
      </c>
      <c r="D88" s="13"/>
      <c r="E88" s="132"/>
      <c r="F88" s="132"/>
      <c r="G88" s="152"/>
      <c r="H88" s="152"/>
      <c r="I88" s="66"/>
      <c r="J88" s="66"/>
      <c r="K88" s="52"/>
      <c r="L88" s="54"/>
      <c r="M88" s="55"/>
      <c r="N88" s="54"/>
      <c r="O88" s="55"/>
      <c r="P88" s="54"/>
      <c r="Q88" s="55"/>
      <c r="R88" s="54"/>
      <c r="S88" s="55"/>
      <c r="T88" s="54"/>
      <c r="U88" s="55"/>
      <c r="V88" s="56"/>
      <c r="W88" s="55"/>
      <c r="X88" s="56"/>
      <c r="Y88" s="55"/>
      <c r="Z88" s="56"/>
      <c r="AA88" s="55"/>
      <c r="AB88" s="56"/>
      <c r="AC88" s="55"/>
      <c r="AD88" s="56"/>
      <c r="AE88" s="55"/>
      <c r="AF88" s="56"/>
      <c r="AG88" s="56" t="str">
        <f t="shared" si="23"/>
        <v/>
      </c>
      <c r="AH88" s="55"/>
      <c r="AI88" s="56"/>
      <c r="AJ88" s="55"/>
      <c r="AK88" s="56"/>
      <c r="AL88" s="55"/>
      <c r="AM88" s="54"/>
      <c r="AN88" s="54" t="str">
        <f t="shared" si="21"/>
        <v/>
      </c>
      <c r="AO88" s="55"/>
      <c r="AP88" s="54"/>
      <c r="AQ88" s="55"/>
      <c r="AR88" s="54"/>
      <c r="AS88" s="55"/>
      <c r="AT88" s="54"/>
      <c r="AU88" s="56" t="str">
        <f t="shared" si="22"/>
        <v/>
      </c>
      <c r="AV88" s="56"/>
      <c r="AW88" s="54"/>
      <c r="AX88" s="54"/>
      <c r="AY88" s="69" t="str">
        <f t="shared" si="36"/>
        <v/>
      </c>
      <c r="AZ88" s="69"/>
      <c r="BA88" s="50"/>
      <c r="BB88" s="51"/>
      <c r="BC88" s="51"/>
      <c r="BD88" s="149" t="str">
        <f t="shared" si="24"/>
        <v>--</v>
      </c>
      <c r="BE88" s="150" t="str">
        <f t="shared" si="25"/>
        <v>--</v>
      </c>
      <c r="BF88" s="150" t="str">
        <f t="shared" si="26"/>
        <v>--</v>
      </c>
      <c r="BG88" s="151" t="str">
        <f t="shared" si="27"/>
        <v>--</v>
      </c>
      <c r="BH88" s="149" t="str">
        <f t="shared" si="28"/>
        <v>--</v>
      </c>
      <c r="BI88" s="150" t="str">
        <f t="shared" si="29"/>
        <v>--</v>
      </c>
      <c r="BJ88" s="150" t="str">
        <f t="shared" si="30"/>
        <v>--</v>
      </c>
      <c r="BK88" s="151" t="str">
        <f t="shared" si="31"/>
        <v>--</v>
      </c>
      <c r="BL88" s="49" t="str">
        <f t="shared" si="32"/>
        <v/>
      </c>
      <c r="BM88" s="50" t="str">
        <f t="shared" si="33"/>
        <v/>
      </c>
      <c r="BN88" s="49" t="str">
        <f t="shared" si="34"/>
        <v/>
      </c>
      <c r="BO88" s="50" t="str">
        <f t="shared" si="35"/>
        <v/>
      </c>
      <c r="BP88" s="50"/>
      <c r="BQ88" s="50"/>
      <c r="BR88" s="51"/>
      <c r="BS88" s="51"/>
      <c r="BT88" s="51"/>
      <c r="BU88" s="51"/>
      <c r="BV88" s="50">
        <v>1</v>
      </c>
      <c r="BW88" s="50">
        <v>1</v>
      </c>
      <c r="BX88" s="50">
        <v>1</v>
      </c>
      <c r="BY88" s="50">
        <v>1</v>
      </c>
    </row>
    <row r="89" spans="1:77" s="48" customFormat="1" ht="15" customHeight="1">
      <c r="A89" s="223">
        <v>90</v>
      </c>
      <c r="B89" s="169" t="s">
        <v>186</v>
      </c>
      <c r="C89" s="53" t="s">
        <v>187</v>
      </c>
      <c r="D89" s="302" t="s">
        <v>1494</v>
      </c>
      <c r="E89" s="132">
        <v>800</v>
      </c>
      <c r="F89" s="132">
        <v>800</v>
      </c>
      <c r="G89" s="152"/>
      <c r="H89" s="152">
        <v>43231</v>
      </c>
      <c r="I89" s="66" t="s">
        <v>36</v>
      </c>
      <c r="J89" s="66"/>
      <c r="K89" s="52" t="s">
        <v>25</v>
      </c>
      <c r="L89" s="54">
        <v>930</v>
      </c>
      <c r="M89" s="55">
        <v>35278</v>
      </c>
      <c r="N89" s="54"/>
      <c r="O89" s="55"/>
      <c r="P89" s="54"/>
      <c r="Q89" s="55"/>
      <c r="R89" s="54"/>
      <c r="S89" s="55"/>
      <c r="T89" s="54"/>
      <c r="U89" s="55"/>
      <c r="V89" s="56">
        <v>0.01</v>
      </c>
      <c r="W89" s="55">
        <v>35278</v>
      </c>
      <c r="X89" s="56">
        <v>6200</v>
      </c>
      <c r="Y89" s="55">
        <v>36251</v>
      </c>
      <c r="Z89" s="56"/>
      <c r="AA89" s="55"/>
      <c r="AB89" s="56">
        <v>800</v>
      </c>
      <c r="AC89" s="55">
        <v>37377</v>
      </c>
      <c r="AD89" s="56"/>
      <c r="AE89" s="55"/>
      <c r="AF89" s="56"/>
      <c r="AG89" s="56" t="str">
        <f t="shared" si="23"/>
        <v/>
      </c>
      <c r="AH89" s="55"/>
      <c r="AI89" s="56"/>
      <c r="AJ89" s="55"/>
      <c r="AK89" s="56">
        <v>700</v>
      </c>
      <c r="AL89" s="55">
        <v>32021</v>
      </c>
      <c r="AM89" s="54"/>
      <c r="AN89" s="54" t="str">
        <f t="shared" si="21"/>
        <v/>
      </c>
      <c r="AO89" s="55"/>
      <c r="AP89" s="54"/>
      <c r="AQ89" s="55"/>
      <c r="AR89" s="54"/>
      <c r="AS89" s="55"/>
      <c r="AT89" s="54"/>
      <c r="AU89" s="56" t="str">
        <f t="shared" si="22"/>
        <v/>
      </c>
      <c r="AV89" s="56"/>
      <c r="AW89" s="54"/>
      <c r="AX89" s="54"/>
      <c r="AY89" s="69">
        <f t="shared" si="36"/>
        <v>1</v>
      </c>
      <c r="AZ89" s="69">
        <v>1</v>
      </c>
      <c r="BA89" s="50"/>
      <c r="BB89" s="51"/>
      <c r="BC89" s="51"/>
      <c r="BD89" s="149" t="str">
        <f t="shared" si="24"/>
        <v>--</v>
      </c>
      <c r="BE89" s="150" t="str">
        <f t="shared" si="25"/>
        <v>--</v>
      </c>
      <c r="BF89" s="150" t="str">
        <f t="shared" si="26"/>
        <v>--</v>
      </c>
      <c r="BG89" s="151" t="str">
        <f t="shared" si="27"/>
        <v>--</v>
      </c>
      <c r="BH89" s="149">
        <f t="shared" si="28"/>
        <v>800</v>
      </c>
      <c r="BI89" s="150" t="str">
        <f t="shared" si="29"/>
        <v>A</v>
      </c>
      <c r="BJ89" s="150" t="str">
        <f t="shared" si="30"/>
        <v>O</v>
      </c>
      <c r="BK89" s="151">
        <f t="shared" si="31"/>
        <v>43231</v>
      </c>
      <c r="BL89" s="49">
        <f t="shared" si="32"/>
        <v>6200</v>
      </c>
      <c r="BM89" s="50" t="str">
        <f t="shared" si="33"/>
        <v>O</v>
      </c>
      <c r="BN89" s="49">
        <f t="shared" si="34"/>
        <v>6200</v>
      </c>
      <c r="BO89" s="50" t="str">
        <f t="shared" si="35"/>
        <v>O</v>
      </c>
      <c r="BP89" s="50"/>
      <c r="BQ89" s="50"/>
      <c r="BR89" s="51"/>
      <c r="BS89" s="51"/>
      <c r="BT89" s="51"/>
      <c r="BU89" s="51"/>
      <c r="BV89" s="50">
        <v>1</v>
      </c>
      <c r="BW89" s="50">
        <v>1</v>
      </c>
      <c r="BX89" s="50">
        <v>1</v>
      </c>
      <c r="BY89" s="50">
        <v>1</v>
      </c>
    </row>
    <row r="90" spans="1:77" s="48" customFormat="1" ht="15" customHeight="1">
      <c r="A90" s="223">
        <v>91</v>
      </c>
      <c r="B90" s="169" t="s">
        <v>188</v>
      </c>
      <c r="C90" s="53" t="s">
        <v>189</v>
      </c>
      <c r="D90" s="302" t="s">
        <v>1494</v>
      </c>
      <c r="E90" s="132">
        <v>0.2</v>
      </c>
      <c r="F90" s="132">
        <f>AN90</f>
        <v>0.16666666666666666</v>
      </c>
      <c r="G90" s="152">
        <v>43231</v>
      </c>
      <c r="H90" s="152"/>
      <c r="I90" s="66" t="s">
        <v>24</v>
      </c>
      <c r="J90" s="66"/>
      <c r="K90" s="52" t="s">
        <v>25</v>
      </c>
      <c r="L90" s="54">
        <v>190</v>
      </c>
      <c r="M90" s="55">
        <v>38596</v>
      </c>
      <c r="N90" s="54">
        <v>190</v>
      </c>
      <c r="O90" s="55">
        <v>38596</v>
      </c>
      <c r="P90" s="54"/>
      <c r="Q90" s="55"/>
      <c r="R90" s="54"/>
      <c r="S90" s="55"/>
      <c r="T90" s="54"/>
      <c r="U90" s="55"/>
      <c r="V90" s="56">
        <v>0.02</v>
      </c>
      <c r="W90" s="55">
        <v>38596</v>
      </c>
      <c r="X90" s="56">
        <v>1900</v>
      </c>
      <c r="Y90" s="55">
        <v>36251</v>
      </c>
      <c r="Z90" s="56"/>
      <c r="AA90" s="55"/>
      <c r="AB90" s="56">
        <v>40</v>
      </c>
      <c r="AC90" s="55">
        <v>36892</v>
      </c>
      <c r="AD90" s="56"/>
      <c r="AE90" s="55"/>
      <c r="AF90" s="56">
        <v>4.1999999999999998E-5</v>
      </c>
      <c r="AG90" s="56">
        <f t="shared" si="23"/>
        <v>2.3809523809523808E-2</v>
      </c>
      <c r="AH90" s="55">
        <v>32021</v>
      </c>
      <c r="AI90" s="56"/>
      <c r="AJ90" s="55"/>
      <c r="AK90" s="56">
        <v>100</v>
      </c>
      <c r="AL90" s="55">
        <v>40238</v>
      </c>
      <c r="AM90" s="54">
        <v>6.0000000000000002E-6</v>
      </c>
      <c r="AN90" s="54">
        <f t="shared" si="21"/>
        <v>0.16666666666666666</v>
      </c>
      <c r="AO90" s="55">
        <v>40238</v>
      </c>
      <c r="AP90" s="54"/>
      <c r="AQ90" s="55"/>
      <c r="AR90" s="54"/>
      <c r="AS90" s="55"/>
      <c r="AT90" s="54"/>
      <c r="AU90" s="56" t="str">
        <f t="shared" si="22"/>
        <v/>
      </c>
      <c r="AV90" s="56"/>
      <c r="AW90" s="54"/>
      <c r="AX90" s="54"/>
      <c r="AY90" s="69">
        <f t="shared" si="36"/>
        <v>1</v>
      </c>
      <c r="AZ90" s="69">
        <v>1</v>
      </c>
      <c r="BA90" s="50"/>
      <c r="BB90" s="51"/>
      <c r="BC90" s="51"/>
      <c r="BD90" s="149">
        <f t="shared" si="24"/>
        <v>0.16666666666666666</v>
      </c>
      <c r="BE90" s="150" t="str">
        <f t="shared" si="25"/>
        <v>A</v>
      </c>
      <c r="BF90" s="150" t="str">
        <f t="shared" si="26"/>
        <v>I</v>
      </c>
      <c r="BG90" s="151">
        <f t="shared" si="27"/>
        <v>43231</v>
      </c>
      <c r="BH90" s="149">
        <f t="shared" si="28"/>
        <v>100</v>
      </c>
      <c r="BI90" s="150" t="str">
        <f t="shared" si="29"/>
        <v>--</v>
      </c>
      <c r="BJ90" s="150" t="str">
        <f t="shared" si="30"/>
        <v>I</v>
      </c>
      <c r="BK90" s="151">
        <f t="shared" si="31"/>
        <v>40238</v>
      </c>
      <c r="BL90" s="49">
        <f t="shared" si="32"/>
        <v>1900</v>
      </c>
      <c r="BM90" s="50" t="str">
        <f t="shared" si="33"/>
        <v>O</v>
      </c>
      <c r="BN90" s="49">
        <f t="shared" si="34"/>
        <v>1900</v>
      </c>
      <c r="BO90" s="50" t="str">
        <f t="shared" si="35"/>
        <v>O</v>
      </c>
      <c r="BP90" s="50"/>
      <c r="BQ90" s="50"/>
      <c r="BR90" s="51"/>
      <c r="BS90" s="51"/>
      <c r="BT90" s="51"/>
      <c r="BU90" s="51"/>
      <c r="BV90" s="50">
        <v>1</v>
      </c>
      <c r="BW90" s="50">
        <v>1</v>
      </c>
      <c r="BX90" s="50">
        <v>1</v>
      </c>
      <c r="BY90" s="50">
        <v>1</v>
      </c>
    </row>
    <row r="91" spans="1:77" s="48" customFormat="1" ht="15" customHeight="1">
      <c r="A91" s="223">
        <v>92</v>
      </c>
      <c r="B91" s="169" t="s">
        <v>190</v>
      </c>
      <c r="C91" s="53" t="s">
        <v>191</v>
      </c>
      <c r="D91" s="302" t="s">
        <v>1494</v>
      </c>
      <c r="E91" s="132"/>
      <c r="F91" s="132"/>
      <c r="G91" s="152"/>
      <c r="H91" s="152"/>
      <c r="I91" s="66"/>
      <c r="J91" s="66"/>
      <c r="K91" s="52" t="s">
        <v>25</v>
      </c>
      <c r="L91" s="54"/>
      <c r="M91" s="55"/>
      <c r="N91" s="54"/>
      <c r="O91" s="55"/>
      <c r="P91" s="54"/>
      <c r="Q91" s="55"/>
      <c r="R91" s="54"/>
      <c r="S91" s="55"/>
      <c r="T91" s="54"/>
      <c r="U91" s="55"/>
      <c r="V91" s="56"/>
      <c r="W91" s="55"/>
      <c r="X91" s="56">
        <v>660</v>
      </c>
      <c r="Y91" s="55">
        <v>42783</v>
      </c>
      <c r="Z91" s="56">
        <v>10</v>
      </c>
      <c r="AA91" s="55">
        <v>42783</v>
      </c>
      <c r="AB91" s="56">
        <v>10</v>
      </c>
      <c r="AC91" s="55">
        <v>42783</v>
      </c>
      <c r="AD91" s="56"/>
      <c r="AE91" s="55"/>
      <c r="AF91" s="56"/>
      <c r="AG91" s="56" t="str">
        <f t="shared" si="23"/>
        <v/>
      </c>
      <c r="AH91" s="55"/>
      <c r="AI91" s="56"/>
      <c r="AJ91" s="55"/>
      <c r="AK91" s="56"/>
      <c r="AL91" s="55"/>
      <c r="AM91" s="54"/>
      <c r="AN91" s="54" t="str">
        <f t="shared" si="21"/>
        <v/>
      </c>
      <c r="AO91" s="55"/>
      <c r="AP91" s="54"/>
      <c r="AQ91" s="55"/>
      <c r="AR91" s="54"/>
      <c r="AS91" s="55"/>
      <c r="AT91" s="54"/>
      <c r="AU91" s="56" t="str">
        <f t="shared" si="22"/>
        <v/>
      </c>
      <c r="AV91" s="56"/>
      <c r="AW91" s="54">
        <v>100</v>
      </c>
      <c r="AX91" s="111">
        <v>42276</v>
      </c>
      <c r="AY91" s="69">
        <f t="shared" si="36"/>
        <v>1</v>
      </c>
      <c r="AZ91" s="69">
        <v>1</v>
      </c>
      <c r="BA91" s="50"/>
      <c r="BB91" s="51"/>
      <c r="BC91" s="51"/>
      <c r="BD91" s="149" t="str">
        <f t="shared" si="24"/>
        <v>--</v>
      </c>
      <c r="BE91" s="150" t="str">
        <f t="shared" si="25"/>
        <v>--</v>
      </c>
      <c r="BF91" s="150" t="str">
        <f t="shared" si="26"/>
        <v>--</v>
      </c>
      <c r="BG91" s="151" t="str">
        <f t="shared" si="27"/>
        <v>--</v>
      </c>
      <c r="BH91" s="149">
        <f t="shared" si="28"/>
        <v>10</v>
      </c>
      <c r="BI91" s="150" t="str">
        <f t="shared" si="29"/>
        <v>--</v>
      </c>
      <c r="BJ91" s="150" t="str">
        <f t="shared" si="30"/>
        <v>O</v>
      </c>
      <c r="BK91" s="151">
        <f t="shared" si="31"/>
        <v>42783</v>
      </c>
      <c r="BL91" s="49">
        <f t="shared" si="32"/>
        <v>660</v>
      </c>
      <c r="BM91" s="50" t="str">
        <f t="shared" si="33"/>
        <v>O</v>
      </c>
      <c r="BN91" s="49">
        <f t="shared" si="34"/>
        <v>660</v>
      </c>
      <c r="BO91" s="50" t="str">
        <f t="shared" si="35"/>
        <v>O</v>
      </c>
      <c r="BP91" s="50"/>
      <c r="BQ91" s="50"/>
      <c r="BR91" s="51"/>
      <c r="BS91" s="51"/>
      <c r="BT91" s="51"/>
      <c r="BU91" s="51"/>
      <c r="BV91" s="50">
        <v>1</v>
      </c>
      <c r="BW91" s="50">
        <v>1</v>
      </c>
      <c r="BX91" s="50">
        <v>1</v>
      </c>
      <c r="BY91" s="50">
        <v>1</v>
      </c>
    </row>
    <row r="92" spans="1:77" s="48" customFormat="1" ht="15" customHeight="1">
      <c r="A92" s="223">
        <v>93</v>
      </c>
      <c r="B92" s="170" t="s">
        <v>192</v>
      </c>
      <c r="C92" s="53" t="s">
        <v>193</v>
      </c>
      <c r="D92" s="13"/>
      <c r="E92" s="132"/>
      <c r="F92" s="132"/>
      <c r="G92" s="152"/>
      <c r="H92" s="152"/>
      <c r="I92" s="66"/>
      <c r="J92" s="66"/>
      <c r="K92" s="52"/>
      <c r="L92" s="54"/>
      <c r="M92" s="55"/>
      <c r="N92" s="54"/>
      <c r="O92" s="55"/>
      <c r="P92" s="54"/>
      <c r="Q92" s="55"/>
      <c r="R92" s="54"/>
      <c r="S92" s="55"/>
      <c r="T92" s="54"/>
      <c r="U92" s="55"/>
      <c r="V92" s="56"/>
      <c r="W92" s="55"/>
      <c r="X92" s="56"/>
      <c r="Y92" s="55"/>
      <c r="Z92" s="56"/>
      <c r="AA92" s="55"/>
      <c r="AB92" s="56"/>
      <c r="AC92" s="55"/>
      <c r="AD92" s="56"/>
      <c r="AE92" s="55"/>
      <c r="AF92" s="56"/>
      <c r="AG92" s="56" t="str">
        <f t="shared" si="23"/>
        <v/>
      </c>
      <c r="AH92" s="55"/>
      <c r="AI92" s="56"/>
      <c r="AJ92" s="55"/>
      <c r="AK92" s="56"/>
      <c r="AL92" s="55"/>
      <c r="AM92" s="54"/>
      <c r="AN92" s="54" t="str">
        <f t="shared" si="21"/>
        <v/>
      </c>
      <c r="AO92" s="55"/>
      <c r="AP92" s="54"/>
      <c r="AQ92" s="55"/>
      <c r="AR92" s="54"/>
      <c r="AS92" s="55"/>
      <c r="AT92" s="54"/>
      <c r="AU92" s="56" t="str">
        <f t="shared" si="22"/>
        <v/>
      </c>
      <c r="AV92" s="56"/>
      <c r="AW92" s="54"/>
      <c r="AX92" s="54"/>
      <c r="AY92" s="69" t="str">
        <f t="shared" si="36"/>
        <v/>
      </c>
      <c r="AZ92" s="69"/>
      <c r="BA92" s="50"/>
      <c r="BB92" s="51"/>
      <c r="BC92" s="51"/>
      <c r="BD92" s="149" t="str">
        <f t="shared" si="24"/>
        <v>--</v>
      </c>
      <c r="BE92" s="150" t="str">
        <f t="shared" si="25"/>
        <v>--</v>
      </c>
      <c r="BF92" s="150" t="str">
        <f t="shared" si="26"/>
        <v>--</v>
      </c>
      <c r="BG92" s="151" t="str">
        <f t="shared" si="27"/>
        <v>--</v>
      </c>
      <c r="BH92" s="149" t="str">
        <f t="shared" si="28"/>
        <v>--</v>
      </c>
      <c r="BI92" s="150" t="str">
        <f t="shared" si="29"/>
        <v>--</v>
      </c>
      <c r="BJ92" s="150" t="str">
        <f t="shared" si="30"/>
        <v>--</v>
      </c>
      <c r="BK92" s="151" t="str">
        <f t="shared" si="31"/>
        <v>--</v>
      </c>
      <c r="BL92" s="49" t="str">
        <f t="shared" si="32"/>
        <v/>
      </c>
      <c r="BM92" s="50" t="str">
        <f t="shared" si="33"/>
        <v/>
      </c>
      <c r="BN92" s="49" t="str">
        <f t="shared" si="34"/>
        <v/>
      </c>
      <c r="BO92" s="50" t="str">
        <f t="shared" si="35"/>
        <v/>
      </c>
      <c r="BP92" s="50"/>
      <c r="BQ92" s="50"/>
      <c r="BR92" s="51"/>
      <c r="BS92" s="51"/>
      <c r="BT92" s="51"/>
      <c r="BU92" s="51"/>
      <c r="BV92" s="50">
        <v>1</v>
      </c>
      <c r="BW92" s="50">
        <v>1</v>
      </c>
      <c r="BX92" s="50">
        <v>1</v>
      </c>
      <c r="BY92" s="50">
        <v>1</v>
      </c>
    </row>
    <row r="93" spans="1:77" s="48" customFormat="1" ht="15" customHeight="1">
      <c r="A93" s="223">
        <v>94</v>
      </c>
      <c r="B93" s="169" t="s">
        <v>194</v>
      </c>
      <c r="C93" s="53" t="s">
        <v>195</v>
      </c>
      <c r="D93" s="13"/>
      <c r="E93" s="132"/>
      <c r="F93" s="132"/>
      <c r="G93" s="152"/>
      <c r="H93" s="152"/>
      <c r="I93" s="66"/>
      <c r="J93" s="66"/>
      <c r="K93" s="52" t="s">
        <v>25</v>
      </c>
      <c r="L93" s="54"/>
      <c r="M93" s="55"/>
      <c r="N93" s="54"/>
      <c r="O93" s="55"/>
      <c r="P93" s="54"/>
      <c r="Q93" s="55"/>
      <c r="R93" s="54"/>
      <c r="S93" s="55"/>
      <c r="T93" s="54"/>
      <c r="U93" s="55"/>
      <c r="V93" s="56"/>
      <c r="W93" s="55"/>
      <c r="X93" s="56"/>
      <c r="Y93" s="55"/>
      <c r="Z93" s="56"/>
      <c r="AA93" s="55"/>
      <c r="AB93" s="56"/>
      <c r="AC93" s="55"/>
      <c r="AD93" s="56"/>
      <c r="AE93" s="55"/>
      <c r="AF93" s="56"/>
      <c r="AG93" s="56" t="str">
        <f t="shared" si="23"/>
        <v/>
      </c>
      <c r="AH93" s="55"/>
      <c r="AI93" s="56"/>
      <c r="AJ93" s="55"/>
      <c r="AK93" s="56"/>
      <c r="AL93" s="55"/>
      <c r="AM93" s="54"/>
      <c r="AN93" s="54" t="str">
        <f t="shared" si="21"/>
        <v/>
      </c>
      <c r="AO93" s="55"/>
      <c r="AP93" s="54"/>
      <c r="AQ93" s="55"/>
      <c r="AR93" s="54"/>
      <c r="AS93" s="55"/>
      <c r="AT93" s="54"/>
      <c r="AU93" s="56" t="str">
        <f t="shared" si="22"/>
        <v/>
      </c>
      <c r="AV93" s="56"/>
      <c r="AW93" s="54"/>
      <c r="AX93" s="54"/>
      <c r="AY93" s="69" t="str">
        <f t="shared" si="36"/>
        <v/>
      </c>
      <c r="AZ93" s="69"/>
      <c r="BA93" s="50"/>
      <c r="BB93" s="51"/>
      <c r="BC93" s="51"/>
      <c r="BD93" s="149" t="str">
        <f t="shared" si="24"/>
        <v>--</v>
      </c>
      <c r="BE93" s="150" t="str">
        <f t="shared" si="25"/>
        <v>--</v>
      </c>
      <c r="BF93" s="150" t="str">
        <f t="shared" si="26"/>
        <v>--</v>
      </c>
      <c r="BG93" s="151" t="str">
        <f t="shared" si="27"/>
        <v>--</v>
      </c>
      <c r="BH93" s="149" t="str">
        <f t="shared" si="28"/>
        <v>--</v>
      </c>
      <c r="BI93" s="150" t="str">
        <f t="shared" si="29"/>
        <v>--</v>
      </c>
      <c r="BJ93" s="150" t="str">
        <f t="shared" si="30"/>
        <v>--</v>
      </c>
      <c r="BK93" s="151" t="str">
        <f t="shared" si="31"/>
        <v>--</v>
      </c>
      <c r="BL93" s="49" t="str">
        <f t="shared" si="32"/>
        <v/>
      </c>
      <c r="BM93" s="50" t="str">
        <f t="shared" si="33"/>
        <v/>
      </c>
      <c r="BN93" s="49" t="str">
        <f t="shared" si="34"/>
        <v/>
      </c>
      <c r="BO93" s="50" t="str">
        <f t="shared" si="35"/>
        <v/>
      </c>
      <c r="BP93" s="50"/>
      <c r="BQ93" s="50"/>
      <c r="BR93" s="51"/>
      <c r="BS93" s="51"/>
      <c r="BT93" s="51"/>
      <c r="BU93" s="51"/>
      <c r="BV93" s="50">
        <v>1</v>
      </c>
      <c r="BW93" s="50">
        <v>1</v>
      </c>
      <c r="BX93" s="50">
        <v>1</v>
      </c>
      <c r="BY93" s="50">
        <v>1</v>
      </c>
    </row>
    <row r="94" spans="1:77" s="48" customFormat="1" ht="15" customHeight="1">
      <c r="A94" s="223">
        <v>351</v>
      </c>
      <c r="B94" s="291">
        <v>351</v>
      </c>
      <c r="C94" s="53" t="s">
        <v>196</v>
      </c>
      <c r="D94" s="13"/>
      <c r="E94" s="132"/>
      <c r="F94" s="132"/>
      <c r="G94" s="152"/>
      <c r="H94" s="152"/>
      <c r="I94" s="66"/>
      <c r="J94" s="66"/>
      <c r="K94" s="52"/>
      <c r="L94" s="54"/>
      <c r="M94" s="55"/>
      <c r="N94" s="54"/>
      <c r="O94" s="55"/>
      <c r="P94" s="54"/>
      <c r="Q94" s="55"/>
      <c r="R94" s="54"/>
      <c r="S94" s="55"/>
      <c r="T94" s="54"/>
      <c r="U94" s="55"/>
      <c r="V94" s="56"/>
      <c r="W94" s="55"/>
      <c r="X94" s="56"/>
      <c r="Y94" s="55"/>
      <c r="Z94" s="56"/>
      <c r="AA94" s="55"/>
      <c r="AB94" s="56"/>
      <c r="AC94" s="55"/>
      <c r="AD94" s="56"/>
      <c r="AE94" s="55"/>
      <c r="AF94" s="56"/>
      <c r="AG94" s="56" t="str">
        <f t="shared" si="23"/>
        <v/>
      </c>
      <c r="AH94" s="55"/>
      <c r="AI94" s="56"/>
      <c r="AJ94" s="55"/>
      <c r="AK94" s="56"/>
      <c r="AL94" s="55"/>
      <c r="AM94" s="54"/>
      <c r="AN94" s="54" t="str">
        <f t="shared" si="21"/>
        <v/>
      </c>
      <c r="AO94" s="55"/>
      <c r="AP94" s="54"/>
      <c r="AQ94" s="55"/>
      <c r="AR94" s="54"/>
      <c r="AS94" s="55"/>
      <c r="AT94" s="54"/>
      <c r="AU94" s="56" t="str">
        <f t="shared" si="22"/>
        <v/>
      </c>
      <c r="AV94" s="56"/>
      <c r="AW94" s="54"/>
      <c r="AX94" s="54"/>
      <c r="AY94" s="69" t="str">
        <f t="shared" si="36"/>
        <v/>
      </c>
      <c r="AZ94" s="69"/>
      <c r="BA94" s="50"/>
      <c r="BB94" s="51"/>
      <c r="BC94" s="51"/>
      <c r="BD94" s="149" t="str">
        <f t="shared" si="24"/>
        <v>--</v>
      </c>
      <c r="BE94" s="150" t="str">
        <f t="shared" si="25"/>
        <v>--</v>
      </c>
      <c r="BF94" s="150" t="str">
        <f t="shared" si="26"/>
        <v>--</v>
      </c>
      <c r="BG94" s="151" t="str">
        <f t="shared" si="27"/>
        <v>--</v>
      </c>
      <c r="BH94" s="149" t="str">
        <f t="shared" si="28"/>
        <v>--</v>
      </c>
      <c r="BI94" s="150" t="str">
        <f t="shared" si="29"/>
        <v>--</v>
      </c>
      <c r="BJ94" s="150" t="str">
        <f t="shared" si="30"/>
        <v>--</v>
      </c>
      <c r="BK94" s="151" t="str">
        <f t="shared" si="31"/>
        <v>--</v>
      </c>
      <c r="BL94" s="49" t="str">
        <f t="shared" si="32"/>
        <v/>
      </c>
      <c r="BM94" s="50" t="str">
        <f t="shared" si="33"/>
        <v/>
      </c>
      <c r="BN94" s="49" t="str">
        <f t="shared" si="34"/>
        <v/>
      </c>
      <c r="BO94" s="50" t="str">
        <f t="shared" si="35"/>
        <v/>
      </c>
      <c r="BP94" s="50"/>
      <c r="BQ94" s="50"/>
      <c r="BR94" s="51"/>
      <c r="BS94" s="51"/>
      <c r="BT94" s="51"/>
      <c r="BU94" s="51"/>
      <c r="BV94" s="50">
        <v>1</v>
      </c>
      <c r="BW94" s="50">
        <v>1</v>
      </c>
      <c r="BX94" s="50">
        <v>1</v>
      </c>
      <c r="BY94" s="50">
        <v>1</v>
      </c>
    </row>
    <row r="95" spans="1:77" s="48" customFormat="1" ht="15" customHeight="1">
      <c r="A95" s="223">
        <v>95</v>
      </c>
      <c r="B95" s="169" t="s">
        <v>197</v>
      </c>
      <c r="C95" s="53" t="s">
        <v>198</v>
      </c>
      <c r="D95" s="13"/>
      <c r="E95" s="132"/>
      <c r="F95" s="132"/>
      <c r="G95" s="152"/>
      <c r="H95" s="152"/>
      <c r="I95" s="66"/>
      <c r="J95" s="66"/>
      <c r="K95" s="52" t="s">
        <v>25</v>
      </c>
      <c r="L95" s="54"/>
      <c r="M95" s="55"/>
      <c r="N95" s="54"/>
      <c r="O95" s="55"/>
      <c r="P95" s="54"/>
      <c r="Q95" s="55"/>
      <c r="R95" s="54"/>
      <c r="S95" s="55"/>
      <c r="T95" s="54"/>
      <c r="U95" s="55"/>
      <c r="V95" s="56"/>
      <c r="W95" s="55"/>
      <c r="X95" s="56"/>
      <c r="Y95" s="55"/>
      <c r="Z95" s="56"/>
      <c r="AA95" s="55"/>
      <c r="AB95" s="56"/>
      <c r="AC95" s="55"/>
      <c r="AD95" s="56"/>
      <c r="AE95" s="55"/>
      <c r="AF95" s="56"/>
      <c r="AG95" s="56" t="str">
        <f t="shared" si="23"/>
        <v/>
      </c>
      <c r="AH95" s="55"/>
      <c r="AI95" s="56"/>
      <c r="AJ95" s="55"/>
      <c r="AK95" s="56"/>
      <c r="AL95" s="55"/>
      <c r="AM95" s="54"/>
      <c r="AN95" s="54" t="str">
        <f t="shared" si="21"/>
        <v/>
      </c>
      <c r="AO95" s="55"/>
      <c r="AP95" s="54">
        <v>1.4999999999999999E-2</v>
      </c>
      <c r="AQ95" s="55">
        <v>31778</v>
      </c>
      <c r="AR95" s="54"/>
      <c r="AS95" s="55"/>
      <c r="AT95" s="54"/>
      <c r="AU95" s="56" t="str">
        <f t="shared" si="22"/>
        <v/>
      </c>
      <c r="AV95" s="56"/>
      <c r="AW95" s="54"/>
      <c r="AX95" s="54"/>
      <c r="AY95" s="69" t="str">
        <f t="shared" si="36"/>
        <v/>
      </c>
      <c r="AZ95" s="69"/>
      <c r="BA95" s="50"/>
      <c r="BB95" s="51"/>
      <c r="BC95" s="51"/>
      <c r="BD95" s="149" t="str">
        <f t="shared" si="24"/>
        <v>--</v>
      </c>
      <c r="BE95" s="150" t="str">
        <f t="shared" si="25"/>
        <v>--</v>
      </c>
      <c r="BF95" s="150" t="str">
        <f t="shared" si="26"/>
        <v>--</v>
      </c>
      <c r="BG95" s="151" t="str">
        <f t="shared" si="27"/>
        <v>--</v>
      </c>
      <c r="BH95" s="149" t="str">
        <f t="shared" si="28"/>
        <v>--</v>
      </c>
      <c r="BI95" s="150" t="str">
        <f t="shared" si="29"/>
        <v>--</v>
      </c>
      <c r="BJ95" s="150" t="str">
        <f t="shared" si="30"/>
        <v>--</v>
      </c>
      <c r="BK95" s="151" t="str">
        <f t="shared" si="31"/>
        <v>--</v>
      </c>
      <c r="BL95" s="49" t="str">
        <f t="shared" si="32"/>
        <v/>
      </c>
      <c r="BM95" s="50" t="str">
        <f t="shared" si="33"/>
        <v/>
      </c>
      <c r="BN95" s="49" t="str">
        <f t="shared" si="34"/>
        <v/>
      </c>
      <c r="BO95" s="50" t="str">
        <f t="shared" si="35"/>
        <v/>
      </c>
      <c r="BP95" s="50"/>
      <c r="BQ95" s="50"/>
      <c r="BR95" s="51"/>
      <c r="BS95" s="51"/>
      <c r="BT95" s="51"/>
      <c r="BU95" s="51"/>
      <c r="BV95" s="50">
        <v>1</v>
      </c>
      <c r="BW95" s="50">
        <v>1</v>
      </c>
      <c r="BX95" s="50">
        <v>1</v>
      </c>
      <c r="BY95" s="50">
        <v>1</v>
      </c>
    </row>
    <row r="96" spans="1:77" s="48" customFormat="1" ht="15" customHeight="1">
      <c r="A96" s="223">
        <v>96</v>
      </c>
      <c r="B96" s="169" t="s">
        <v>199</v>
      </c>
      <c r="C96" s="57" t="s">
        <v>200</v>
      </c>
      <c r="D96" s="57"/>
      <c r="E96" s="153"/>
      <c r="F96" s="153"/>
      <c r="G96" s="154"/>
      <c r="H96" s="154"/>
      <c r="I96" s="67"/>
      <c r="J96" s="67"/>
      <c r="K96" s="72"/>
      <c r="L96" s="54"/>
      <c r="M96" s="55"/>
      <c r="N96" s="54"/>
      <c r="O96" s="55"/>
      <c r="P96" s="54"/>
      <c r="Q96" s="55"/>
      <c r="R96" s="54"/>
      <c r="S96" s="55"/>
      <c r="T96" s="54"/>
      <c r="U96" s="55"/>
      <c r="V96" s="56"/>
      <c r="W96" s="55"/>
      <c r="X96" s="56"/>
      <c r="Y96" s="55"/>
      <c r="Z96" s="56"/>
      <c r="AA96" s="55"/>
      <c r="AB96" s="56"/>
      <c r="AC96" s="55"/>
      <c r="AD96" s="56"/>
      <c r="AE96" s="55"/>
      <c r="AF96" s="56"/>
      <c r="AG96" s="56" t="str">
        <f t="shared" si="23"/>
        <v/>
      </c>
      <c r="AH96" s="55"/>
      <c r="AI96" s="56"/>
      <c r="AJ96" s="55"/>
      <c r="AK96" s="56"/>
      <c r="AL96" s="55"/>
      <c r="AM96" s="54"/>
      <c r="AN96" s="54" t="str">
        <f t="shared" si="21"/>
        <v/>
      </c>
      <c r="AO96" s="55"/>
      <c r="AP96" s="54"/>
      <c r="AQ96" s="55"/>
      <c r="AR96" s="54"/>
      <c r="AS96" s="55"/>
      <c r="AT96" s="54"/>
      <c r="AU96" s="56" t="str">
        <f t="shared" si="22"/>
        <v/>
      </c>
      <c r="AV96" s="56"/>
      <c r="AW96" s="54"/>
      <c r="AX96" s="54"/>
      <c r="AY96" s="69" t="str">
        <f t="shared" si="36"/>
        <v/>
      </c>
      <c r="AZ96" s="69"/>
      <c r="BA96" s="50"/>
      <c r="BB96" s="51"/>
      <c r="BC96" s="51"/>
      <c r="BD96" s="149" t="str">
        <f t="shared" si="24"/>
        <v>--</v>
      </c>
      <c r="BE96" s="150" t="str">
        <f t="shared" si="25"/>
        <v>--</v>
      </c>
      <c r="BF96" s="150" t="str">
        <f t="shared" si="26"/>
        <v>--</v>
      </c>
      <c r="BG96" s="151" t="str">
        <f t="shared" si="27"/>
        <v>--</v>
      </c>
      <c r="BH96" s="149" t="str">
        <f t="shared" si="28"/>
        <v>--</v>
      </c>
      <c r="BI96" s="150" t="str">
        <f t="shared" si="29"/>
        <v>--</v>
      </c>
      <c r="BJ96" s="150" t="str">
        <f t="shared" si="30"/>
        <v>--</v>
      </c>
      <c r="BK96" s="151" t="str">
        <f t="shared" si="31"/>
        <v>--</v>
      </c>
      <c r="BL96" s="49" t="str">
        <f t="shared" si="32"/>
        <v/>
      </c>
      <c r="BM96" s="50" t="str">
        <f t="shared" si="33"/>
        <v/>
      </c>
      <c r="BN96" s="49" t="str">
        <f t="shared" si="34"/>
        <v/>
      </c>
      <c r="BO96" s="50" t="str">
        <f t="shared" si="35"/>
        <v/>
      </c>
      <c r="BP96" s="50"/>
      <c r="BQ96" s="50"/>
      <c r="BR96" s="51"/>
      <c r="BS96" s="51"/>
      <c r="BT96" s="51"/>
      <c r="BU96" s="51"/>
      <c r="BV96" s="50">
        <v>1</v>
      </c>
      <c r="BW96" s="50">
        <v>1</v>
      </c>
      <c r="BX96" s="50">
        <v>1</v>
      </c>
      <c r="BY96" s="50">
        <v>1</v>
      </c>
    </row>
    <row r="97" spans="1:77" s="48" customFormat="1" ht="15" customHeight="1">
      <c r="A97" s="223">
        <v>97</v>
      </c>
      <c r="B97" s="169" t="s">
        <v>201</v>
      </c>
      <c r="C97" s="53" t="s">
        <v>202</v>
      </c>
      <c r="D97" s="302" t="s">
        <v>1494</v>
      </c>
      <c r="E97" s="132"/>
      <c r="F97" s="132"/>
      <c r="G97" s="152"/>
      <c r="H97" s="152"/>
      <c r="I97" s="66"/>
      <c r="J97" s="66"/>
      <c r="K97" s="52" t="s">
        <v>25</v>
      </c>
      <c r="L97" s="54">
        <v>0.02</v>
      </c>
      <c r="M97" s="55">
        <v>43132</v>
      </c>
      <c r="N97" s="54">
        <v>0.2</v>
      </c>
      <c r="O97" s="55">
        <v>43132</v>
      </c>
      <c r="P97" s="54"/>
      <c r="Q97" s="55"/>
      <c r="R97" s="54"/>
      <c r="S97" s="55"/>
      <c r="T97" s="54"/>
      <c r="U97" s="55"/>
      <c r="V97" s="56">
        <v>1E-3</v>
      </c>
      <c r="W97" s="55">
        <v>34455</v>
      </c>
      <c r="X97" s="56"/>
      <c r="Y97" s="55"/>
      <c r="Z97" s="56"/>
      <c r="AA97" s="55"/>
      <c r="AB97" s="56"/>
      <c r="AC97" s="55"/>
      <c r="AD97" s="56"/>
      <c r="AE97" s="55"/>
      <c r="AF97" s="56"/>
      <c r="AG97" s="56" t="str">
        <f t="shared" si="23"/>
        <v/>
      </c>
      <c r="AH97" s="55"/>
      <c r="AI97" s="56"/>
      <c r="AJ97" s="55"/>
      <c r="AK97" s="56">
        <v>0.7</v>
      </c>
      <c r="AL97" s="55">
        <v>35827</v>
      </c>
      <c r="AM97" s="54">
        <v>1E-4</v>
      </c>
      <c r="AN97" s="54">
        <f t="shared" si="21"/>
        <v>9.9999999999999985E-3</v>
      </c>
      <c r="AO97" s="55">
        <v>35827</v>
      </c>
      <c r="AP97" s="54"/>
      <c r="AQ97" s="55"/>
      <c r="AR97" s="54"/>
      <c r="AS97" s="55"/>
      <c r="AT97" s="54"/>
      <c r="AU97" s="56" t="str">
        <f t="shared" si="22"/>
        <v/>
      </c>
      <c r="AV97" s="56"/>
      <c r="AW97" s="54"/>
      <c r="AX97" s="54"/>
      <c r="AY97" s="69">
        <f t="shared" si="36"/>
        <v>1</v>
      </c>
      <c r="AZ97" s="69">
        <v>1</v>
      </c>
      <c r="BA97" s="50"/>
      <c r="BB97" s="51"/>
      <c r="BC97" s="51"/>
      <c r="BD97" s="149">
        <f t="shared" si="24"/>
        <v>9.9999999999999985E-3</v>
      </c>
      <c r="BE97" s="150" t="str">
        <f t="shared" si="25"/>
        <v>--</v>
      </c>
      <c r="BF97" s="150" t="str">
        <f t="shared" si="26"/>
        <v>I</v>
      </c>
      <c r="BG97" s="151">
        <f t="shared" si="27"/>
        <v>35827</v>
      </c>
      <c r="BH97" s="149">
        <f t="shared" si="28"/>
        <v>0.02</v>
      </c>
      <c r="BI97" s="150" t="str">
        <f t="shared" si="29"/>
        <v>--</v>
      </c>
      <c r="BJ97" s="150" t="str">
        <f t="shared" si="30"/>
        <v>T</v>
      </c>
      <c r="BK97" s="151">
        <f t="shared" si="31"/>
        <v>43132</v>
      </c>
      <c r="BL97" s="49">
        <f t="shared" si="32"/>
        <v>0.2</v>
      </c>
      <c r="BM97" s="50" t="str">
        <f t="shared" si="33"/>
        <v>Tint</v>
      </c>
      <c r="BN97" s="49">
        <f t="shared" si="34"/>
        <v>0.2</v>
      </c>
      <c r="BO97" s="50" t="str">
        <f t="shared" si="35"/>
        <v>Tint</v>
      </c>
      <c r="BP97" s="50"/>
      <c r="BQ97" s="50"/>
      <c r="BR97" s="51"/>
      <c r="BS97" s="51"/>
      <c r="BT97" s="51"/>
      <c r="BU97" s="51"/>
      <c r="BV97" s="50">
        <v>1</v>
      </c>
      <c r="BW97" s="50">
        <v>1</v>
      </c>
      <c r="BX97" s="50">
        <v>1</v>
      </c>
      <c r="BY97" s="50">
        <v>1</v>
      </c>
    </row>
    <row r="98" spans="1:77" s="48" customFormat="1" ht="15" customHeight="1">
      <c r="A98" s="223">
        <v>98</v>
      </c>
      <c r="B98" s="169" t="s">
        <v>203</v>
      </c>
      <c r="C98" s="57" t="s">
        <v>204</v>
      </c>
      <c r="D98" s="57"/>
      <c r="E98" s="153"/>
      <c r="F98" s="153"/>
      <c r="G98" s="154"/>
      <c r="H98" s="154"/>
      <c r="I98" s="67"/>
      <c r="J98" s="67"/>
      <c r="K98" s="72"/>
      <c r="L98" s="54"/>
      <c r="M98" s="55"/>
      <c r="N98" s="54"/>
      <c r="O98" s="55"/>
      <c r="P98" s="54"/>
      <c r="Q98" s="55"/>
      <c r="R98" s="54">
        <v>5.0000000000000001E-4</v>
      </c>
      <c r="S98" s="55">
        <v>34912</v>
      </c>
      <c r="T98" s="54">
        <v>5.0000000000000001E-4</v>
      </c>
      <c r="U98" s="55">
        <v>34912</v>
      </c>
      <c r="V98" s="56">
        <v>0.01</v>
      </c>
      <c r="W98" s="55">
        <v>34912</v>
      </c>
      <c r="X98" s="56"/>
      <c r="Y98" s="55"/>
      <c r="Z98" s="56"/>
      <c r="AA98" s="55"/>
      <c r="AB98" s="56"/>
      <c r="AC98" s="55"/>
      <c r="AD98" s="56"/>
      <c r="AE98" s="55"/>
      <c r="AF98" s="56"/>
      <c r="AG98" s="56" t="str">
        <f t="shared" si="23"/>
        <v/>
      </c>
      <c r="AH98" s="55"/>
      <c r="AI98" s="56"/>
      <c r="AJ98" s="55"/>
      <c r="AK98" s="56"/>
      <c r="AL98" s="55"/>
      <c r="AM98" s="54"/>
      <c r="AN98" s="54" t="str">
        <f t="shared" si="21"/>
        <v/>
      </c>
      <c r="AO98" s="55"/>
      <c r="AP98" s="54">
        <v>2.9999999999999997E-4</v>
      </c>
      <c r="AQ98" s="55">
        <v>40057</v>
      </c>
      <c r="AR98" s="54">
        <v>10</v>
      </c>
      <c r="AS98" s="55">
        <v>40057</v>
      </c>
      <c r="AT98" s="54"/>
      <c r="AU98" s="56" t="str">
        <f t="shared" si="22"/>
        <v/>
      </c>
      <c r="AV98" s="56"/>
      <c r="AW98" s="54"/>
      <c r="AX98" s="54"/>
      <c r="AY98" s="69" t="str">
        <f t="shared" si="36"/>
        <v/>
      </c>
      <c r="AZ98" s="69"/>
      <c r="BA98" s="50"/>
      <c r="BB98" s="51"/>
      <c r="BC98" s="51"/>
      <c r="BD98" s="149" t="str">
        <f t="shared" si="24"/>
        <v>--</v>
      </c>
      <c r="BE98" s="150" t="str">
        <f t="shared" si="25"/>
        <v>--</v>
      </c>
      <c r="BF98" s="150" t="str">
        <f t="shared" si="26"/>
        <v>--</v>
      </c>
      <c r="BG98" s="151" t="str">
        <f t="shared" si="27"/>
        <v>--</v>
      </c>
      <c r="BH98" s="149" t="str">
        <f t="shared" si="28"/>
        <v>--</v>
      </c>
      <c r="BI98" s="150" t="str">
        <f t="shared" si="29"/>
        <v>--</v>
      </c>
      <c r="BJ98" s="150" t="str">
        <f t="shared" si="30"/>
        <v>--</v>
      </c>
      <c r="BK98" s="151" t="str">
        <f t="shared" si="31"/>
        <v>--</v>
      </c>
      <c r="BL98" s="49" t="str">
        <f t="shared" si="32"/>
        <v/>
      </c>
      <c r="BM98" s="50" t="str">
        <f t="shared" si="33"/>
        <v/>
      </c>
      <c r="BN98" s="49" t="str">
        <f t="shared" si="34"/>
        <v/>
      </c>
      <c r="BO98" s="50" t="str">
        <f t="shared" si="35"/>
        <v/>
      </c>
      <c r="BP98" s="50"/>
      <c r="BQ98" s="50"/>
      <c r="BR98" s="51"/>
      <c r="BS98" s="51"/>
      <c r="BT98" s="51"/>
      <c r="BU98" s="51"/>
      <c r="BV98" s="50">
        <v>1</v>
      </c>
      <c r="BW98" s="50">
        <v>1</v>
      </c>
      <c r="BX98" s="50">
        <v>1</v>
      </c>
      <c r="BY98" s="50">
        <v>1</v>
      </c>
    </row>
    <row r="99" spans="1:77" s="48" customFormat="1" ht="15" customHeight="1">
      <c r="A99" s="223">
        <v>99</v>
      </c>
      <c r="B99" s="169" t="s">
        <v>205</v>
      </c>
      <c r="C99" s="57" t="s">
        <v>206</v>
      </c>
      <c r="D99" s="57"/>
      <c r="E99" s="153"/>
      <c r="F99" s="153"/>
      <c r="G99" s="154"/>
      <c r="H99" s="154"/>
      <c r="I99" s="67"/>
      <c r="J99" s="67"/>
      <c r="K99" s="72"/>
      <c r="L99" s="54"/>
      <c r="M99" s="55"/>
      <c r="N99" s="54"/>
      <c r="O99" s="55"/>
      <c r="P99" s="54"/>
      <c r="Q99" s="55"/>
      <c r="R99" s="54"/>
      <c r="S99" s="55"/>
      <c r="T99" s="54"/>
      <c r="U99" s="55"/>
      <c r="V99" s="56"/>
      <c r="W99" s="55"/>
      <c r="X99" s="56"/>
      <c r="Y99" s="55"/>
      <c r="Z99" s="56"/>
      <c r="AA99" s="55"/>
      <c r="AB99" s="56"/>
      <c r="AC99" s="55"/>
      <c r="AD99" s="56"/>
      <c r="AE99" s="55"/>
      <c r="AF99" s="56"/>
      <c r="AG99" s="56" t="str">
        <f t="shared" si="23"/>
        <v/>
      </c>
      <c r="AH99" s="55"/>
      <c r="AI99" s="56"/>
      <c r="AJ99" s="55"/>
      <c r="AK99" s="56"/>
      <c r="AL99" s="55"/>
      <c r="AM99" s="54"/>
      <c r="AN99" s="54" t="str">
        <f t="shared" si="21"/>
        <v/>
      </c>
      <c r="AO99" s="55"/>
      <c r="AP99" s="54"/>
      <c r="AQ99" s="55"/>
      <c r="AR99" s="54"/>
      <c r="AS99" s="55"/>
      <c r="AT99" s="54"/>
      <c r="AU99" s="56" t="str">
        <f t="shared" si="22"/>
        <v/>
      </c>
      <c r="AV99" s="56"/>
      <c r="AW99" s="54"/>
      <c r="AX99" s="54"/>
      <c r="AY99" s="69" t="str">
        <f t="shared" si="36"/>
        <v/>
      </c>
      <c r="AZ99" s="69"/>
      <c r="BA99" s="50"/>
      <c r="BB99" s="51"/>
      <c r="BC99" s="51"/>
      <c r="BD99" s="149" t="str">
        <f t="shared" si="24"/>
        <v>--</v>
      </c>
      <c r="BE99" s="150" t="str">
        <f t="shared" si="25"/>
        <v>--</v>
      </c>
      <c r="BF99" s="150" t="str">
        <f t="shared" si="26"/>
        <v>--</v>
      </c>
      <c r="BG99" s="151" t="str">
        <f t="shared" si="27"/>
        <v>--</v>
      </c>
      <c r="BH99" s="149" t="str">
        <f t="shared" si="28"/>
        <v>--</v>
      </c>
      <c r="BI99" s="150" t="str">
        <f t="shared" si="29"/>
        <v>--</v>
      </c>
      <c r="BJ99" s="150" t="str">
        <f t="shared" si="30"/>
        <v>--</v>
      </c>
      <c r="BK99" s="151" t="str">
        <f t="shared" si="31"/>
        <v>--</v>
      </c>
      <c r="BL99" s="49" t="str">
        <f t="shared" si="32"/>
        <v/>
      </c>
      <c r="BM99" s="50" t="str">
        <f t="shared" si="33"/>
        <v/>
      </c>
      <c r="BN99" s="49" t="str">
        <f t="shared" si="34"/>
        <v/>
      </c>
      <c r="BO99" s="50" t="str">
        <f t="shared" si="35"/>
        <v/>
      </c>
      <c r="BP99" s="50"/>
      <c r="BQ99" s="50"/>
      <c r="BR99" s="51"/>
      <c r="BS99" s="51"/>
      <c r="BT99" s="51"/>
      <c r="BU99" s="51"/>
      <c r="BV99" s="50">
        <v>1</v>
      </c>
      <c r="BW99" s="50">
        <v>1</v>
      </c>
      <c r="BX99" s="50">
        <v>1</v>
      </c>
      <c r="BY99" s="50">
        <v>1</v>
      </c>
    </row>
    <row r="100" spans="1:77" s="48" customFormat="1" ht="24" customHeight="1">
      <c r="A100" s="223">
        <v>243</v>
      </c>
      <c r="B100" s="169" t="s">
        <v>207</v>
      </c>
      <c r="C100" s="53" t="s">
        <v>208</v>
      </c>
      <c r="D100" s="13"/>
      <c r="E100" s="132"/>
      <c r="F100" s="132"/>
      <c r="G100" s="152"/>
      <c r="H100" s="152"/>
      <c r="I100" s="66"/>
      <c r="J100" s="66"/>
      <c r="K100" s="52"/>
      <c r="L100" s="54"/>
      <c r="M100" s="55"/>
      <c r="N100" s="54"/>
      <c r="O100" s="55"/>
      <c r="P100" s="54"/>
      <c r="Q100" s="55"/>
      <c r="R100" s="54"/>
      <c r="S100" s="55"/>
      <c r="T100" s="54"/>
      <c r="U100" s="55"/>
      <c r="V100" s="56"/>
      <c r="W100" s="55"/>
      <c r="X100" s="56"/>
      <c r="Y100" s="55"/>
      <c r="Z100" s="56"/>
      <c r="AA100" s="55"/>
      <c r="AB100" s="56"/>
      <c r="AC100" s="55"/>
      <c r="AD100" s="56"/>
      <c r="AE100" s="55"/>
      <c r="AF100" s="56"/>
      <c r="AG100" s="56" t="str">
        <f t="shared" si="23"/>
        <v/>
      </c>
      <c r="AH100" s="55"/>
      <c r="AI100" s="56"/>
      <c r="AJ100" s="55"/>
      <c r="AK100" s="56"/>
      <c r="AL100" s="55"/>
      <c r="AM100" s="54"/>
      <c r="AN100" s="54" t="str">
        <f t="shared" si="21"/>
        <v/>
      </c>
      <c r="AO100" s="55"/>
      <c r="AP100" s="54">
        <v>30</v>
      </c>
      <c r="AQ100" s="55">
        <v>31868</v>
      </c>
      <c r="AR100" s="54"/>
      <c r="AS100" s="55"/>
      <c r="AT100" s="54"/>
      <c r="AU100" s="56" t="str">
        <f t="shared" si="22"/>
        <v/>
      </c>
      <c r="AV100" s="56"/>
      <c r="AW100" s="54"/>
      <c r="AX100" s="54"/>
      <c r="AY100" s="69" t="str">
        <f t="shared" si="36"/>
        <v/>
      </c>
      <c r="AZ100" s="69"/>
      <c r="BA100" s="50"/>
      <c r="BB100" s="51"/>
      <c r="BC100" s="51"/>
      <c r="BD100" s="149" t="str">
        <f t="shared" si="24"/>
        <v>--</v>
      </c>
      <c r="BE100" s="150" t="str">
        <f t="shared" si="25"/>
        <v>--</v>
      </c>
      <c r="BF100" s="150" t="str">
        <f t="shared" si="26"/>
        <v>--</v>
      </c>
      <c r="BG100" s="151" t="str">
        <f t="shared" si="27"/>
        <v>--</v>
      </c>
      <c r="BH100" s="149" t="str">
        <f t="shared" si="28"/>
        <v>--</v>
      </c>
      <c r="BI100" s="150" t="str">
        <f t="shared" si="29"/>
        <v>--</v>
      </c>
      <c r="BJ100" s="150" t="str">
        <f t="shared" si="30"/>
        <v>--</v>
      </c>
      <c r="BK100" s="151" t="str">
        <f t="shared" si="31"/>
        <v>--</v>
      </c>
      <c r="BL100" s="49" t="str">
        <f t="shared" si="32"/>
        <v/>
      </c>
      <c r="BM100" s="50" t="str">
        <f t="shared" si="33"/>
        <v/>
      </c>
      <c r="BN100" s="49" t="str">
        <f t="shared" si="34"/>
        <v/>
      </c>
      <c r="BO100" s="50" t="str">
        <f t="shared" si="35"/>
        <v/>
      </c>
      <c r="BP100" s="50"/>
      <c r="BQ100" s="50"/>
      <c r="BR100" s="51"/>
      <c r="BS100" s="51"/>
      <c r="BT100" s="51"/>
      <c r="BU100" s="51"/>
      <c r="BV100" s="50">
        <v>1</v>
      </c>
      <c r="BW100" s="50">
        <v>1</v>
      </c>
      <c r="BX100" s="50">
        <v>1</v>
      </c>
      <c r="BY100" s="50">
        <v>1</v>
      </c>
    </row>
    <row r="101" spans="1:77" s="48" customFormat="1" ht="19.5" customHeight="1">
      <c r="A101" s="223">
        <v>100</v>
      </c>
      <c r="B101" s="169" t="s">
        <v>209</v>
      </c>
      <c r="C101" s="53" t="s">
        <v>210</v>
      </c>
      <c r="D101" s="13"/>
      <c r="E101" s="132"/>
      <c r="F101" s="132"/>
      <c r="G101" s="152"/>
      <c r="H101" s="152"/>
      <c r="I101" s="66"/>
      <c r="J101" s="66"/>
      <c r="K101" s="52"/>
      <c r="L101" s="54"/>
      <c r="M101" s="55"/>
      <c r="N101" s="54"/>
      <c r="O101" s="55"/>
      <c r="P101" s="54"/>
      <c r="Q101" s="55"/>
      <c r="R101" s="54"/>
      <c r="S101" s="55"/>
      <c r="T101" s="54"/>
      <c r="U101" s="55"/>
      <c r="V101" s="56"/>
      <c r="W101" s="55"/>
      <c r="X101" s="56"/>
      <c r="Y101" s="55"/>
      <c r="Z101" s="56"/>
      <c r="AA101" s="55"/>
      <c r="AB101" s="56"/>
      <c r="AC101" s="55"/>
      <c r="AD101" s="56"/>
      <c r="AE101" s="55"/>
      <c r="AF101" s="56">
        <v>2.5000000000000001E-5</v>
      </c>
      <c r="AG101" s="56">
        <f t="shared" si="23"/>
        <v>3.9999999999999994E-2</v>
      </c>
      <c r="AH101" s="55">
        <v>36251</v>
      </c>
      <c r="AI101" s="56"/>
      <c r="AJ101" s="55"/>
      <c r="AK101" s="56"/>
      <c r="AL101" s="55"/>
      <c r="AM101" s="54"/>
      <c r="AN101" s="54" t="str">
        <f t="shared" si="21"/>
        <v/>
      </c>
      <c r="AO101" s="55"/>
      <c r="AP101" s="54"/>
      <c r="AQ101" s="55"/>
      <c r="AR101" s="54"/>
      <c r="AS101" s="55"/>
      <c r="AT101" s="54"/>
      <c r="AU101" s="56" t="str">
        <f t="shared" si="22"/>
        <v/>
      </c>
      <c r="AV101" s="56"/>
      <c r="AW101" s="54"/>
      <c r="AX101" s="54"/>
      <c r="AY101" s="69">
        <f t="shared" si="36"/>
        <v>1</v>
      </c>
      <c r="AZ101" s="69">
        <v>1</v>
      </c>
      <c r="BA101" s="50"/>
      <c r="BB101" s="51"/>
      <c r="BC101" s="51"/>
      <c r="BD101" s="149">
        <f t="shared" si="24"/>
        <v>3.9999999999999994E-2</v>
      </c>
      <c r="BE101" s="150" t="str">
        <f t="shared" si="25"/>
        <v>--</v>
      </c>
      <c r="BF101" s="150" t="str">
        <f t="shared" si="26"/>
        <v>O</v>
      </c>
      <c r="BG101" s="151">
        <f t="shared" si="27"/>
        <v>36251</v>
      </c>
      <c r="BH101" s="149" t="str">
        <f t="shared" si="28"/>
        <v>--</v>
      </c>
      <c r="BI101" s="150" t="str">
        <f t="shared" si="29"/>
        <v>--</v>
      </c>
      <c r="BJ101" s="150" t="str">
        <f t="shared" si="30"/>
        <v>--</v>
      </c>
      <c r="BK101" s="151" t="str">
        <f t="shared" si="31"/>
        <v>--</v>
      </c>
      <c r="BL101" s="49" t="str">
        <f t="shared" si="32"/>
        <v/>
      </c>
      <c r="BM101" s="50" t="str">
        <f t="shared" si="33"/>
        <v/>
      </c>
      <c r="BN101" s="49" t="str">
        <f t="shared" si="34"/>
        <v/>
      </c>
      <c r="BO101" s="50" t="str">
        <f t="shared" si="35"/>
        <v/>
      </c>
      <c r="BP101" s="50"/>
      <c r="BQ101" s="50"/>
      <c r="BR101" s="51"/>
      <c r="BS101" s="51"/>
      <c r="BT101" s="51"/>
      <c r="BU101" s="51"/>
      <c r="BV101" s="50">
        <v>1</v>
      </c>
      <c r="BW101" s="50">
        <v>1</v>
      </c>
      <c r="BX101" s="50">
        <v>1</v>
      </c>
      <c r="BY101" s="50">
        <v>1</v>
      </c>
    </row>
    <row r="102" spans="1:77" s="48" customFormat="1" ht="15" customHeight="1">
      <c r="A102" s="223">
        <v>101</v>
      </c>
      <c r="B102" s="169" t="s">
        <v>211</v>
      </c>
      <c r="C102" s="53" t="s">
        <v>212</v>
      </c>
      <c r="D102" s="302" t="s">
        <v>1494</v>
      </c>
      <c r="E102" s="132">
        <v>0.1</v>
      </c>
      <c r="F102" s="132">
        <f>L102</f>
        <v>0.15</v>
      </c>
      <c r="G102" s="152"/>
      <c r="H102" s="152">
        <v>43231</v>
      </c>
      <c r="I102" s="66" t="s">
        <v>36</v>
      </c>
      <c r="J102" s="66"/>
      <c r="K102" s="52" t="s">
        <v>25</v>
      </c>
      <c r="L102" s="54">
        <v>0.15</v>
      </c>
      <c r="M102" s="55">
        <v>40483</v>
      </c>
      <c r="N102" s="54">
        <v>5.8</v>
      </c>
      <c r="O102" s="55">
        <v>40483</v>
      </c>
      <c r="P102" s="54">
        <v>170</v>
      </c>
      <c r="Q102" s="55">
        <v>40483</v>
      </c>
      <c r="R102" s="54"/>
      <c r="S102" s="55"/>
      <c r="T102" s="54"/>
      <c r="U102" s="55"/>
      <c r="V102" s="56"/>
      <c r="W102" s="55"/>
      <c r="X102" s="56">
        <v>210</v>
      </c>
      <c r="Y102" s="55">
        <v>36251</v>
      </c>
      <c r="Z102" s="56"/>
      <c r="AA102" s="55"/>
      <c r="AB102" s="56">
        <v>0.2</v>
      </c>
      <c r="AC102" s="55">
        <v>36557</v>
      </c>
      <c r="AD102" s="56"/>
      <c r="AE102" s="55"/>
      <c r="AF102" s="56"/>
      <c r="AG102" s="56" t="str">
        <f t="shared" si="23"/>
        <v/>
      </c>
      <c r="AH102" s="55"/>
      <c r="AI102" s="56"/>
      <c r="AJ102" s="55"/>
      <c r="AK102" s="56"/>
      <c r="AL102" s="55"/>
      <c r="AM102" s="54"/>
      <c r="AN102" s="54" t="str">
        <f t="shared" si="21"/>
        <v/>
      </c>
      <c r="AO102" s="55"/>
      <c r="AP102" s="54">
        <v>0.1</v>
      </c>
      <c r="AQ102" s="55">
        <v>34486</v>
      </c>
      <c r="AR102" s="54"/>
      <c r="AS102" s="55"/>
      <c r="AT102" s="54"/>
      <c r="AU102" s="56" t="str">
        <f t="shared" si="22"/>
        <v/>
      </c>
      <c r="AV102" s="56"/>
      <c r="AW102" s="54"/>
      <c r="AX102" s="54"/>
      <c r="AY102" s="69">
        <f t="shared" si="36"/>
        <v>1</v>
      </c>
      <c r="AZ102" s="69">
        <v>1</v>
      </c>
      <c r="BA102" s="50"/>
      <c r="BB102" s="51"/>
      <c r="BC102" s="51"/>
      <c r="BD102" s="149" t="str">
        <f t="shared" si="24"/>
        <v>--</v>
      </c>
      <c r="BE102" s="150" t="str">
        <f t="shared" si="25"/>
        <v>--</v>
      </c>
      <c r="BF102" s="150" t="str">
        <f t="shared" si="26"/>
        <v>--</v>
      </c>
      <c r="BG102" s="151" t="str">
        <f t="shared" si="27"/>
        <v>--</v>
      </c>
      <c r="BH102" s="149">
        <f t="shared" si="28"/>
        <v>0.15</v>
      </c>
      <c r="BI102" s="150" t="str">
        <f t="shared" si="29"/>
        <v>A</v>
      </c>
      <c r="BJ102" s="150" t="str">
        <f t="shared" si="30"/>
        <v>T</v>
      </c>
      <c r="BK102" s="151">
        <f t="shared" si="31"/>
        <v>43231</v>
      </c>
      <c r="BL102" s="49">
        <f t="shared" si="32"/>
        <v>170</v>
      </c>
      <c r="BM102" s="50" t="str">
        <f t="shared" si="33"/>
        <v>T</v>
      </c>
      <c r="BN102" s="49">
        <f t="shared" si="34"/>
        <v>170</v>
      </c>
      <c r="BO102" s="50" t="str">
        <f t="shared" si="35"/>
        <v>T</v>
      </c>
      <c r="BP102" s="50"/>
      <c r="BQ102" s="50"/>
      <c r="BR102" s="51"/>
      <c r="BS102" s="51"/>
      <c r="BT102" s="51"/>
      <c r="BU102" s="51"/>
      <c r="BV102" s="50">
        <v>1</v>
      </c>
      <c r="BW102" s="50">
        <v>1</v>
      </c>
      <c r="BX102" s="50">
        <v>1</v>
      </c>
      <c r="BY102" s="50">
        <v>1</v>
      </c>
    </row>
    <row r="103" spans="1:77" s="48" customFormat="1" ht="15" customHeight="1">
      <c r="A103" s="223">
        <v>102</v>
      </c>
      <c r="B103" s="169" t="s">
        <v>213</v>
      </c>
      <c r="C103" s="53" t="s">
        <v>214</v>
      </c>
      <c r="D103" s="302" t="s">
        <v>1494</v>
      </c>
      <c r="E103" s="132"/>
      <c r="F103" s="132"/>
      <c r="G103" s="152"/>
      <c r="H103" s="152"/>
      <c r="I103" s="66"/>
      <c r="J103" s="66"/>
      <c r="K103" s="52"/>
      <c r="L103" s="54"/>
      <c r="M103" s="55"/>
      <c r="N103" s="54">
        <v>2.8</v>
      </c>
      <c r="O103" s="55">
        <v>38231</v>
      </c>
      <c r="P103" s="54"/>
      <c r="Q103" s="55"/>
      <c r="R103" s="54"/>
      <c r="S103" s="55"/>
      <c r="T103" s="54"/>
      <c r="U103" s="55"/>
      <c r="V103" s="56"/>
      <c r="W103" s="55"/>
      <c r="X103" s="56"/>
      <c r="Y103" s="55"/>
      <c r="Z103" s="56"/>
      <c r="AA103" s="55"/>
      <c r="AB103" s="56">
        <v>0.6</v>
      </c>
      <c r="AC103" s="55">
        <v>36892</v>
      </c>
      <c r="AD103" s="56"/>
      <c r="AE103" s="55"/>
      <c r="AF103" s="56"/>
      <c r="AG103" s="56" t="str">
        <f t="shared" si="23"/>
        <v/>
      </c>
      <c r="AH103" s="55"/>
      <c r="AI103" s="56"/>
      <c r="AJ103" s="55"/>
      <c r="AK103" s="56">
        <v>0.2</v>
      </c>
      <c r="AL103" s="55">
        <v>36800</v>
      </c>
      <c r="AM103" s="54"/>
      <c r="AN103" s="54" t="str">
        <f t="shared" si="21"/>
        <v/>
      </c>
      <c r="AO103" s="55"/>
      <c r="AP103" s="54"/>
      <c r="AQ103" s="55"/>
      <c r="AR103" s="54"/>
      <c r="AS103" s="55"/>
      <c r="AT103" s="54"/>
      <c r="AU103" s="56" t="str">
        <f t="shared" si="22"/>
        <v/>
      </c>
      <c r="AV103" s="56"/>
      <c r="AW103" s="54"/>
      <c r="AX103" s="54"/>
      <c r="AY103" s="69">
        <f t="shared" si="36"/>
        <v>1</v>
      </c>
      <c r="AZ103" s="69">
        <v>1</v>
      </c>
      <c r="BA103" s="50"/>
      <c r="BB103" s="51"/>
      <c r="BC103" s="51"/>
      <c r="BD103" s="149" t="str">
        <f t="shared" ref="BD103:BD112" si="37">IF(AND(G103="",AH103="",AO103="",AV103=""), "--", IF(AND(G103&gt;=AH103,G103&gt;=AO103,G103&gt;=AV103), F103, IF(AND(AH103&gt;=AO103,AH103&gt;=AV103), AG103, IF(AO103&gt;=AV103, AN103, IF(ISNUMBER(AV103), AU103, "--")))))</f>
        <v>--</v>
      </c>
      <c r="BE103" s="150" t="str">
        <f t="shared" ref="BE103:BE112" si="38">IF(BD103="--","--", IF(BD103=F103,"A","--"))</f>
        <v>--</v>
      </c>
      <c r="BF103" s="150" t="str">
        <f t="shared" ref="BF103:BF112" si="39">IF(BD103="--","--", IF(BD103=AG103,"O", IF(BD103=AN103,"I", IF(BD103=AU103,"P", IF(BD103=F103,"A")))))</f>
        <v>--</v>
      </c>
      <c r="BG103" s="151" t="str">
        <f t="shared" ref="BG103:BG112" si="40">IF(AND(G103="",AH103="",AO103="",AV103=""), "--", IF(AND(G103&gt;=AH103,G103&gt;=AO103,G103&gt;=AV103), G103, IF(AND(AH103&gt;=AO103,AH103&gt;=AV103), AH103, IF(AO103&gt;=AV103, AO103, IF(ISNUMBER(AV103), AV103, "--")))))</f>
        <v>--</v>
      </c>
      <c r="BH103" s="149">
        <f t="shared" si="28"/>
        <v>0.6</v>
      </c>
      <c r="BI103" s="150" t="str">
        <f t="shared" si="29"/>
        <v>--</v>
      </c>
      <c r="BJ103" s="150" t="str">
        <f t="shared" si="30"/>
        <v>O</v>
      </c>
      <c r="BK103" s="151">
        <f t="shared" si="31"/>
        <v>36892</v>
      </c>
      <c r="BL103" s="49">
        <f t="shared" si="32"/>
        <v>2.8</v>
      </c>
      <c r="BM103" s="50" t="str">
        <f t="shared" ref="BM103:BM134" si="41">IF(COUNTBLANK(BL103),"",IF(BL103=J103,"S",IF(BL103=P103,"T",IF(BL103=X103,"O",IF(BL103=N103,"Tint","")))))</f>
        <v>Tint</v>
      </c>
      <c r="BN103" s="49">
        <f t="shared" si="34"/>
        <v>2.8</v>
      </c>
      <c r="BO103" s="50" t="str">
        <f t="shared" si="35"/>
        <v>Tint</v>
      </c>
      <c r="BP103" s="50"/>
      <c r="BQ103" s="50"/>
      <c r="BR103" s="51"/>
      <c r="BS103" s="51"/>
      <c r="BT103" s="51"/>
      <c r="BU103" s="51"/>
      <c r="BV103" s="50">
        <v>1</v>
      </c>
      <c r="BW103" s="50">
        <v>1</v>
      </c>
      <c r="BX103" s="50">
        <v>1</v>
      </c>
      <c r="BY103" s="50">
        <v>1</v>
      </c>
    </row>
    <row r="104" spans="1:77" s="48" customFormat="1" ht="15" customHeight="1">
      <c r="A104" s="223">
        <v>103</v>
      </c>
      <c r="B104" s="169" t="s">
        <v>215</v>
      </c>
      <c r="C104" s="53" t="s">
        <v>216</v>
      </c>
      <c r="D104" s="13"/>
      <c r="E104" s="132"/>
      <c r="F104" s="132"/>
      <c r="G104" s="152"/>
      <c r="H104" s="152"/>
      <c r="I104" s="66"/>
      <c r="J104" s="66"/>
      <c r="K104" s="52" t="s">
        <v>25</v>
      </c>
      <c r="L104" s="54"/>
      <c r="M104" s="55"/>
      <c r="N104" s="54"/>
      <c r="O104" s="55"/>
      <c r="P104" s="54"/>
      <c r="Q104" s="55"/>
      <c r="R104" s="54"/>
      <c r="S104" s="55"/>
      <c r="T104" s="54"/>
      <c r="U104" s="55"/>
      <c r="V104" s="56"/>
      <c r="W104" s="55"/>
      <c r="X104" s="56"/>
      <c r="Y104" s="55"/>
      <c r="Z104" s="56"/>
      <c r="AA104" s="55"/>
      <c r="AB104" s="56"/>
      <c r="AC104" s="55"/>
      <c r="AD104" s="56"/>
      <c r="AE104" s="55"/>
      <c r="AF104" s="56"/>
      <c r="AG104" s="56" t="str">
        <f t="shared" si="23"/>
        <v/>
      </c>
      <c r="AH104" s="55"/>
      <c r="AI104" s="56"/>
      <c r="AJ104" s="55"/>
      <c r="AK104" s="56"/>
      <c r="AL104" s="55"/>
      <c r="AM104" s="54"/>
      <c r="AN104" s="54" t="str">
        <f t="shared" si="21"/>
        <v/>
      </c>
      <c r="AO104" s="55"/>
      <c r="AP104" s="54"/>
      <c r="AQ104" s="55"/>
      <c r="AR104" s="54"/>
      <c r="AS104" s="55"/>
      <c r="AT104" s="54"/>
      <c r="AU104" s="56" t="str">
        <f t="shared" si="22"/>
        <v/>
      </c>
      <c r="AV104" s="56"/>
      <c r="AW104" s="54"/>
      <c r="AX104" s="54"/>
      <c r="AY104" s="69" t="str">
        <f t="shared" si="36"/>
        <v/>
      </c>
      <c r="AZ104" s="69"/>
      <c r="BA104" s="50"/>
      <c r="BB104" s="51"/>
      <c r="BC104" s="51"/>
      <c r="BD104" s="149" t="str">
        <f t="shared" si="37"/>
        <v>--</v>
      </c>
      <c r="BE104" s="150" t="str">
        <f t="shared" si="38"/>
        <v>--</v>
      </c>
      <c r="BF104" s="150" t="str">
        <f t="shared" si="39"/>
        <v>--</v>
      </c>
      <c r="BG104" s="151" t="str">
        <f t="shared" si="40"/>
        <v>--</v>
      </c>
      <c r="BH104" s="149" t="str">
        <f t="shared" si="28"/>
        <v>--</v>
      </c>
      <c r="BI104" s="150" t="str">
        <f t="shared" si="29"/>
        <v>--</v>
      </c>
      <c r="BJ104" s="150" t="str">
        <f t="shared" si="30"/>
        <v>--</v>
      </c>
      <c r="BK104" s="151" t="str">
        <f t="shared" si="31"/>
        <v>--</v>
      </c>
      <c r="BL104" s="49" t="str">
        <f t="shared" si="32"/>
        <v/>
      </c>
      <c r="BM104" s="50" t="str">
        <f t="shared" si="41"/>
        <v/>
      </c>
      <c r="BN104" s="49" t="str">
        <f t="shared" si="34"/>
        <v/>
      </c>
      <c r="BO104" s="50" t="str">
        <f t="shared" si="35"/>
        <v/>
      </c>
      <c r="BP104" s="50"/>
      <c r="BQ104" s="50"/>
      <c r="BR104" s="51"/>
      <c r="BS104" s="51"/>
      <c r="BT104" s="51"/>
      <c r="BU104" s="51"/>
      <c r="BV104" s="50">
        <v>1</v>
      </c>
      <c r="BW104" s="50">
        <v>1</v>
      </c>
      <c r="BX104" s="50">
        <v>1</v>
      </c>
      <c r="BY104" s="50">
        <v>1</v>
      </c>
    </row>
    <row r="105" spans="1:77" s="48" customFormat="1" ht="15" customHeight="1">
      <c r="A105" s="223">
        <v>104</v>
      </c>
      <c r="B105" s="169" t="s">
        <v>217</v>
      </c>
      <c r="C105" s="53" t="s">
        <v>218</v>
      </c>
      <c r="D105" s="303" t="s">
        <v>1495</v>
      </c>
      <c r="E105" s="132"/>
      <c r="F105" s="132"/>
      <c r="G105" s="152"/>
      <c r="H105" s="152"/>
      <c r="I105" s="66"/>
      <c r="J105" s="66"/>
      <c r="K105" s="52" t="s">
        <v>25</v>
      </c>
      <c r="L105" s="54"/>
      <c r="M105" s="55"/>
      <c r="N105" s="54"/>
      <c r="O105" s="55"/>
      <c r="P105" s="54"/>
      <c r="Q105" s="55"/>
      <c r="R105" s="54"/>
      <c r="S105" s="55"/>
      <c r="T105" s="54"/>
      <c r="U105" s="55"/>
      <c r="V105" s="56"/>
      <c r="W105" s="55"/>
      <c r="X105" s="56"/>
      <c r="Y105" s="55"/>
      <c r="Z105" s="56"/>
      <c r="AA105" s="55"/>
      <c r="AB105" s="56"/>
      <c r="AC105" s="55"/>
      <c r="AD105" s="56"/>
      <c r="AE105" s="55"/>
      <c r="AF105" s="56"/>
      <c r="AG105" s="56" t="str">
        <f t="shared" si="23"/>
        <v/>
      </c>
      <c r="AH105" s="55"/>
      <c r="AI105" s="56"/>
      <c r="AJ105" s="55"/>
      <c r="AK105" s="56">
        <v>0.03</v>
      </c>
      <c r="AL105" s="55">
        <v>33512</v>
      </c>
      <c r="AM105" s="54"/>
      <c r="AN105" s="54" t="str">
        <f t="shared" si="21"/>
        <v/>
      </c>
      <c r="AO105" s="55"/>
      <c r="AP105" s="54"/>
      <c r="AQ105" s="55"/>
      <c r="AR105" s="54"/>
      <c r="AS105" s="55"/>
      <c r="AT105" s="54"/>
      <c r="AU105" s="56" t="str">
        <f t="shared" si="22"/>
        <v/>
      </c>
      <c r="AV105" s="56"/>
      <c r="AW105" s="54"/>
      <c r="AX105" s="54"/>
      <c r="AY105" s="69">
        <f t="shared" si="36"/>
        <v>1</v>
      </c>
      <c r="AZ105" s="69">
        <v>1</v>
      </c>
      <c r="BA105" s="50"/>
      <c r="BB105" s="51"/>
      <c r="BC105" s="51"/>
      <c r="BD105" s="149" t="str">
        <f t="shared" si="37"/>
        <v>--</v>
      </c>
      <c r="BE105" s="150" t="str">
        <f t="shared" si="38"/>
        <v>--</v>
      </c>
      <c r="BF105" s="150" t="str">
        <f t="shared" si="39"/>
        <v>--</v>
      </c>
      <c r="BG105" s="151" t="str">
        <f t="shared" si="40"/>
        <v>--</v>
      </c>
      <c r="BH105" s="149">
        <f t="shared" si="28"/>
        <v>0.03</v>
      </c>
      <c r="BI105" s="150" t="str">
        <f t="shared" si="29"/>
        <v>--</v>
      </c>
      <c r="BJ105" s="150" t="str">
        <f t="shared" si="30"/>
        <v>I</v>
      </c>
      <c r="BK105" s="151">
        <f t="shared" si="31"/>
        <v>33512</v>
      </c>
      <c r="BL105" s="49" t="str">
        <f t="shared" si="32"/>
        <v/>
      </c>
      <c r="BM105" s="50" t="str">
        <f t="shared" si="41"/>
        <v/>
      </c>
      <c r="BN105" s="49" t="str">
        <f t="shared" si="34"/>
        <v/>
      </c>
      <c r="BO105" s="50" t="str">
        <f t="shared" si="35"/>
        <v/>
      </c>
      <c r="BP105" s="50"/>
      <c r="BQ105" s="50"/>
      <c r="BR105" s="51"/>
      <c r="BS105" s="51"/>
      <c r="BT105" s="51"/>
      <c r="BU105" s="51"/>
      <c r="BV105" s="50">
        <v>1</v>
      </c>
      <c r="BW105" s="50">
        <v>1</v>
      </c>
      <c r="BX105" s="50">
        <v>1</v>
      </c>
      <c r="BY105" s="50">
        <v>1</v>
      </c>
    </row>
    <row r="106" spans="1:77" s="48" customFormat="1" ht="24" customHeight="1">
      <c r="A106" s="223">
        <v>105</v>
      </c>
      <c r="B106" s="169" t="s">
        <v>219</v>
      </c>
      <c r="C106" s="57" t="s">
        <v>220</v>
      </c>
      <c r="D106" s="57"/>
      <c r="E106" s="153"/>
      <c r="F106" s="153"/>
      <c r="G106" s="154"/>
      <c r="H106" s="154"/>
      <c r="I106" s="67"/>
      <c r="J106" s="67"/>
      <c r="K106" s="72"/>
      <c r="L106" s="54"/>
      <c r="M106" s="55"/>
      <c r="N106" s="54"/>
      <c r="O106" s="55"/>
      <c r="P106" s="54"/>
      <c r="Q106" s="55"/>
      <c r="R106" s="54"/>
      <c r="S106" s="55"/>
      <c r="T106" s="54"/>
      <c r="U106" s="55"/>
      <c r="V106" s="56"/>
      <c r="W106" s="55"/>
      <c r="X106" s="56"/>
      <c r="Y106" s="55"/>
      <c r="Z106" s="56"/>
      <c r="AA106" s="55"/>
      <c r="AB106" s="56"/>
      <c r="AC106" s="55"/>
      <c r="AD106" s="56"/>
      <c r="AE106" s="55"/>
      <c r="AF106" s="56"/>
      <c r="AG106" s="56" t="str">
        <f t="shared" si="23"/>
        <v/>
      </c>
      <c r="AH106" s="55"/>
      <c r="AI106" s="56"/>
      <c r="AJ106" s="55"/>
      <c r="AK106" s="56"/>
      <c r="AL106" s="55"/>
      <c r="AM106" s="54"/>
      <c r="AN106" s="54" t="str">
        <f t="shared" si="21"/>
        <v/>
      </c>
      <c r="AO106" s="55"/>
      <c r="AP106" s="54"/>
      <c r="AQ106" s="55"/>
      <c r="AR106" s="54"/>
      <c r="AS106" s="55"/>
      <c r="AT106" s="54"/>
      <c r="AU106" s="56" t="str">
        <f t="shared" si="22"/>
        <v/>
      </c>
      <c r="AV106" s="56"/>
      <c r="AW106" s="54"/>
      <c r="AX106" s="54"/>
      <c r="AY106" s="69" t="str">
        <f t="shared" si="36"/>
        <v/>
      </c>
      <c r="AZ106" s="69"/>
      <c r="BA106" s="50"/>
      <c r="BB106" s="51"/>
      <c r="BC106" s="51"/>
      <c r="BD106" s="149" t="str">
        <f t="shared" si="37"/>
        <v>--</v>
      </c>
      <c r="BE106" s="150" t="str">
        <f t="shared" si="38"/>
        <v>--</v>
      </c>
      <c r="BF106" s="150" t="str">
        <f t="shared" si="39"/>
        <v>--</v>
      </c>
      <c r="BG106" s="151" t="str">
        <f t="shared" si="40"/>
        <v>--</v>
      </c>
      <c r="BH106" s="149" t="str">
        <f t="shared" si="28"/>
        <v>--</v>
      </c>
      <c r="BI106" s="150" t="str">
        <f t="shared" si="29"/>
        <v>--</v>
      </c>
      <c r="BJ106" s="150" t="str">
        <f t="shared" si="30"/>
        <v>--</v>
      </c>
      <c r="BK106" s="151" t="str">
        <f t="shared" si="31"/>
        <v>--</v>
      </c>
      <c r="BL106" s="49" t="str">
        <f t="shared" si="32"/>
        <v/>
      </c>
      <c r="BM106" s="50" t="str">
        <f t="shared" si="41"/>
        <v/>
      </c>
      <c r="BN106" s="49" t="str">
        <f t="shared" si="34"/>
        <v/>
      </c>
      <c r="BO106" s="50" t="str">
        <f t="shared" si="35"/>
        <v/>
      </c>
      <c r="BP106" s="50"/>
      <c r="BQ106" s="50"/>
      <c r="BR106" s="51"/>
      <c r="BS106" s="51"/>
      <c r="BT106" s="51"/>
      <c r="BU106" s="51"/>
      <c r="BV106" s="50">
        <v>1</v>
      </c>
      <c r="BW106" s="50">
        <v>1</v>
      </c>
      <c r="BX106" s="50">
        <v>1</v>
      </c>
      <c r="BY106" s="50">
        <v>1</v>
      </c>
    </row>
    <row r="107" spans="1:77" s="48" customFormat="1" ht="15" customHeight="1">
      <c r="A107" s="223">
        <v>106</v>
      </c>
      <c r="B107" s="169" t="s">
        <v>221</v>
      </c>
      <c r="C107" s="53" t="s">
        <v>222</v>
      </c>
      <c r="D107" s="13"/>
      <c r="E107" s="132"/>
      <c r="F107" s="132"/>
      <c r="G107" s="152"/>
      <c r="H107" s="152"/>
      <c r="I107" s="66"/>
      <c r="J107" s="66"/>
      <c r="K107" s="52"/>
      <c r="L107" s="54"/>
      <c r="M107" s="55"/>
      <c r="N107" s="54"/>
      <c r="O107" s="55"/>
      <c r="P107" s="54"/>
      <c r="Q107" s="55"/>
      <c r="R107" s="54"/>
      <c r="S107" s="55"/>
      <c r="T107" s="54"/>
      <c r="U107" s="55"/>
      <c r="V107" s="56"/>
      <c r="W107" s="55"/>
      <c r="X107" s="56"/>
      <c r="Y107" s="55"/>
      <c r="Z107" s="56"/>
      <c r="AA107" s="55"/>
      <c r="AB107" s="56"/>
      <c r="AC107" s="55"/>
      <c r="AD107" s="56"/>
      <c r="AE107" s="55"/>
      <c r="AF107" s="56"/>
      <c r="AG107" s="56" t="str">
        <f t="shared" si="23"/>
        <v/>
      </c>
      <c r="AH107" s="55"/>
      <c r="AI107" s="56"/>
      <c r="AJ107" s="55"/>
      <c r="AK107" s="56"/>
      <c r="AL107" s="55"/>
      <c r="AM107" s="54"/>
      <c r="AN107" s="54" t="str">
        <f t="shared" si="21"/>
        <v/>
      </c>
      <c r="AO107" s="55"/>
      <c r="AP107" s="54">
        <v>4.0000000000000001E-3</v>
      </c>
      <c r="AQ107" s="55">
        <v>36008</v>
      </c>
      <c r="AR107" s="54"/>
      <c r="AS107" s="55"/>
      <c r="AT107" s="54"/>
      <c r="AU107" s="56" t="str">
        <f t="shared" si="22"/>
        <v/>
      </c>
      <c r="AV107" s="56"/>
      <c r="AW107" s="54"/>
      <c r="AX107" s="54"/>
      <c r="AY107" s="69" t="str">
        <f t="shared" si="36"/>
        <v/>
      </c>
      <c r="AZ107" s="69"/>
      <c r="BA107" s="50"/>
      <c r="BB107" s="51"/>
      <c r="BC107" s="51"/>
      <c r="BD107" s="149" t="str">
        <f t="shared" si="37"/>
        <v>--</v>
      </c>
      <c r="BE107" s="150" t="str">
        <f t="shared" si="38"/>
        <v>--</v>
      </c>
      <c r="BF107" s="150" t="str">
        <f t="shared" si="39"/>
        <v>--</v>
      </c>
      <c r="BG107" s="151" t="str">
        <f t="shared" si="40"/>
        <v>--</v>
      </c>
      <c r="BH107" s="149" t="str">
        <f t="shared" si="28"/>
        <v>--</v>
      </c>
      <c r="BI107" s="150" t="str">
        <f t="shared" si="29"/>
        <v>--</v>
      </c>
      <c r="BJ107" s="150" t="str">
        <f t="shared" si="30"/>
        <v>--</v>
      </c>
      <c r="BK107" s="151" t="str">
        <f t="shared" si="31"/>
        <v>--</v>
      </c>
      <c r="BL107" s="49" t="str">
        <f t="shared" si="32"/>
        <v/>
      </c>
      <c r="BM107" s="50" t="str">
        <f t="shared" si="41"/>
        <v/>
      </c>
      <c r="BN107" s="49" t="str">
        <f t="shared" si="34"/>
        <v/>
      </c>
      <c r="BO107" s="50" t="str">
        <f t="shared" si="35"/>
        <v/>
      </c>
      <c r="BP107" s="50"/>
      <c r="BQ107" s="50"/>
      <c r="BR107" s="51"/>
      <c r="BS107" s="51"/>
      <c r="BT107" s="51"/>
      <c r="BU107" s="51"/>
      <c r="BV107" s="50">
        <v>1</v>
      </c>
      <c r="BW107" s="50">
        <v>1</v>
      </c>
      <c r="BX107" s="50">
        <v>1</v>
      </c>
      <c r="BY107" s="50">
        <v>1</v>
      </c>
    </row>
    <row r="108" spans="1:77" s="48" customFormat="1" ht="15" customHeight="1">
      <c r="A108" s="223">
        <v>108</v>
      </c>
      <c r="B108" s="169" t="s">
        <v>223</v>
      </c>
      <c r="C108" s="53" t="s">
        <v>224</v>
      </c>
      <c r="D108" s="302" t="s">
        <v>1494</v>
      </c>
      <c r="E108" s="132"/>
      <c r="F108" s="132"/>
      <c r="G108" s="152"/>
      <c r="H108" s="152"/>
      <c r="I108" s="66"/>
      <c r="J108" s="66"/>
      <c r="K108" s="52" t="s">
        <v>25</v>
      </c>
      <c r="L108" s="54"/>
      <c r="M108" s="55"/>
      <c r="N108" s="54"/>
      <c r="O108" s="55"/>
      <c r="P108" s="54"/>
      <c r="Q108" s="55"/>
      <c r="R108" s="54"/>
      <c r="S108" s="55"/>
      <c r="T108" s="54">
        <v>0.4</v>
      </c>
      <c r="U108" s="55">
        <v>33208</v>
      </c>
      <c r="V108" s="56"/>
      <c r="W108" s="55"/>
      <c r="X108" s="56"/>
      <c r="Y108" s="55"/>
      <c r="Z108" s="56"/>
      <c r="AA108" s="55"/>
      <c r="AB108" s="56">
        <v>1000</v>
      </c>
      <c r="AC108" s="55">
        <v>36892</v>
      </c>
      <c r="AD108" s="56"/>
      <c r="AE108" s="55"/>
      <c r="AF108" s="56"/>
      <c r="AG108" s="56" t="str">
        <f t="shared" si="23"/>
        <v/>
      </c>
      <c r="AH108" s="55"/>
      <c r="AI108" s="56"/>
      <c r="AJ108" s="55"/>
      <c r="AK108" s="56"/>
      <c r="AL108" s="55"/>
      <c r="AM108" s="54"/>
      <c r="AN108" s="54" t="str">
        <f t="shared" si="21"/>
        <v/>
      </c>
      <c r="AO108" s="55"/>
      <c r="AP108" s="54">
        <v>0.02</v>
      </c>
      <c r="AQ108" s="55">
        <v>32721</v>
      </c>
      <c r="AR108" s="54"/>
      <c r="AS108" s="55"/>
      <c r="AT108" s="54"/>
      <c r="AU108" s="56" t="str">
        <f t="shared" si="22"/>
        <v/>
      </c>
      <c r="AV108" s="56"/>
      <c r="AW108" s="54">
        <v>50</v>
      </c>
      <c r="AX108" s="111">
        <v>39002</v>
      </c>
      <c r="AY108" s="69">
        <f t="shared" si="36"/>
        <v>1</v>
      </c>
      <c r="AZ108" s="69">
        <v>1</v>
      </c>
      <c r="BA108" s="50"/>
      <c r="BB108" s="51"/>
      <c r="BC108" s="51"/>
      <c r="BD108" s="149" t="str">
        <f t="shared" si="37"/>
        <v>--</v>
      </c>
      <c r="BE108" s="150" t="str">
        <f t="shared" si="38"/>
        <v>--</v>
      </c>
      <c r="BF108" s="150" t="str">
        <f t="shared" si="39"/>
        <v>--</v>
      </c>
      <c r="BG108" s="151" t="str">
        <f t="shared" si="40"/>
        <v>--</v>
      </c>
      <c r="BH108" s="149">
        <f t="shared" si="28"/>
        <v>50</v>
      </c>
      <c r="BI108" s="150" t="str">
        <f t="shared" si="29"/>
        <v>--</v>
      </c>
      <c r="BJ108" s="150" t="str">
        <f t="shared" si="30"/>
        <v>P</v>
      </c>
      <c r="BK108" s="151">
        <f t="shared" si="31"/>
        <v>39002</v>
      </c>
      <c r="BL108" s="49" t="str">
        <f t="shared" si="32"/>
        <v/>
      </c>
      <c r="BM108" s="50" t="str">
        <f t="shared" si="41"/>
        <v/>
      </c>
      <c r="BN108" s="49" t="str">
        <f t="shared" si="34"/>
        <v/>
      </c>
      <c r="BO108" s="50" t="str">
        <f t="shared" si="35"/>
        <v/>
      </c>
      <c r="BP108" s="50"/>
      <c r="BQ108" s="50"/>
      <c r="BR108" s="51"/>
      <c r="BS108" s="51"/>
      <c r="BT108" s="51"/>
      <c r="BU108" s="51"/>
      <c r="BV108" s="50">
        <v>1</v>
      </c>
      <c r="BW108" s="50">
        <v>1</v>
      </c>
      <c r="BX108" s="50">
        <v>1</v>
      </c>
      <c r="BY108" s="50">
        <v>1</v>
      </c>
    </row>
    <row r="109" spans="1:77" s="48" customFormat="1" ht="22.8">
      <c r="A109" s="223">
        <v>114</v>
      </c>
      <c r="B109" s="169" t="s">
        <v>233</v>
      </c>
      <c r="C109" s="53" t="s">
        <v>234</v>
      </c>
      <c r="D109" s="13"/>
      <c r="E109" s="132"/>
      <c r="F109" s="132"/>
      <c r="G109" s="152"/>
      <c r="H109" s="152"/>
      <c r="I109" s="66"/>
      <c r="J109" s="66"/>
      <c r="K109" s="52" t="s">
        <v>25</v>
      </c>
      <c r="L109" s="54"/>
      <c r="M109" s="55"/>
      <c r="N109" s="54"/>
      <c r="O109" s="55"/>
      <c r="P109" s="54"/>
      <c r="Q109" s="55"/>
      <c r="R109" s="54"/>
      <c r="S109" s="55"/>
      <c r="T109" s="54"/>
      <c r="U109" s="55"/>
      <c r="V109" s="56"/>
      <c r="W109" s="55"/>
      <c r="X109" s="56"/>
      <c r="Y109" s="55"/>
      <c r="Z109" s="56"/>
      <c r="AA109" s="55"/>
      <c r="AB109" s="56"/>
      <c r="AC109" s="55"/>
      <c r="AD109" s="56"/>
      <c r="AE109" s="55"/>
      <c r="AF109" s="56"/>
      <c r="AG109" s="56" t="str">
        <f t="shared" si="23"/>
        <v/>
      </c>
      <c r="AH109" s="55"/>
      <c r="AI109" s="56"/>
      <c r="AJ109" s="55"/>
      <c r="AK109" s="56"/>
      <c r="AL109" s="55"/>
      <c r="AM109" s="54"/>
      <c r="AN109" s="54" t="str">
        <f t="shared" si="21"/>
        <v/>
      </c>
      <c r="AO109" s="55"/>
      <c r="AP109" s="54">
        <v>0.02</v>
      </c>
      <c r="AQ109" s="55">
        <v>32843</v>
      </c>
      <c r="AR109" s="54"/>
      <c r="AS109" s="55"/>
      <c r="AT109" s="54"/>
      <c r="AU109" s="56" t="str">
        <f t="shared" si="22"/>
        <v/>
      </c>
      <c r="AV109" s="56"/>
      <c r="AW109" s="54"/>
      <c r="AX109" s="54"/>
      <c r="AY109" s="69" t="str">
        <f t="shared" si="36"/>
        <v/>
      </c>
      <c r="AZ109" s="69"/>
      <c r="BA109" s="50"/>
      <c r="BB109" s="51"/>
      <c r="BC109" s="51"/>
      <c r="BD109" s="149" t="str">
        <f t="shared" si="37"/>
        <v>--</v>
      </c>
      <c r="BE109" s="150" t="str">
        <f t="shared" si="38"/>
        <v>--</v>
      </c>
      <c r="BF109" s="150" t="str">
        <f t="shared" si="39"/>
        <v>--</v>
      </c>
      <c r="BG109" s="151" t="str">
        <f t="shared" si="40"/>
        <v>--</v>
      </c>
      <c r="BH109" s="149" t="str">
        <f t="shared" si="28"/>
        <v>--</v>
      </c>
      <c r="BI109" s="150" t="str">
        <f t="shared" si="29"/>
        <v>--</v>
      </c>
      <c r="BJ109" s="150" t="str">
        <f t="shared" si="30"/>
        <v>--</v>
      </c>
      <c r="BK109" s="151" t="str">
        <f t="shared" si="31"/>
        <v>--</v>
      </c>
      <c r="BL109" s="49" t="str">
        <f t="shared" si="32"/>
        <v/>
      </c>
      <c r="BM109" s="50" t="str">
        <f t="shared" si="41"/>
        <v/>
      </c>
      <c r="BN109" s="49" t="str">
        <f t="shared" si="34"/>
        <v/>
      </c>
      <c r="BO109" s="50" t="str">
        <f t="shared" si="35"/>
        <v/>
      </c>
      <c r="BP109" s="50"/>
      <c r="BQ109" s="50"/>
      <c r="BR109" s="51"/>
      <c r="BS109" s="51"/>
      <c r="BT109" s="51"/>
      <c r="BU109" s="51"/>
      <c r="BV109" s="50">
        <v>1</v>
      </c>
      <c r="BW109" s="50">
        <v>1</v>
      </c>
      <c r="BX109" s="50">
        <v>1</v>
      </c>
      <c r="BY109" s="50">
        <v>1</v>
      </c>
    </row>
    <row r="110" spans="1:77" s="48" customFormat="1" ht="15" customHeight="1">
      <c r="A110" s="223">
        <v>117</v>
      </c>
      <c r="B110" s="169" t="s">
        <v>237</v>
      </c>
      <c r="C110" s="57" t="s">
        <v>238</v>
      </c>
      <c r="D110" s="302" t="s">
        <v>1494</v>
      </c>
      <c r="E110" s="153"/>
      <c r="F110" s="153"/>
      <c r="G110" s="154"/>
      <c r="H110" s="154"/>
      <c r="I110" s="67"/>
      <c r="J110" s="67"/>
      <c r="K110" s="72"/>
      <c r="L110" s="54"/>
      <c r="M110" s="55"/>
      <c r="N110" s="54"/>
      <c r="O110" s="55"/>
      <c r="P110" s="54"/>
      <c r="Q110" s="55"/>
      <c r="R110" s="54"/>
      <c r="S110" s="55"/>
      <c r="T110" s="54"/>
      <c r="U110" s="55"/>
      <c r="V110" s="56"/>
      <c r="W110" s="55"/>
      <c r="X110" s="56"/>
      <c r="Y110" s="55"/>
      <c r="Z110" s="56"/>
      <c r="AA110" s="55"/>
      <c r="AB110" s="56"/>
      <c r="AC110" s="55"/>
      <c r="AD110" s="56"/>
      <c r="AE110" s="55"/>
      <c r="AF110" s="56"/>
      <c r="AG110" s="56" t="str">
        <f t="shared" si="23"/>
        <v/>
      </c>
      <c r="AH110" s="55"/>
      <c r="AI110" s="56"/>
      <c r="AJ110" s="55"/>
      <c r="AK110" s="56">
        <v>50000</v>
      </c>
      <c r="AL110" s="55">
        <v>34881</v>
      </c>
      <c r="AM110" s="54"/>
      <c r="AN110" s="54" t="str">
        <f t="shared" si="21"/>
        <v/>
      </c>
      <c r="AO110" s="55"/>
      <c r="AP110" s="54"/>
      <c r="AQ110" s="55"/>
      <c r="AR110" s="54"/>
      <c r="AS110" s="55"/>
      <c r="AT110" s="54"/>
      <c r="AU110" s="56" t="str">
        <f t="shared" si="22"/>
        <v/>
      </c>
      <c r="AV110" s="56"/>
      <c r="AW110" s="54"/>
      <c r="AX110" s="54"/>
      <c r="AY110" s="69">
        <f t="shared" si="36"/>
        <v>1</v>
      </c>
      <c r="AZ110" s="69">
        <v>1</v>
      </c>
      <c r="BA110" s="50"/>
      <c r="BB110" s="51"/>
      <c r="BC110" s="51"/>
      <c r="BD110" s="149" t="str">
        <f t="shared" si="37"/>
        <v>--</v>
      </c>
      <c r="BE110" s="150" t="str">
        <f t="shared" si="38"/>
        <v>--</v>
      </c>
      <c r="BF110" s="150" t="str">
        <f t="shared" si="39"/>
        <v>--</v>
      </c>
      <c r="BG110" s="151" t="str">
        <f t="shared" si="40"/>
        <v>--</v>
      </c>
      <c r="BH110" s="149">
        <f t="shared" si="28"/>
        <v>50000</v>
      </c>
      <c r="BI110" s="150" t="str">
        <f t="shared" si="29"/>
        <v>--</v>
      </c>
      <c r="BJ110" s="150" t="str">
        <f t="shared" si="30"/>
        <v>I</v>
      </c>
      <c r="BK110" s="151">
        <f t="shared" si="31"/>
        <v>34881</v>
      </c>
      <c r="BL110" s="49" t="str">
        <f t="shared" si="32"/>
        <v/>
      </c>
      <c r="BM110" s="50" t="str">
        <f t="shared" si="41"/>
        <v/>
      </c>
      <c r="BN110" s="49" t="str">
        <f t="shared" si="34"/>
        <v/>
      </c>
      <c r="BO110" s="50" t="str">
        <f t="shared" si="35"/>
        <v/>
      </c>
      <c r="BP110" s="50"/>
      <c r="BQ110" s="50"/>
      <c r="BR110" s="51"/>
      <c r="BS110" s="51"/>
      <c r="BT110" s="51"/>
      <c r="BU110" s="51"/>
      <c r="BV110" s="50">
        <v>1</v>
      </c>
      <c r="BW110" s="50">
        <v>1</v>
      </c>
      <c r="BX110" s="50">
        <v>1</v>
      </c>
      <c r="BY110" s="50">
        <v>1</v>
      </c>
    </row>
    <row r="111" spans="1:77" s="48" customFormat="1" ht="15" customHeight="1">
      <c r="A111" s="223">
        <v>246</v>
      </c>
      <c r="B111" s="169" t="s">
        <v>239</v>
      </c>
      <c r="C111" s="53" t="s">
        <v>240</v>
      </c>
      <c r="D111" s="302" t="s">
        <v>1494</v>
      </c>
      <c r="E111" s="132"/>
      <c r="F111" s="132"/>
      <c r="G111" s="152"/>
      <c r="H111" s="152"/>
      <c r="I111" s="66"/>
      <c r="J111" s="66"/>
      <c r="K111" s="52"/>
      <c r="L111" s="54"/>
      <c r="M111" s="55"/>
      <c r="N111" s="54"/>
      <c r="O111" s="55"/>
      <c r="P111" s="54"/>
      <c r="Q111" s="55"/>
      <c r="R111" s="54"/>
      <c r="S111" s="55"/>
      <c r="T111" s="54"/>
      <c r="U111" s="55"/>
      <c r="V111" s="56"/>
      <c r="W111" s="55"/>
      <c r="X111" s="56"/>
      <c r="Y111" s="55"/>
      <c r="Z111" s="56"/>
      <c r="AA111" s="55"/>
      <c r="AB111" s="56"/>
      <c r="AC111" s="55"/>
      <c r="AD111" s="56"/>
      <c r="AE111" s="55"/>
      <c r="AF111" s="56"/>
      <c r="AG111" s="56" t="str">
        <f t="shared" si="23"/>
        <v/>
      </c>
      <c r="AH111" s="55"/>
      <c r="AI111" s="56"/>
      <c r="AJ111" s="55"/>
      <c r="AK111" s="56">
        <v>50000</v>
      </c>
      <c r="AL111" s="55">
        <v>34274</v>
      </c>
      <c r="AM111" s="54"/>
      <c r="AN111" s="54" t="str">
        <f t="shared" si="21"/>
        <v/>
      </c>
      <c r="AO111" s="55"/>
      <c r="AP111" s="54"/>
      <c r="AQ111" s="55"/>
      <c r="AR111" s="54"/>
      <c r="AS111" s="55"/>
      <c r="AT111" s="54"/>
      <c r="AU111" s="56" t="str">
        <f t="shared" si="22"/>
        <v/>
      </c>
      <c r="AV111" s="56"/>
      <c r="AW111" s="54"/>
      <c r="AX111" s="54"/>
      <c r="AY111" s="69">
        <f t="shared" si="36"/>
        <v>1</v>
      </c>
      <c r="AZ111" s="69">
        <v>1</v>
      </c>
      <c r="BA111" s="50"/>
      <c r="BB111" s="51"/>
      <c r="BC111" s="51"/>
      <c r="BD111" s="149" t="str">
        <f t="shared" si="37"/>
        <v>--</v>
      </c>
      <c r="BE111" s="150" t="str">
        <f t="shared" si="38"/>
        <v>--</v>
      </c>
      <c r="BF111" s="150" t="str">
        <f t="shared" si="39"/>
        <v>--</v>
      </c>
      <c r="BG111" s="151" t="str">
        <f t="shared" si="40"/>
        <v>--</v>
      </c>
      <c r="BH111" s="149">
        <f t="shared" si="28"/>
        <v>50000</v>
      </c>
      <c r="BI111" s="150" t="str">
        <f t="shared" si="29"/>
        <v>--</v>
      </c>
      <c r="BJ111" s="150" t="str">
        <f t="shared" si="30"/>
        <v>I</v>
      </c>
      <c r="BK111" s="151">
        <f t="shared" si="31"/>
        <v>34274</v>
      </c>
      <c r="BL111" s="49" t="str">
        <f t="shared" si="32"/>
        <v/>
      </c>
      <c r="BM111" s="50" t="str">
        <f t="shared" si="41"/>
        <v/>
      </c>
      <c r="BN111" s="49" t="str">
        <f t="shared" si="34"/>
        <v/>
      </c>
      <c r="BO111" s="50" t="str">
        <f t="shared" si="35"/>
        <v/>
      </c>
      <c r="BP111" s="50"/>
      <c r="BQ111" s="50"/>
      <c r="BR111" s="51"/>
      <c r="BS111" s="51"/>
      <c r="BT111" s="51"/>
      <c r="BU111" s="51"/>
      <c r="BV111" s="50">
        <v>1</v>
      </c>
      <c r="BW111" s="50">
        <v>1</v>
      </c>
      <c r="BX111" s="50">
        <v>1</v>
      </c>
      <c r="BY111" s="50">
        <v>1</v>
      </c>
    </row>
    <row r="112" spans="1:77" s="48" customFormat="1" ht="15" customHeight="1">
      <c r="A112" s="223">
        <v>230</v>
      </c>
      <c r="B112" s="169" t="s">
        <v>241</v>
      </c>
      <c r="C112" s="53" t="s">
        <v>242</v>
      </c>
      <c r="D112" s="302" t="s">
        <v>1494</v>
      </c>
      <c r="E112" s="132"/>
      <c r="F112" s="132"/>
      <c r="G112" s="152"/>
      <c r="H112" s="152"/>
      <c r="I112" s="66"/>
      <c r="J112" s="66"/>
      <c r="K112" s="52" t="s">
        <v>25</v>
      </c>
      <c r="L112" s="54"/>
      <c r="M112" s="55"/>
      <c r="N112" s="54"/>
      <c r="O112" s="55"/>
      <c r="P112" s="54">
        <v>40000</v>
      </c>
      <c r="Q112" s="55">
        <v>36130</v>
      </c>
      <c r="R112" s="54"/>
      <c r="S112" s="55"/>
      <c r="T112" s="54"/>
      <c r="U112" s="55"/>
      <c r="V112" s="56"/>
      <c r="W112" s="55"/>
      <c r="X112" s="56"/>
      <c r="Y112" s="55"/>
      <c r="Z112" s="56"/>
      <c r="AA112" s="55"/>
      <c r="AB112" s="56">
        <v>30000</v>
      </c>
      <c r="AC112" s="55">
        <v>36617</v>
      </c>
      <c r="AD112" s="56"/>
      <c r="AE112" s="55"/>
      <c r="AF112" s="56"/>
      <c r="AG112" s="56" t="str">
        <f t="shared" si="23"/>
        <v/>
      </c>
      <c r="AH112" s="55"/>
      <c r="AI112" s="56"/>
      <c r="AJ112" s="55"/>
      <c r="AK112" s="56">
        <v>10000</v>
      </c>
      <c r="AL112" s="55">
        <v>33329</v>
      </c>
      <c r="AM112" s="54"/>
      <c r="AN112" s="54" t="str">
        <f t="shared" si="21"/>
        <v/>
      </c>
      <c r="AO112" s="55"/>
      <c r="AP112" s="54"/>
      <c r="AQ112" s="55"/>
      <c r="AR112" s="54"/>
      <c r="AS112" s="55"/>
      <c r="AT112" s="54"/>
      <c r="AU112" s="56" t="str">
        <f t="shared" si="22"/>
        <v/>
      </c>
      <c r="AV112" s="56"/>
      <c r="AW112" s="54"/>
      <c r="AX112" s="54"/>
      <c r="AY112" s="69">
        <f t="shared" si="36"/>
        <v>1</v>
      </c>
      <c r="AZ112" s="69">
        <v>1</v>
      </c>
      <c r="BA112" s="50"/>
      <c r="BB112" s="51"/>
      <c r="BC112" s="51"/>
      <c r="BD112" s="149" t="str">
        <f t="shared" si="37"/>
        <v>--</v>
      </c>
      <c r="BE112" s="150" t="str">
        <f t="shared" si="38"/>
        <v>--</v>
      </c>
      <c r="BF112" s="150" t="str">
        <f t="shared" si="39"/>
        <v>--</v>
      </c>
      <c r="BG112" s="151" t="str">
        <f t="shared" si="40"/>
        <v>--</v>
      </c>
      <c r="BH112" s="149">
        <f t="shared" si="28"/>
        <v>30000</v>
      </c>
      <c r="BI112" s="150" t="str">
        <f t="shared" si="29"/>
        <v>--</v>
      </c>
      <c r="BJ112" s="150" t="str">
        <f t="shared" si="30"/>
        <v>O</v>
      </c>
      <c r="BK112" s="151">
        <f t="shared" si="31"/>
        <v>36617</v>
      </c>
      <c r="BL112" s="49">
        <f t="shared" si="32"/>
        <v>40000</v>
      </c>
      <c r="BM112" s="50" t="str">
        <f t="shared" si="41"/>
        <v>T</v>
      </c>
      <c r="BN112" s="49">
        <f t="shared" si="34"/>
        <v>40000</v>
      </c>
      <c r="BO112" s="50" t="str">
        <f t="shared" si="35"/>
        <v>T</v>
      </c>
      <c r="BP112" s="50"/>
      <c r="BQ112" s="50"/>
      <c r="BR112" s="51"/>
      <c r="BS112" s="51"/>
      <c r="BT112" s="51"/>
      <c r="BU112" s="51"/>
      <c r="BV112" s="50">
        <v>1</v>
      </c>
      <c r="BW112" s="50">
        <v>1</v>
      </c>
      <c r="BX112" s="50">
        <v>1</v>
      </c>
      <c r="BY112" s="50">
        <v>1</v>
      </c>
    </row>
    <row r="113" spans="1:77" s="48" customFormat="1" ht="15" customHeight="1">
      <c r="A113" s="223">
        <v>118</v>
      </c>
      <c r="B113" s="169" t="s">
        <v>243</v>
      </c>
      <c r="C113" s="53" t="s">
        <v>244</v>
      </c>
      <c r="D113" s="302" t="s">
        <v>1494</v>
      </c>
      <c r="E113" s="132">
        <v>300</v>
      </c>
      <c r="F113" s="132">
        <v>300</v>
      </c>
      <c r="G113" s="152" t="s">
        <v>1161</v>
      </c>
      <c r="H113" s="152">
        <v>43231</v>
      </c>
      <c r="I113" s="66" t="s">
        <v>36</v>
      </c>
      <c r="J113" s="66"/>
      <c r="K113" s="52" t="s">
        <v>25</v>
      </c>
      <c r="L113" s="54">
        <v>98</v>
      </c>
      <c r="M113" s="55">
        <v>35674</v>
      </c>
      <c r="N113" s="54">
        <v>240</v>
      </c>
      <c r="O113" s="55">
        <v>35674</v>
      </c>
      <c r="P113" s="54">
        <v>490</v>
      </c>
      <c r="Q113" s="55">
        <v>35674</v>
      </c>
      <c r="R113" s="54"/>
      <c r="S113" s="55"/>
      <c r="T113" s="54"/>
      <c r="U113" s="55"/>
      <c r="V113" s="56"/>
      <c r="W113" s="55"/>
      <c r="X113" s="56">
        <v>150</v>
      </c>
      <c r="Y113" s="55">
        <v>36251</v>
      </c>
      <c r="Z113" s="56"/>
      <c r="AA113" s="55"/>
      <c r="AB113" s="56">
        <v>300</v>
      </c>
      <c r="AC113" s="55">
        <v>36617</v>
      </c>
      <c r="AD113" s="56"/>
      <c r="AE113" s="55"/>
      <c r="AF113" s="56">
        <v>5.3000000000000001E-6</v>
      </c>
      <c r="AG113" s="56">
        <f t="shared" si="23"/>
        <v>0.18867924528301885</v>
      </c>
      <c r="AH113" s="55">
        <v>33208</v>
      </c>
      <c r="AI113" s="56"/>
      <c r="AJ113" s="55"/>
      <c r="AK113" s="56"/>
      <c r="AL113" s="55"/>
      <c r="AM113" s="54">
        <v>2.3E-5</v>
      </c>
      <c r="AN113" s="54">
        <f t="shared" si="21"/>
        <v>4.3478260869565216E-2</v>
      </c>
      <c r="AO113" s="55">
        <v>37165</v>
      </c>
      <c r="AP113" s="54">
        <v>0.01</v>
      </c>
      <c r="AQ113" s="55">
        <v>37165</v>
      </c>
      <c r="AR113" s="54"/>
      <c r="AS113" s="55"/>
      <c r="AT113" s="54"/>
      <c r="AU113" s="56" t="str">
        <f t="shared" si="22"/>
        <v/>
      </c>
      <c r="AV113" s="56"/>
      <c r="AW113" s="54"/>
      <c r="AX113" s="54"/>
      <c r="AY113" s="69">
        <f t="shared" si="36"/>
        <v>1</v>
      </c>
      <c r="AZ113" s="69">
        <v>1</v>
      </c>
      <c r="BA113" s="50"/>
      <c r="BB113" s="51"/>
      <c r="BC113" s="51"/>
      <c r="BD113" s="216" t="s">
        <v>1438</v>
      </c>
      <c r="BE113" s="150" t="s">
        <v>1161</v>
      </c>
      <c r="BF113" s="150"/>
      <c r="BG113" s="151"/>
      <c r="BH113" s="149">
        <f t="shared" si="28"/>
        <v>300</v>
      </c>
      <c r="BI113" s="150" t="str">
        <f t="shared" si="29"/>
        <v>A</v>
      </c>
      <c r="BJ113" s="150" t="str">
        <f t="shared" si="30"/>
        <v>O</v>
      </c>
      <c r="BK113" s="151">
        <f t="shared" si="31"/>
        <v>43231</v>
      </c>
      <c r="BL113" s="49">
        <f t="shared" si="32"/>
        <v>490</v>
      </c>
      <c r="BM113" s="50" t="str">
        <f t="shared" si="41"/>
        <v>T</v>
      </c>
      <c r="BN113" s="49">
        <f t="shared" si="34"/>
        <v>490</v>
      </c>
      <c r="BO113" s="50" t="str">
        <f t="shared" si="35"/>
        <v>T</v>
      </c>
      <c r="BP113" s="50"/>
      <c r="BQ113" s="50"/>
      <c r="BR113" s="51"/>
      <c r="BS113" s="51"/>
      <c r="BT113" s="51"/>
      <c r="BU113" s="51"/>
      <c r="BV113" s="50">
        <v>1</v>
      </c>
      <c r="BW113" s="50">
        <v>1</v>
      </c>
      <c r="BX113" s="50">
        <v>1</v>
      </c>
      <c r="BY113" s="50">
        <v>1</v>
      </c>
    </row>
    <row r="114" spans="1:77" s="48" customFormat="1" ht="15" customHeight="1">
      <c r="A114" s="223">
        <v>325</v>
      </c>
      <c r="B114" s="169" t="s">
        <v>245</v>
      </c>
      <c r="C114" s="53" t="s">
        <v>246</v>
      </c>
      <c r="D114" s="302" t="s">
        <v>1494</v>
      </c>
      <c r="E114" s="132">
        <v>90</v>
      </c>
      <c r="F114" s="132">
        <f>AK114</f>
        <v>90</v>
      </c>
      <c r="G114" s="152"/>
      <c r="H114" s="152">
        <v>43231</v>
      </c>
      <c r="I114" s="66" t="s">
        <v>36</v>
      </c>
      <c r="J114" s="66"/>
      <c r="K114" s="52" t="s">
        <v>25</v>
      </c>
      <c r="L114" s="54">
        <v>100</v>
      </c>
      <c r="M114" s="55">
        <v>36130</v>
      </c>
      <c r="N114" s="54">
        <v>410</v>
      </c>
      <c r="O114" s="55">
        <v>36130</v>
      </c>
      <c r="P114" s="54">
        <v>1000</v>
      </c>
      <c r="Q114" s="55">
        <v>36130</v>
      </c>
      <c r="R114" s="54"/>
      <c r="S114" s="55"/>
      <c r="T114" s="54"/>
      <c r="U114" s="55"/>
      <c r="V114" s="56"/>
      <c r="W114" s="55"/>
      <c r="X114" s="56"/>
      <c r="Y114" s="55"/>
      <c r="Z114" s="56"/>
      <c r="AA114" s="55"/>
      <c r="AB114" s="56"/>
      <c r="AC114" s="55"/>
      <c r="AD114" s="56"/>
      <c r="AE114" s="55"/>
      <c r="AF114" s="56"/>
      <c r="AG114" s="56" t="str">
        <f t="shared" si="23"/>
        <v/>
      </c>
      <c r="AH114" s="55"/>
      <c r="AI114" s="56"/>
      <c r="AJ114" s="55"/>
      <c r="AK114" s="56">
        <v>90</v>
      </c>
      <c r="AL114" s="55">
        <v>37073</v>
      </c>
      <c r="AM114" s="54"/>
      <c r="AN114" s="54" t="str">
        <f t="shared" si="21"/>
        <v/>
      </c>
      <c r="AO114" s="55"/>
      <c r="AP114" s="54"/>
      <c r="AQ114" s="55"/>
      <c r="AR114" s="54"/>
      <c r="AS114" s="55"/>
      <c r="AT114" s="54"/>
      <c r="AU114" s="56" t="str">
        <f t="shared" si="22"/>
        <v/>
      </c>
      <c r="AV114" s="56"/>
      <c r="AW114" s="54"/>
      <c r="AX114" s="54"/>
      <c r="AY114" s="69">
        <f t="shared" si="36"/>
        <v>1</v>
      </c>
      <c r="AZ114" s="69">
        <v>1</v>
      </c>
      <c r="BA114" s="50"/>
      <c r="BB114" s="51"/>
      <c r="BC114" s="51"/>
      <c r="BD114" s="149" t="str">
        <f t="shared" ref="BD114:BD128" si="42">IF(AND(G114="",AH114="",AO114="",AV114=""), "--", IF(AND(G114&gt;=AH114,G114&gt;=AO114,G114&gt;=AV114), F114, IF(AND(AH114&gt;=AO114,AH114&gt;=AV114), AG114, IF(AO114&gt;=AV114, AN114, IF(ISNUMBER(AV114), AU114, "--")))))</f>
        <v>--</v>
      </c>
      <c r="BE114" s="150" t="str">
        <f t="shared" ref="BE114:BE128" si="43">IF(BD114="--","--", IF(BD114=F114,"A","--"))</f>
        <v>--</v>
      </c>
      <c r="BF114" s="150" t="str">
        <f t="shared" ref="BF114:BF128" si="44">IF(BD114="--","--", IF(BD114=AG114,"O", IF(BD114=AN114,"I", IF(BD114=AU114,"P", IF(BD114=F114,"A")))))</f>
        <v>--</v>
      </c>
      <c r="BG114" s="151" t="str">
        <f t="shared" ref="BG114:BG128" si="45">IF(AND(G114="",AH114="",AO114="",AV114=""), "--", IF(AND(G114&gt;=AH114,G114&gt;=AO114,G114&gt;=AV114), G114, IF(AND(AH114&gt;=AO114,AH114&gt;=AV114), AH114, IF(AO114&gt;=AV114, AO114, IF(ISNUMBER(AV114), AV114, "--")))))</f>
        <v>--</v>
      </c>
      <c r="BH114" s="149">
        <f t="shared" si="28"/>
        <v>90</v>
      </c>
      <c r="BI114" s="150" t="str">
        <f t="shared" si="29"/>
        <v>A</v>
      </c>
      <c r="BJ114" s="150" t="str">
        <f t="shared" si="30"/>
        <v>I</v>
      </c>
      <c r="BK114" s="151">
        <f t="shared" si="31"/>
        <v>43231</v>
      </c>
      <c r="BL114" s="49">
        <f t="shared" si="32"/>
        <v>1000</v>
      </c>
      <c r="BM114" s="50" t="str">
        <f t="shared" si="41"/>
        <v>T</v>
      </c>
      <c r="BN114" s="49">
        <f t="shared" si="34"/>
        <v>1000</v>
      </c>
      <c r="BO114" s="50" t="str">
        <f t="shared" si="35"/>
        <v>T</v>
      </c>
      <c r="BP114" s="50"/>
      <c r="BQ114" s="50"/>
      <c r="BR114" s="51"/>
      <c r="BS114" s="51"/>
      <c r="BT114" s="51"/>
      <c r="BU114" s="51"/>
      <c r="BV114" s="50">
        <v>1</v>
      </c>
      <c r="BW114" s="50">
        <v>1</v>
      </c>
      <c r="BX114" s="50">
        <v>1</v>
      </c>
      <c r="BY114" s="50">
        <v>1</v>
      </c>
    </row>
    <row r="115" spans="1:77" s="48" customFormat="1" ht="24" customHeight="1">
      <c r="A115" s="223">
        <v>119</v>
      </c>
      <c r="B115" s="169" t="s">
        <v>247</v>
      </c>
      <c r="C115" s="53" t="s">
        <v>248</v>
      </c>
      <c r="D115" s="13"/>
      <c r="E115" s="132"/>
      <c r="F115" s="132"/>
      <c r="G115" s="152"/>
      <c r="H115" s="152"/>
      <c r="I115" s="66"/>
      <c r="J115" s="66"/>
      <c r="K115" s="52" t="s">
        <v>25</v>
      </c>
      <c r="L115" s="54"/>
      <c r="M115" s="55"/>
      <c r="N115" s="54"/>
      <c r="O115" s="55"/>
      <c r="P115" s="54"/>
      <c r="Q115" s="55"/>
      <c r="R115" s="54"/>
      <c r="S115" s="55"/>
      <c r="T115" s="54"/>
      <c r="U115" s="55"/>
      <c r="V115" s="56"/>
      <c r="W115" s="55"/>
      <c r="X115" s="56"/>
      <c r="Y115" s="55"/>
      <c r="Z115" s="56"/>
      <c r="AA115" s="55"/>
      <c r="AB115" s="56"/>
      <c r="AC115" s="55"/>
      <c r="AD115" s="56"/>
      <c r="AE115" s="55"/>
      <c r="AF115" s="56"/>
      <c r="AG115" s="56" t="str">
        <f t="shared" si="23"/>
        <v/>
      </c>
      <c r="AH115" s="55"/>
      <c r="AI115" s="56"/>
      <c r="AJ115" s="55"/>
      <c r="AK115" s="56"/>
      <c r="AL115" s="55"/>
      <c r="AM115" s="54"/>
      <c r="AN115" s="54" t="str">
        <f t="shared" si="21"/>
        <v/>
      </c>
      <c r="AO115" s="55"/>
      <c r="AP115" s="54"/>
      <c r="AQ115" s="55"/>
      <c r="AR115" s="54"/>
      <c r="AS115" s="55"/>
      <c r="AT115" s="54"/>
      <c r="AU115" s="56" t="str">
        <f t="shared" si="22"/>
        <v/>
      </c>
      <c r="AV115" s="56"/>
      <c r="AW115" s="54"/>
      <c r="AX115" s="54"/>
      <c r="AY115" s="69" t="str">
        <f t="shared" si="36"/>
        <v/>
      </c>
      <c r="AZ115" s="69"/>
      <c r="BA115" s="50"/>
      <c r="BB115" s="51"/>
      <c r="BC115" s="51"/>
      <c r="BD115" s="149" t="str">
        <f t="shared" si="42"/>
        <v>--</v>
      </c>
      <c r="BE115" s="150" t="str">
        <f t="shared" si="43"/>
        <v>--</v>
      </c>
      <c r="BF115" s="150" t="str">
        <f t="shared" si="44"/>
        <v>--</v>
      </c>
      <c r="BG115" s="151" t="str">
        <f t="shared" si="45"/>
        <v>--</v>
      </c>
      <c r="BH115" s="149" t="str">
        <f t="shared" si="28"/>
        <v>--</v>
      </c>
      <c r="BI115" s="150" t="str">
        <f t="shared" si="29"/>
        <v>--</v>
      </c>
      <c r="BJ115" s="150" t="str">
        <f t="shared" si="30"/>
        <v>--</v>
      </c>
      <c r="BK115" s="151" t="str">
        <f t="shared" si="31"/>
        <v>--</v>
      </c>
      <c r="BL115" s="49" t="str">
        <f t="shared" si="32"/>
        <v/>
      </c>
      <c r="BM115" s="50" t="str">
        <f t="shared" si="41"/>
        <v/>
      </c>
      <c r="BN115" s="49" t="str">
        <f t="shared" si="34"/>
        <v/>
      </c>
      <c r="BO115" s="50" t="str">
        <f t="shared" si="35"/>
        <v/>
      </c>
      <c r="BP115" s="50"/>
      <c r="BQ115" s="50"/>
      <c r="BR115" s="51"/>
      <c r="BS115" s="51"/>
      <c r="BT115" s="51"/>
      <c r="BU115" s="51"/>
      <c r="BV115" s="50">
        <v>1</v>
      </c>
      <c r="BW115" s="50">
        <v>1</v>
      </c>
      <c r="BX115" s="50">
        <v>1</v>
      </c>
      <c r="BY115" s="50">
        <v>1</v>
      </c>
    </row>
    <row r="116" spans="1:77" s="48" customFormat="1" ht="15" customHeight="1">
      <c r="A116" s="223">
        <v>120</v>
      </c>
      <c r="B116" s="169" t="s">
        <v>249</v>
      </c>
      <c r="C116" s="57" t="s">
        <v>250</v>
      </c>
      <c r="D116" s="57"/>
      <c r="E116" s="153"/>
      <c r="F116" s="153"/>
      <c r="G116" s="154"/>
      <c r="H116" s="154"/>
      <c r="I116" s="67"/>
      <c r="J116" s="67"/>
      <c r="K116" s="72"/>
      <c r="L116" s="54"/>
      <c r="M116" s="55"/>
      <c r="N116" s="54"/>
      <c r="O116" s="55"/>
      <c r="P116" s="54"/>
      <c r="Q116" s="55"/>
      <c r="R116" s="54"/>
      <c r="S116" s="55"/>
      <c r="T116" s="54"/>
      <c r="U116" s="55"/>
      <c r="V116" s="56"/>
      <c r="W116" s="55"/>
      <c r="X116" s="56"/>
      <c r="Y116" s="55"/>
      <c r="Z116" s="56"/>
      <c r="AA116" s="55"/>
      <c r="AB116" s="56"/>
      <c r="AC116" s="55"/>
      <c r="AD116" s="56"/>
      <c r="AE116" s="55"/>
      <c r="AF116" s="56"/>
      <c r="AG116" s="56" t="str">
        <f t="shared" si="23"/>
        <v/>
      </c>
      <c r="AH116" s="55"/>
      <c r="AI116" s="56"/>
      <c r="AJ116" s="55"/>
      <c r="AK116" s="56"/>
      <c r="AL116" s="55"/>
      <c r="AM116" s="54"/>
      <c r="AN116" s="54" t="str">
        <f t="shared" si="21"/>
        <v/>
      </c>
      <c r="AO116" s="55"/>
      <c r="AP116" s="54"/>
      <c r="AQ116" s="55"/>
      <c r="AR116" s="54"/>
      <c r="AS116" s="55"/>
      <c r="AT116" s="54"/>
      <c r="AU116" s="56" t="str">
        <f t="shared" si="22"/>
        <v/>
      </c>
      <c r="AV116" s="56"/>
      <c r="AW116" s="54"/>
      <c r="AX116" s="54"/>
      <c r="AY116" s="69" t="str">
        <f t="shared" si="36"/>
        <v/>
      </c>
      <c r="AZ116" s="69"/>
      <c r="BA116" s="50"/>
      <c r="BB116" s="51"/>
      <c r="BC116" s="51"/>
      <c r="BD116" s="149" t="str">
        <f t="shared" si="42"/>
        <v>--</v>
      </c>
      <c r="BE116" s="150" t="str">
        <f t="shared" si="43"/>
        <v>--</v>
      </c>
      <c r="BF116" s="150" t="str">
        <f t="shared" si="44"/>
        <v>--</v>
      </c>
      <c r="BG116" s="151" t="str">
        <f t="shared" si="45"/>
        <v>--</v>
      </c>
      <c r="BH116" s="149" t="str">
        <f t="shared" si="28"/>
        <v>--</v>
      </c>
      <c r="BI116" s="150" t="str">
        <f t="shared" si="29"/>
        <v>--</v>
      </c>
      <c r="BJ116" s="150" t="str">
        <f t="shared" si="30"/>
        <v>--</v>
      </c>
      <c r="BK116" s="151" t="str">
        <f t="shared" si="31"/>
        <v>--</v>
      </c>
      <c r="BL116" s="49" t="str">
        <f t="shared" si="32"/>
        <v/>
      </c>
      <c r="BM116" s="50" t="str">
        <f t="shared" si="41"/>
        <v/>
      </c>
      <c r="BN116" s="49" t="str">
        <f t="shared" si="34"/>
        <v/>
      </c>
      <c r="BO116" s="50" t="str">
        <f t="shared" si="35"/>
        <v/>
      </c>
      <c r="BP116" s="50"/>
      <c r="BQ116" s="50"/>
      <c r="BR116" s="51"/>
      <c r="BS116" s="51"/>
      <c r="BT116" s="51"/>
      <c r="BU116" s="51"/>
      <c r="BV116" s="50">
        <v>1</v>
      </c>
      <c r="BW116" s="50">
        <v>1</v>
      </c>
      <c r="BX116" s="50">
        <v>1</v>
      </c>
      <c r="BY116" s="50">
        <v>1</v>
      </c>
    </row>
    <row r="117" spans="1:77" s="48" customFormat="1" ht="15" customHeight="1">
      <c r="A117" s="223">
        <v>122</v>
      </c>
      <c r="B117" s="169" t="s">
        <v>251</v>
      </c>
      <c r="C117" s="53" t="s">
        <v>252</v>
      </c>
      <c r="D117" s="13"/>
      <c r="E117" s="132"/>
      <c r="F117" s="132"/>
      <c r="G117" s="152"/>
      <c r="H117" s="152"/>
      <c r="I117" s="66"/>
      <c r="J117" s="66"/>
      <c r="K117" s="52"/>
      <c r="L117" s="54"/>
      <c r="M117" s="55"/>
      <c r="N117" s="54"/>
      <c r="O117" s="55"/>
      <c r="P117" s="54"/>
      <c r="Q117" s="55"/>
      <c r="R117" s="54"/>
      <c r="S117" s="55"/>
      <c r="T117" s="54"/>
      <c r="U117" s="55"/>
      <c r="V117" s="56"/>
      <c r="W117" s="55"/>
      <c r="X117" s="56"/>
      <c r="Y117" s="55"/>
      <c r="Z117" s="56"/>
      <c r="AA117" s="55"/>
      <c r="AB117" s="56"/>
      <c r="AC117" s="55"/>
      <c r="AD117" s="56"/>
      <c r="AE117" s="55"/>
      <c r="AF117" s="56"/>
      <c r="AG117" s="56" t="str">
        <f t="shared" si="23"/>
        <v/>
      </c>
      <c r="AH117" s="55"/>
      <c r="AI117" s="56"/>
      <c r="AJ117" s="55"/>
      <c r="AK117" s="56"/>
      <c r="AL117" s="55"/>
      <c r="AM117" s="54"/>
      <c r="AN117" s="54" t="str">
        <f t="shared" si="21"/>
        <v/>
      </c>
      <c r="AO117" s="55"/>
      <c r="AP117" s="54">
        <v>5.0000000000000001E-3</v>
      </c>
      <c r="AQ117" s="55">
        <v>32356</v>
      </c>
      <c r="AR117" s="54"/>
      <c r="AS117" s="55"/>
      <c r="AT117" s="54"/>
      <c r="AU117" s="56" t="str">
        <f t="shared" si="22"/>
        <v/>
      </c>
      <c r="AV117" s="56"/>
      <c r="AW117" s="54"/>
      <c r="AX117" s="54"/>
      <c r="AY117" s="69" t="str">
        <f t="shared" si="36"/>
        <v/>
      </c>
      <c r="AZ117" s="69"/>
      <c r="BA117" s="50"/>
      <c r="BB117" s="51"/>
      <c r="BC117" s="51"/>
      <c r="BD117" s="149" t="str">
        <f t="shared" si="42"/>
        <v>--</v>
      </c>
      <c r="BE117" s="150" t="str">
        <f t="shared" si="43"/>
        <v>--</v>
      </c>
      <c r="BF117" s="150" t="str">
        <f t="shared" si="44"/>
        <v>--</v>
      </c>
      <c r="BG117" s="151" t="str">
        <f t="shared" si="45"/>
        <v>--</v>
      </c>
      <c r="BH117" s="149" t="str">
        <f t="shared" si="28"/>
        <v>--</v>
      </c>
      <c r="BI117" s="150" t="str">
        <f t="shared" si="29"/>
        <v>--</v>
      </c>
      <c r="BJ117" s="150" t="str">
        <f t="shared" si="30"/>
        <v>--</v>
      </c>
      <c r="BK117" s="151" t="str">
        <f t="shared" si="31"/>
        <v>--</v>
      </c>
      <c r="BL117" s="49" t="str">
        <f t="shared" si="32"/>
        <v/>
      </c>
      <c r="BM117" s="50" t="str">
        <f t="shared" si="41"/>
        <v/>
      </c>
      <c r="BN117" s="49" t="str">
        <f t="shared" si="34"/>
        <v/>
      </c>
      <c r="BO117" s="50" t="str">
        <f t="shared" si="35"/>
        <v/>
      </c>
      <c r="BP117" s="50"/>
      <c r="BQ117" s="50"/>
      <c r="BR117" s="51"/>
      <c r="BS117" s="51"/>
      <c r="BT117" s="51"/>
      <c r="BU117" s="51"/>
      <c r="BV117" s="50">
        <v>1</v>
      </c>
      <c r="BW117" s="50">
        <v>1</v>
      </c>
      <c r="BX117" s="50">
        <v>1</v>
      </c>
      <c r="BY117" s="50">
        <v>1</v>
      </c>
    </row>
    <row r="118" spans="1:77" s="48" customFormat="1" ht="15" customHeight="1">
      <c r="A118" s="223">
        <v>129</v>
      </c>
      <c r="B118" s="169" t="s">
        <v>257</v>
      </c>
      <c r="C118" s="53" t="s">
        <v>258</v>
      </c>
      <c r="D118" s="13"/>
      <c r="E118" s="132"/>
      <c r="F118" s="132"/>
      <c r="G118" s="152"/>
      <c r="H118" s="152"/>
      <c r="I118" s="66"/>
      <c r="J118" s="66"/>
      <c r="K118" s="52"/>
      <c r="L118" s="54"/>
      <c r="M118" s="55"/>
      <c r="N118" s="54"/>
      <c r="O118" s="55"/>
      <c r="P118" s="54"/>
      <c r="Q118" s="55"/>
      <c r="R118" s="54"/>
      <c r="S118" s="55"/>
      <c r="T118" s="54"/>
      <c r="U118" s="55"/>
      <c r="V118" s="56"/>
      <c r="W118" s="55"/>
      <c r="X118" s="56"/>
      <c r="Y118" s="55"/>
      <c r="Z118" s="56"/>
      <c r="AA118" s="55"/>
      <c r="AB118" s="56"/>
      <c r="AC118" s="55"/>
      <c r="AD118" s="56"/>
      <c r="AE118" s="55"/>
      <c r="AF118" s="56">
        <v>4.6E-6</v>
      </c>
      <c r="AG118" s="56">
        <f t="shared" si="23"/>
        <v>0.21739130434782608</v>
      </c>
      <c r="AH118" s="55">
        <v>36251</v>
      </c>
      <c r="AI118" s="56"/>
      <c r="AJ118" s="55"/>
      <c r="AK118" s="56"/>
      <c r="AL118" s="55"/>
      <c r="AM118" s="54"/>
      <c r="AN118" s="54" t="str">
        <f t="shared" si="21"/>
        <v/>
      </c>
      <c r="AO118" s="55"/>
      <c r="AP118" s="54"/>
      <c r="AQ118" s="55"/>
      <c r="AR118" s="54"/>
      <c r="AS118" s="55"/>
      <c r="AT118" s="54"/>
      <c r="AU118" s="56" t="str">
        <f t="shared" si="22"/>
        <v/>
      </c>
      <c r="AV118" s="56"/>
      <c r="AW118" s="54"/>
      <c r="AX118" s="54"/>
      <c r="AY118" s="69">
        <f t="shared" si="36"/>
        <v>1</v>
      </c>
      <c r="AZ118" s="69">
        <v>1</v>
      </c>
      <c r="BA118" s="50"/>
      <c r="BB118" s="51"/>
      <c r="BC118" s="51"/>
      <c r="BD118" s="149">
        <f t="shared" si="42"/>
        <v>0.21739130434782608</v>
      </c>
      <c r="BE118" s="150" t="str">
        <f t="shared" si="43"/>
        <v>--</v>
      </c>
      <c r="BF118" s="150" t="str">
        <f t="shared" si="44"/>
        <v>O</v>
      </c>
      <c r="BG118" s="151">
        <f t="shared" si="45"/>
        <v>36251</v>
      </c>
      <c r="BH118" s="149" t="str">
        <f t="shared" si="28"/>
        <v>--</v>
      </c>
      <c r="BI118" s="150" t="str">
        <f t="shared" si="29"/>
        <v>--</v>
      </c>
      <c r="BJ118" s="150" t="str">
        <f t="shared" si="30"/>
        <v>--</v>
      </c>
      <c r="BK118" s="151" t="str">
        <f t="shared" si="31"/>
        <v>--</v>
      </c>
      <c r="BL118" s="49" t="str">
        <f t="shared" si="32"/>
        <v/>
      </c>
      <c r="BM118" s="50" t="str">
        <f t="shared" si="41"/>
        <v/>
      </c>
      <c r="BN118" s="49" t="str">
        <f t="shared" si="34"/>
        <v/>
      </c>
      <c r="BO118" s="50" t="str">
        <f t="shared" si="35"/>
        <v/>
      </c>
      <c r="BP118" s="50"/>
      <c r="BQ118" s="50"/>
      <c r="BR118" s="51"/>
      <c r="BS118" s="51"/>
      <c r="BT118" s="51"/>
      <c r="BU118" s="51"/>
      <c r="BV118" s="50">
        <v>1</v>
      </c>
      <c r="BW118" s="50">
        <v>1</v>
      </c>
      <c r="BX118" s="50">
        <v>1</v>
      </c>
      <c r="BY118" s="50">
        <v>1</v>
      </c>
    </row>
    <row r="119" spans="1:77" s="48" customFormat="1" ht="15" customHeight="1">
      <c r="A119" s="223">
        <v>130</v>
      </c>
      <c r="B119" s="169" t="s">
        <v>259</v>
      </c>
      <c r="C119" s="53" t="s">
        <v>260</v>
      </c>
      <c r="D119" s="302" t="s">
        <v>1494</v>
      </c>
      <c r="E119" s="132"/>
      <c r="F119" s="132"/>
      <c r="G119" s="152"/>
      <c r="H119" s="152"/>
      <c r="I119" s="66"/>
      <c r="J119" s="66"/>
      <c r="K119" s="52"/>
      <c r="L119" s="54"/>
      <c r="M119" s="55"/>
      <c r="N119" s="54"/>
      <c r="O119" s="55"/>
      <c r="P119" s="54"/>
      <c r="Q119" s="55"/>
      <c r="R119" s="54"/>
      <c r="S119" s="55"/>
      <c r="T119" s="54"/>
      <c r="U119" s="55"/>
      <c r="V119" s="56"/>
      <c r="W119" s="55"/>
      <c r="X119" s="56">
        <v>29</v>
      </c>
      <c r="Y119" s="55">
        <v>36251</v>
      </c>
      <c r="Z119" s="56"/>
      <c r="AA119" s="55"/>
      <c r="AB119" s="56">
        <v>0.4</v>
      </c>
      <c r="AC119" s="55">
        <v>37226</v>
      </c>
      <c r="AD119" s="56"/>
      <c r="AE119" s="55"/>
      <c r="AF119" s="56"/>
      <c r="AG119" s="56" t="str">
        <f t="shared" si="23"/>
        <v/>
      </c>
      <c r="AH119" s="55"/>
      <c r="AI119" s="56"/>
      <c r="AJ119" s="55"/>
      <c r="AK119" s="56"/>
      <c r="AL119" s="55"/>
      <c r="AM119" s="54"/>
      <c r="AN119" s="54" t="str">
        <f t="shared" si="21"/>
        <v/>
      </c>
      <c r="AO119" s="55"/>
      <c r="AP119" s="54"/>
      <c r="AQ119" s="55"/>
      <c r="AR119" s="54"/>
      <c r="AS119" s="55"/>
      <c r="AT119" s="54"/>
      <c r="AU119" s="56" t="str">
        <f t="shared" si="22"/>
        <v/>
      </c>
      <c r="AV119" s="56"/>
      <c r="AW119" s="54"/>
      <c r="AX119" s="54"/>
      <c r="AY119" s="69">
        <f t="shared" si="36"/>
        <v>1</v>
      </c>
      <c r="AZ119" s="69">
        <v>1</v>
      </c>
      <c r="BA119" s="50"/>
      <c r="BB119" s="51"/>
      <c r="BC119" s="51"/>
      <c r="BD119" s="149" t="str">
        <f t="shared" si="42"/>
        <v>--</v>
      </c>
      <c r="BE119" s="150" t="str">
        <f t="shared" si="43"/>
        <v>--</v>
      </c>
      <c r="BF119" s="150" t="str">
        <f t="shared" si="44"/>
        <v>--</v>
      </c>
      <c r="BG119" s="151" t="str">
        <f t="shared" si="45"/>
        <v>--</v>
      </c>
      <c r="BH119" s="149">
        <f t="shared" si="28"/>
        <v>0.4</v>
      </c>
      <c r="BI119" s="150" t="str">
        <f t="shared" si="29"/>
        <v>--</v>
      </c>
      <c r="BJ119" s="150" t="str">
        <f t="shared" si="30"/>
        <v>O</v>
      </c>
      <c r="BK119" s="151">
        <f t="shared" si="31"/>
        <v>37226</v>
      </c>
      <c r="BL119" s="49">
        <f t="shared" si="32"/>
        <v>29</v>
      </c>
      <c r="BM119" s="50" t="str">
        <f t="shared" si="41"/>
        <v>O</v>
      </c>
      <c r="BN119" s="49">
        <f t="shared" si="34"/>
        <v>29</v>
      </c>
      <c r="BO119" s="50" t="str">
        <f t="shared" si="35"/>
        <v>O</v>
      </c>
      <c r="BP119" s="50"/>
      <c r="BQ119" s="50"/>
      <c r="BR119" s="51"/>
      <c r="BS119" s="51"/>
      <c r="BT119" s="51"/>
      <c r="BU119" s="51"/>
      <c r="BV119" s="50">
        <v>1</v>
      </c>
      <c r="BW119" s="50">
        <v>1</v>
      </c>
      <c r="BX119" s="50">
        <v>1</v>
      </c>
      <c r="BY119" s="50">
        <v>1</v>
      </c>
    </row>
    <row r="120" spans="1:77" s="48" customFormat="1" ht="15" customHeight="1">
      <c r="A120" s="223">
        <v>131</v>
      </c>
      <c r="B120" s="169" t="s">
        <v>261</v>
      </c>
      <c r="C120" s="53" t="s">
        <v>262</v>
      </c>
      <c r="D120" s="302" t="s">
        <v>1494</v>
      </c>
      <c r="E120" s="132"/>
      <c r="F120" s="132"/>
      <c r="G120" s="152"/>
      <c r="H120" s="152"/>
      <c r="I120" s="66"/>
      <c r="J120" s="66"/>
      <c r="K120" s="52" t="s">
        <v>25</v>
      </c>
      <c r="L120" s="54"/>
      <c r="M120" s="55"/>
      <c r="N120" s="54"/>
      <c r="O120" s="55"/>
      <c r="P120" s="54"/>
      <c r="Q120" s="55"/>
      <c r="R120" s="54"/>
      <c r="S120" s="55"/>
      <c r="T120" s="54"/>
      <c r="U120" s="55"/>
      <c r="V120" s="56"/>
      <c r="W120" s="55"/>
      <c r="X120" s="56"/>
      <c r="Y120" s="55"/>
      <c r="Z120" s="56"/>
      <c r="AA120" s="55"/>
      <c r="AB120" s="56"/>
      <c r="AC120" s="55"/>
      <c r="AD120" s="56"/>
      <c r="AE120" s="55"/>
      <c r="AF120" s="56"/>
      <c r="AG120" s="56" t="str">
        <f t="shared" si="23"/>
        <v/>
      </c>
      <c r="AH120" s="55"/>
      <c r="AI120" s="56"/>
      <c r="AJ120" s="55"/>
      <c r="AK120" s="56">
        <v>20</v>
      </c>
      <c r="AL120" s="55">
        <v>40422</v>
      </c>
      <c r="AM120" s="54">
        <v>2.9999999999999997E-4</v>
      </c>
      <c r="AN120" s="54">
        <f t="shared" si="21"/>
        <v>3.3333333333333335E-3</v>
      </c>
      <c r="AO120" s="55">
        <v>40422</v>
      </c>
      <c r="AP120" s="54"/>
      <c r="AQ120" s="55"/>
      <c r="AR120" s="54"/>
      <c r="AS120" s="55"/>
      <c r="AT120" s="54"/>
      <c r="AU120" s="56" t="str">
        <f t="shared" si="22"/>
        <v/>
      </c>
      <c r="AV120" s="56"/>
      <c r="AW120" s="54"/>
      <c r="AX120" s="54"/>
      <c r="AY120" s="69">
        <f t="shared" si="36"/>
        <v>1</v>
      </c>
      <c r="AZ120" s="69">
        <v>1</v>
      </c>
      <c r="BA120" s="50"/>
      <c r="BB120" s="51"/>
      <c r="BC120" s="51"/>
      <c r="BD120" s="149">
        <f t="shared" si="42"/>
        <v>3.3333333333333335E-3</v>
      </c>
      <c r="BE120" s="150" t="str">
        <f t="shared" si="43"/>
        <v>--</v>
      </c>
      <c r="BF120" s="150" t="str">
        <f t="shared" si="44"/>
        <v>I</v>
      </c>
      <c r="BG120" s="151">
        <f t="shared" si="45"/>
        <v>40422</v>
      </c>
      <c r="BH120" s="149">
        <f t="shared" si="28"/>
        <v>20</v>
      </c>
      <c r="BI120" s="150" t="str">
        <f t="shared" si="29"/>
        <v>--</v>
      </c>
      <c r="BJ120" s="150" t="str">
        <f t="shared" si="30"/>
        <v>I</v>
      </c>
      <c r="BK120" s="151">
        <f t="shared" si="31"/>
        <v>40422</v>
      </c>
      <c r="BL120" s="49" t="str">
        <f t="shared" si="32"/>
        <v/>
      </c>
      <c r="BM120" s="50" t="str">
        <f t="shared" si="41"/>
        <v/>
      </c>
      <c r="BN120" s="49" t="str">
        <f t="shared" si="34"/>
        <v/>
      </c>
      <c r="BO120" s="50" t="str">
        <f t="shared" si="35"/>
        <v/>
      </c>
      <c r="BP120" s="50"/>
      <c r="BQ120" s="50"/>
      <c r="BR120" s="51"/>
      <c r="BS120" s="51"/>
      <c r="BT120" s="51"/>
      <c r="BU120" s="51"/>
      <c r="BV120" s="50">
        <v>1</v>
      </c>
      <c r="BW120" s="50">
        <v>1</v>
      </c>
      <c r="BX120" s="50">
        <v>1</v>
      </c>
      <c r="BY120" s="50">
        <v>1</v>
      </c>
    </row>
    <row r="121" spans="1:77" s="48" customFormat="1" ht="15" customHeight="1">
      <c r="A121" s="223">
        <v>132</v>
      </c>
      <c r="B121" s="169" t="s">
        <v>263</v>
      </c>
      <c r="C121" s="57" t="s">
        <v>264</v>
      </c>
      <c r="D121" s="57"/>
      <c r="E121" s="153"/>
      <c r="F121" s="153"/>
      <c r="G121" s="154"/>
      <c r="H121" s="154"/>
      <c r="I121" s="67"/>
      <c r="J121" s="67"/>
      <c r="K121" s="277"/>
      <c r="L121" s="54"/>
      <c r="M121" s="55"/>
      <c r="N121" s="54"/>
      <c r="O121" s="55"/>
      <c r="P121" s="54"/>
      <c r="Q121" s="55"/>
      <c r="R121" s="54"/>
      <c r="S121" s="55"/>
      <c r="T121" s="54"/>
      <c r="U121" s="55"/>
      <c r="V121" s="56"/>
      <c r="W121" s="55"/>
      <c r="X121" s="56"/>
      <c r="Y121" s="55"/>
      <c r="Z121" s="56"/>
      <c r="AA121" s="55"/>
      <c r="AB121" s="56"/>
      <c r="AC121" s="55"/>
      <c r="AD121" s="56"/>
      <c r="AE121" s="55"/>
      <c r="AF121" s="56"/>
      <c r="AG121" s="56" t="str">
        <f t="shared" si="23"/>
        <v/>
      </c>
      <c r="AH121" s="55"/>
      <c r="AI121" s="56"/>
      <c r="AJ121" s="55"/>
      <c r="AK121" s="56"/>
      <c r="AL121" s="55"/>
      <c r="AM121" s="54"/>
      <c r="AN121" s="54" t="str">
        <f t="shared" si="21"/>
        <v/>
      </c>
      <c r="AO121" s="55"/>
      <c r="AP121" s="54">
        <v>1.4999999999999999E-2</v>
      </c>
      <c r="AQ121" s="55">
        <v>32203</v>
      </c>
      <c r="AR121" s="54"/>
      <c r="AS121" s="55"/>
      <c r="AT121" s="54"/>
      <c r="AU121" s="56" t="str">
        <f t="shared" si="22"/>
        <v/>
      </c>
      <c r="AV121" s="56"/>
      <c r="AW121" s="54"/>
      <c r="AX121" s="54"/>
      <c r="AY121" s="69" t="str">
        <f t="shared" si="36"/>
        <v/>
      </c>
      <c r="AZ121" s="69"/>
      <c r="BA121" s="50"/>
      <c r="BB121" s="51"/>
      <c r="BC121" s="51"/>
      <c r="BD121" s="149" t="str">
        <f t="shared" si="42"/>
        <v>--</v>
      </c>
      <c r="BE121" s="150" t="str">
        <f t="shared" si="43"/>
        <v>--</v>
      </c>
      <c r="BF121" s="150" t="str">
        <f t="shared" si="44"/>
        <v>--</v>
      </c>
      <c r="BG121" s="151" t="str">
        <f t="shared" si="45"/>
        <v>--</v>
      </c>
      <c r="BH121" s="149" t="str">
        <f t="shared" si="28"/>
        <v>--</v>
      </c>
      <c r="BI121" s="150" t="str">
        <f t="shared" si="29"/>
        <v>--</v>
      </c>
      <c r="BJ121" s="150" t="str">
        <f t="shared" si="30"/>
        <v>--</v>
      </c>
      <c r="BK121" s="151" t="str">
        <f t="shared" si="31"/>
        <v>--</v>
      </c>
      <c r="BL121" s="49" t="str">
        <f t="shared" si="32"/>
        <v/>
      </c>
      <c r="BM121" s="50" t="str">
        <f t="shared" si="41"/>
        <v/>
      </c>
      <c r="BN121" s="49" t="str">
        <f t="shared" si="34"/>
        <v/>
      </c>
      <c r="BO121" s="50" t="str">
        <f t="shared" si="35"/>
        <v/>
      </c>
      <c r="BP121" s="50"/>
      <c r="BQ121" s="50"/>
      <c r="BR121" s="51"/>
      <c r="BS121" s="51"/>
      <c r="BT121" s="51"/>
      <c r="BU121" s="51"/>
      <c r="BV121" s="50">
        <v>1</v>
      </c>
      <c r="BW121" s="50">
        <v>1</v>
      </c>
      <c r="BX121" s="50">
        <v>1</v>
      </c>
      <c r="BY121" s="50">
        <v>1</v>
      </c>
    </row>
    <row r="122" spans="1:77" s="48" customFormat="1" ht="15" customHeight="1">
      <c r="A122" s="223">
        <v>133</v>
      </c>
      <c r="B122" s="169" t="s">
        <v>265</v>
      </c>
      <c r="C122" s="53" t="s">
        <v>266</v>
      </c>
      <c r="D122" s="13"/>
      <c r="E122" s="132"/>
      <c r="F122" s="132"/>
      <c r="G122" s="152"/>
      <c r="H122" s="152"/>
      <c r="I122" s="66"/>
      <c r="J122" s="66"/>
      <c r="K122" s="52"/>
      <c r="L122" s="54"/>
      <c r="M122" s="55"/>
      <c r="N122" s="54"/>
      <c r="O122" s="55"/>
      <c r="P122" s="54"/>
      <c r="Q122" s="55"/>
      <c r="R122" s="54"/>
      <c r="S122" s="55"/>
      <c r="T122" s="54"/>
      <c r="U122" s="55"/>
      <c r="V122" s="56"/>
      <c r="W122" s="55"/>
      <c r="X122" s="56"/>
      <c r="Y122" s="55"/>
      <c r="Z122" s="56"/>
      <c r="AA122" s="55"/>
      <c r="AB122" s="56"/>
      <c r="AC122" s="55"/>
      <c r="AD122" s="56"/>
      <c r="AE122" s="55"/>
      <c r="AF122" s="56">
        <v>7.7000000000000001E-5</v>
      </c>
      <c r="AG122" s="56">
        <f t="shared" si="23"/>
        <v>1.2987012987012986E-2</v>
      </c>
      <c r="AH122" s="55">
        <v>36251</v>
      </c>
      <c r="AI122" s="56"/>
      <c r="AJ122" s="55"/>
      <c r="AK122" s="56"/>
      <c r="AL122" s="55"/>
      <c r="AM122" s="54"/>
      <c r="AN122" s="54" t="str">
        <f t="shared" si="21"/>
        <v/>
      </c>
      <c r="AO122" s="55"/>
      <c r="AP122" s="54"/>
      <c r="AQ122" s="55"/>
      <c r="AR122" s="54"/>
      <c r="AS122" s="55"/>
      <c r="AT122" s="54"/>
      <c r="AU122" s="56" t="str">
        <f t="shared" si="22"/>
        <v/>
      </c>
      <c r="AV122" s="56"/>
      <c r="AW122" s="54"/>
      <c r="AX122" s="54"/>
      <c r="AY122" s="69">
        <f t="shared" si="36"/>
        <v>1</v>
      </c>
      <c r="AZ122" s="69">
        <v>1</v>
      </c>
      <c r="BA122" s="50"/>
      <c r="BB122" s="51"/>
      <c r="BC122" s="51"/>
      <c r="BD122" s="149">
        <f t="shared" si="42"/>
        <v>1.2987012987012986E-2</v>
      </c>
      <c r="BE122" s="150" t="str">
        <f t="shared" si="43"/>
        <v>--</v>
      </c>
      <c r="BF122" s="150" t="str">
        <f t="shared" si="44"/>
        <v>O</v>
      </c>
      <c r="BG122" s="151">
        <f t="shared" si="45"/>
        <v>36251</v>
      </c>
      <c r="BH122" s="149" t="str">
        <f t="shared" si="28"/>
        <v>--</v>
      </c>
      <c r="BI122" s="150" t="str">
        <f t="shared" si="29"/>
        <v>--</v>
      </c>
      <c r="BJ122" s="150" t="str">
        <f t="shared" si="30"/>
        <v>--</v>
      </c>
      <c r="BK122" s="151" t="str">
        <f t="shared" si="31"/>
        <v>--</v>
      </c>
      <c r="BL122" s="49" t="str">
        <f t="shared" si="32"/>
        <v/>
      </c>
      <c r="BM122" s="50" t="str">
        <f t="shared" si="41"/>
        <v/>
      </c>
      <c r="BN122" s="49" t="str">
        <f t="shared" si="34"/>
        <v/>
      </c>
      <c r="BO122" s="50" t="str">
        <f t="shared" si="35"/>
        <v/>
      </c>
      <c r="BP122" s="50"/>
      <c r="BQ122" s="50"/>
      <c r="BR122" s="51"/>
      <c r="BS122" s="51"/>
      <c r="BT122" s="51"/>
      <c r="BU122" s="51"/>
      <c r="BV122" s="50">
        <v>1</v>
      </c>
      <c r="BW122" s="50">
        <v>1</v>
      </c>
      <c r="BX122" s="50">
        <v>1</v>
      </c>
      <c r="BY122" s="50">
        <v>1</v>
      </c>
    </row>
    <row r="123" spans="1:77" s="48" customFormat="1" ht="15" customHeight="1">
      <c r="A123" s="223">
        <v>134</v>
      </c>
      <c r="B123" s="169" t="s">
        <v>267</v>
      </c>
      <c r="C123" s="57" t="s">
        <v>268</v>
      </c>
      <c r="D123" s="57"/>
      <c r="E123" s="153"/>
      <c r="F123" s="153"/>
      <c r="G123" s="154"/>
      <c r="H123" s="154"/>
      <c r="I123" s="67"/>
      <c r="J123" s="67"/>
      <c r="K123" s="72"/>
      <c r="L123" s="54"/>
      <c r="M123" s="55"/>
      <c r="N123" s="54"/>
      <c r="O123" s="55"/>
      <c r="P123" s="54"/>
      <c r="Q123" s="55"/>
      <c r="R123" s="54"/>
      <c r="S123" s="55"/>
      <c r="T123" s="54"/>
      <c r="U123" s="55"/>
      <c r="V123" s="56"/>
      <c r="W123" s="55"/>
      <c r="X123" s="56"/>
      <c r="Y123" s="55"/>
      <c r="Z123" s="56"/>
      <c r="AA123" s="55"/>
      <c r="AB123" s="56"/>
      <c r="AC123" s="55"/>
      <c r="AD123" s="56"/>
      <c r="AE123" s="55"/>
      <c r="AF123" s="56"/>
      <c r="AG123" s="56" t="str">
        <f t="shared" si="23"/>
        <v/>
      </c>
      <c r="AH123" s="55"/>
      <c r="AI123" s="56"/>
      <c r="AJ123" s="55"/>
      <c r="AK123" s="56"/>
      <c r="AL123" s="55"/>
      <c r="AM123" s="54"/>
      <c r="AN123" s="54" t="str">
        <f t="shared" si="21"/>
        <v/>
      </c>
      <c r="AO123" s="55"/>
      <c r="AP123" s="54"/>
      <c r="AQ123" s="55"/>
      <c r="AR123" s="54"/>
      <c r="AS123" s="55"/>
      <c r="AT123" s="54"/>
      <c r="AU123" s="56" t="str">
        <f t="shared" si="22"/>
        <v/>
      </c>
      <c r="AV123" s="56"/>
      <c r="AW123" s="54"/>
      <c r="AX123" s="54"/>
      <c r="AY123" s="69" t="str">
        <f t="shared" si="36"/>
        <v/>
      </c>
      <c r="AZ123" s="69"/>
      <c r="BA123" s="50"/>
      <c r="BB123" s="51"/>
      <c r="BC123" s="51"/>
      <c r="BD123" s="149" t="str">
        <f t="shared" si="42"/>
        <v>--</v>
      </c>
      <c r="BE123" s="150" t="str">
        <f t="shared" si="43"/>
        <v>--</v>
      </c>
      <c r="BF123" s="150" t="str">
        <f t="shared" si="44"/>
        <v>--</v>
      </c>
      <c r="BG123" s="151" t="str">
        <f t="shared" si="45"/>
        <v>--</v>
      </c>
      <c r="BH123" s="149" t="str">
        <f t="shared" si="28"/>
        <v>--</v>
      </c>
      <c r="BI123" s="150" t="str">
        <f t="shared" si="29"/>
        <v>--</v>
      </c>
      <c r="BJ123" s="150" t="str">
        <f t="shared" si="30"/>
        <v>--</v>
      </c>
      <c r="BK123" s="151" t="str">
        <f t="shared" si="31"/>
        <v>--</v>
      </c>
      <c r="BL123" s="49" t="str">
        <f t="shared" si="32"/>
        <v/>
      </c>
      <c r="BM123" s="50" t="str">
        <f t="shared" si="41"/>
        <v/>
      </c>
      <c r="BN123" s="49" t="str">
        <f t="shared" si="34"/>
        <v/>
      </c>
      <c r="BO123" s="50" t="str">
        <f t="shared" si="35"/>
        <v/>
      </c>
      <c r="BP123" s="50"/>
      <c r="BQ123" s="50"/>
      <c r="BR123" s="51"/>
      <c r="BS123" s="51"/>
      <c r="BT123" s="51"/>
      <c r="BU123" s="51"/>
      <c r="BV123" s="50">
        <v>1</v>
      </c>
      <c r="BW123" s="50">
        <v>1</v>
      </c>
      <c r="BX123" s="50">
        <v>1</v>
      </c>
      <c r="BY123" s="50">
        <v>1</v>
      </c>
    </row>
    <row r="124" spans="1:77" s="48" customFormat="1" ht="15" customHeight="1">
      <c r="A124" s="223">
        <v>135</v>
      </c>
      <c r="B124" s="169" t="s">
        <v>269</v>
      </c>
      <c r="C124" s="57" t="s">
        <v>270</v>
      </c>
      <c r="D124" s="57"/>
      <c r="E124" s="153"/>
      <c r="F124" s="153"/>
      <c r="G124" s="154"/>
      <c r="H124" s="154"/>
      <c r="I124" s="67"/>
      <c r="J124" s="67"/>
      <c r="K124" s="72"/>
      <c r="L124" s="54"/>
      <c r="M124" s="55"/>
      <c r="N124" s="54"/>
      <c r="O124" s="55"/>
      <c r="P124" s="54"/>
      <c r="Q124" s="55"/>
      <c r="R124" s="54"/>
      <c r="S124" s="55"/>
      <c r="T124" s="54"/>
      <c r="U124" s="55"/>
      <c r="V124" s="56"/>
      <c r="W124" s="55"/>
      <c r="X124" s="56"/>
      <c r="Y124" s="55"/>
      <c r="Z124" s="56"/>
      <c r="AA124" s="55"/>
      <c r="AB124" s="56"/>
      <c r="AC124" s="55"/>
      <c r="AD124" s="56"/>
      <c r="AE124" s="55"/>
      <c r="AF124" s="56"/>
      <c r="AG124" s="56" t="str">
        <f t="shared" si="23"/>
        <v/>
      </c>
      <c r="AH124" s="55"/>
      <c r="AI124" s="56"/>
      <c r="AJ124" s="55"/>
      <c r="AK124" s="56"/>
      <c r="AL124" s="55"/>
      <c r="AM124" s="54"/>
      <c r="AN124" s="54" t="str">
        <f t="shared" si="21"/>
        <v/>
      </c>
      <c r="AO124" s="55"/>
      <c r="AP124" s="54"/>
      <c r="AQ124" s="55"/>
      <c r="AR124" s="54"/>
      <c r="AS124" s="55"/>
      <c r="AT124" s="54"/>
      <c r="AU124" s="56" t="str">
        <f t="shared" si="22"/>
        <v/>
      </c>
      <c r="AV124" s="56"/>
      <c r="AW124" s="54"/>
      <c r="AX124" s="54"/>
      <c r="AY124" s="69" t="str">
        <f t="shared" si="36"/>
        <v/>
      </c>
      <c r="AZ124" s="69"/>
      <c r="BA124" s="50"/>
      <c r="BB124" s="51"/>
      <c r="BC124" s="51"/>
      <c r="BD124" s="149" t="str">
        <f t="shared" si="42"/>
        <v>--</v>
      </c>
      <c r="BE124" s="150" t="str">
        <f t="shared" si="43"/>
        <v>--</v>
      </c>
      <c r="BF124" s="150" t="str">
        <f t="shared" si="44"/>
        <v>--</v>
      </c>
      <c r="BG124" s="151" t="str">
        <f t="shared" si="45"/>
        <v>--</v>
      </c>
      <c r="BH124" s="149" t="str">
        <f t="shared" si="28"/>
        <v>--</v>
      </c>
      <c r="BI124" s="150" t="str">
        <f t="shared" si="29"/>
        <v>--</v>
      </c>
      <c r="BJ124" s="150" t="str">
        <f t="shared" si="30"/>
        <v>--</v>
      </c>
      <c r="BK124" s="151" t="str">
        <f t="shared" si="31"/>
        <v>--</v>
      </c>
      <c r="BL124" s="49" t="str">
        <f t="shared" si="32"/>
        <v/>
      </c>
      <c r="BM124" s="50" t="str">
        <f t="shared" si="41"/>
        <v/>
      </c>
      <c r="BN124" s="49" t="str">
        <f t="shared" si="34"/>
        <v/>
      </c>
      <c r="BO124" s="50" t="str">
        <f t="shared" si="35"/>
        <v/>
      </c>
      <c r="BP124" s="50"/>
      <c r="BQ124" s="50"/>
      <c r="BR124" s="51"/>
      <c r="BS124" s="51"/>
      <c r="BT124" s="51"/>
      <c r="BU124" s="51"/>
      <c r="BV124" s="50">
        <v>1</v>
      </c>
      <c r="BW124" s="50">
        <v>1</v>
      </c>
      <c r="BX124" s="50">
        <v>1</v>
      </c>
      <c r="BY124" s="50">
        <v>1</v>
      </c>
    </row>
    <row r="125" spans="1:77" s="48" customFormat="1" ht="20.25" customHeight="1">
      <c r="A125" s="69">
        <v>136</v>
      </c>
      <c r="B125" s="169" t="s">
        <v>271</v>
      </c>
      <c r="C125" s="11" t="s">
        <v>272</v>
      </c>
      <c r="D125" s="302" t="s">
        <v>1494</v>
      </c>
      <c r="E125" s="155">
        <v>8.0000000000000007E-5</v>
      </c>
      <c r="F125" s="155">
        <f>AN125</f>
        <v>8.3333333333333331E-5</v>
      </c>
      <c r="G125" s="152">
        <v>43231</v>
      </c>
      <c r="H125" s="156"/>
      <c r="I125" s="68" t="s">
        <v>24</v>
      </c>
      <c r="J125" s="68">
        <v>0.3</v>
      </c>
      <c r="K125" s="52" t="s">
        <v>25</v>
      </c>
      <c r="L125" s="54"/>
      <c r="M125" s="55"/>
      <c r="N125" s="54">
        <v>0.3</v>
      </c>
      <c r="O125" s="55">
        <v>41153</v>
      </c>
      <c r="P125" s="54"/>
      <c r="Q125" s="55"/>
      <c r="R125" s="54"/>
      <c r="S125" s="55"/>
      <c r="T125" s="54"/>
      <c r="U125" s="55"/>
      <c r="V125" s="56"/>
      <c r="W125" s="55"/>
      <c r="X125" s="56"/>
      <c r="Y125" s="55"/>
      <c r="Z125" s="56"/>
      <c r="AA125" s="55"/>
      <c r="AB125" s="56">
        <v>0.2</v>
      </c>
      <c r="AC125" s="55">
        <v>36892</v>
      </c>
      <c r="AD125" s="56">
        <v>0.02</v>
      </c>
      <c r="AE125" s="55">
        <v>36800</v>
      </c>
      <c r="AF125" s="56">
        <v>0.15</v>
      </c>
      <c r="AG125" s="56">
        <f t="shared" si="23"/>
        <v>6.6666666666666666E-6</v>
      </c>
      <c r="AH125" s="55">
        <v>31413</v>
      </c>
      <c r="AI125" s="56">
        <v>0.5</v>
      </c>
      <c r="AJ125" s="55">
        <v>41640</v>
      </c>
      <c r="AK125" s="56">
        <v>0.1</v>
      </c>
      <c r="AL125" s="55">
        <v>36039</v>
      </c>
      <c r="AM125" s="54">
        <v>1.2E-2</v>
      </c>
      <c r="AN125" s="54">
        <f t="shared" si="21"/>
        <v>8.3333333333333331E-5</v>
      </c>
      <c r="AO125" s="55">
        <v>36039</v>
      </c>
      <c r="AP125" s="54"/>
      <c r="AQ125" s="55"/>
      <c r="AR125" s="54"/>
      <c r="AS125" s="55"/>
      <c r="AT125" s="54"/>
      <c r="AU125" s="56" t="str">
        <f t="shared" si="22"/>
        <v/>
      </c>
      <c r="AV125" s="56"/>
      <c r="AW125" s="54"/>
      <c r="AX125" s="54"/>
      <c r="AY125" s="69">
        <f t="shared" si="36"/>
        <v>1</v>
      </c>
      <c r="AZ125" s="69">
        <v>1</v>
      </c>
      <c r="BA125" s="50"/>
      <c r="BB125" s="51"/>
      <c r="BC125" s="51"/>
      <c r="BD125" s="149">
        <f t="shared" si="42"/>
        <v>8.3333333333333331E-5</v>
      </c>
      <c r="BE125" s="150" t="str">
        <f t="shared" si="43"/>
        <v>A</v>
      </c>
      <c r="BF125" s="150" t="str">
        <f t="shared" si="44"/>
        <v>I</v>
      </c>
      <c r="BG125" s="151">
        <f t="shared" si="45"/>
        <v>43231</v>
      </c>
      <c r="BH125" s="149">
        <f t="shared" si="28"/>
        <v>0.2</v>
      </c>
      <c r="BI125" s="150" t="str">
        <f t="shared" si="29"/>
        <v>--</v>
      </c>
      <c r="BJ125" s="150" t="str">
        <f t="shared" si="30"/>
        <v>O</v>
      </c>
      <c r="BK125" s="151">
        <f t="shared" si="31"/>
        <v>36892</v>
      </c>
      <c r="BL125" s="49">
        <f t="shared" si="32"/>
        <v>0.3</v>
      </c>
      <c r="BM125" s="50" t="str">
        <f t="shared" si="41"/>
        <v>S</v>
      </c>
      <c r="BN125" s="49">
        <f t="shared" si="34"/>
        <v>0.3</v>
      </c>
      <c r="BO125" s="50" t="str">
        <f t="shared" si="35"/>
        <v>S</v>
      </c>
      <c r="BP125" s="77">
        <f>(70*365*24)/((2*10+4*3+10*3+54*1)*365*24)*BD125</f>
        <v>5.0287356321839074E-5</v>
      </c>
      <c r="BQ125" s="104">
        <f>ROUND(BD125/BP125,1)</f>
        <v>1.7</v>
      </c>
      <c r="BR125" s="102">
        <f>ROUND(BS125/BD125,0)</f>
        <v>26</v>
      </c>
      <c r="BS125" s="49">
        <f>(70*365*24)/((2+4+6)*250*8)*BD125</f>
        <v>2.1291666666666668E-3</v>
      </c>
      <c r="BT125" s="78">
        <f>ROUND(BS125/BU125,1)</f>
        <v>4.2</v>
      </c>
      <c r="BU125" s="49">
        <f>(70*365*24)/((2*10+4*3+6*3)*250*8)*BD125</f>
        <v>5.1099999999999995E-4</v>
      </c>
      <c r="BV125" s="50">
        <v>1.6</v>
      </c>
      <c r="BW125" s="50">
        <v>1</v>
      </c>
      <c r="BX125" s="50">
        <v>2.4</v>
      </c>
      <c r="BY125" s="50">
        <v>1</v>
      </c>
    </row>
    <row r="126" spans="1:77" s="48" customFormat="1" ht="37.5" customHeight="1">
      <c r="A126" s="69">
        <v>140</v>
      </c>
      <c r="B126" s="169" t="s">
        <v>269</v>
      </c>
      <c r="C126" s="11" t="s">
        <v>1491</v>
      </c>
      <c r="D126" s="302" t="s">
        <v>1494</v>
      </c>
      <c r="E126" s="155">
        <v>8.0000000000000007E-5</v>
      </c>
      <c r="F126" s="155">
        <f>AN126</f>
        <v>8.3333333333333331E-5</v>
      </c>
      <c r="G126" s="152">
        <v>43231</v>
      </c>
      <c r="H126" s="156"/>
      <c r="I126" s="68" t="s">
        <v>24</v>
      </c>
      <c r="J126" s="68">
        <v>5.0000000000000001E-3</v>
      </c>
      <c r="K126" s="52" t="s">
        <v>25</v>
      </c>
      <c r="L126" s="54">
        <v>5.0000000000000001E-3</v>
      </c>
      <c r="M126" s="55">
        <v>41154</v>
      </c>
      <c r="N126" s="54">
        <v>5.0000000000000001E-3</v>
      </c>
      <c r="O126" s="55">
        <v>41154</v>
      </c>
      <c r="P126" s="54"/>
      <c r="Q126" s="55"/>
      <c r="R126" s="54"/>
      <c r="S126" s="55"/>
      <c r="T126" s="54"/>
      <c r="U126" s="55"/>
      <c r="V126" s="56"/>
      <c r="W126" s="55"/>
      <c r="X126" s="56"/>
      <c r="Y126" s="55"/>
      <c r="Z126" s="56"/>
      <c r="AA126" s="55"/>
      <c r="AB126" s="56">
        <v>0.2</v>
      </c>
      <c r="AC126" s="55">
        <v>36892</v>
      </c>
      <c r="AD126" s="56">
        <v>0.02</v>
      </c>
      <c r="AE126" s="55">
        <v>36800</v>
      </c>
      <c r="AF126" s="56">
        <v>0.15</v>
      </c>
      <c r="AG126" s="56">
        <f t="shared" si="23"/>
        <v>6.6666666666666666E-6</v>
      </c>
      <c r="AH126" s="55">
        <v>31413</v>
      </c>
      <c r="AI126" s="56">
        <v>0.5</v>
      </c>
      <c r="AJ126" s="55">
        <v>41640</v>
      </c>
      <c r="AK126" s="56">
        <v>0.1</v>
      </c>
      <c r="AL126" s="55">
        <v>36039</v>
      </c>
      <c r="AM126" s="54">
        <v>1.2E-2</v>
      </c>
      <c r="AN126" s="54">
        <f t="shared" ref="AN126:AN195" si="46">IF(ISBLANK(AM126),"",0.000001/AM126)</f>
        <v>8.3333333333333331E-5</v>
      </c>
      <c r="AO126" s="55">
        <v>36039</v>
      </c>
      <c r="AP126" s="54"/>
      <c r="AQ126" s="55"/>
      <c r="AR126" s="54"/>
      <c r="AS126" s="55"/>
      <c r="AT126" s="54"/>
      <c r="AU126" s="56" t="str">
        <f t="shared" ref="AU126:AU131" si="47">IF(ISBLANK(AT126),"",0.000001/(AT126/1000))</f>
        <v/>
      </c>
      <c r="AV126" s="56"/>
      <c r="AW126" s="54"/>
      <c r="AX126" s="54"/>
      <c r="AY126" s="69">
        <f t="shared" si="36"/>
        <v>1</v>
      </c>
      <c r="AZ126" s="69">
        <v>1</v>
      </c>
      <c r="BA126" s="50"/>
      <c r="BB126" s="51"/>
      <c r="BC126" s="51"/>
      <c r="BD126" s="149">
        <f t="shared" si="42"/>
        <v>8.3333333333333331E-5</v>
      </c>
      <c r="BE126" s="150" t="str">
        <f t="shared" si="43"/>
        <v>A</v>
      </c>
      <c r="BF126" s="150" t="str">
        <f t="shared" si="44"/>
        <v>I</v>
      </c>
      <c r="BG126" s="151">
        <f t="shared" si="45"/>
        <v>43231</v>
      </c>
      <c r="BH126" s="149">
        <f t="shared" si="28"/>
        <v>5.0000000000000001E-3</v>
      </c>
      <c r="BI126" s="150" t="str">
        <f t="shared" si="29"/>
        <v>--</v>
      </c>
      <c r="BJ126" s="150" t="str">
        <f t="shared" si="30"/>
        <v>T</v>
      </c>
      <c r="BK126" s="151">
        <f t="shared" si="31"/>
        <v>41154</v>
      </c>
      <c r="BL126" s="49">
        <f t="shared" si="32"/>
        <v>5.0000000000000001E-3</v>
      </c>
      <c r="BM126" s="50" t="str">
        <f t="shared" si="41"/>
        <v>S</v>
      </c>
      <c r="BN126" s="49">
        <f t="shared" si="34"/>
        <v>5.0000000000000001E-3</v>
      </c>
      <c r="BO126" s="50" t="str">
        <f t="shared" si="35"/>
        <v>S</v>
      </c>
      <c r="BP126" s="77">
        <f>(70*365*24)/((2*10+4*3+10*3+54*1)*365*24)*BD126</f>
        <v>5.0287356321839074E-5</v>
      </c>
      <c r="BQ126" s="104">
        <f>ROUND(BD126/BP126,1)</f>
        <v>1.7</v>
      </c>
      <c r="BR126" s="102">
        <f>ROUND(BS126/BD126,0)</f>
        <v>26</v>
      </c>
      <c r="BS126" s="49">
        <f>(70*365*24)/((2+4+6)*250*8)*BD126</f>
        <v>2.1291666666666668E-3</v>
      </c>
      <c r="BT126" s="78">
        <f>ROUND(BS126/BU126,1)</f>
        <v>4.2</v>
      </c>
      <c r="BU126" s="49">
        <f>(70*365*24)/((2*10+4*3+6*3)*250*8)*BD126</f>
        <v>5.1099999999999995E-4</v>
      </c>
      <c r="BV126" s="50">
        <v>1.6</v>
      </c>
      <c r="BW126" s="50">
        <v>1</v>
      </c>
      <c r="BX126" s="50">
        <v>2.4</v>
      </c>
      <c r="BY126" s="50">
        <v>1</v>
      </c>
    </row>
    <row r="127" spans="1:77" s="48" customFormat="1" ht="15" customHeight="1">
      <c r="A127" s="223">
        <v>144</v>
      </c>
      <c r="B127" s="169" t="s">
        <v>273</v>
      </c>
      <c r="C127" s="57" t="s">
        <v>274</v>
      </c>
      <c r="D127" s="57"/>
      <c r="E127" s="153"/>
      <c r="F127" s="153"/>
      <c r="G127" s="154"/>
      <c r="H127" s="154"/>
      <c r="I127" s="67"/>
      <c r="J127" s="67"/>
      <c r="K127" s="72"/>
      <c r="L127" s="54"/>
      <c r="M127" s="55"/>
      <c r="N127" s="54"/>
      <c r="O127" s="55"/>
      <c r="P127" s="54"/>
      <c r="Q127" s="55"/>
      <c r="R127" s="54"/>
      <c r="S127" s="55"/>
      <c r="T127" s="54"/>
      <c r="U127" s="55"/>
      <c r="V127" s="56"/>
      <c r="W127" s="55"/>
      <c r="X127" s="56"/>
      <c r="Y127" s="55"/>
      <c r="Z127" s="56"/>
      <c r="AA127" s="55"/>
      <c r="AB127" s="56"/>
      <c r="AC127" s="55"/>
      <c r="AD127" s="56"/>
      <c r="AE127" s="55"/>
      <c r="AF127" s="56"/>
      <c r="AG127" s="56" t="str">
        <f t="shared" ref="AG127:AG196" si="48">IF(ISBLANK(AF127),"",0.000001/AF127)</f>
        <v/>
      </c>
      <c r="AH127" s="55"/>
      <c r="AI127" s="56"/>
      <c r="AJ127" s="55"/>
      <c r="AK127" s="56"/>
      <c r="AL127" s="55"/>
      <c r="AM127" s="54"/>
      <c r="AN127" s="54" t="str">
        <f t="shared" si="46"/>
        <v/>
      </c>
      <c r="AO127" s="55"/>
      <c r="AP127" s="54"/>
      <c r="AQ127" s="55"/>
      <c r="AR127" s="54"/>
      <c r="AS127" s="55"/>
      <c r="AT127" s="54"/>
      <c r="AU127" s="56" t="str">
        <f t="shared" si="47"/>
        <v/>
      </c>
      <c r="AV127" s="56"/>
      <c r="AW127" s="54"/>
      <c r="AX127" s="54"/>
      <c r="AY127" s="69" t="str">
        <f t="shared" si="36"/>
        <v/>
      </c>
      <c r="AZ127" s="69"/>
      <c r="BA127" s="50"/>
      <c r="BB127" s="51"/>
      <c r="BC127" s="51"/>
      <c r="BD127" s="149" t="str">
        <f t="shared" si="42"/>
        <v>--</v>
      </c>
      <c r="BE127" s="150" t="str">
        <f t="shared" si="43"/>
        <v>--</v>
      </c>
      <c r="BF127" s="150" t="str">
        <f t="shared" si="44"/>
        <v>--</v>
      </c>
      <c r="BG127" s="151" t="str">
        <f t="shared" si="45"/>
        <v>--</v>
      </c>
      <c r="BH127" s="149" t="str">
        <f t="shared" si="28"/>
        <v>--</v>
      </c>
      <c r="BI127" s="150" t="str">
        <f t="shared" si="29"/>
        <v>--</v>
      </c>
      <c r="BJ127" s="150" t="str">
        <f t="shared" si="30"/>
        <v>--</v>
      </c>
      <c r="BK127" s="151" t="str">
        <f t="shared" si="31"/>
        <v>--</v>
      </c>
      <c r="BL127" s="49" t="str">
        <f t="shared" si="32"/>
        <v/>
      </c>
      <c r="BM127" s="50" t="str">
        <f t="shared" si="41"/>
        <v/>
      </c>
      <c r="BN127" s="49" t="str">
        <f t="shared" si="34"/>
        <v/>
      </c>
      <c r="BO127" s="50" t="str">
        <f t="shared" si="35"/>
        <v/>
      </c>
      <c r="BP127" s="50"/>
      <c r="BQ127" s="50"/>
      <c r="BR127" s="51"/>
      <c r="BS127" s="51"/>
      <c r="BT127" s="51"/>
      <c r="BU127" s="51"/>
      <c r="BV127" s="50">
        <v>1</v>
      </c>
      <c r="BW127" s="50">
        <v>1</v>
      </c>
      <c r="BX127" s="50">
        <v>1</v>
      </c>
      <c r="BY127" s="50">
        <v>1</v>
      </c>
    </row>
    <row r="128" spans="1:77" s="48" customFormat="1" ht="15" customHeight="1">
      <c r="A128" s="223">
        <v>145</v>
      </c>
      <c r="B128" s="169" t="s">
        <v>275</v>
      </c>
      <c r="C128" s="57" t="s">
        <v>276</v>
      </c>
      <c r="D128" s="57"/>
      <c r="E128" s="153"/>
      <c r="F128" s="153"/>
      <c r="G128" s="154"/>
      <c r="H128" s="154"/>
      <c r="I128" s="67"/>
      <c r="J128" s="67"/>
      <c r="K128" s="72"/>
      <c r="L128" s="54"/>
      <c r="M128" s="55"/>
      <c r="N128" s="54"/>
      <c r="O128" s="55"/>
      <c r="P128" s="54"/>
      <c r="Q128" s="55"/>
      <c r="R128" s="54"/>
      <c r="S128" s="55"/>
      <c r="T128" s="54"/>
      <c r="U128" s="55"/>
      <c r="V128" s="56"/>
      <c r="W128" s="55"/>
      <c r="X128" s="56"/>
      <c r="Y128" s="55"/>
      <c r="Z128" s="56"/>
      <c r="AA128" s="55"/>
      <c r="AB128" s="56"/>
      <c r="AC128" s="55"/>
      <c r="AD128" s="56"/>
      <c r="AE128" s="55"/>
      <c r="AF128" s="56"/>
      <c r="AG128" s="56" t="str">
        <f t="shared" si="48"/>
        <v/>
      </c>
      <c r="AH128" s="55"/>
      <c r="AI128" s="56"/>
      <c r="AJ128" s="55"/>
      <c r="AK128" s="56"/>
      <c r="AL128" s="55"/>
      <c r="AM128" s="54"/>
      <c r="AN128" s="54" t="str">
        <f t="shared" si="46"/>
        <v/>
      </c>
      <c r="AO128" s="55"/>
      <c r="AP128" s="54"/>
      <c r="AQ128" s="55"/>
      <c r="AR128" s="54"/>
      <c r="AS128" s="55"/>
      <c r="AT128" s="54"/>
      <c r="AU128" s="56" t="str">
        <f t="shared" si="47"/>
        <v/>
      </c>
      <c r="AV128" s="56"/>
      <c r="AW128" s="54"/>
      <c r="AX128" s="54"/>
      <c r="AY128" s="69" t="str">
        <f t="shared" si="36"/>
        <v/>
      </c>
      <c r="AZ128" s="69"/>
      <c r="BA128" s="50"/>
      <c r="BB128" s="51"/>
      <c r="BC128" s="51"/>
      <c r="BD128" s="149" t="str">
        <f t="shared" si="42"/>
        <v>--</v>
      </c>
      <c r="BE128" s="150" t="str">
        <f t="shared" si="43"/>
        <v>--</v>
      </c>
      <c r="BF128" s="150" t="str">
        <f t="shared" si="44"/>
        <v>--</v>
      </c>
      <c r="BG128" s="151" t="str">
        <f t="shared" si="45"/>
        <v>--</v>
      </c>
      <c r="BH128" s="149" t="str">
        <f t="shared" si="28"/>
        <v>--</v>
      </c>
      <c r="BI128" s="150" t="str">
        <f t="shared" si="29"/>
        <v>--</v>
      </c>
      <c r="BJ128" s="150" t="str">
        <f t="shared" si="30"/>
        <v>--</v>
      </c>
      <c r="BK128" s="151" t="str">
        <f t="shared" si="31"/>
        <v>--</v>
      </c>
      <c r="BL128" s="49" t="str">
        <f t="shared" si="32"/>
        <v/>
      </c>
      <c r="BM128" s="50" t="str">
        <f t="shared" si="41"/>
        <v/>
      </c>
      <c r="BN128" s="49" t="str">
        <f t="shared" si="34"/>
        <v/>
      </c>
      <c r="BO128" s="50" t="str">
        <f t="shared" si="35"/>
        <v/>
      </c>
      <c r="BP128" s="50"/>
      <c r="BQ128" s="50"/>
      <c r="BR128" s="51"/>
      <c r="BS128" s="51"/>
      <c r="BT128" s="51"/>
      <c r="BU128" s="51"/>
      <c r="BV128" s="50">
        <v>1</v>
      </c>
      <c r="BW128" s="50">
        <v>1</v>
      </c>
      <c r="BX128" s="50">
        <v>1</v>
      </c>
      <c r="BY128" s="50">
        <v>1</v>
      </c>
    </row>
    <row r="129" spans="1:77" s="48" customFormat="1" ht="15" customHeight="1">
      <c r="A129" s="223">
        <v>146</v>
      </c>
      <c r="B129" s="169" t="s">
        <v>277</v>
      </c>
      <c r="C129" s="53" t="s">
        <v>1273</v>
      </c>
      <c r="D129" s="302" t="s">
        <v>1494</v>
      </c>
      <c r="E129" s="132">
        <v>0.1</v>
      </c>
      <c r="F129" s="132">
        <f>L129</f>
        <v>0.1</v>
      </c>
      <c r="G129" s="152" t="s">
        <v>1161</v>
      </c>
      <c r="H129" s="152">
        <v>43231</v>
      </c>
      <c r="I129" s="66" t="s">
        <v>36</v>
      </c>
      <c r="J129" s="66"/>
      <c r="K129" s="52" t="s">
        <v>25</v>
      </c>
      <c r="L129" s="54">
        <v>0.1</v>
      </c>
      <c r="M129" s="55">
        <v>38078</v>
      </c>
      <c r="N129" s="54"/>
      <c r="O129" s="55"/>
      <c r="P129" s="54"/>
      <c r="Q129" s="55"/>
      <c r="R129" s="54"/>
      <c r="S129" s="55"/>
      <c r="T129" s="54">
        <v>0.01</v>
      </c>
      <c r="U129" s="55">
        <v>38078</v>
      </c>
      <c r="V129" s="56"/>
      <c r="W129" s="55"/>
      <c r="X129" s="56"/>
      <c r="Y129" s="55"/>
      <c r="Z129" s="56"/>
      <c r="AA129" s="55"/>
      <c r="AB129" s="56"/>
      <c r="AC129" s="55"/>
      <c r="AD129" s="56"/>
      <c r="AE129" s="55"/>
      <c r="AF129" s="56"/>
      <c r="AG129" s="56" t="str">
        <f t="shared" si="48"/>
        <v/>
      </c>
      <c r="AH129" s="55"/>
      <c r="AI129" s="56"/>
      <c r="AJ129" s="55"/>
      <c r="AK129" s="56"/>
      <c r="AL129" s="55"/>
      <c r="AM129" s="54"/>
      <c r="AN129" s="54" t="str">
        <f t="shared" si="46"/>
        <v/>
      </c>
      <c r="AO129" s="55"/>
      <c r="AP129" s="54"/>
      <c r="AQ129" s="55"/>
      <c r="AR129" s="54"/>
      <c r="AS129" s="55"/>
      <c r="AT129" s="54">
        <v>9</v>
      </c>
      <c r="AU129" s="56">
        <f t="shared" si="47"/>
        <v>1.1111111111111112E-4</v>
      </c>
      <c r="AV129" s="110">
        <v>39685</v>
      </c>
      <c r="AW129" s="54">
        <v>6.0000000000000001E-3</v>
      </c>
      <c r="AX129" s="110">
        <v>39685</v>
      </c>
      <c r="AY129" s="69">
        <f t="shared" si="36"/>
        <v>1</v>
      </c>
      <c r="AZ129" s="69">
        <v>1</v>
      </c>
      <c r="BA129" s="50"/>
      <c r="BB129" s="51"/>
      <c r="BC129" s="51"/>
      <c r="BD129" s="216" t="s">
        <v>1438</v>
      </c>
      <c r="BE129" s="150" t="s">
        <v>1161</v>
      </c>
      <c r="BF129" s="150"/>
      <c r="BG129" s="151"/>
      <c r="BH129" s="149">
        <f t="shared" si="28"/>
        <v>0.1</v>
      </c>
      <c r="BI129" s="150" t="str">
        <f t="shared" si="29"/>
        <v>A</v>
      </c>
      <c r="BJ129" s="150" t="str">
        <f t="shared" si="30"/>
        <v>T</v>
      </c>
      <c r="BK129" s="151">
        <f t="shared" si="31"/>
        <v>43231</v>
      </c>
      <c r="BL129" s="49" t="str">
        <f t="shared" si="32"/>
        <v/>
      </c>
      <c r="BM129" s="50" t="str">
        <f t="shared" si="41"/>
        <v/>
      </c>
      <c r="BN129" s="49" t="str">
        <f t="shared" si="34"/>
        <v/>
      </c>
      <c r="BO129" s="50" t="str">
        <f t="shared" si="35"/>
        <v/>
      </c>
      <c r="BP129" s="50"/>
      <c r="BQ129" s="50"/>
      <c r="BR129" s="51"/>
      <c r="BS129" s="51"/>
      <c r="BT129" s="51"/>
      <c r="BU129" s="51"/>
      <c r="BV129" s="50">
        <v>1</v>
      </c>
      <c r="BW129" s="50">
        <v>1</v>
      </c>
      <c r="BX129" s="50">
        <v>1</v>
      </c>
      <c r="BY129" s="50">
        <v>1</v>
      </c>
    </row>
    <row r="130" spans="1:77" s="48" customFormat="1" ht="15" customHeight="1">
      <c r="A130" s="223">
        <v>148</v>
      </c>
      <c r="B130" s="291">
        <v>148</v>
      </c>
      <c r="C130" s="53" t="s">
        <v>278</v>
      </c>
      <c r="D130" s="13"/>
      <c r="E130" s="132"/>
      <c r="F130" s="132"/>
      <c r="G130" s="152"/>
      <c r="H130" s="152"/>
      <c r="I130" s="66"/>
      <c r="J130" s="66"/>
      <c r="K130" s="52" t="s">
        <v>25</v>
      </c>
      <c r="L130" s="54"/>
      <c r="M130" s="55"/>
      <c r="N130" s="54"/>
      <c r="O130" s="55"/>
      <c r="P130" s="54"/>
      <c r="Q130" s="55"/>
      <c r="R130" s="54"/>
      <c r="S130" s="55"/>
      <c r="T130" s="54"/>
      <c r="U130" s="55"/>
      <c r="V130" s="56"/>
      <c r="W130" s="55"/>
      <c r="X130" s="56"/>
      <c r="Y130" s="55"/>
      <c r="Z130" s="56"/>
      <c r="AA130" s="55"/>
      <c r="AB130" s="56"/>
      <c r="AC130" s="55"/>
      <c r="AD130" s="56"/>
      <c r="AE130" s="55"/>
      <c r="AF130" s="56"/>
      <c r="AG130" s="56" t="str">
        <f t="shared" si="48"/>
        <v/>
      </c>
      <c r="AH130" s="55"/>
      <c r="AI130" s="56"/>
      <c r="AJ130" s="55"/>
      <c r="AK130" s="56"/>
      <c r="AL130" s="55"/>
      <c r="AM130" s="54">
        <v>6.2E-4</v>
      </c>
      <c r="AN130" s="54">
        <f t="shared" si="46"/>
        <v>1.6129032258064516E-3</v>
      </c>
      <c r="AO130" s="55">
        <v>32629</v>
      </c>
      <c r="AP130" s="54"/>
      <c r="AQ130" s="55"/>
      <c r="AR130" s="54"/>
      <c r="AS130" s="55"/>
      <c r="AT130" s="54"/>
      <c r="AU130" s="56" t="str">
        <f t="shared" si="47"/>
        <v/>
      </c>
      <c r="AV130" s="56"/>
      <c r="AW130" s="54"/>
      <c r="AX130" s="54"/>
      <c r="AY130" s="69">
        <f t="shared" si="36"/>
        <v>1</v>
      </c>
      <c r="AZ130" s="69">
        <v>1</v>
      </c>
      <c r="BA130" s="50"/>
      <c r="BB130" s="51"/>
      <c r="BC130" s="51"/>
      <c r="BD130" s="149">
        <f t="shared" ref="BD130:BD161" si="49">IF(AND(G130="",AH130="",AO130="",AV130=""), "--", IF(AND(G130&gt;=AH130,G130&gt;=AO130,G130&gt;=AV130), F130, IF(AND(AH130&gt;=AO130,AH130&gt;=AV130), AG130, IF(AO130&gt;=AV130, AN130, IF(ISNUMBER(AV130), AU130, "--")))))</f>
        <v>1.6129032258064516E-3</v>
      </c>
      <c r="BE130" s="150" t="str">
        <f t="shared" ref="BE130:BE161" si="50">IF(BD130="--","--", IF(BD130=F130,"A","--"))</f>
        <v>--</v>
      </c>
      <c r="BF130" s="150" t="str">
        <f t="shared" ref="BF130:BF161" si="51">IF(BD130="--","--", IF(BD130=AG130,"O", IF(BD130=AN130,"I", IF(BD130=AU130,"P", IF(BD130=F130,"A")))))</f>
        <v>I</v>
      </c>
      <c r="BG130" s="151">
        <f t="shared" ref="BG130:BG161" si="52">IF(AND(G130="",AH130="",AO130="",AV130=""), "--", IF(AND(G130&gt;=AH130,G130&gt;=AO130,G130&gt;=AV130), G130, IF(AND(AH130&gt;=AO130,AH130&gt;=AV130), AH130, IF(AO130&gt;=AV130, AO130, IF(ISNUMBER(AV130), AV130, "--")))))</f>
        <v>32629</v>
      </c>
      <c r="BH130" s="149" t="str">
        <f t="shared" si="28"/>
        <v>--</v>
      </c>
      <c r="BI130" s="150" t="str">
        <f t="shared" si="29"/>
        <v>--</v>
      </c>
      <c r="BJ130" s="150" t="str">
        <f t="shared" si="30"/>
        <v>--</v>
      </c>
      <c r="BK130" s="151" t="str">
        <f t="shared" si="31"/>
        <v>--</v>
      </c>
      <c r="BL130" s="49" t="str">
        <f t="shared" si="32"/>
        <v/>
      </c>
      <c r="BM130" s="50" t="str">
        <f t="shared" si="41"/>
        <v/>
      </c>
      <c r="BN130" s="49" t="str">
        <f t="shared" si="34"/>
        <v/>
      </c>
      <c r="BO130" s="50" t="str">
        <f t="shared" si="35"/>
        <v/>
      </c>
      <c r="BP130" s="77">
        <f>(70*365*24)/((2*10+4*3+10*3+54*1)*365*24)*BD130</f>
        <v>9.7330367074527249E-4</v>
      </c>
      <c r="BQ130" s="104">
        <f>ROUND(BD130/BP130,1)</f>
        <v>1.7</v>
      </c>
      <c r="BR130" s="102">
        <f>ROUND(BS130/BD130,0)</f>
        <v>26</v>
      </c>
      <c r="BS130" s="49">
        <f>(70*365*24)/((2+4+6)*250*8)*BD130</f>
        <v>4.1209677419354843E-2</v>
      </c>
      <c r="BT130" s="78">
        <f>ROUND(BS130/BU130,1)</f>
        <v>4.2</v>
      </c>
      <c r="BU130" s="49">
        <f>(70*365*24)/((2*10+4*3+6*3)*250*8)*BD130</f>
        <v>9.8903225806451604E-3</v>
      </c>
      <c r="BV130" s="50">
        <v>1</v>
      </c>
      <c r="BW130" s="50">
        <v>1</v>
      </c>
      <c r="BX130" s="50">
        <v>1</v>
      </c>
      <c r="BY130" s="50">
        <v>1</v>
      </c>
    </row>
    <row r="131" spans="1:77" s="48" customFormat="1" ht="15" customHeight="1">
      <c r="A131" s="223">
        <v>149</v>
      </c>
      <c r="B131" s="169" t="s">
        <v>279</v>
      </c>
      <c r="C131" s="53" t="s">
        <v>1274</v>
      </c>
      <c r="D131" s="302" t="s">
        <v>1494</v>
      </c>
      <c r="E131" s="132"/>
      <c r="F131" s="132"/>
      <c r="G131" s="152"/>
      <c r="H131" s="152"/>
      <c r="I131" s="66"/>
      <c r="J131" s="66"/>
      <c r="K131" s="52"/>
      <c r="L131" s="54"/>
      <c r="M131" s="55"/>
      <c r="N131" s="54"/>
      <c r="O131" s="55"/>
      <c r="P131" s="54"/>
      <c r="Q131" s="55"/>
      <c r="R131" s="54"/>
      <c r="S131" s="55"/>
      <c r="T131" s="54">
        <v>0.01</v>
      </c>
      <c r="U131" s="55">
        <v>38231</v>
      </c>
      <c r="V131" s="56">
        <v>0.01</v>
      </c>
      <c r="W131" s="55">
        <v>38231</v>
      </c>
      <c r="X131" s="56">
        <v>100</v>
      </c>
      <c r="Y131" s="55">
        <v>36251</v>
      </c>
      <c r="Z131" s="56"/>
      <c r="AA131" s="55"/>
      <c r="AB131" s="56"/>
      <c r="AC131" s="55"/>
      <c r="AD131" s="56"/>
      <c r="AE131" s="55"/>
      <c r="AF131" s="56"/>
      <c r="AG131" s="56" t="str">
        <f t="shared" si="48"/>
        <v/>
      </c>
      <c r="AH131" s="55"/>
      <c r="AI131" s="56"/>
      <c r="AJ131" s="55"/>
      <c r="AK131" s="56"/>
      <c r="AL131" s="55"/>
      <c r="AM131" s="54"/>
      <c r="AN131" s="54" t="str">
        <f t="shared" si="46"/>
        <v/>
      </c>
      <c r="AO131" s="55"/>
      <c r="AP131" s="54"/>
      <c r="AQ131" s="55"/>
      <c r="AR131" s="54"/>
      <c r="AS131" s="55"/>
      <c r="AT131" s="54"/>
      <c r="AU131" s="56" t="str">
        <f t="shared" si="47"/>
        <v/>
      </c>
      <c r="AV131" s="56"/>
      <c r="AW131" s="54"/>
      <c r="AX131" s="54"/>
      <c r="AY131" s="69">
        <f t="shared" si="36"/>
        <v>1</v>
      </c>
      <c r="AZ131" s="69">
        <v>1</v>
      </c>
      <c r="BA131" s="50"/>
      <c r="BB131" s="51"/>
      <c r="BC131" s="51"/>
      <c r="BD131" s="149" t="str">
        <f t="shared" si="49"/>
        <v>--</v>
      </c>
      <c r="BE131" s="150" t="str">
        <f t="shared" si="50"/>
        <v>--</v>
      </c>
      <c r="BF131" s="150" t="str">
        <f t="shared" si="51"/>
        <v>--</v>
      </c>
      <c r="BG131" s="151" t="str">
        <f t="shared" si="52"/>
        <v>--</v>
      </c>
      <c r="BH131" s="149" t="str">
        <f t="shared" si="28"/>
        <v>--</v>
      </c>
      <c r="BI131" s="150" t="str">
        <f t="shared" si="29"/>
        <v>--</v>
      </c>
      <c r="BJ131" s="150" t="str">
        <f t="shared" si="30"/>
        <v>--</v>
      </c>
      <c r="BK131" s="151" t="str">
        <f t="shared" si="31"/>
        <v>--</v>
      </c>
      <c r="BL131" s="49">
        <f t="shared" si="32"/>
        <v>100</v>
      </c>
      <c r="BM131" s="50" t="str">
        <f t="shared" si="41"/>
        <v>O</v>
      </c>
      <c r="BN131" s="49">
        <f t="shared" si="34"/>
        <v>100</v>
      </c>
      <c r="BO131" s="50" t="str">
        <f t="shared" si="35"/>
        <v>O</v>
      </c>
      <c r="BP131" s="50"/>
      <c r="BQ131" s="50"/>
      <c r="BR131" s="51"/>
      <c r="BS131" s="51"/>
      <c r="BT131" s="51"/>
      <c r="BU131" s="51"/>
      <c r="BV131" s="50">
        <v>1</v>
      </c>
      <c r="BW131" s="50">
        <v>1</v>
      </c>
      <c r="BX131" s="50">
        <v>1</v>
      </c>
      <c r="BY131" s="50">
        <v>1</v>
      </c>
    </row>
    <row r="132" spans="1:77" s="48" customFormat="1" ht="15" customHeight="1">
      <c r="A132" s="223">
        <v>150</v>
      </c>
      <c r="B132" s="291">
        <v>150</v>
      </c>
      <c r="C132" s="53" t="s">
        <v>280</v>
      </c>
      <c r="D132" s="13"/>
      <c r="E132" s="132"/>
      <c r="F132" s="132"/>
      <c r="G132" s="152"/>
      <c r="H132" s="152"/>
      <c r="I132" s="66"/>
      <c r="J132" s="66"/>
      <c r="K132" s="52"/>
      <c r="L132" s="54"/>
      <c r="M132" s="55"/>
      <c r="N132" s="54"/>
      <c r="O132" s="55"/>
      <c r="P132" s="54"/>
      <c r="Q132" s="55"/>
      <c r="R132" s="54"/>
      <c r="S132" s="55"/>
      <c r="T132" s="54"/>
      <c r="U132" s="55"/>
      <c r="V132" s="56"/>
      <c r="W132" s="55"/>
      <c r="X132" s="56"/>
      <c r="Y132" s="55"/>
      <c r="Z132" s="56"/>
      <c r="AA132" s="55"/>
      <c r="AB132" s="56"/>
      <c r="AC132" s="55"/>
      <c r="AD132" s="56"/>
      <c r="AE132" s="55"/>
      <c r="AF132" s="56"/>
      <c r="AG132" s="56" t="str">
        <f t="shared" si="48"/>
        <v/>
      </c>
      <c r="AH132" s="55"/>
      <c r="AI132" s="56"/>
      <c r="AJ132" s="55"/>
      <c r="AK132" s="56"/>
      <c r="AL132" s="55"/>
      <c r="AM132" s="54"/>
      <c r="AN132" s="54" t="str">
        <f t="shared" si="46"/>
        <v/>
      </c>
      <c r="AO132" s="55"/>
      <c r="AP132" s="54"/>
      <c r="AQ132" s="55"/>
      <c r="AR132" s="54"/>
      <c r="AS132" s="55"/>
      <c r="AT132" s="54"/>
      <c r="AU132" s="56" t="str">
        <f t="shared" ref="AU132:AU201" si="53">IF(ISBLANK(AT132),"",0.000001/(AT132/1000))</f>
        <v/>
      </c>
      <c r="AV132" s="56"/>
      <c r="AW132" s="54"/>
      <c r="AX132" s="54"/>
      <c r="AY132" s="69" t="str">
        <f t="shared" si="36"/>
        <v/>
      </c>
      <c r="AZ132" s="69"/>
      <c r="BA132" s="50"/>
      <c r="BB132" s="51"/>
      <c r="BC132" s="51"/>
      <c r="BD132" s="149" t="str">
        <f t="shared" si="49"/>
        <v>--</v>
      </c>
      <c r="BE132" s="150" t="str">
        <f t="shared" si="50"/>
        <v>--</v>
      </c>
      <c r="BF132" s="150" t="str">
        <f t="shared" si="51"/>
        <v>--</v>
      </c>
      <c r="BG132" s="151" t="str">
        <f t="shared" si="52"/>
        <v>--</v>
      </c>
      <c r="BH132" s="149" t="str">
        <f t="shared" si="28"/>
        <v>--</v>
      </c>
      <c r="BI132" s="150" t="str">
        <f t="shared" si="29"/>
        <v>--</v>
      </c>
      <c r="BJ132" s="150" t="str">
        <f t="shared" si="30"/>
        <v>--</v>
      </c>
      <c r="BK132" s="151" t="str">
        <f t="shared" si="31"/>
        <v>--</v>
      </c>
      <c r="BL132" s="49" t="str">
        <f t="shared" si="32"/>
        <v/>
      </c>
      <c r="BM132" s="50" t="str">
        <f t="shared" si="41"/>
        <v/>
      </c>
      <c r="BN132" s="49" t="str">
        <f t="shared" si="34"/>
        <v/>
      </c>
      <c r="BO132" s="50" t="str">
        <f t="shared" si="35"/>
        <v/>
      </c>
      <c r="BP132" s="50"/>
      <c r="BQ132" s="50"/>
      <c r="BR132" s="51"/>
      <c r="BS132" s="51"/>
      <c r="BT132" s="51"/>
      <c r="BU132" s="51"/>
      <c r="BV132" s="50">
        <v>1</v>
      </c>
      <c r="BW132" s="50">
        <v>1</v>
      </c>
      <c r="BX132" s="50">
        <v>1</v>
      </c>
      <c r="BY132" s="50">
        <v>1</v>
      </c>
    </row>
    <row r="133" spans="1:77" s="48" customFormat="1" ht="15" customHeight="1">
      <c r="A133" s="223">
        <v>151</v>
      </c>
      <c r="B133" s="169" t="s">
        <v>281</v>
      </c>
      <c r="C133" s="53" t="s">
        <v>282</v>
      </c>
      <c r="D133" s="13"/>
      <c r="E133" s="132"/>
      <c r="F133" s="132"/>
      <c r="G133" s="152"/>
      <c r="H133" s="152"/>
      <c r="I133" s="66"/>
      <c r="J133" s="66"/>
      <c r="K133" s="52"/>
      <c r="L133" s="54"/>
      <c r="M133" s="55"/>
      <c r="N133" s="54"/>
      <c r="O133" s="55"/>
      <c r="P133" s="54"/>
      <c r="Q133" s="55"/>
      <c r="R133" s="54"/>
      <c r="S133" s="55"/>
      <c r="T133" s="54"/>
      <c r="U133" s="55"/>
      <c r="V133" s="56"/>
      <c r="W133" s="55"/>
      <c r="X133" s="56"/>
      <c r="Y133" s="55"/>
      <c r="Z133" s="56"/>
      <c r="AA133" s="55"/>
      <c r="AB133" s="56"/>
      <c r="AC133" s="55"/>
      <c r="AD133" s="56"/>
      <c r="AE133" s="55"/>
      <c r="AF133" s="56">
        <v>4.3000000000000002E-5</v>
      </c>
      <c r="AG133" s="56">
        <f t="shared" si="48"/>
        <v>2.3255813953488372E-2</v>
      </c>
      <c r="AH133" s="55">
        <v>36251</v>
      </c>
      <c r="AI133" s="56"/>
      <c r="AJ133" s="55"/>
      <c r="AK133" s="56"/>
      <c r="AL133" s="55"/>
      <c r="AM133" s="54"/>
      <c r="AN133" s="54" t="str">
        <f t="shared" si="46"/>
        <v/>
      </c>
      <c r="AO133" s="55"/>
      <c r="AP133" s="54"/>
      <c r="AQ133" s="55"/>
      <c r="AR133" s="54"/>
      <c r="AS133" s="55"/>
      <c r="AT133" s="54"/>
      <c r="AU133" s="56" t="str">
        <f t="shared" si="53"/>
        <v/>
      </c>
      <c r="AV133" s="56"/>
      <c r="AW133" s="54"/>
      <c r="AX133" s="54"/>
      <c r="AY133" s="69">
        <f t="shared" si="36"/>
        <v>1</v>
      </c>
      <c r="AZ133" s="69">
        <v>1</v>
      </c>
      <c r="BA133" s="50"/>
      <c r="BB133" s="51"/>
      <c r="BC133" s="51"/>
      <c r="BD133" s="149">
        <f t="shared" si="49"/>
        <v>2.3255813953488372E-2</v>
      </c>
      <c r="BE133" s="150" t="str">
        <f t="shared" si="50"/>
        <v>--</v>
      </c>
      <c r="BF133" s="150" t="str">
        <f t="shared" si="51"/>
        <v>O</v>
      </c>
      <c r="BG133" s="151">
        <f t="shared" si="52"/>
        <v>36251</v>
      </c>
      <c r="BH133" s="149" t="str">
        <f t="shared" si="28"/>
        <v>--</v>
      </c>
      <c r="BI133" s="150" t="str">
        <f t="shared" si="29"/>
        <v>--</v>
      </c>
      <c r="BJ133" s="150" t="str">
        <f t="shared" si="30"/>
        <v>--</v>
      </c>
      <c r="BK133" s="151" t="str">
        <f t="shared" si="31"/>
        <v>--</v>
      </c>
      <c r="BL133" s="49" t="str">
        <f t="shared" si="32"/>
        <v/>
      </c>
      <c r="BM133" s="50" t="str">
        <f t="shared" si="41"/>
        <v/>
      </c>
      <c r="BN133" s="49" t="str">
        <f t="shared" si="34"/>
        <v/>
      </c>
      <c r="BO133" s="50" t="str">
        <f t="shared" si="35"/>
        <v/>
      </c>
      <c r="BP133" s="50"/>
      <c r="BQ133" s="50"/>
      <c r="BR133" s="51"/>
      <c r="BS133" s="51"/>
      <c r="BT133" s="51"/>
      <c r="BU133" s="51"/>
      <c r="BV133" s="50">
        <v>1</v>
      </c>
      <c r="BW133" s="50">
        <v>1</v>
      </c>
      <c r="BX133" s="50">
        <v>1</v>
      </c>
      <c r="BY133" s="50">
        <v>1</v>
      </c>
    </row>
    <row r="134" spans="1:77" s="48" customFormat="1" ht="24" customHeight="1">
      <c r="A134" s="223">
        <v>152</v>
      </c>
      <c r="B134" s="169" t="s">
        <v>283</v>
      </c>
      <c r="C134" s="53" t="s">
        <v>284</v>
      </c>
      <c r="D134" s="302" t="s">
        <v>1494</v>
      </c>
      <c r="E134" s="132"/>
      <c r="F134" s="132"/>
      <c r="G134" s="152"/>
      <c r="H134" s="152"/>
      <c r="I134" s="66"/>
      <c r="J134" s="66"/>
      <c r="K134" s="52" t="s">
        <v>25</v>
      </c>
      <c r="L134" s="54"/>
      <c r="M134" s="55"/>
      <c r="N134" s="54"/>
      <c r="O134" s="55"/>
      <c r="P134" s="54"/>
      <c r="Q134" s="55"/>
      <c r="R134" s="54">
        <v>0.1</v>
      </c>
      <c r="S134" s="55">
        <v>39692</v>
      </c>
      <c r="T134" s="54">
        <v>0.1</v>
      </c>
      <c r="U134" s="55">
        <v>39692</v>
      </c>
      <c r="V134" s="56"/>
      <c r="W134" s="55"/>
      <c r="X134" s="56"/>
      <c r="Y134" s="55"/>
      <c r="Z134" s="56"/>
      <c r="AA134" s="55"/>
      <c r="AB134" s="56">
        <v>600</v>
      </c>
      <c r="AC134" s="55">
        <v>36892</v>
      </c>
      <c r="AD134" s="56"/>
      <c r="AE134" s="55"/>
      <c r="AF134" s="56"/>
      <c r="AG134" s="56" t="str">
        <f t="shared" si="48"/>
        <v/>
      </c>
      <c r="AH134" s="55"/>
      <c r="AI134" s="56"/>
      <c r="AJ134" s="55"/>
      <c r="AK134" s="56"/>
      <c r="AL134" s="55"/>
      <c r="AM134" s="54"/>
      <c r="AN134" s="54" t="str">
        <f t="shared" si="46"/>
        <v/>
      </c>
      <c r="AO134" s="55"/>
      <c r="AP134" s="54"/>
      <c r="AQ134" s="55"/>
      <c r="AR134" s="54"/>
      <c r="AS134" s="55"/>
      <c r="AT134" s="54"/>
      <c r="AU134" s="56" t="str">
        <f t="shared" si="53"/>
        <v/>
      </c>
      <c r="AV134" s="56"/>
      <c r="AW134" s="54"/>
      <c r="AX134" s="54"/>
      <c r="AY134" s="69">
        <f t="shared" si="36"/>
        <v>1</v>
      </c>
      <c r="AZ134" s="69">
        <v>1</v>
      </c>
      <c r="BA134" s="50"/>
      <c r="BB134" s="51"/>
      <c r="BC134" s="51"/>
      <c r="BD134" s="149" t="str">
        <f t="shared" si="49"/>
        <v>--</v>
      </c>
      <c r="BE134" s="150" t="str">
        <f t="shared" si="50"/>
        <v>--</v>
      </c>
      <c r="BF134" s="150" t="str">
        <f t="shared" si="51"/>
        <v>--</v>
      </c>
      <c r="BG134" s="151" t="str">
        <f t="shared" si="52"/>
        <v>--</v>
      </c>
      <c r="BH134" s="149">
        <f t="shared" si="28"/>
        <v>600</v>
      </c>
      <c r="BI134" s="150" t="str">
        <f t="shared" si="29"/>
        <v>--</v>
      </c>
      <c r="BJ134" s="150" t="str">
        <f t="shared" si="30"/>
        <v>O</v>
      </c>
      <c r="BK134" s="151">
        <f t="shared" si="31"/>
        <v>36892</v>
      </c>
      <c r="BL134" s="49" t="str">
        <f t="shared" si="32"/>
        <v/>
      </c>
      <c r="BM134" s="50" t="str">
        <f t="shared" si="41"/>
        <v/>
      </c>
      <c r="BN134" s="49" t="str">
        <f t="shared" si="34"/>
        <v/>
      </c>
      <c r="BO134" s="50" t="str">
        <f t="shared" si="35"/>
        <v/>
      </c>
      <c r="BP134" s="50"/>
      <c r="BQ134" s="50"/>
      <c r="BR134" s="51"/>
      <c r="BS134" s="51"/>
      <c r="BT134" s="51"/>
      <c r="BU134" s="51"/>
      <c r="BV134" s="50">
        <v>1</v>
      </c>
      <c r="BW134" s="50">
        <v>1</v>
      </c>
      <c r="BX134" s="50">
        <v>1</v>
      </c>
      <c r="BY134" s="50">
        <v>1</v>
      </c>
    </row>
    <row r="135" spans="1:77" s="48" customFormat="1" ht="15" customHeight="1">
      <c r="A135" s="223">
        <v>153</v>
      </c>
      <c r="B135" s="171" t="s">
        <v>285</v>
      </c>
      <c r="C135" s="36" t="s">
        <v>1134</v>
      </c>
      <c r="D135" s="304"/>
      <c r="E135" s="132"/>
      <c r="F135" s="132"/>
      <c r="G135" s="152"/>
      <c r="H135" s="152"/>
      <c r="I135" s="66"/>
      <c r="J135" s="66"/>
      <c r="K135" s="52" t="s">
        <v>25</v>
      </c>
      <c r="L135" s="54"/>
      <c r="M135" s="55"/>
      <c r="N135" s="54"/>
      <c r="O135" s="55"/>
      <c r="P135" s="54"/>
      <c r="Q135" s="55"/>
      <c r="R135" s="54"/>
      <c r="S135" s="55"/>
      <c r="T135" s="54"/>
      <c r="U135" s="55"/>
      <c r="V135" s="56"/>
      <c r="W135" s="55"/>
      <c r="X135" s="56"/>
      <c r="Y135" s="55"/>
      <c r="Z135" s="56"/>
      <c r="AA135" s="55"/>
      <c r="AB135" s="56">
        <v>600</v>
      </c>
      <c r="AC135" s="55">
        <v>36892</v>
      </c>
      <c r="AD135" s="56"/>
      <c r="AE135" s="55"/>
      <c r="AF135" s="56"/>
      <c r="AG135" s="56" t="str">
        <f t="shared" si="48"/>
        <v/>
      </c>
      <c r="AH135" s="55"/>
      <c r="AI135" s="56"/>
      <c r="AJ135" s="55"/>
      <c r="AK135" s="56"/>
      <c r="AL135" s="55"/>
      <c r="AM135" s="54"/>
      <c r="AN135" s="54" t="str">
        <f t="shared" si="46"/>
        <v/>
      </c>
      <c r="AO135" s="55"/>
      <c r="AP135" s="54">
        <v>0.05</v>
      </c>
      <c r="AQ135" s="55">
        <v>32356</v>
      </c>
      <c r="AR135" s="54"/>
      <c r="AS135" s="55"/>
      <c r="AT135" s="54"/>
      <c r="AU135" s="56" t="str">
        <f t="shared" si="53"/>
        <v/>
      </c>
      <c r="AV135" s="56"/>
      <c r="AW135" s="54"/>
      <c r="AX135" s="54"/>
      <c r="AY135" s="69">
        <f t="shared" si="36"/>
        <v>1</v>
      </c>
      <c r="AZ135" s="69"/>
      <c r="BA135" s="50"/>
      <c r="BB135" s="51"/>
      <c r="BC135" s="51"/>
      <c r="BD135" s="149" t="str">
        <f t="shared" si="49"/>
        <v>--</v>
      </c>
      <c r="BE135" s="150" t="str">
        <f t="shared" si="50"/>
        <v>--</v>
      </c>
      <c r="BF135" s="150" t="str">
        <f t="shared" si="51"/>
        <v>--</v>
      </c>
      <c r="BG135" s="151" t="str">
        <f t="shared" si="52"/>
        <v>--</v>
      </c>
      <c r="BH135" s="149">
        <f t="shared" ref="BH135:BH198" si="54">IF(AND(H135="",M135="",AC135="",AL135="",AX135=""), "--", IF(AND(H135&gt;=M135,H135&gt;=AC135,H135&gt;=AL135,H135&gt;=AX135), F135, IF(AND(M135&gt;=AC135,M135&gt;=AL135,M135&gt;=AX135), L135, IF(AND(AC135&gt;=AL135,AC135&gt;=AX135), AB135, IF(AL135&gt;=AX135, AK135, IF(ISNUMBER(AX135), AW135, "--"))))))</f>
        <v>600</v>
      </c>
      <c r="BI135" s="150" t="str">
        <f t="shared" ref="BI135:BI198" si="55">IF(BH135="","--", IF(BH135=F135,"A","--"))</f>
        <v>--</v>
      </c>
      <c r="BJ135" s="150" t="str">
        <f t="shared" ref="BJ135:BJ198" si="56">IF(BH135="--","--", IF(BH135=L135,"T", IF(BH135=AB135,"O", IF(BH135=AK135,"I", IF(BH135=AW135,"P", IF(BH135=F135,"A"))))))</f>
        <v>O</v>
      </c>
      <c r="BK135" s="151">
        <f t="shared" ref="BK135:BK198" si="57">IF(AND(H135="",M135="",AC135="",AL135="",AX135=""), "--", IF(AND(H135&gt;=M135,H135&gt;=AC135,H135&gt;=AL135,H135&gt;=AX135), H135, IF(AND(M135&gt;=AC135,M135&gt;=AL135,M135&gt;=AX135), M135, IF(AND(AC135&gt;=AL135,AC135&gt;=AX135), AC135, IF(AL135&gt;=AX135, AL135, IF(ISNUMBER(AX135), AX135, "--"))))))</f>
        <v>36892</v>
      </c>
      <c r="BL135" s="49" t="str">
        <f t="shared" ref="BL135:BL198" si="58">IF(ISNUMBER(J135),J135,IF(ISNUMBER(P135),P135,IF(ISNUMBER(X135),X135,IF(ISNUMBER(N135),N135,""))))</f>
        <v/>
      </c>
      <c r="BM135" s="50" t="str">
        <f t="shared" ref="BM135:BM152" si="59">IF(COUNTBLANK(BL135),"",IF(BL135=J135,"S",IF(BL135=P135,"T",IF(BL135=X135,"O",IF(BL135=N135,"Tint","")))))</f>
        <v/>
      </c>
      <c r="BN135" s="49" t="str">
        <f t="shared" ref="BN135:BN198" si="60">IF(AND(ISNUMBER(BL135),ISNUMBER(BH135),BL135&lt;BH135),BH135,BL135)</f>
        <v/>
      </c>
      <c r="BO135" s="50" t="str">
        <f t="shared" ref="BO135:BO198" si="61">IF(COUNTBLANK(BL135),"", IF(BN135=BL135,BM135,BF135))</f>
        <v/>
      </c>
      <c r="BP135" s="50"/>
      <c r="BQ135" s="50"/>
      <c r="BR135" s="51"/>
      <c r="BS135" s="51"/>
      <c r="BT135" s="51"/>
      <c r="BU135" s="51"/>
      <c r="BV135" s="50">
        <v>1</v>
      </c>
      <c r="BW135" s="50">
        <v>1</v>
      </c>
      <c r="BX135" s="50">
        <v>1</v>
      </c>
      <c r="BY135" s="50">
        <v>1</v>
      </c>
    </row>
    <row r="136" spans="1:77" s="48" customFormat="1" ht="15" customHeight="1">
      <c r="A136" s="223">
        <v>154</v>
      </c>
      <c r="B136" s="171" t="s">
        <v>286</v>
      </c>
      <c r="C136" s="36" t="s">
        <v>1135</v>
      </c>
      <c r="D136" s="304"/>
      <c r="E136" s="132"/>
      <c r="F136" s="132"/>
      <c r="G136" s="152"/>
      <c r="H136" s="152"/>
      <c r="I136" s="66"/>
      <c r="J136" s="66"/>
      <c r="K136" s="52" t="s">
        <v>25</v>
      </c>
      <c r="L136" s="54"/>
      <c r="M136" s="55"/>
      <c r="N136" s="54"/>
      <c r="O136" s="55"/>
      <c r="P136" s="54"/>
      <c r="Q136" s="55"/>
      <c r="R136" s="54"/>
      <c r="S136" s="55"/>
      <c r="T136" s="54"/>
      <c r="U136" s="55"/>
      <c r="V136" s="56"/>
      <c r="W136" s="55"/>
      <c r="X136" s="56"/>
      <c r="Y136" s="55"/>
      <c r="Z136" s="56"/>
      <c r="AA136" s="55"/>
      <c r="AB136" s="56">
        <v>600</v>
      </c>
      <c r="AC136" s="55">
        <v>36892</v>
      </c>
      <c r="AD136" s="56"/>
      <c r="AE136" s="55"/>
      <c r="AF136" s="56"/>
      <c r="AG136" s="56" t="str">
        <f t="shared" si="48"/>
        <v/>
      </c>
      <c r="AH136" s="55"/>
      <c r="AI136" s="56"/>
      <c r="AJ136" s="55"/>
      <c r="AK136" s="56"/>
      <c r="AL136" s="55"/>
      <c r="AM136" s="54"/>
      <c r="AN136" s="54" t="str">
        <f t="shared" si="46"/>
        <v/>
      </c>
      <c r="AO136" s="55"/>
      <c r="AP136" s="54">
        <v>0.05</v>
      </c>
      <c r="AQ136" s="55">
        <v>32387</v>
      </c>
      <c r="AR136" s="54"/>
      <c r="AS136" s="55"/>
      <c r="AT136" s="54"/>
      <c r="AU136" s="56" t="str">
        <f t="shared" si="53"/>
        <v/>
      </c>
      <c r="AV136" s="56"/>
      <c r="AW136" s="54"/>
      <c r="AX136" s="54"/>
      <c r="AY136" s="69">
        <f t="shared" ref="AY136:AY199" si="62">IF(F136&amp;L136&amp;N136&amp;P136&amp;X136&amp;Z136&amp;AB136&amp;AF136&amp;AK136&amp;AM136&amp;AT136&amp;AW136&lt;&gt;"",1,"")</f>
        <v>1</v>
      </c>
      <c r="AZ136" s="69"/>
      <c r="BA136" s="50"/>
      <c r="BB136" s="51"/>
      <c r="BC136" s="51"/>
      <c r="BD136" s="149" t="str">
        <f t="shared" si="49"/>
        <v>--</v>
      </c>
      <c r="BE136" s="150" t="str">
        <f t="shared" si="50"/>
        <v>--</v>
      </c>
      <c r="BF136" s="150" t="str">
        <f t="shared" si="51"/>
        <v>--</v>
      </c>
      <c r="BG136" s="151" t="str">
        <f t="shared" si="52"/>
        <v>--</v>
      </c>
      <c r="BH136" s="149">
        <f t="shared" si="54"/>
        <v>600</v>
      </c>
      <c r="BI136" s="150" t="str">
        <f t="shared" si="55"/>
        <v>--</v>
      </c>
      <c r="BJ136" s="150" t="str">
        <f t="shared" si="56"/>
        <v>O</v>
      </c>
      <c r="BK136" s="151">
        <f t="shared" si="57"/>
        <v>36892</v>
      </c>
      <c r="BL136" s="49" t="str">
        <f t="shared" si="58"/>
        <v/>
      </c>
      <c r="BM136" s="50" t="str">
        <f t="shared" si="59"/>
        <v/>
      </c>
      <c r="BN136" s="49" t="str">
        <f t="shared" si="60"/>
        <v/>
      </c>
      <c r="BO136" s="50" t="str">
        <f t="shared" si="61"/>
        <v/>
      </c>
      <c r="BP136" s="50"/>
      <c r="BQ136" s="50"/>
      <c r="BR136" s="51"/>
      <c r="BS136" s="51"/>
      <c r="BT136" s="51"/>
      <c r="BU136" s="51"/>
      <c r="BV136" s="50">
        <v>1</v>
      </c>
      <c r="BW136" s="50">
        <v>1</v>
      </c>
      <c r="BX136" s="50">
        <v>1</v>
      </c>
      <c r="BY136" s="50">
        <v>1</v>
      </c>
    </row>
    <row r="137" spans="1:77" s="48" customFormat="1" ht="15" customHeight="1">
      <c r="A137" s="223">
        <v>155</v>
      </c>
      <c r="B137" s="171" t="s">
        <v>287</v>
      </c>
      <c r="C137" s="36" t="s">
        <v>1136</v>
      </c>
      <c r="D137" s="304"/>
      <c r="E137" s="132"/>
      <c r="F137" s="132"/>
      <c r="G137" s="152"/>
      <c r="H137" s="152"/>
      <c r="I137" s="66"/>
      <c r="J137" s="66"/>
      <c r="K137" s="52" t="s">
        <v>25</v>
      </c>
      <c r="L137" s="54"/>
      <c r="M137" s="55"/>
      <c r="N137" s="54"/>
      <c r="O137" s="55"/>
      <c r="P137" s="54"/>
      <c r="Q137" s="55"/>
      <c r="R137" s="54"/>
      <c r="S137" s="55"/>
      <c r="T137" s="54"/>
      <c r="U137" s="55"/>
      <c r="V137" s="56"/>
      <c r="W137" s="55"/>
      <c r="X137" s="56"/>
      <c r="Y137" s="55"/>
      <c r="Z137" s="56"/>
      <c r="AA137" s="55"/>
      <c r="AB137" s="56">
        <v>600</v>
      </c>
      <c r="AC137" s="55">
        <v>36892</v>
      </c>
      <c r="AD137" s="56"/>
      <c r="AE137" s="55"/>
      <c r="AF137" s="56"/>
      <c r="AG137" s="56" t="str">
        <f t="shared" si="48"/>
        <v/>
      </c>
      <c r="AH137" s="55"/>
      <c r="AI137" s="56"/>
      <c r="AJ137" s="55"/>
      <c r="AK137" s="56"/>
      <c r="AL137" s="55"/>
      <c r="AM137" s="54"/>
      <c r="AN137" s="54" t="str">
        <f t="shared" si="46"/>
        <v/>
      </c>
      <c r="AO137" s="55"/>
      <c r="AP137" s="54"/>
      <c r="AQ137" s="55"/>
      <c r="AR137" s="54"/>
      <c r="AS137" s="55"/>
      <c r="AT137" s="54"/>
      <c r="AU137" s="56" t="str">
        <f t="shared" si="53"/>
        <v/>
      </c>
      <c r="AV137" s="56"/>
      <c r="AW137" s="54"/>
      <c r="AX137" s="54"/>
      <c r="AY137" s="69">
        <f t="shared" si="62"/>
        <v>1</v>
      </c>
      <c r="AZ137" s="69"/>
      <c r="BA137" s="50"/>
      <c r="BB137" s="51"/>
      <c r="BC137" s="51"/>
      <c r="BD137" s="149" t="str">
        <f t="shared" si="49"/>
        <v>--</v>
      </c>
      <c r="BE137" s="150" t="str">
        <f t="shared" si="50"/>
        <v>--</v>
      </c>
      <c r="BF137" s="150" t="str">
        <f t="shared" si="51"/>
        <v>--</v>
      </c>
      <c r="BG137" s="151" t="str">
        <f t="shared" si="52"/>
        <v>--</v>
      </c>
      <c r="BH137" s="149">
        <f t="shared" si="54"/>
        <v>600</v>
      </c>
      <c r="BI137" s="150" t="str">
        <f t="shared" si="55"/>
        <v>--</v>
      </c>
      <c r="BJ137" s="150" t="str">
        <f t="shared" si="56"/>
        <v>O</v>
      </c>
      <c r="BK137" s="151">
        <f t="shared" si="57"/>
        <v>36892</v>
      </c>
      <c r="BL137" s="49" t="str">
        <f t="shared" si="58"/>
        <v/>
      </c>
      <c r="BM137" s="50" t="str">
        <f t="shared" si="59"/>
        <v/>
      </c>
      <c r="BN137" s="49" t="str">
        <f t="shared" si="60"/>
        <v/>
      </c>
      <c r="BO137" s="50" t="str">
        <f t="shared" si="61"/>
        <v/>
      </c>
      <c r="BP137" s="50"/>
      <c r="BQ137" s="50"/>
      <c r="BR137" s="51"/>
      <c r="BS137" s="51"/>
      <c r="BT137" s="51"/>
      <c r="BU137" s="51"/>
      <c r="BV137" s="50">
        <v>1</v>
      </c>
      <c r="BW137" s="50">
        <v>1</v>
      </c>
      <c r="BX137" s="50">
        <v>1</v>
      </c>
      <c r="BY137" s="50">
        <v>1</v>
      </c>
    </row>
    <row r="138" spans="1:77" s="48" customFormat="1" ht="15" customHeight="1">
      <c r="A138" s="223">
        <v>156</v>
      </c>
      <c r="B138" s="169" t="s">
        <v>288</v>
      </c>
      <c r="C138" s="53" t="s">
        <v>289</v>
      </c>
      <c r="D138" s="13"/>
      <c r="E138" s="132"/>
      <c r="F138" s="132"/>
      <c r="G138" s="152"/>
      <c r="H138" s="152"/>
      <c r="I138" s="66"/>
      <c r="J138" s="66"/>
      <c r="K138" s="52"/>
      <c r="L138" s="54"/>
      <c r="M138" s="55"/>
      <c r="N138" s="54"/>
      <c r="O138" s="55"/>
      <c r="P138" s="54"/>
      <c r="Q138" s="55"/>
      <c r="R138" s="54"/>
      <c r="S138" s="55"/>
      <c r="T138" s="54"/>
      <c r="U138" s="55"/>
      <c r="V138" s="56"/>
      <c r="W138" s="55"/>
      <c r="X138" s="56"/>
      <c r="Y138" s="55"/>
      <c r="Z138" s="56"/>
      <c r="AA138" s="55"/>
      <c r="AB138" s="56"/>
      <c r="AC138" s="55"/>
      <c r="AD138" s="56"/>
      <c r="AE138" s="55"/>
      <c r="AF138" s="56"/>
      <c r="AG138" s="56" t="str">
        <f t="shared" si="48"/>
        <v/>
      </c>
      <c r="AH138" s="55"/>
      <c r="AI138" s="56"/>
      <c r="AJ138" s="55"/>
      <c r="AK138" s="56"/>
      <c r="AL138" s="55"/>
      <c r="AM138" s="54"/>
      <c r="AN138" s="54" t="str">
        <f t="shared" si="46"/>
        <v/>
      </c>
      <c r="AO138" s="55"/>
      <c r="AP138" s="54"/>
      <c r="AQ138" s="55"/>
      <c r="AR138" s="54"/>
      <c r="AS138" s="55"/>
      <c r="AT138" s="54"/>
      <c r="AU138" s="56" t="str">
        <f t="shared" si="53"/>
        <v/>
      </c>
      <c r="AV138" s="56"/>
      <c r="AW138" s="54"/>
      <c r="AX138" s="54"/>
      <c r="AY138" s="69" t="str">
        <f t="shared" si="62"/>
        <v/>
      </c>
      <c r="AZ138" s="69"/>
      <c r="BA138" s="50"/>
      <c r="BB138" s="51"/>
      <c r="BC138" s="51"/>
      <c r="BD138" s="149" t="str">
        <f t="shared" si="49"/>
        <v>--</v>
      </c>
      <c r="BE138" s="150" t="str">
        <f t="shared" si="50"/>
        <v>--</v>
      </c>
      <c r="BF138" s="150" t="str">
        <f t="shared" si="51"/>
        <v>--</v>
      </c>
      <c r="BG138" s="151" t="str">
        <f t="shared" si="52"/>
        <v>--</v>
      </c>
      <c r="BH138" s="149" t="str">
        <f t="shared" si="54"/>
        <v>--</v>
      </c>
      <c r="BI138" s="150" t="str">
        <f t="shared" si="55"/>
        <v>--</v>
      </c>
      <c r="BJ138" s="150" t="str">
        <f t="shared" si="56"/>
        <v>--</v>
      </c>
      <c r="BK138" s="151" t="str">
        <f t="shared" si="57"/>
        <v>--</v>
      </c>
      <c r="BL138" s="49" t="str">
        <f t="shared" si="58"/>
        <v/>
      </c>
      <c r="BM138" s="50" t="str">
        <f t="shared" si="59"/>
        <v/>
      </c>
      <c r="BN138" s="49" t="str">
        <f t="shared" si="60"/>
        <v/>
      </c>
      <c r="BO138" s="50" t="str">
        <f t="shared" si="61"/>
        <v/>
      </c>
      <c r="BP138" s="50"/>
      <c r="BQ138" s="50"/>
      <c r="BR138" s="51"/>
      <c r="BS138" s="51"/>
      <c r="BT138" s="51"/>
      <c r="BU138" s="51"/>
      <c r="BV138" s="50">
        <v>1</v>
      </c>
      <c r="BW138" s="50">
        <v>1</v>
      </c>
      <c r="BX138" s="50">
        <v>1</v>
      </c>
      <c r="BY138" s="50">
        <v>1</v>
      </c>
    </row>
    <row r="139" spans="1:77" s="48" customFormat="1" ht="15" customHeight="1">
      <c r="A139" s="223">
        <v>158</v>
      </c>
      <c r="B139" s="169" t="s">
        <v>290</v>
      </c>
      <c r="C139" s="53" t="s">
        <v>291</v>
      </c>
      <c r="D139" s="13"/>
      <c r="E139" s="132"/>
      <c r="F139" s="132"/>
      <c r="G139" s="152"/>
      <c r="H139" s="152"/>
      <c r="I139" s="66"/>
      <c r="J139" s="66"/>
      <c r="K139" s="52"/>
      <c r="L139" s="54"/>
      <c r="M139" s="55"/>
      <c r="N139" s="54"/>
      <c r="O139" s="55"/>
      <c r="P139" s="54"/>
      <c r="Q139" s="55"/>
      <c r="R139" s="54"/>
      <c r="S139" s="55"/>
      <c r="T139" s="54"/>
      <c r="U139" s="55"/>
      <c r="V139" s="56"/>
      <c r="W139" s="55"/>
      <c r="X139" s="56"/>
      <c r="Y139" s="55"/>
      <c r="Z139" s="56"/>
      <c r="AA139" s="55"/>
      <c r="AB139" s="56"/>
      <c r="AC139" s="55"/>
      <c r="AD139" s="56"/>
      <c r="AE139" s="55"/>
      <c r="AF139" s="56"/>
      <c r="AG139" s="56" t="str">
        <f t="shared" si="48"/>
        <v/>
      </c>
      <c r="AH139" s="55"/>
      <c r="AI139" s="56"/>
      <c r="AJ139" s="55"/>
      <c r="AK139" s="56"/>
      <c r="AL139" s="55"/>
      <c r="AM139" s="54"/>
      <c r="AN139" s="54" t="str">
        <f t="shared" si="46"/>
        <v/>
      </c>
      <c r="AO139" s="55"/>
      <c r="AP139" s="54"/>
      <c r="AQ139" s="55"/>
      <c r="AR139" s="54"/>
      <c r="AS139" s="55"/>
      <c r="AT139" s="54"/>
      <c r="AU139" s="56" t="str">
        <f t="shared" si="53"/>
        <v/>
      </c>
      <c r="AV139" s="56"/>
      <c r="AW139" s="54"/>
      <c r="AX139" s="54"/>
      <c r="AY139" s="69" t="str">
        <f t="shared" si="62"/>
        <v/>
      </c>
      <c r="AZ139" s="69"/>
      <c r="BA139" s="50"/>
      <c r="BB139" s="51"/>
      <c r="BC139" s="51"/>
      <c r="BD139" s="149" t="str">
        <f t="shared" si="49"/>
        <v>--</v>
      </c>
      <c r="BE139" s="150" t="str">
        <f t="shared" si="50"/>
        <v>--</v>
      </c>
      <c r="BF139" s="150" t="str">
        <f t="shared" si="51"/>
        <v>--</v>
      </c>
      <c r="BG139" s="151" t="str">
        <f t="shared" si="52"/>
        <v>--</v>
      </c>
      <c r="BH139" s="149" t="str">
        <f t="shared" si="54"/>
        <v>--</v>
      </c>
      <c r="BI139" s="150" t="str">
        <f t="shared" si="55"/>
        <v>--</v>
      </c>
      <c r="BJ139" s="150" t="str">
        <f t="shared" si="56"/>
        <v>--</v>
      </c>
      <c r="BK139" s="151" t="str">
        <f t="shared" si="57"/>
        <v>--</v>
      </c>
      <c r="BL139" s="49" t="str">
        <f t="shared" si="58"/>
        <v/>
      </c>
      <c r="BM139" s="50" t="str">
        <f t="shared" si="59"/>
        <v/>
      </c>
      <c r="BN139" s="49" t="str">
        <f t="shared" si="60"/>
        <v/>
      </c>
      <c r="BO139" s="50" t="str">
        <f t="shared" si="61"/>
        <v/>
      </c>
      <c r="BP139" s="50"/>
      <c r="BQ139" s="50"/>
      <c r="BR139" s="51"/>
      <c r="BS139" s="51"/>
      <c r="BT139" s="51"/>
      <c r="BU139" s="51"/>
      <c r="BV139" s="50">
        <v>1</v>
      </c>
      <c r="BW139" s="50">
        <v>1</v>
      </c>
      <c r="BX139" s="50">
        <v>1</v>
      </c>
      <c r="BY139" s="50">
        <v>1</v>
      </c>
    </row>
    <row r="140" spans="1:77" s="48" customFormat="1" ht="15" customHeight="1">
      <c r="A140" s="223">
        <v>159</v>
      </c>
      <c r="B140" s="169" t="s">
        <v>292</v>
      </c>
      <c r="C140" s="53" t="s">
        <v>293</v>
      </c>
      <c r="D140" s="13"/>
      <c r="E140" s="132"/>
      <c r="F140" s="132"/>
      <c r="G140" s="152"/>
      <c r="H140" s="152"/>
      <c r="I140" s="66"/>
      <c r="J140" s="66"/>
      <c r="K140" s="52"/>
      <c r="L140" s="54"/>
      <c r="M140" s="55"/>
      <c r="N140" s="54"/>
      <c r="O140" s="55"/>
      <c r="P140" s="54"/>
      <c r="Q140" s="55"/>
      <c r="R140" s="54"/>
      <c r="S140" s="55"/>
      <c r="T140" s="54"/>
      <c r="U140" s="55"/>
      <c r="V140" s="56"/>
      <c r="W140" s="55"/>
      <c r="X140" s="56"/>
      <c r="Y140" s="55"/>
      <c r="Z140" s="56"/>
      <c r="AA140" s="55"/>
      <c r="AB140" s="56"/>
      <c r="AC140" s="55"/>
      <c r="AD140" s="56"/>
      <c r="AE140" s="55"/>
      <c r="AF140" s="56">
        <v>6.3E-5</v>
      </c>
      <c r="AG140" s="56">
        <f t="shared" si="48"/>
        <v>1.5873015873015872E-2</v>
      </c>
      <c r="AH140" s="55">
        <v>36251</v>
      </c>
      <c r="AI140" s="56"/>
      <c r="AJ140" s="55"/>
      <c r="AK140" s="56"/>
      <c r="AL140" s="55"/>
      <c r="AM140" s="54"/>
      <c r="AN140" s="54" t="str">
        <f t="shared" si="46"/>
        <v/>
      </c>
      <c r="AO140" s="55"/>
      <c r="AP140" s="54"/>
      <c r="AQ140" s="55"/>
      <c r="AR140" s="54"/>
      <c r="AS140" s="55"/>
      <c r="AT140" s="54"/>
      <c r="AU140" s="56" t="str">
        <f t="shared" si="53"/>
        <v/>
      </c>
      <c r="AV140" s="56"/>
      <c r="AW140" s="54"/>
      <c r="AX140" s="54"/>
      <c r="AY140" s="69">
        <f t="shared" si="62"/>
        <v>1</v>
      </c>
      <c r="AZ140" s="69">
        <v>1</v>
      </c>
      <c r="BA140" s="50"/>
      <c r="BB140" s="51"/>
      <c r="BC140" s="51"/>
      <c r="BD140" s="149">
        <f t="shared" si="49"/>
        <v>1.5873015873015872E-2</v>
      </c>
      <c r="BE140" s="150" t="str">
        <f t="shared" si="50"/>
        <v>--</v>
      </c>
      <c r="BF140" s="150" t="str">
        <f t="shared" si="51"/>
        <v>O</v>
      </c>
      <c r="BG140" s="151">
        <f t="shared" si="52"/>
        <v>36251</v>
      </c>
      <c r="BH140" s="149" t="str">
        <f t="shared" si="54"/>
        <v>--</v>
      </c>
      <c r="BI140" s="150" t="str">
        <f t="shared" si="55"/>
        <v>--</v>
      </c>
      <c r="BJ140" s="150" t="str">
        <f t="shared" si="56"/>
        <v>--</v>
      </c>
      <c r="BK140" s="151" t="str">
        <f t="shared" si="57"/>
        <v>--</v>
      </c>
      <c r="BL140" s="49" t="str">
        <f t="shared" si="58"/>
        <v/>
      </c>
      <c r="BM140" s="50" t="str">
        <f t="shared" si="59"/>
        <v/>
      </c>
      <c r="BN140" s="49" t="str">
        <f t="shared" si="60"/>
        <v/>
      </c>
      <c r="BO140" s="50" t="str">
        <f t="shared" si="61"/>
        <v/>
      </c>
      <c r="BP140" s="50"/>
      <c r="BQ140" s="50"/>
      <c r="BR140" s="51"/>
      <c r="BS140" s="51"/>
      <c r="BT140" s="51"/>
      <c r="BU140" s="51"/>
      <c r="BV140" s="50">
        <v>1</v>
      </c>
      <c r="BW140" s="50">
        <v>1</v>
      </c>
      <c r="BX140" s="50">
        <v>1</v>
      </c>
      <c r="BY140" s="50">
        <v>1</v>
      </c>
    </row>
    <row r="141" spans="1:77" s="48" customFormat="1">
      <c r="A141" s="223">
        <v>161</v>
      </c>
      <c r="B141" s="169" t="s">
        <v>294</v>
      </c>
      <c r="C141" s="53" t="s">
        <v>295</v>
      </c>
      <c r="D141" s="302" t="s">
        <v>1494</v>
      </c>
      <c r="E141" s="132">
        <v>0.8</v>
      </c>
      <c r="F141" s="132">
        <f>AK141</f>
        <v>0.8</v>
      </c>
      <c r="G141" s="152"/>
      <c r="H141" s="152">
        <v>43231</v>
      </c>
      <c r="I141" s="66" t="s">
        <v>36</v>
      </c>
      <c r="J141" s="66"/>
      <c r="K141" s="52"/>
      <c r="L141" s="54"/>
      <c r="M141" s="55"/>
      <c r="N141" s="54"/>
      <c r="O141" s="55"/>
      <c r="P141" s="54"/>
      <c r="Q141" s="55"/>
      <c r="R141" s="54"/>
      <c r="S141" s="55"/>
      <c r="T141" s="54"/>
      <c r="U141" s="55"/>
      <c r="V141" s="56"/>
      <c r="W141" s="55"/>
      <c r="X141" s="56">
        <v>340</v>
      </c>
      <c r="Y141" s="55">
        <v>36251</v>
      </c>
      <c r="Z141" s="56"/>
      <c r="AA141" s="55"/>
      <c r="AB141" s="56">
        <v>9</v>
      </c>
      <c r="AC141" s="55">
        <v>36617</v>
      </c>
      <c r="AD141" s="56"/>
      <c r="AE141" s="55"/>
      <c r="AF141" s="56"/>
      <c r="AG141" s="56" t="str">
        <f t="shared" si="48"/>
        <v/>
      </c>
      <c r="AH141" s="55"/>
      <c r="AI141" s="56"/>
      <c r="AJ141" s="55"/>
      <c r="AK141" s="56">
        <v>0.8</v>
      </c>
      <c r="AL141" s="55">
        <v>40422</v>
      </c>
      <c r="AM141" s="54"/>
      <c r="AN141" s="54" t="str">
        <f t="shared" si="46"/>
        <v/>
      </c>
      <c r="AO141" s="55"/>
      <c r="AP141" s="54"/>
      <c r="AQ141" s="55"/>
      <c r="AR141" s="54"/>
      <c r="AS141" s="55"/>
      <c r="AT141" s="54"/>
      <c r="AU141" s="56" t="str">
        <f t="shared" si="53"/>
        <v/>
      </c>
      <c r="AV141" s="56"/>
      <c r="AW141" s="54"/>
      <c r="AX141" s="54"/>
      <c r="AY141" s="69">
        <f t="shared" si="62"/>
        <v>1</v>
      </c>
      <c r="AZ141" s="69">
        <v>1</v>
      </c>
      <c r="BA141" s="50"/>
      <c r="BB141" s="51"/>
      <c r="BC141" s="51"/>
      <c r="BD141" s="149" t="str">
        <f t="shared" si="49"/>
        <v>--</v>
      </c>
      <c r="BE141" s="150" t="str">
        <f t="shared" si="50"/>
        <v>--</v>
      </c>
      <c r="BF141" s="150" t="str">
        <f t="shared" si="51"/>
        <v>--</v>
      </c>
      <c r="BG141" s="151" t="str">
        <f t="shared" si="52"/>
        <v>--</v>
      </c>
      <c r="BH141" s="149">
        <f t="shared" si="54"/>
        <v>0.8</v>
      </c>
      <c r="BI141" s="150" t="str">
        <f t="shared" si="55"/>
        <v>A</v>
      </c>
      <c r="BJ141" s="150" t="str">
        <f t="shared" si="56"/>
        <v>I</v>
      </c>
      <c r="BK141" s="151">
        <f t="shared" si="57"/>
        <v>43231</v>
      </c>
      <c r="BL141" s="49">
        <f t="shared" si="58"/>
        <v>340</v>
      </c>
      <c r="BM141" s="50" t="str">
        <f t="shared" si="59"/>
        <v>O</v>
      </c>
      <c r="BN141" s="49">
        <f t="shared" si="60"/>
        <v>340</v>
      </c>
      <c r="BO141" s="50" t="str">
        <f t="shared" si="61"/>
        <v>O</v>
      </c>
      <c r="BP141" s="50"/>
      <c r="BQ141" s="50"/>
      <c r="BR141" s="51"/>
      <c r="BS141" s="51"/>
      <c r="BT141" s="51"/>
      <c r="BU141" s="51"/>
      <c r="BV141" s="50">
        <v>1</v>
      </c>
      <c r="BW141" s="50">
        <v>1</v>
      </c>
      <c r="BX141" s="50">
        <v>1</v>
      </c>
      <c r="BY141" s="50">
        <v>1</v>
      </c>
    </row>
    <row r="142" spans="1:77" s="48" customFormat="1" ht="15" customHeight="1">
      <c r="A142" s="223">
        <v>162</v>
      </c>
      <c r="B142" s="169" t="s">
        <v>296</v>
      </c>
      <c r="C142" s="53" t="s">
        <v>297</v>
      </c>
      <c r="D142" s="302" t="s">
        <v>1494</v>
      </c>
      <c r="E142" s="132"/>
      <c r="F142" s="132"/>
      <c r="G142" s="152"/>
      <c r="H142" s="152"/>
      <c r="I142" s="66"/>
      <c r="J142" s="66"/>
      <c r="K142" s="52"/>
      <c r="L142" s="54"/>
      <c r="M142" s="55"/>
      <c r="N142" s="54"/>
      <c r="O142" s="55"/>
      <c r="P142" s="54"/>
      <c r="Q142" s="55"/>
      <c r="R142" s="54"/>
      <c r="S142" s="55"/>
      <c r="T142" s="54"/>
      <c r="U142" s="55"/>
      <c r="V142" s="56"/>
      <c r="W142" s="55"/>
      <c r="X142" s="56"/>
      <c r="Y142" s="55"/>
      <c r="Z142" s="56"/>
      <c r="AA142" s="55"/>
      <c r="AB142" s="56"/>
      <c r="AC142" s="55"/>
      <c r="AD142" s="56"/>
      <c r="AE142" s="55"/>
      <c r="AF142" s="56"/>
      <c r="AG142" s="56" t="str">
        <f t="shared" si="48"/>
        <v/>
      </c>
      <c r="AH142" s="55"/>
      <c r="AI142" s="56"/>
      <c r="AJ142" s="55"/>
      <c r="AK142" s="56">
        <v>6000</v>
      </c>
      <c r="AL142" s="55">
        <v>37865</v>
      </c>
      <c r="AM142" s="54"/>
      <c r="AN142" s="54" t="str">
        <f t="shared" si="46"/>
        <v/>
      </c>
      <c r="AO142" s="55"/>
      <c r="AP142" s="54"/>
      <c r="AQ142" s="55"/>
      <c r="AR142" s="54"/>
      <c r="AS142" s="55"/>
      <c r="AT142" s="54"/>
      <c r="AU142" s="56" t="str">
        <f t="shared" si="53"/>
        <v/>
      </c>
      <c r="AV142" s="56"/>
      <c r="AW142" s="54"/>
      <c r="AX142" s="54"/>
      <c r="AY142" s="69">
        <f t="shared" si="62"/>
        <v>1</v>
      </c>
      <c r="AZ142" s="69">
        <v>1</v>
      </c>
      <c r="BA142" s="50"/>
      <c r="BB142" s="51"/>
      <c r="BC142" s="51"/>
      <c r="BD142" s="149" t="str">
        <f t="shared" si="49"/>
        <v>--</v>
      </c>
      <c r="BE142" s="150" t="str">
        <f t="shared" si="50"/>
        <v>--</v>
      </c>
      <c r="BF142" s="150" t="str">
        <f t="shared" si="51"/>
        <v>--</v>
      </c>
      <c r="BG142" s="151" t="str">
        <f t="shared" si="52"/>
        <v>--</v>
      </c>
      <c r="BH142" s="149">
        <f t="shared" si="54"/>
        <v>6000</v>
      </c>
      <c r="BI142" s="150" t="str">
        <f t="shared" si="55"/>
        <v>--</v>
      </c>
      <c r="BJ142" s="150" t="str">
        <f t="shared" si="56"/>
        <v>I</v>
      </c>
      <c r="BK142" s="151">
        <f t="shared" si="57"/>
        <v>37865</v>
      </c>
      <c r="BL142" s="49" t="str">
        <f t="shared" si="58"/>
        <v/>
      </c>
      <c r="BM142" s="50" t="str">
        <f t="shared" si="59"/>
        <v/>
      </c>
      <c r="BN142" s="49" t="str">
        <f t="shared" si="60"/>
        <v/>
      </c>
      <c r="BO142" s="50" t="str">
        <f t="shared" si="61"/>
        <v/>
      </c>
      <c r="BP142" s="50"/>
      <c r="BQ142" s="50"/>
      <c r="BR142" s="51"/>
      <c r="BS142" s="51"/>
      <c r="BT142" s="51"/>
      <c r="BU142" s="51"/>
      <c r="BV142" s="50">
        <v>1</v>
      </c>
      <c r="BW142" s="50">
        <v>1</v>
      </c>
      <c r="BX142" s="50">
        <v>1</v>
      </c>
      <c r="BY142" s="50">
        <v>1</v>
      </c>
    </row>
    <row r="143" spans="1:77" s="48" customFormat="1" ht="15" customHeight="1">
      <c r="A143" s="223">
        <v>163</v>
      </c>
      <c r="B143" s="169" t="s">
        <v>298</v>
      </c>
      <c r="C143" s="53" t="s">
        <v>299</v>
      </c>
      <c r="D143" s="13"/>
      <c r="E143" s="132"/>
      <c r="F143" s="132"/>
      <c r="G143" s="152"/>
      <c r="H143" s="152"/>
      <c r="I143" s="66"/>
      <c r="J143" s="66"/>
      <c r="K143" s="52"/>
      <c r="L143" s="54"/>
      <c r="M143" s="55"/>
      <c r="N143" s="54"/>
      <c r="O143" s="55"/>
      <c r="P143" s="54"/>
      <c r="Q143" s="55"/>
      <c r="R143" s="54"/>
      <c r="S143" s="55"/>
      <c r="T143" s="54"/>
      <c r="U143" s="55"/>
      <c r="V143" s="56"/>
      <c r="W143" s="55"/>
      <c r="X143" s="56"/>
      <c r="Y143" s="55"/>
      <c r="Z143" s="56"/>
      <c r="AA143" s="55"/>
      <c r="AB143" s="56"/>
      <c r="AC143" s="55"/>
      <c r="AD143" s="56"/>
      <c r="AE143" s="55"/>
      <c r="AF143" s="56"/>
      <c r="AG143" s="56" t="str">
        <f t="shared" si="48"/>
        <v/>
      </c>
      <c r="AH143" s="55"/>
      <c r="AI143" s="56"/>
      <c r="AJ143" s="55"/>
      <c r="AK143" s="56"/>
      <c r="AL143" s="55"/>
      <c r="AM143" s="54"/>
      <c r="AN143" s="54" t="str">
        <f t="shared" si="46"/>
        <v/>
      </c>
      <c r="AO143" s="55"/>
      <c r="AP143" s="54"/>
      <c r="AQ143" s="55"/>
      <c r="AR143" s="54"/>
      <c r="AS143" s="55"/>
      <c r="AT143" s="54"/>
      <c r="AU143" s="56" t="str">
        <f t="shared" si="53"/>
        <v/>
      </c>
      <c r="AV143" s="56"/>
      <c r="AW143" s="54"/>
      <c r="AX143" s="54"/>
      <c r="AY143" s="69" t="str">
        <f t="shared" si="62"/>
        <v/>
      </c>
      <c r="AZ143" s="69"/>
      <c r="BA143" s="50"/>
      <c r="BB143" s="51"/>
      <c r="BC143" s="51"/>
      <c r="BD143" s="149" t="str">
        <f t="shared" si="49"/>
        <v>--</v>
      </c>
      <c r="BE143" s="150" t="str">
        <f t="shared" si="50"/>
        <v>--</v>
      </c>
      <c r="BF143" s="150" t="str">
        <f t="shared" si="51"/>
        <v>--</v>
      </c>
      <c r="BG143" s="151" t="str">
        <f t="shared" si="52"/>
        <v>--</v>
      </c>
      <c r="BH143" s="149" t="str">
        <f t="shared" si="54"/>
        <v>--</v>
      </c>
      <c r="BI143" s="150" t="str">
        <f t="shared" si="55"/>
        <v>--</v>
      </c>
      <c r="BJ143" s="150" t="str">
        <f t="shared" si="56"/>
        <v>--</v>
      </c>
      <c r="BK143" s="151" t="str">
        <f t="shared" si="57"/>
        <v>--</v>
      </c>
      <c r="BL143" s="49" t="str">
        <f t="shared" si="58"/>
        <v/>
      </c>
      <c r="BM143" s="50" t="str">
        <f t="shared" si="59"/>
        <v/>
      </c>
      <c r="BN143" s="49" t="str">
        <f t="shared" si="60"/>
        <v/>
      </c>
      <c r="BO143" s="50" t="str">
        <f t="shared" si="61"/>
        <v/>
      </c>
      <c r="BP143" s="50"/>
      <c r="BQ143" s="50"/>
      <c r="BR143" s="51"/>
      <c r="BS143" s="51"/>
      <c r="BT143" s="51"/>
      <c r="BU143" s="51"/>
      <c r="BV143" s="50">
        <v>1</v>
      </c>
      <c r="BW143" s="50">
        <v>1</v>
      </c>
      <c r="BX143" s="50">
        <v>1</v>
      </c>
      <c r="BY143" s="50">
        <v>1</v>
      </c>
    </row>
    <row r="144" spans="1:77" s="48" customFormat="1" ht="15" customHeight="1">
      <c r="A144" s="223">
        <v>164</v>
      </c>
      <c r="B144" s="169" t="s">
        <v>300</v>
      </c>
      <c r="C144" s="53" t="s">
        <v>301</v>
      </c>
      <c r="D144" s="13"/>
      <c r="E144" s="132"/>
      <c r="F144" s="132"/>
      <c r="G144" s="152"/>
      <c r="H144" s="152"/>
      <c r="I144" s="66"/>
      <c r="J144" s="66"/>
      <c r="K144" s="52"/>
      <c r="L144" s="54"/>
      <c r="M144" s="55"/>
      <c r="N144" s="54"/>
      <c r="O144" s="55"/>
      <c r="P144" s="54"/>
      <c r="Q144" s="55"/>
      <c r="R144" s="54"/>
      <c r="S144" s="55"/>
      <c r="T144" s="54"/>
      <c r="U144" s="55"/>
      <c r="V144" s="56"/>
      <c r="W144" s="55"/>
      <c r="X144" s="56"/>
      <c r="Y144" s="55"/>
      <c r="Z144" s="56"/>
      <c r="AA144" s="55"/>
      <c r="AB144" s="56"/>
      <c r="AC144" s="55"/>
      <c r="AD144" s="56"/>
      <c r="AE144" s="55"/>
      <c r="AF144" s="56"/>
      <c r="AG144" s="56" t="str">
        <f t="shared" si="48"/>
        <v/>
      </c>
      <c r="AH144" s="55"/>
      <c r="AI144" s="56"/>
      <c r="AJ144" s="55"/>
      <c r="AK144" s="56"/>
      <c r="AL144" s="55"/>
      <c r="AM144" s="54"/>
      <c r="AN144" s="54" t="str">
        <f t="shared" si="46"/>
        <v/>
      </c>
      <c r="AO144" s="55"/>
      <c r="AP144" s="54"/>
      <c r="AQ144" s="55"/>
      <c r="AR144" s="54"/>
      <c r="AS144" s="55"/>
      <c r="AT144" s="54"/>
      <c r="AU144" s="56" t="str">
        <f t="shared" si="53"/>
        <v/>
      </c>
      <c r="AV144" s="56"/>
      <c r="AW144" s="54"/>
      <c r="AX144" s="54"/>
      <c r="AY144" s="69" t="str">
        <f t="shared" si="62"/>
        <v/>
      </c>
      <c r="AZ144" s="69"/>
      <c r="BA144" s="50"/>
      <c r="BB144" s="51"/>
      <c r="BC144" s="51"/>
      <c r="BD144" s="149" t="str">
        <f t="shared" si="49"/>
        <v>--</v>
      </c>
      <c r="BE144" s="150" t="str">
        <f t="shared" si="50"/>
        <v>--</v>
      </c>
      <c r="BF144" s="150" t="str">
        <f t="shared" si="51"/>
        <v>--</v>
      </c>
      <c r="BG144" s="151" t="str">
        <f t="shared" si="52"/>
        <v>--</v>
      </c>
      <c r="BH144" s="149" t="str">
        <f t="shared" si="54"/>
        <v>--</v>
      </c>
      <c r="BI144" s="150" t="str">
        <f t="shared" si="55"/>
        <v>--</v>
      </c>
      <c r="BJ144" s="150" t="str">
        <f t="shared" si="56"/>
        <v>--</v>
      </c>
      <c r="BK144" s="151" t="str">
        <f t="shared" si="57"/>
        <v>--</v>
      </c>
      <c r="BL144" s="49" t="str">
        <f t="shared" si="58"/>
        <v/>
      </c>
      <c r="BM144" s="50" t="str">
        <f t="shared" si="59"/>
        <v/>
      </c>
      <c r="BN144" s="49" t="str">
        <f t="shared" si="60"/>
        <v/>
      </c>
      <c r="BO144" s="50" t="str">
        <f t="shared" si="61"/>
        <v/>
      </c>
      <c r="BP144" s="50"/>
      <c r="BQ144" s="50"/>
      <c r="BR144" s="51"/>
      <c r="BS144" s="51"/>
      <c r="BT144" s="51"/>
      <c r="BU144" s="51"/>
      <c r="BV144" s="50">
        <v>1</v>
      </c>
      <c r="BW144" s="50">
        <v>1</v>
      </c>
      <c r="BX144" s="50">
        <v>1</v>
      </c>
      <c r="BY144" s="50">
        <v>1</v>
      </c>
    </row>
    <row r="145" spans="1:77" s="48" customFormat="1" ht="15" customHeight="1">
      <c r="A145" s="223">
        <v>165</v>
      </c>
      <c r="B145" s="169" t="s">
        <v>302</v>
      </c>
      <c r="C145" s="57" t="s">
        <v>303</v>
      </c>
      <c r="D145" s="57"/>
      <c r="E145" s="153"/>
      <c r="F145" s="153"/>
      <c r="G145" s="154"/>
      <c r="H145" s="154"/>
      <c r="I145" s="67"/>
      <c r="J145" s="67"/>
      <c r="K145" s="72"/>
      <c r="L145" s="54"/>
      <c r="M145" s="55"/>
      <c r="N145" s="54"/>
      <c r="O145" s="55"/>
      <c r="P145" s="54"/>
      <c r="Q145" s="55"/>
      <c r="R145" s="54"/>
      <c r="S145" s="55"/>
      <c r="T145" s="54"/>
      <c r="U145" s="55"/>
      <c r="V145" s="56"/>
      <c r="W145" s="55"/>
      <c r="X145" s="56"/>
      <c r="Y145" s="55"/>
      <c r="Z145" s="56"/>
      <c r="AA145" s="55"/>
      <c r="AB145" s="56"/>
      <c r="AC145" s="55"/>
      <c r="AD145" s="56"/>
      <c r="AE145" s="55"/>
      <c r="AF145" s="56"/>
      <c r="AG145" s="56" t="str">
        <f t="shared" si="48"/>
        <v/>
      </c>
      <c r="AH145" s="55"/>
      <c r="AI145" s="56"/>
      <c r="AJ145" s="55"/>
      <c r="AK145" s="56"/>
      <c r="AL145" s="55"/>
      <c r="AM145" s="54"/>
      <c r="AN145" s="54" t="str">
        <f t="shared" si="46"/>
        <v/>
      </c>
      <c r="AO145" s="55"/>
      <c r="AP145" s="54"/>
      <c r="AQ145" s="55"/>
      <c r="AR145" s="54"/>
      <c r="AS145" s="55"/>
      <c r="AT145" s="54"/>
      <c r="AU145" s="56" t="str">
        <f t="shared" si="53"/>
        <v/>
      </c>
      <c r="AV145" s="56"/>
      <c r="AW145" s="54"/>
      <c r="AX145" s="54"/>
      <c r="AY145" s="69" t="str">
        <f t="shared" si="62"/>
        <v/>
      </c>
      <c r="AZ145" s="69"/>
      <c r="BA145" s="50"/>
      <c r="BB145" s="51"/>
      <c r="BC145" s="51"/>
      <c r="BD145" s="149" t="str">
        <f t="shared" si="49"/>
        <v>--</v>
      </c>
      <c r="BE145" s="150" t="str">
        <f t="shared" si="50"/>
        <v>--</v>
      </c>
      <c r="BF145" s="150" t="str">
        <f t="shared" si="51"/>
        <v>--</v>
      </c>
      <c r="BG145" s="151" t="str">
        <f t="shared" si="52"/>
        <v>--</v>
      </c>
      <c r="BH145" s="149" t="str">
        <f t="shared" si="54"/>
        <v>--</v>
      </c>
      <c r="BI145" s="150" t="str">
        <f t="shared" si="55"/>
        <v>--</v>
      </c>
      <c r="BJ145" s="150" t="str">
        <f t="shared" si="56"/>
        <v>--</v>
      </c>
      <c r="BK145" s="151" t="str">
        <f t="shared" si="57"/>
        <v>--</v>
      </c>
      <c r="BL145" s="49" t="str">
        <f t="shared" si="58"/>
        <v/>
      </c>
      <c r="BM145" s="50" t="str">
        <f t="shared" si="59"/>
        <v/>
      </c>
      <c r="BN145" s="49" t="str">
        <f t="shared" si="60"/>
        <v/>
      </c>
      <c r="BO145" s="50" t="str">
        <f t="shared" si="61"/>
        <v/>
      </c>
      <c r="BP145" s="50"/>
      <c r="BQ145" s="50"/>
      <c r="BR145" s="51"/>
      <c r="BS145" s="51"/>
      <c r="BT145" s="51"/>
      <c r="BU145" s="51"/>
      <c r="BV145" s="50">
        <v>1</v>
      </c>
      <c r="BW145" s="50">
        <v>1</v>
      </c>
      <c r="BX145" s="50">
        <v>1</v>
      </c>
      <c r="BY145" s="50">
        <v>1</v>
      </c>
    </row>
    <row r="146" spans="1:77" s="48" customFormat="1" ht="15" customHeight="1">
      <c r="A146" s="223">
        <v>166</v>
      </c>
      <c r="B146" s="169" t="s">
        <v>304</v>
      </c>
      <c r="C146" s="57" t="s">
        <v>305</v>
      </c>
      <c r="D146" s="57"/>
      <c r="E146" s="153"/>
      <c r="F146" s="153"/>
      <c r="G146" s="154"/>
      <c r="H146" s="154"/>
      <c r="I146" s="67"/>
      <c r="J146" s="67"/>
      <c r="K146" s="72"/>
      <c r="L146" s="54"/>
      <c r="M146" s="55"/>
      <c r="N146" s="54"/>
      <c r="O146" s="55"/>
      <c r="P146" s="54"/>
      <c r="Q146" s="55"/>
      <c r="R146" s="54"/>
      <c r="S146" s="55"/>
      <c r="T146" s="54"/>
      <c r="U146" s="55"/>
      <c r="V146" s="56"/>
      <c r="W146" s="55"/>
      <c r="X146" s="56"/>
      <c r="Y146" s="55"/>
      <c r="Z146" s="56"/>
      <c r="AA146" s="55"/>
      <c r="AB146" s="56"/>
      <c r="AC146" s="55"/>
      <c r="AD146" s="56"/>
      <c r="AE146" s="55"/>
      <c r="AF146" s="56"/>
      <c r="AG146" s="56" t="str">
        <f t="shared" si="48"/>
        <v/>
      </c>
      <c r="AH146" s="55"/>
      <c r="AI146" s="56"/>
      <c r="AJ146" s="55"/>
      <c r="AK146" s="56"/>
      <c r="AL146" s="55"/>
      <c r="AM146" s="54"/>
      <c r="AN146" s="54" t="str">
        <f t="shared" si="46"/>
        <v/>
      </c>
      <c r="AO146" s="55"/>
      <c r="AP146" s="54"/>
      <c r="AQ146" s="55"/>
      <c r="AR146" s="54"/>
      <c r="AS146" s="55"/>
      <c r="AT146" s="54"/>
      <c r="AU146" s="56" t="str">
        <f t="shared" si="53"/>
        <v/>
      </c>
      <c r="AV146" s="56"/>
      <c r="AW146" s="54"/>
      <c r="AX146" s="54"/>
      <c r="AY146" s="69" t="str">
        <f t="shared" si="62"/>
        <v/>
      </c>
      <c r="AZ146" s="69"/>
      <c r="BA146" s="50"/>
      <c r="BB146" s="51"/>
      <c r="BC146" s="51"/>
      <c r="BD146" s="149" t="str">
        <f t="shared" si="49"/>
        <v>--</v>
      </c>
      <c r="BE146" s="150" t="str">
        <f t="shared" si="50"/>
        <v>--</v>
      </c>
      <c r="BF146" s="150" t="str">
        <f t="shared" si="51"/>
        <v>--</v>
      </c>
      <c r="BG146" s="151" t="str">
        <f t="shared" si="52"/>
        <v>--</v>
      </c>
      <c r="BH146" s="149" t="str">
        <f t="shared" si="54"/>
        <v>--</v>
      </c>
      <c r="BI146" s="150" t="str">
        <f t="shared" si="55"/>
        <v>--</v>
      </c>
      <c r="BJ146" s="150" t="str">
        <f t="shared" si="56"/>
        <v>--</v>
      </c>
      <c r="BK146" s="151" t="str">
        <f t="shared" si="57"/>
        <v>--</v>
      </c>
      <c r="BL146" s="49" t="str">
        <f t="shared" si="58"/>
        <v/>
      </c>
      <c r="BM146" s="50" t="str">
        <f t="shared" si="59"/>
        <v/>
      </c>
      <c r="BN146" s="49" t="str">
        <f t="shared" si="60"/>
        <v/>
      </c>
      <c r="BO146" s="50" t="str">
        <f t="shared" si="61"/>
        <v/>
      </c>
      <c r="BP146" s="50"/>
      <c r="BQ146" s="50"/>
      <c r="BR146" s="51"/>
      <c r="BS146" s="51"/>
      <c r="BT146" s="51"/>
      <c r="BU146" s="51"/>
      <c r="BV146" s="50">
        <v>1</v>
      </c>
      <c r="BW146" s="50">
        <v>1</v>
      </c>
      <c r="BX146" s="50">
        <v>1</v>
      </c>
      <c r="BY146" s="50">
        <v>1</v>
      </c>
    </row>
    <row r="147" spans="1:77" s="48" customFormat="1" ht="15" customHeight="1">
      <c r="A147" s="223">
        <v>167</v>
      </c>
      <c r="B147" s="170" t="s">
        <v>306</v>
      </c>
      <c r="C147" s="57" t="s">
        <v>307</v>
      </c>
      <c r="D147" s="57"/>
      <c r="E147" s="153"/>
      <c r="F147" s="153"/>
      <c r="G147" s="154"/>
      <c r="H147" s="154"/>
      <c r="I147" s="67"/>
      <c r="J147" s="67"/>
      <c r="K147" s="72"/>
      <c r="L147" s="54"/>
      <c r="M147" s="55"/>
      <c r="N147" s="54"/>
      <c r="O147" s="55"/>
      <c r="P147" s="54"/>
      <c r="Q147" s="55"/>
      <c r="R147" s="54"/>
      <c r="S147" s="55"/>
      <c r="T147" s="54"/>
      <c r="U147" s="55"/>
      <c r="V147" s="56"/>
      <c r="W147" s="55"/>
      <c r="X147" s="56"/>
      <c r="Y147" s="55"/>
      <c r="Z147" s="56"/>
      <c r="AA147" s="55"/>
      <c r="AB147" s="56"/>
      <c r="AC147" s="55"/>
      <c r="AD147" s="56"/>
      <c r="AE147" s="55"/>
      <c r="AF147" s="56"/>
      <c r="AG147" s="56" t="str">
        <f t="shared" si="48"/>
        <v/>
      </c>
      <c r="AH147" s="55"/>
      <c r="AI147" s="56"/>
      <c r="AJ147" s="55"/>
      <c r="AK147" s="56"/>
      <c r="AL147" s="55"/>
      <c r="AM147" s="54"/>
      <c r="AN147" s="54" t="str">
        <f t="shared" si="46"/>
        <v/>
      </c>
      <c r="AO147" s="55"/>
      <c r="AP147" s="54"/>
      <c r="AQ147" s="55"/>
      <c r="AR147" s="54"/>
      <c r="AS147" s="55"/>
      <c r="AT147" s="54"/>
      <c r="AU147" s="56" t="str">
        <f t="shared" si="53"/>
        <v/>
      </c>
      <c r="AV147" s="56"/>
      <c r="AW147" s="54"/>
      <c r="AX147" s="54"/>
      <c r="AY147" s="69" t="str">
        <f t="shared" si="62"/>
        <v/>
      </c>
      <c r="AZ147" s="69"/>
      <c r="BA147" s="50"/>
      <c r="BB147" s="51"/>
      <c r="BC147" s="51"/>
      <c r="BD147" s="149" t="str">
        <f t="shared" si="49"/>
        <v>--</v>
      </c>
      <c r="BE147" s="150" t="str">
        <f t="shared" si="50"/>
        <v>--</v>
      </c>
      <c r="BF147" s="150" t="str">
        <f t="shared" si="51"/>
        <v>--</v>
      </c>
      <c r="BG147" s="151" t="str">
        <f t="shared" si="52"/>
        <v>--</v>
      </c>
      <c r="BH147" s="149" t="str">
        <f t="shared" si="54"/>
        <v>--</v>
      </c>
      <c r="BI147" s="150" t="str">
        <f t="shared" si="55"/>
        <v>--</v>
      </c>
      <c r="BJ147" s="150" t="str">
        <f t="shared" si="56"/>
        <v>--</v>
      </c>
      <c r="BK147" s="151" t="str">
        <f t="shared" si="57"/>
        <v>--</v>
      </c>
      <c r="BL147" s="49" t="str">
        <f t="shared" si="58"/>
        <v/>
      </c>
      <c r="BM147" s="50" t="str">
        <f t="shared" si="59"/>
        <v/>
      </c>
      <c r="BN147" s="49" t="str">
        <f t="shared" si="60"/>
        <v/>
      </c>
      <c r="BO147" s="50" t="str">
        <f t="shared" si="61"/>
        <v/>
      </c>
      <c r="BP147" s="50"/>
      <c r="BQ147" s="50"/>
      <c r="BR147" s="51"/>
      <c r="BS147" s="51"/>
      <c r="BT147" s="51"/>
      <c r="BU147" s="51"/>
      <c r="BV147" s="50">
        <v>1</v>
      </c>
      <c r="BW147" s="50">
        <v>1</v>
      </c>
      <c r="BX147" s="50">
        <v>1</v>
      </c>
      <c r="BY147" s="50">
        <v>1</v>
      </c>
    </row>
    <row r="148" spans="1:77" s="48" customFormat="1" ht="15" customHeight="1">
      <c r="A148" s="223">
        <v>168</v>
      </c>
      <c r="B148" s="170" t="s">
        <v>308</v>
      </c>
      <c r="C148" s="57" t="s">
        <v>309</v>
      </c>
      <c r="D148" s="57"/>
      <c r="E148" s="153"/>
      <c r="F148" s="153"/>
      <c r="G148" s="154"/>
      <c r="H148" s="154"/>
      <c r="I148" s="67"/>
      <c r="J148" s="67"/>
      <c r="K148" s="72"/>
      <c r="L148" s="54"/>
      <c r="M148" s="55"/>
      <c r="N148" s="54"/>
      <c r="O148" s="55"/>
      <c r="P148" s="54"/>
      <c r="Q148" s="55"/>
      <c r="R148" s="54"/>
      <c r="S148" s="55"/>
      <c r="T148" s="54"/>
      <c r="U148" s="55"/>
      <c r="V148" s="56"/>
      <c r="W148" s="55"/>
      <c r="X148" s="56"/>
      <c r="Y148" s="55"/>
      <c r="Z148" s="56"/>
      <c r="AA148" s="55"/>
      <c r="AB148" s="56"/>
      <c r="AC148" s="55"/>
      <c r="AD148" s="56"/>
      <c r="AE148" s="55"/>
      <c r="AF148" s="56"/>
      <c r="AG148" s="56" t="str">
        <f t="shared" si="48"/>
        <v/>
      </c>
      <c r="AH148" s="55"/>
      <c r="AI148" s="56"/>
      <c r="AJ148" s="55"/>
      <c r="AK148" s="56"/>
      <c r="AL148" s="55"/>
      <c r="AM148" s="54"/>
      <c r="AN148" s="54" t="str">
        <f t="shared" si="46"/>
        <v/>
      </c>
      <c r="AO148" s="55"/>
      <c r="AP148" s="54"/>
      <c r="AQ148" s="55"/>
      <c r="AR148" s="54"/>
      <c r="AS148" s="55"/>
      <c r="AT148" s="54"/>
      <c r="AU148" s="56" t="str">
        <f t="shared" si="53"/>
        <v/>
      </c>
      <c r="AV148" s="56"/>
      <c r="AW148" s="54"/>
      <c r="AX148" s="54"/>
      <c r="AY148" s="69" t="str">
        <f t="shared" si="62"/>
        <v/>
      </c>
      <c r="AZ148" s="69"/>
      <c r="BA148" s="50"/>
      <c r="BB148" s="51"/>
      <c r="BC148" s="51"/>
      <c r="BD148" s="149" t="str">
        <f t="shared" si="49"/>
        <v>--</v>
      </c>
      <c r="BE148" s="150" t="str">
        <f t="shared" si="50"/>
        <v>--</v>
      </c>
      <c r="BF148" s="150" t="str">
        <f t="shared" si="51"/>
        <v>--</v>
      </c>
      <c r="BG148" s="151" t="str">
        <f t="shared" si="52"/>
        <v>--</v>
      </c>
      <c r="BH148" s="149" t="str">
        <f t="shared" si="54"/>
        <v>--</v>
      </c>
      <c r="BI148" s="150" t="str">
        <f t="shared" si="55"/>
        <v>--</v>
      </c>
      <c r="BJ148" s="150" t="str">
        <f t="shared" si="56"/>
        <v>--</v>
      </c>
      <c r="BK148" s="151" t="str">
        <f t="shared" si="57"/>
        <v>--</v>
      </c>
      <c r="BL148" s="49" t="str">
        <f t="shared" si="58"/>
        <v/>
      </c>
      <c r="BM148" s="50" t="str">
        <f t="shared" si="59"/>
        <v/>
      </c>
      <c r="BN148" s="49" t="str">
        <f t="shared" si="60"/>
        <v/>
      </c>
      <c r="BO148" s="50" t="str">
        <f t="shared" si="61"/>
        <v/>
      </c>
      <c r="BP148" s="50"/>
      <c r="BQ148" s="50"/>
      <c r="BR148" s="51"/>
      <c r="BS148" s="51"/>
      <c r="BT148" s="51"/>
      <c r="BU148" s="51"/>
      <c r="BV148" s="50">
        <v>1</v>
      </c>
      <c r="BW148" s="50">
        <v>1</v>
      </c>
      <c r="BX148" s="50">
        <v>1</v>
      </c>
      <c r="BY148" s="50">
        <v>1</v>
      </c>
    </row>
    <row r="149" spans="1:77" s="48" customFormat="1" ht="15" customHeight="1">
      <c r="A149" s="223">
        <v>169</v>
      </c>
      <c r="B149" s="169" t="s">
        <v>310</v>
      </c>
      <c r="C149" s="57" t="s">
        <v>311</v>
      </c>
      <c r="D149" s="57"/>
      <c r="E149" s="153"/>
      <c r="F149" s="153"/>
      <c r="G149" s="154"/>
      <c r="H149" s="154"/>
      <c r="I149" s="67"/>
      <c r="J149" s="67"/>
      <c r="K149" s="72"/>
      <c r="L149" s="54"/>
      <c r="M149" s="55"/>
      <c r="N149" s="54"/>
      <c r="O149" s="55"/>
      <c r="P149" s="54"/>
      <c r="Q149" s="55"/>
      <c r="R149" s="54"/>
      <c r="S149" s="55"/>
      <c r="T149" s="54"/>
      <c r="U149" s="55"/>
      <c r="V149" s="56"/>
      <c r="W149" s="55"/>
      <c r="X149" s="56"/>
      <c r="Y149" s="55"/>
      <c r="Z149" s="56"/>
      <c r="AA149" s="55"/>
      <c r="AB149" s="56"/>
      <c r="AC149" s="55"/>
      <c r="AD149" s="56"/>
      <c r="AE149" s="55"/>
      <c r="AF149" s="56"/>
      <c r="AG149" s="56" t="str">
        <f t="shared" si="48"/>
        <v/>
      </c>
      <c r="AH149" s="55"/>
      <c r="AI149" s="56"/>
      <c r="AJ149" s="55"/>
      <c r="AK149" s="56"/>
      <c r="AL149" s="55"/>
      <c r="AM149" s="54"/>
      <c r="AN149" s="54" t="str">
        <f t="shared" si="46"/>
        <v/>
      </c>
      <c r="AO149" s="55"/>
      <c r="AP149" s="54"/>
      <c r="AQ149" s="55"/>
      <c r="AR149" s="54"/>
      <c r="AS149" s="55"/>
      <c r="AT149" s="54"/>
      <c r="AU149" s="56" t="str">
        <f t="shared" si="53"/>
        <v/>
      </c>
      <c r="AV149" s="56"/>
      <c r="AW149" s="54"/>
      <c r="AX149" s="54"/>
      <c r="AY149" s="69" t="str">
        <f t="shared" si="62"/>
        <v/>
      </c>
      <c r="AZ149" s="69"/>
      <c r="BA149" s="50"/>
      <c r="BB149" s="51"/>
      <c r="BC149" s="51"/>
      <c r="BD149" s="149" t="str">
        <f t="shared" si="49"/>
        <v>--</v>
      </c>
      <c r="BE149" s="150" t="str">
        <f t="shared" si="50"/>
        <v>--</v>
      </c>
      <c r="BF149" s="150" t="str">
        <f t="shared" si="51"/>
        <v>--</v>
      </c>
      <c r="BG149" s="151" t="str">
        <f t="shared" si="52"/>
        <v>--</v>
      </c>
      <c r="BH149" s="149" t="str">
        <f t="shared" si="54"/>
        <v>--</v>
      </c>
      <c r="BI149" s="150" t="str">
        <f t="shared" si="55"/>
        <v>--</v>
      </c>
      <c r="BJ149" s="150" t="str">
        <f t="shared" si="56"/>
        <v>--</v>
      </c>
      <c r="BK149" s="151" t="str">
        <f t="shared" si="57"/>
        <v>--</v>
      </c>
      <c r="BL149" s="49" t="str">
        <f t="shared" si="58"/>
        <v/>
      </c>
      <c r="BM149" s="50" t="str">
        <f t="shared" si="59"/>
        <v/>
      </c>
      <c r="BN149" s="49" t="str">
        <f t="shared" si="60"/>
        <v/>
      </c>
      <c r="BO149" s="50" t="str">
        <f t="shared" si="61"/>
        <v/>
      </c>
      <c r="BP149" s="50"/>
      <c r="BQ149" s="50"/>
      <c r="BR149" s="51"/>
      <c r="BS149" s="51"/>
      <c r="BT149" s="51"/>
      <c r="BU149" s="51"/>
      <c r="BV149" s="50">
        <v>1</v>
      </c>
      <c r="BW149" s="50">
        <v>1</v>
      </c>
      <c r="BX149" s="50">
        <v>1</v>
      </c>
      <c r="BY149" s="50">
        <v>1</v>
      </c>
    </row>
    <row r="150" spans="1:77" s="48" customFormat="1" ht="21" customHeight="1">
      <c r="A150" s="223">
        <v>170</v>
      </c>
      <c r="B150" s="169" t="s">
        <v>312</v>
      </c>
      <c r="C150" s="57" t="s">
        <v>1275</v>
      </c>
      <c r="D150" s="57"/>
      <c r="E150" s="153"/>
      <c r="F150" s="153"/>
      <c r="G150" s="154"/>
      <c r="H150" s="154"/>
      <c r="I150" s="67"/>
      <c r="J150" s="67"/>
      <c r="K150" s="72"/>
      <c r="L150" s="54"/>
      <c r="M150" s="55"/>
      <c r="N150" s="54"/>
      <c r="O150" s="55"/>
      <c r="P150" s="54"/>
      <c r="Q150" s="55"/>
      <c r="R150" s="54"/>
      <c r="S150" s="55"/>
      <c r="T150" s="54"/>
      <c r="U150" s="55"/>
      <c r="V150" s="56"/>
      <c r="W150" s="55"/>
      <c r="X150" s="56"/>
      <c r="Y150" s="55"/>
      <c r="Z150" s="56"/>
      <c r="AA150" s="55"/>
      <c r="AB150" s="56"/>
      <c r="AC150" s="55"/>
      <c r="AD150" s="56"/>
      <c r="AE150" s="55"/>
      <c r="AF150" s="157">
        <v>6.8999999999999997E-5</v>
      </c>
      <c r="AG150" s="56">
        <f t="shared" si="48"/>
        <v>1.4492753623188406E-2</v>
      </c>
      <c r="AH150" s="55">
        <v>32509</v>
      </c>
      <c r="AI150" s="56"/>
      <c r="AJ150" s="55"/>
      <c r="AK150" s="56"/>
      <c r="AL150" s="55"/>
      <c r="AM150" s="54"/>
      <c r="AN150" s="54" t="str">
        <f t="shared" si="46"/>
        <v/>
      </c>
      <c r="AO150" s="55"/>
      <c r="AP150" s="54"/>
      <c r="AQ150" s="55"/>
      <c r="AR150" s="54">
        <v>0.24</v>
      </c>
      <c r="AS150" s="55">
        <v>32356</v>
      </c>
      <c r="AT150" s="54"/>
      <c r="AU150" s="56" t="str">
        <f t="shared" si="53"/>
        <v/>
      </c>
      <c r="AV150" s="56"/>
      <c r="AW150" s="54"/>
      <c r="AX150" s="54"/>
      <c r="AY150" s="69">
        <f t="shared" si="62"/>
        <v>1</v>
      </c>
      <c r="AZ150" s="69"/>
      <c r="BA150" s="50"/>
      <c r="BB150" s="51"/>
      <c r="BC150" s="51"/>
      <c r="BD150" s="149">
        <f t="shared" si="49"/>
        <v>1.4492753623188406E-2</v>
      </c>
      <c r="BE150" s="150" t="str">
        <f t="shared" si="50"/>
        <v>--</v>
      </c>
      <c r="BF150" s="150" t="str">
        <f t="shared" si="51"/>
        <v>O</v>
      </c>
      <c r="BG150" s="151">
        <f t="shared" si="52"/>
        <v>32509</v>
      </c>
      <c r="BH150" s="149" t="str">
        <f t="shared" si="54"/>
        <v>--</v>
      </c>
      <c r="BI150" s="150" t="str">
        <f t="shared" si="55"/>
        <v>--</v>
      </c>
      <c r="BJ150" s="150" t="str">
        <f t="shared" si="56"/>
        <v>--</v>
      </c>
      <c r="BK150" s="151" t="str">
        <f t="shared" si="57"/>
        <v>--</v>
      </c>
      <c r="BL150" s="49" t="str">
        <f t="shared" si="58"/>
        <v/>
      </c>
      <c r="BM150" s="50" t="str">
        <f t="shared" si="59"/>
        <v/>
      </c>
      <c r="BN150" s="49" t="str">
        <f t="shared" si="60"/>
        <v/>
      </c>
      <c r="BO150" s="50" t="str">
        <f t="shared" si="61"/>
        <v/>
      </c>
      <c r="BP150" s="50"/>
      <c r="BQ150" s="50"/>
      <c r="BR150" s="51"/>
      <c r="BS150" s="51"/>
      <c r="BT150" s="51"/>
      <c r="BU150" s="51"/>
      <c r="BV150" s="50">
        <v>1</v>
      </c>
      <c r="BW150" s="50">
        <v>1</v>
      </c>
      <c r="BX150" s="50">
        <v>1</v>
      </c>
      <c r="BY150" s="50">
        <v>1</v>
      </c>
    </row>
    <row r="151" spans="1:77" s="48" customFormat="1" ht="24.75" customHeight="1">
      <c r="A151" s="223">
        <v>171</v>
      </c>
      <c r="B151" s="169" t="s">
        <v>313</v>
      </c>
      <c r="C151" s="11" t="s">
        <v>1276</v>
      </c>
      <c r="D151" s="11"/>
      <c r="E151" s="155"/>
      <c r="F151" s="155"/>
      <c r="G151" s="156"/>
      <c r="H151" s="156"/>
      <c r="I151" s="68"/>
      <c r="J151" s="68"/>
      <c r="K151" s="73"/>
      <c r="L151" s="54"/>
      <c r="M151" s="55"/>
      <c r="N151" s="54"/>
      <c r="O151" s="55"/>
      <c r="P151" s="54"/>
      <c r="Q151" s="55"/>
      <c r="R151" s="54"/>
      <c r="S151" s="55"/>
      <c r="T151" s="54"/>
      <c r="U151" s="55"/>
      <c r="V151" s="56"/>
      <c r="W151" s="55"/>
      <c r="X151" s="56"/>
      <c r="Y151" s="55"/>
      <c r="Z151" s="56"/>
      <c r="AA151" s="55"/>
      <c r="AB151" s="56"/>
      <c r="AC151" s="55"/>
      <c r="AD151" s="56"/>
      <c r="AE151" s="55"/>
      <c r="AF151" s="56"/>
      <c r="AG151" s="56" t="str">
        <f t="shared" si="48"/>
        <v/>
      </c>
      <c r="AH151" s="55"/>
      <c r="AI151" s="56"/>
      <c r="AJ151" s="55"/>
      <c r="AK151" s="56"/>
      <c r="AL151" s="55"/>
      <c r="AM151" s="54"/>
      <c r="AN151" s="54" t="str">
        <f t="shared" si="46"/>
        <v/>
      </c>
      <c r="AO151" s="55"/>
      <c r="AP151" s="54"/>
      <c r="AQ151" s="55"/>
      <c r="AR151" s="54"/>
      <c r="AS151" s="55"/>
      <c r="AT151" s="54"/>
      <c r="AU151" s="56" t="str">
        <f t="shared" si="53"/>
        <v/>
      </c>
      <c r="AV151" s="56"/>
      <c r="AW151" s="54"/>
      <c r="AX151" s="54"/>
      <c r="AY151" s="69" t="str">
        <f t="shared" si="62"/>
        <v/>
      </c>
      <c r="AZ151" s="69"/>
      <c r="BA151" s="50"/>
      <c r="BB151" s="51"/>
      <c r="BC151" s="51"/>
      <c r="BD151" s="149" t="str">
        <f t="shared" si="49"/>
        <v>--</v>
      </c>
      <c r="BE151" s="150" t="str">
        <f t="shared" si="50"/>
        <v>--</v>
      </c>
      <c r="BF151" s="150" t="str">
        <f t="shared" si="51"/>
        <v>--</v>
      </c>
      <c r="BG151" s="151" t="str">
        <f t="shared" si="52"/>
        <v>--</v>
      </c>
      <c r="BH151" s="149" t="str">
        <f t="shared" si="54"/>
        <v>--</v>
      </c>
      <c r="BI151" s="150" t="str">
        <f t="shared" si="55"/>
        <v>--</v>
      </c>
      <c r="BJ151" s="150" t="str">
        <f t="shared" si="56"/>
        <v>--</v>
      </c>
      <c r="BK151" s="151" t="str">
        <f t="shared" si="57"/>
        <v>--</v>
      </c>
      <c r="BL151" s="49" t="str">
        <f t="shared" si="58"/>
        <v/>
      </c>
      <c r="BM151" s="50" t="str">
        <f t="shared" si="59"/>
        <v/>
      </c>
      <c r="BN151" s="49" t="str">
        <f t="shared" si="60"/>
        <v/>
      </c>
      <c r="BO151" s="50" t="str">
        <f t="shared" si="61"/>
        <v/>
      </c>
      <c r="BP151" s="50"/>
      <c r="BQ151" s="50"/>
      <c r="BR151" s="51"/>
      <c r="BS151" s="51"/>
      <c r="BT151" s="51"/>
      <c r="BU151" s="51"/>
      <c r="BV151" s="50">
        <v>1</v>
      </c>
      <c r="BW151" s="50">
        <v>1</v>
      </c>
      <c r="BX151" s="50">
        <v>1</v>
      </c>
      <c r="BY151" s="50">
        <v>1</v>
      </c>
    </row>
    <row r="152" spans="1:77" s="48" customFormat="1" ht="22.8">
      <c r="A152" s="223">
        <v>172</v>
      </c>
      <c r="B152" s="172" t="s">
        <v>314</v>
      </c>
      <c r="C152" s="57" t="s">
        <v>315</v>
      </c>
      <c r="D152" s="57"/>
      <c r="E152" s="153"/>
      <c r="F152" s="153"/>
      <c r="G152" s="154"/>
      <c r="H152" s="154"/>
      <c r="I152" s="67"/>
      <c r="J152" s="67"/>
      <c r="K152" s="72" t="s">
        <v>25</v>
      </c>
      <c r="L152" s="54"/>
      <c r="M152" s="55"/>
      <c r="N152" s="54"/>
      <c r="O152" s="55"/>
      <c r="P152" s="54"/>
      <c r="Q152" s="55"/>
      <c r="R152" s="54"/>
      <c r="S152" s="55"/>
      <c r="T152" s="54"/>
      <c r="U152" s="55"/>
      <c r="V152" s="56"/>
      <c r="W152" s="55"/>
      <c r="X152" s="56"/>
      <c r="Y152" s="55"/>
      <c r="Z152" s="56"/>
      <c r="AA152" s="55"/>
      <c r="AB152" s="56"/>
      <c r="AC152" s="55"/>
      <c r="AD152" s="56"/>
      <c r="AE152" s="55"/>
      <c r="AF152" s="56"/>
      <c r="AG152" s="56" t="str">
        <f t="shared" si="48"/>
        <v/>
      </c>
      <c r="AH152" s="55"/>
      <c r="AI152" s="56"/>
      <c r="AJ152" s="55"/>
      <c r="AK152" s="56"/>
      <c r="AL152" s="55"/>
      <c r="AM152" s="54"/>
      <c r="AN152" s="54" t="str">
        <f t="shared" si="46"/>
        <v/>
      </c>
      <c r="AO152" s="55"/>
      <c r="AP152" s="54"/>
      <c r="AQ152" s="55"/>
      <c r="AR152" s="54"/>
      <c r="AS152" s="55"/>
      <c r="AT152" s="54"/>
      <c r="AU152" s="56" t="str">
        <f t="shared" si="53"/>
        <v/>
      </c>
      <c r="AV152" s="56"/>
      <c r="AW152" s="54"/>
      <c r="AX152" s="54"/>
      <c r="AY152" s="69" t="str">
        <f t="shared" si="62"/>
        <v/>
      </c>
      <c r="AZ152" s="69"/>
      <c r="BA152" s="50"/>
      <c r="BB152" s="51"/>
      <c r="BC152" s="51"/>
      <c r="BD152" s="149" t="str">
        <f t="shared" si="49"/>
        <v>--</v>
      </c>
      <c r="BE152" s="150" t="str">
        <f t="shared" si="50"/>
        <v>--</v>
      </c>
      <c r="BF152" s="150" t="str">
        <f t="shared" si="51"/>
        <v>--</v>
      </c>
      <c r="BG152" s="151" t="str">
        <f t="shared" si="52"/>
        <v>--</v>
      </c>
      <c r="BH152" s="149" t="str">
        <f t="shared" si="54"/>
        <v>--</v>
      </c>
      <c r="BI152" s="150" t="str">
        <f t="shared" si="55"/>
        <v>--</v>
      </c>
      <c r="BJ152" s="150" t="str">
        <f t="shared" si="56"/>
        <v>--</v>
      </c>
      <c r="BK152" s="151" t="str">
        <f t="shared" si="57"/>
        <v>--</v>
      </c>
      <c r="BL152" s="49" t="str">
        <f t="shared" si="58"/>
        <v/>
      </c>
      <c r="BM152" s="50" t="str">
        <f t="shared" si="59"/>
        <v/>
      </c>
      <c r="BN152" s="49" t="str">
        <f t="shared" si="60"/>
        <v/>
      </c>
      <c r="BO152" s="50" t="str">
        <f t="shared" si="61"/>
        <v/>
      </c>
      <c r="BP152" s="50"/>
      <c r="BQ152" s="50"/>
      <c r="BR152" s="51"/>
      <c r="BS152" s="51"/>
      <c r="BT152" s="51"/>
      <c r="BU152" s="51"/>
      <c r="BV152" s="50">
        <v>1</v>
      </c>
      <c r="BW152" s="50">
        <v>1</v>
      </c>
      <c r="BX152" s="50">
        <v>1</v>
      </c>
      <c r="BY152" s="50">
        <v>1</v>
      </c>
    </row>
    <row r="153" spans="1:77" s="48" customFormat="1" ht="22.5" customHeight="1">
      <c r="A153" s="223">
        <v>637</v>
      </c>
      <c r="B153" s="172" t="s">
        <v>1265</v>
      </c>
      <c r="C153" s="57" t="s">
        <v>1279</v>
      </c>
      <c r="D153" s="57"/>
      <c r="E153" s="153"/>
      <c r="F153" s="153"/>
      <c r="G153" s="154"/>
      <c r="H153" s="154"/>
      <c r="I153" s="67"/>
      <c r="J153" s="67"/>
      <c r="K153" s="72"/>
      <c r="L153" s="54"/>
      <c r="M153" s="55"/>
      <c r="N153" s="54"/>
      <c r="O153" s="55"/>
      <c r="P153" s="54"/>
      <c r="Q153" s="55"/>
      <c r="R153" s="54"/>
      <c r="S153" s="55"/>
      <c r="T153" s="54"/>
      <c r="U153" s="55"/>
      <c r="V153" s="56"/>
      <c r="W153" s="55"/>
      <c r="X153" s="56"/>
      <c r="Y153" s="55"/>
      <c r="Z153" s="56"/>
      <c r="AA153" s="55"/>
      <c r="AB153" s="56"/>
      <c r="AC153" s="55"/>
      <c r="AD153" s="56"/>
      <c r="AE153" s="55"/>
      <c r="AF153" s="56"/>
      <c r="AG153" s="56"/>
      <c r="AH153" s="55"/>
      <c r="AI153" s="56"/>
      <c r="AJ153" s="55"/>
      <c r="AK153" s="56"/>
      <c r="AL153" s="55"/>
      <c r="AM153" s="54"/>
      <c r="AN153" s="54"/>
      <c r="AO153" s="55"/>
      <c r="AP153" s="54"/>
      <c r="AQ153" s="55"/>
      <c r="AR153" s="54"/>
      <c r="AS153" s="55"/>
      <c r="AT153" s="54"/>
      <c r="AU153" s="56"/>
      <c r="AV153" s="56"/>
      <c r="AW153" s="54"/>
      <c r="AX153" s="54"/>
      <c r="AY153" s="69" t="str">
        <f t="shared" si="62"/>
        <v/>
      </c>
      <c r="AZ153" s="69"/>
      <c r="BA153" s="50"/>
      <c r="BB153" s="51"/>
      <c r="BC153" s="51"/>
      <c r="BD153" s="149" t="str">
        <f t="shared" si="49"/>
        <v>--</v>
      </c>
      <c r="BE153" s="150" t="str">
        <f t="shared" si="50"/>
        <v>--</v>
      </c>
      <c r="BF153" s="150" t="str">
        <f t="shared" si="51"/>
        <v>--</v>
      </c>
      <c r="BG153" s="151" t="str">
        <f t="shared" si="52"/>
        <v>--</v>
      </c>
      <c r="BH153" s="149" t="str">
        <f t="shared" si="54"/>
        <v>--</v>
      </c>
      <c r="BI153" s="150" t="str">
        <f t="shared" si="55"/>
        <v>--</v>
      </c>
      <c r="BJ153" s="150" t="str">
        <f t="shared" si="56"/>
        <v>--</v>
      </c>
      <c r="BK153" s="151" t="str">
        <f t="shared" si="57"/>
        <v>--</v>
      </c>
      <c r="BL153" s="49" t="str">
        <f t="shared" si="58"/>
        <v/>
      </c>
      <c r="BM153" s="50"/>
      <c r="BN153" s="49" t="str">
        <f t="shared" si="60"/>
        <v/>
      </c>
      <c r="BO153" s="50" t="str">
        <f t="shared" si="61"/>
        <v/>
      </c>
      <c r="BP153" s="50"/>
      <c r="BQ153" s="50"/>
      <c r="BR153" s="51"/>
      <c r="BS153" s="51"/>
      <c r="BT153" s="51"/>
      <c r="BU153" s="51"/>
      <c r="BV153" s="50">
        <v>1</v>
      </c>
      <c r="BW153" s="50">
        <v>1</v>
      </c>
      <c r="BX153" s="50">
        <v>1</v>
      </c>
      <c r="BY153" s="50">
        <v>1</v>
      </c>
    </row>
    <row r="154" spans="1:77" s="48" customFormat="1" ht="21.75" customHeight="1">
      <c r="A154" s="223">
        <v>173</v>
      </c>
      <c r="B154" s="169" t="s">
        <v>316</v>
      </c>
      <c r="C154" s="57" t="s">
        <v>1278</v>
      </c>
      <c r="D154" s="57"/>
      <c r="E154" s="153"/>
      <c r="F154" s="153"/>
      <c r="G154" s="154"/>
      <c r="H154" s="154"/>
      <c r="I154" s="67"/>
      <c r="J154" s="67"/>
      <c r="K154" s="72"/>
      <c r="L154" s="54"/>
      <c r="M154" s="55"/>
      <c r="N154" s="54"/>
      <c r="O154" s="55"/>
      <c r="P154" s="54"/>
      <c r="Q154" s="55"/>
      <c r="R154" s="54"/>
      <c r="S154" s="55"/>
      <c r="T154" s="54"/>
      <c r="U154" s="55"/>
      <c r="V154" s="56"/>
      <c r="W154" s="55"/>
      <c r="X154" s="56"/>
      <c r="Y154" s="55"/>
      <c r="Z154" s="56"/>
      <c r="AA154" s="55"/>
      <c r="AB154" s="56"/>
      <c r="AC154" s="55"/>
      <c r="AD154" s="56"/>
      <c r="AE154" s="55"/>
      <c r="AF154" s="157">
        <v>9.7E-5</v>
      </c>
      <c r="AG154" s="56">
        <f t="shared" si="48"/>
        <v>1.0309278350515464E-2</v>
      </c>
      <c r="AH154" s="55">
        <v>35796</v>
      </c>
      <c r="AI154" s="56"/>
      <c r="AJ154" s="55"/>
      <c r="AK154" s="56"/>
      <c r="AL154" s="55"/>
      <c r="AM154" s="54"/>
      <c r="AN154" s="54" t="str">
        <f t="shared" si="46"/>
        <v/>
      </c>
      <c r="AO154" s="55"/>
      <c r="AP154" s="54"/>
      <c r="AQ154" s="55"/>
      <c r="AR154" s="54">
        <v>0.34</v>
      </c>
      <c r="AS154" s="55">
        <v>32356</v>
      </c>
      <c r="AT154" s="54"/>
      <c r="AU154" s="56" t="str">
        <f t="shared" si="53"/>
        <v/>
      </c>
      <c r="AV154" s="56"/>
      <c r="AW154" s="54"/>
      <c r="AX154" s="54"/>
      <c r="AY154" s="69">
        <f t="shared" si="62"/>
        <v>1</v>
      </c>
      <c r="AZ154" s="69"/>
      <c r="BA154" s="50"/>
      <c r="BB154" s="51"/>
      <c r="BC154" s="51"/>
      <c r="BD154" s="149">
        <f t="shared" si="49"/>
        <v>1.0309278350515464E-2</v>
      </c>
      <c r="BE154" s="150" t="str">
        <f t="shared" si="50"/>
        <v>--</v>
      </c>
      <c r="BF154" s="150" t="str">
        <f t="shared" si="51"/>
        <v>O</v>
      </c>
      <c r="BG154" s="151">
        <f t="shared" si="52"/>
        <v>35796</v>
      </c>
      <c r="BH154" s="149" t="str">
        <f t="shared" si="54"/>
        <v>--</v>
      </c>
      <c r="BI154" s="150" t="str">
        <f t="shared" si="55"/>
        <v>--</v>
      </c>
      <c r="BJ154" s="150" t="str">
        <f t="shared" si="56"/>
        <v>--</v>
      </c>
      <c r="BK154" s="151" t="str">
        <f t="shared" si="57"/>
        <v>--</v>
      </c>
      <c r="BL154" s="49" t="str">
        <f t="shared" si="58"/>
        <v/>
      </c>
      <c r="BM154" s="50" t="str">
        <f>IF(COUNTBLANK(BL154),"",IF(BL154=J154,"S",IF(BL154=P154,"T",IF(BL154=X154,"O",IF(BL154=N154,"Tint","")))))</f>
        <v/>
      </c>
      <c r="BN154" s="49" t="str">
        <f t="shared" si="60"/>
        <v/>
      </c>
      <c r="BO154" s="50" t="str">
        <f t="shared" si="61"/>
        <v/>
      </c>
      <c r="BP154" s="50"/>
      <c r="BQ154" s="50"/>
      <c r="BR154" s="51"/>
      <c r="BS154" s="51"/>
      <c r="BT154" s="51"/>
      <c r="BU154" s="51"/>
      <c r="BV154" s="50">
        <v>1</v>
      </c>
      <c r="BW154" s="50">
        <v>1</v>
      </c>
      <c r="BX154" s="50">
        <v>1</v>
      </c>
      <c r="BY154" s="50">
        <v>1</v>
      </c>
    </row>
    <row r="155" spans="1:77" s="48" customFormat="1" ht="22.5" customHeight="1">
      <c r="A155" s="223">
        <v>174</v>
      </c>
      <c r="B155" s="169" t="s">
        <v>317</v>
      </c>
      <c r="C155" s="57" t="s">
        <v>1277</v>
      </c>
      <c r="D155" s="57"/>
      <c r="E155" s="153"/>
      <c r="F155" s="153"/>
      <c r="G155" s="154"/>
      <c r="H155" s="154"/>
      <c r="I155" s="67"/>
      <c r="J155" s="67"/>
      <c r="K155" s="72"/>
      <c r="L155" s="54"/>
      <c r="M155" s="55"/>
      <c r="N155" s="54"/>
      <c r="O155" s="55"/>
      <c r="P155" s="54"/>
      <c r="Q155" s="55"/>
      <c r="R155" s="54"/>
      <c r="S155" s="55"/>
      <c r="T155" s="54"/>
      <c r="U155" s="55"/>
      <c r="V155" s="56"/>
      <c r="W155" s="55"/>
      <c r="X155" s="56"/>
      <c r="Y155" s="55"/>
      <c r="Z155" s="56"/>
      <c r="AA155" s="55"/>
      <c r="AB155" s="56"/>
      <c r="AC155" s="55"/>
      <c r="AD155" s="56"/>
      <c r="AE155" s="55"/>
      <c r="AF155" s="56"/>
      <c r="AG155" s="56" t="str">
        <f t="shared" si="48"/>
        <v/>
      </c>
      <c r="AH155" s="55"/>
      <c r="AI155" s="56"/>
      <c r="AJ155" s="55"/>
      <c r="AK155" s="56"/>
      <c r="AL155" s="55"/>
      <c r="AM155" s="54"/>
      <c r="AN155" s="54" t="str">
        <f t="shared" si="46"/>
        <v/>
      </c>
      <c r="AO155" s="55"/>
      <c r="AP155" s="54"/>
      <c r="AQ155" s="55"/>
      <c r="AR155" s="54"/>
      <c r="AS155" s="55"/>
      <c r="AT155" s="54"/>
      <c r="AU155" s="56" t="str">
        <f t="shared" si="53"/>
        <v/>
      </c>
      <c r="AV155" s="56"/>
      <c r="AW155" s="54"/>
      <c r="AX155" s="54"/>
      <c r="AY155" s="69" t="str">
        <f t="shared" si="62"/>
        <v/>
      </c>
      <c r="AZ155" s="69"/>
      <c r="BA155" s="50"/>
      <c r="BB155" s="51"/>
      <c r="BC155" s="51"/>
      <c r="BD155" s="149" t="str">
        <f t="shared" si="49"/>
        <v>--</v>
      </c>
      <c r="BE155" s="150" t="str">
        <f t="shared" si="50"/>
        <v>--</v>
      </c>
      <c r="BF155" s="150" t="str">
        <f t="shared" si="51"/>
        <v>--</v>
      </c>
      <c r="BG155" s="151" t="str">
        <f t="shared" si="52"/>
        <v>--</v>
      </c>
      <c r="BH155" s="149" t="str">
        <f t="shared" si="54"/>
        <v>--</v>
      </c>
      <c r="BI155" s="150" t="str">
        <f t="shared" si="55"/>
        <v>--</v>
      </c>
      <c r="BJ155" s="150" t="str">
        <f t="shared" si="56"/>
        <v>--</v>
      </c>
      <c r="BK155" s="151" t="str">
        <f t="shared" si="57"/>
        <v>--</v>
      </c>
      <c r="BL155" s="49" t="str">
        <f t="shared" si="58"/>
        <v/>
      </c>
      <c r="BM155" s="50" t="str">
        <f>IF(COUNTBLANK(BL155),"",IF(BL155=J155,"S",IF(BL155=P155,"T",IF(BL155=X155,"O",IF(BL155=N155,"Tint","")))))</f>
        <v/>
      </c>
      <c r="BN155" s="49" t="str">
        <f t="shared" si="60"/>
        <v/>
      </c>
      <c r="BO155" s="50" t="str">
        <f t="shared" si="61"/>
        <v/>
      </c>
      <c r="BP155" s="50"/>
      <c r="BQ155" s="50"/>
      <c r="BR155" s="51"/>
      <c r="BS155" s="51"/>
      <c r="BT155" s="51"/>
      <c r="BU155" s="51"/>
      <c r="BV155" s="50">
        <v>1</v>
      </c>
      <c r="BW155" s="50">
        <v>1</v>
      </c>
      <c r="BX155" s="50">
        <v>1</v>
      </c>
      <c r="BY155" s="50">
        <v>1</v>
      </c>
    </row>
    <row r="156" spans="1:77" s="48" customFormat="1" ht="27" customHeight="1">
      <c r="A156" s="223">
        <v>175</v>
      </c>
      <c r="B156" s="169" t="s">
        <v>1266</v>
      </c>
      <c r="C156" s="57" t="s">
        <v>318</v>
      </c>
      <c r="D156" s="57"/>
      <c r="E156" s="153"/>
      <c r="F156" s="153"/>
      <c r="G156" s="154"/>
      <c r="H156" s="154"/>
      <c r="I156" s="67"/>
      <c r="J156" s="67"/>
      <c r="K156" s="72"/>
      <c r="L156" s="54"/>
      <c r="M156" s="55"/>
      <c r="N156" s="54"/>
      <c r="O156" s="55"/>
      <c r="P156" s="54"/>
      <c r="Q156" s="55"/>
      <c r="R156" s="54"/>
      <c r="S156" s="55"/>
      <c r="T156" s="54">
        <v>5.0000000000000001E-4</v>
      </c>
      <c r="U156" s="55">
        <v>37865</v>
      </c>
      <c r="V156" s="56">
        <v>5.0000000000000001E-4</v>
      </c>
      <c r="W156" s="55">
        <v>37865</v>
      </c>
      <c r="X156" s="56"/>
      <c r="Y156" s="55"/>
      <c r="Z156" s="56"/>
      <c r="AA156" s="55"/>
      <c r="AB156" s="56"/>
      <c r="AC156" s="55"/>
      <c r="AD156" s="56"/>
      <c r="AE156" s="55"/>
      <c r="AF156" s="56"/>
      <c r="AG156" s="56" t="str">
        <f t="shared" si="48"/>
        <v/>
      </c>
      <c r="AH156" s="55"/>
      <c r="AI156" s="56"/>
      <c r="AJ156" s="55"/>
      <c r="AK156" s="56"/>
      <c r="AL156" s="55"/>
      <c r="AM156" s="54">
        <v>9.7E-5</v>
      </c>
      <c r="AN156" s="54">
        <f t="shared" si="46"/>
        <v>1.0309278350515464E-2</v>
      </c>
      <c r="AO156" s="55">
        <v>32356</v>
      </c>
      <c r="AP156" s="54">
        <v>5.0000000000000001E-4</v>
      </c>
      <c r="AQ156" s="55">
        <v>31837</v>
      </c>
      <c r="AR156" s="54"/>
      <c r="AS156" s="55"/>
      <c r="AT156" s="54"/>
      <c r="AU156" s="56" t="str">
        <f t="shared" si="53"/>
        <v/>
      </c>
      <c r="AV156" s="56"/>
      <c r="AW156" s="54"/>
      <c r="AX156" s="54"/>
      <c r="AY156" s="69">
        <f t="shared" si="62"/>
        <v>1</v>
      </c>
      <c r="AZ156" s="69">
        <v>1</v>
      </c>
      <c r="BA156" s="50"/>
      <c r="BB156" s="51"/>
      <c r="BC156" s="51"/>
      <c r="BD156" s="149">
        <f t="shared" si="49"/>
        <v>1.0309278350515464E-2</v>
      </c>
      <c r="BE156" s="150" t="str">
        <f t="shared" si="50"/>
        <v>--</v>
      </c>
      <c r="BF156" s="150" t="str">
        <f t="shared" si="51"/>
        <v>I</v>
      </c>
      <c r="BG156" s="151">
        <f t="shared" si="52"/>
        <v>32356</v>
      </c>
      <c r="BH156" s="149" t="str">
        <f t="shared" si="54"/>
        <v>--</v>
      </c>
      <c r="BI156" s="150" t="str">
        <f t="shared" si="55"/>
        <v>--</v>
      </c>
      <c r="BJ156" s="150" t="str">
        <f t="shared" si="56"/>
        <v>--</v>
      </c>
      <c r="BK156" s="151" t="str">
        <f t="shared" si="57"/>
        <v>--</v>
      </c>
      <c r="BL156" s="49" t="str">
        <f t="shared" si="58"/>
        <v/>
      </c>
      <c r="BM156" s="50" t="str">
        <f>IF(COUNTBLANK(BL156),"",IF(BL156=J156,"S",IF(BL156=P156,"T",IF(BL156=X156,"O",IF(BL156=N156,"Tint","")))))</f>
        <v/>
      </c>
      <c r="BN156" s="49" t="str">
        <f t="shared" si="60"/>
        <v/>
      </c>
      <c r="BO156" s="50" t="str">
        <f t="shared" si="61"/>
        <v/>
      </c>
      <c r="BP156" s="50"/>
      <c r="BQ156" s="50"/>
      <c r="BR156" s="51"/>
      <c r="BS156" s="51"/>
      <c r="BT156" s="51"/>
      <c r="BU156" s="51"/>
      <c r="BV156" s="50">
        <v>1</v>
      </c>
      <c r="BW156" s="50">
        <v>1</v>
      </c>
      <c r="BX156" s="50">
        <v>1</v>
      </c>
      <c r="BY156" s="50">
        <v>1</v>
      </c>
    </row>
    <row r="157" spans="1:77" s="48" customFormat="1" ht="15" customHeight="1">
      <c r="A157" s="223">
        <v>183</v>
      </c>
      <c r="B157" s="169" t="s">
        <v>319</v>
      </c>
      <c r="C157" s="53" t="s">
        <v>320</v>
      </c>
      <c r="D157" s="13"/>
      <c r="E157" s="132"/>
      <c r="F157" s="132"/>
      <c r="G157" s="152"/>
      <c r="H157" s="152"/>
      <c r="I157" s="66"/>
      <c r="J157" s="66"/>
      <c r="K157" s="52"/>
      <c r="L157" s="54"/>
      <c r="M157" s="55"/>
      <c r="N157" s="54"/>
      <c r="O157" s="55"/>
      <c r="P157" s="54"/>
      <c r="Q157" s="55"/>
      <c r="R157" s="54"/>
      <c r="S157" s="55"/>
      <c r="T157" s="54"/>
      <c r="U157" s="55"/>
      <c r="V157" s="56"/>
      <c r="W157" s="55"/>
      <c r="X157" s="56"/>
      <c r="Y157" s="55"/>
      <c r="Z157" s="56"/>
      <c r="AA157" s="55"/>
      <c r="AB157" s="56"/>
      <c r="AC157" s="55"/>
      <c r="AD157" s="56"/>
      <c r="AE157" s="55"/>
      <c r="AF157" s="56">
        <v>6.6000000000000003E-6</v>
      </c>
      <c r="AG157" s="56">
        <f t="shared" si="48"/>
        <v>0.15151515151515149</v>
      </c>
      <c r="AH157" s="55">
        <v>36251</v>
      </c>
      <c r="AI157" s="56"/>
      <c r="AJ157" s="55"/>
      <c r="AK157" s="56"/>
      <c r="AL157" s="55"/>
      <c r="AM157" s="54"/>
      <c r="AN157" s="54" t="str">
        <f t="shared" si="46"/>
        <v/>
      </c>
      <c r="AO157" s="55"/>
      <c r="AP157" s="54"/>
      <c r="AQ157" s="55"/>
      <c r="AR157" s="54"/>
      <c r="AS157" s="55"/>
      <c r="AT157" s="54"/>
      <c r="AU157" s="56" t="str">
        <f t="shared" si="53"/>
        <v/>
      </c>
      <c r="AV157" s="56"/>
      <c r="AW157" s="54"/>
      <c r="AX157" s="54"/>
      <c r="AY157" s="69">
        <f t="shared" si="62"/>
        <v>1</v>
      </c>
      <c r="AZ157" s="69">
        <v>1</v>
      </c>
      <c r="BA157" s="50"/>
      <c r="BB157" s="51"/>
      <c r="BC157" s="51"/>
      <c r="BD157" s="149">
        <f t="shared" si="49"/>
        <v>0.15151515151515149</v>
      </c>
      <c r="BE157" s="150" t="str">
        <f t="shared" si="50"/>
        <v>--</v>
      </c>
      <c r="BF157" s="150" t="str">
        <f t="shared" si="51"/>
        <v>O</v>
      </c>
      <c r="BG157" s="151">
        <f t="shared" si="52"/>
        <v>36251</v>
      </c>
      <c r="BH157" s="149" t="str">
        <f t="shared" si="54"/>
        <v>--</v>
      </c>
      <c r="BI157" s="150" t="str">
        <f t="shared" si="55"/>
        <v>--</v>
      </c>
      <c r="BJ157" s="150" t="str">
        <f t="shared" si="56"/>
        <v>--</v>
      </c>
      <c r="BK157" s="151" t="str">
        <f t="shared" si="57"/>
        <v>--</v>
      </c>
      <c r="BL157" s="49" t="str">
        <f t="shared" si="58"/>
        <v/>
      </c>
      <c r="BM157" s="50" t="str">
        <f>IF(COUNTBLANK(BL157),"",IF(BL157=J157,"S",IF(BL157=P157,"T",IF(BL157=X157,"O",IF(BL157=N157,"Tint","")))))</f>
        <v/>
      </c>
      <c r="BN157" s="49" t="str">
        <f t="shared" si="60"/>
        <v/>
      </c>
      <c r="BO157" s="50" t="str">
        <f t="shared" si="61"/>
        <v/>
      </c>
      <c r="BP157" s="50"/>
      <c r="BQ157" s="50"/>
      <c r="BR157" s="51"/>
      <c r="BS157" s="51"/>
      <c r="BT157" s="51"/>
      <c r="BU157" s="51"/>
      <c r="BV157" s="50">
        <v>1</v>
      </c>
      <c r="BW157" s="50">
        <v>1</v>
      </c>
      <c r="BX157" s="50">
        <v>1</v>
      </c>
      <c r="BY157" s="50">
        <v>1</v>
      </c>
    </row>
    <row r="158" spans="1:77" s="48" customFormat="1" ht="15" customHeight="1">
      <c r="A158" s="223">
        <v>15</v>
      </c>
      <c r="B158" s="169" t="s">
        <v>54</v>
      </c>
      <c r="C158" s="57" t="s">
        <v>55</v>
      </c>
      <c r="D158" s="57"/>
      <c r="E158" s="132"/>
      <c r="F158" s="132"/>
      <c r="G158" s="152"/>
      <c r="H158" s="152"/>
      <c r="I158" s="66"/>
      <c r="J158" s="66"/>
      <c r="K158" s="52"/>
      <c r="L158" s="54"/>
      <c r="M158" s="55"/>
      <c r="N158" s="54"/>
      <c r="O158" s="55"/>
      <c r="P158" s="54"/>
      <c r="Q158" s="55"/>
      <c r="R158" s="54"/>
      <c r="S158" s="55"/>
      <c r="T158" s="54"/>
      <c r="U158" s="55"/>
      <c r="V158" s="56"/>
      <c r="W158" s="55"/>
      <c r="X158" s="56"/>
      <c r="Y158" s="55"/>
      <c r="Z158" s="56"/>
      <c r="AA158" s="55"/>
      <c r="AB158" s="56"/>
      <c r="AC158" s="55"/>
      <c r="AD158" s="56"/>
      <c r="AE158" s="55"/>
      <c r="AF158" s="56"/>
      <c r="AG158" s="56"/>
      <c r="AH158" s="55"/>
      <c r="AI158" s="56"/>
      <c r="AJ158" s="55"/>
      <c r="AK158" s="56"/>
      <c r="AL158" s="55"/>
      <c r="AM158" s="54"/>
      <c r="AN158" s="54"/>
      <c r="AO158" s="55"/>
      <c r="AP158" s="54"/>
      <c r="AQ158" s="55"/>
      <c r="AR158" s="54"/>
      <c r="AS158" s="55"/>
      <c r="AT158" s="54"/>
      <c r="AU158" s="56"/>
      <c r="AV158" s="56"/>
      <c r="AW158" s="54"/>
      <c r="AX158" s="54"/>
      <c r="AY158" s="69" t="str">
        <f t="shared" si="62"/>
        <v/>
      </c>
      <c r="AZ158" s="69"/>
      <c r="BA158" s="50"/>
      <c r="BB158" s="51"/>
      <c r="BC158" s="51"/>
      <c r="BD158" s="149" t="str">
        <f t="shared" si="49"/>
        <v>--</v>
      </c>
      <c r="BE158" s="150" t="str">
        <f t="shared" si="50"/>
        <v>--</v>
      </c>
      <c r="BF158" s="150" t="str">
        <f t="shared" si="51"/>
        <v>--</v>
      </c>
      <c r="BG158" s="151" t="str">
        <f t="shared" si="52"/>
        <v>--</v>
      </c>
      <c r="BH158" s="149" t="str">
        <f t="shared" si="54"/>
        <v>--</v>
      </c>
      <c r="BI158" s="150" t="str">
        <f t="shared" si="55"/>
        <v>--</v>
      </c>
      <c r="BJ158" s="150" t="str">
        <f t="shared" si="56"/>
        <v>--</v>
      </c>
      <c r="BK158" s="151" t="str">
        <f t="shared" si="57"/>
        <v>--</v>
      </c>
      <c r="BL158" s="49" t="str">
        <f t="shared" si="58"/>
        <v/>
      </c>
      <c r="BM158" s="50"/>
      <c r="BN158" s="282" t="str">
        <f t="shared" si="60"/>
        <v/>
      </c>
      <c r="BO158" s="50" t="str">
        <f t="shared" si="61"/>
        <v/>
      </c>
      <c r="BP158" s="77"/>
      <c r="BQ158" s="50"/>
      <c r="BR158" s="51"/>
      <c r="BS158" s="51"/>
      <c r="BT158" s="51"/>
      <c r="BU158" s="51"/>
      <c r="BV158" s="50">
        <v>1</v>
      </c>
      <c r="BW158" s="50">
        <v>1</v>
      </c>
      <c r="BX158" s="50">
        <v>1</v>
      </c>
      <c r="BY158" s="50">
        <v>1</v>
      </c>
    </row>
    <row r="159" spans="1:77" s="48" customFormat="1" ht="15" customHeight="1">
      <c r="A159" s="223">
        <v>17</v>
      </c>
      <c r="B159" s="169" t="s">
        <v>58</v>
      </c>
      <c r="C159" s="57" t="s">
        <v>59</v>
      </c>
      <c r="D159" s="57"/>
      <c r="E159" s="132"/>
      <c r="F159" s="132"/>
      <c r="G159" s="152"/>
      <c r="H159" s="152"/>
      <c r="I159" s="66"/>
      <c r="J159" s="66"/>
      <c r="K159" s="52"/>
      <c r="L159" s="54"/>
      <c r="M159" s="55"/>
      <c r="N159" s="54"/>
      <c r="O159" s="55"/>
      <c r="P159" s="54"/>
      <c r="Q159" s="55"/>
      <c r="R159" s="54"/>
      <c r="S159" s="55"/>
      <c r="T159" s="54"/>
      <c r="U159" s="55"/>
      <c r="V159" s="56"/>
      <c r="W159" s="55"/>
      <c r="X159" s="56"/>
      <c r="Y159" s="55"/>
      <c r="Z159" s="56"/>
      <c r="AA159" s="55"/>
      <c r="AB159" s="56"/>
      <c r="AC159" s="55"/>
      <c r="AD159" s="56"/>
      <c r="AE159" s="55"/>
      <c r="AF159" s="56"/>
      <c r="AG159" s="56"/>
      <c r="AH159" s="55"/>
      <c r="AI159" s="56"/>
      <c r="AJ159" s="55"/>
      <c r="AK159" s="56"/>
      <c r="AL159" s="55"/>
      <c r="AM159" s="54"/>
      <c r="AN159" s="54"/>
      <c r="AO159" s="55"/>
      <c r="AP159" s="54"/>
      <c r="AQ159" s="55"/>
      <c r="AR159" s="54"/>
      <c r="AS159" s="55"/>
      <c r="AT159" s="54"/>
      <c r="AU159" s="56"/>
      <c r="AV159" s="56"/>
      <c r="AW159" s="54"/>
      <c r="AX159" s="54"/>
      <c r="AY159" s="69" t="str">
        <f t="shared" si="62"/>
        <v/>
      </c>
      <c r="AZ159" s="69"/>
      <c r="BA159" s="50"/>
      <c r="BB159" s="51"/>
      <c r="BC159" s="51"/>
      <c r="BD159" s="149" t="str">
        <f t="shared" si="49"/>
        <v>--</v>
      </c>
      <c r="BE159" s="150" t="str">
        <f t="shared" si="50"/>
        <v>--</v>
      </c>
      <c r="BF159" s="150" t="str">
        <f t="shared" si="51"/>
        <v>--</v>
      </c>
      <c r="BG159" s="151" t="str">
        <f t="shared" si="52"/>
        <v>--</v>
      </c>
      <c r="BH159" s="149" t="str">
        <f t="shared" si="54"/>
        <v>--</v>
      </c>
      <c r="BI159" s="150" t="str">
        <f t="shared" si="55"/>
        <v>--</v>
      </c>
      <c r="BJ159" s="150" t="str">
        <f t="shared" si="56"/>
        <v>--</v>
      </c>
      <c r="BK159" s="151" t="str">
        <f t="shared" si="57"/>
        <v>--</v>
      </c>
      <c r="BL159" s="49" t="str">
        <f t="shared" si="58"/>
        <v/>
      </c>
      <c r="BM159" s="50"/>
      <c r="BN159" s="49" t="str">
        <f t="shared" si="60"/>
        <v/>
      </c>
      <c r="BO159" s="50" t="str">
        <f t="shared" si="61"/>
        <v/>
      </c>
      <c r="BP159" s="50"/>
      <c r="BQ159" s="50"/>
      <c r="BR159" s="51"/>
      <c r="BS159" s="51"/>
      <c r="BT159" s="51"/>
      <c r="BU159" s="51"/>
      <c r="BV159" s="50">
        <v>1</v>
      </c>
      <c r="BW159" s="50">
        <v>1</v>
      </c>
      <c r="BX159" s="50">
        <v>1</v>
      </c>
      <c r="BY159" s="50">
        <v>1</v>
      </c>
    </row>
    <row r="160" spans="1:77" s="48" customFormat="1" ht="22.8">
      <c r="A160" s="223">
        <v>184</v>
      </c>
      <c r="B160" s="169" t="s">
        <v>321</v>
      </c>
      <c r="C160" s="53" t="s">
        <v>322</v>
      </c>
      <c r="D160" s="13"/>
      <c r="E160" s="132"/>
      <c r="F160" s="132"/>
      <c r="G160" s="152"/>
      <c r="H160" s="152"/>
      <c r="I160" s="66"/>
      <c r="J160" s="66"/>
      <c r="K160" s="52" t="s">
        <v>25</v>
      </c>
      <c r="L160" s="54"/>
      <c r="M160" s="55"/>
      <c r="N160" s="54"/>
      <c r="O160" s="55"/>
      <c r="P160" s="54"/>
      <c r="Q160" s="55"/>
      <c r="R160" s="54"/>
      <c r="S160" s="55"/>
      <c r="T160" s="54"/>
      <c r="U160" s="55"/>
      <c r="V160" s="56"/>
      <c r="W160" s="55"/>
      <c r="X160" s="56"/>
      <c r="Y160" s="55"/>
      <c r="Z160" s="56"/>
      <c r="AA160" s="55"/>
      <c r="AB160" s="56"/>
      <c r="AC160" s="55"/>
      <c r="AD160" s="56"/>
      <c r="AE160" s="55"/>
      <c r="AF160" s="56">
        <v>1.1000000000000001E-3</v>
      </c>
      <c r="AG160" s="56">
        <f t="shared" si="48"/>
        <v>9.0909090909090898E-4</v>
      </c>
      <c r="AH160" s="55">
        <v>36251</v>
      </c>
      <c r="AI160" s="56"/>
      <c r="AJ160" s="55"/>
      <c r="AK160" s="56"/>
      <c r="AL160" s="55"/>
      <c r="AM160" s="54"/>
      <c r="AN160" s="54" t="str">
        <f t="shared" si="46"/>
        <v/>
      </c>
      <c r="AO160" s="55"/>
      <c r="AP160" s="54"/>
      <c r="AQ160" s="55"/>
      <c r="AR160" s="54"/>
      <c r="AS160" s="55"/>
      <c r="AT160" s="54"/>
      <c r="AU160" s="56" t="str">
        <f t="shared" si="53"/>
        <v/>
      </c>
      <c r="AV160" s="56"/>
      <c r="AW160" s="54"/>
      <c r="AX160" s="54"/>
      <c r="AY160" s="69">
        <f t="shared" si="62"/>
        <v>1</v>
      </c>
      <c r="AZ160" s="69">
        <v>1</v>
      </c>
      <c r="BA160" s="50"/>
      <c r="BB160" s="51"/>
      <c r="BC160" s="51"/>
      <c r="BD160" s="149">
        <f t="shared" si="49"/>
        <v>9.0909090909090898E-4</v>
      </c>
      <c r="BE160" s="150" t="str">
        <f t="shared" si="50"/>
        <v>--</v>
      </c>
      <c r="BF160" s="150" t="str">
        <f t="shared" si="51"/>
        <v>O</v>
      </c>
      <c r="BG160" s="151">
        <f t="shared" si="52"/>
        <v>36251</v>
      </c>
      <c r="BH160" s="149" t="str">
        <f t="shared" si="54"/>
        <v>--</v>
      </c>
      <c r="BI160" s="150" t="str">
        <f t="shared" si="55"/>
        <v>--</v>
      </c>
      <c r="BJ160" s="150" t="str">
        <f t="shared" si="56"/>
        <v>--</v>
      </c>
      <c r="BK160" s="151" t="str">
        <f t="shared" si="57"/>
        <v>--</v>
      </c>
      <c r="BL160" s="49" t="str">
        <f t="shared" si="58"/>
        <v/>
      </c>
      <c r="BM160" s="50" t="str">
        <f t="shared" ref="BM160:BM191" si="63">IF(COUNTBLANK(BL160),"",IF(BL160=J160,"S",IF(BL160=P160,"T",IF(BL160=X160,"O",IF(BL160=N160,"Tint","")))))</f>
        <v/>
      </c>
      <c r="BN160" s="49" t="str">
        <f t="shared" si="60"/>
        <v/>
      </c>
      <c r="BO160" s="50" t="str">
        <f t="shared" si="61"/>
        <v/>
      </c>
      <c r="BP160" s="50"/>
      <c r="BQ160" s="50"/>
      <c r="BR160" s="51"/>
      <c r="BS160" s="51"/>
      <c r="BT160" s="51"/>
      <c r="BU160" s="51"/>
      <c r="BV160" s="50">
        <v>1</v>
      </c>
      <c r="BW160" s="50">
        <v>1</v>
      </c>
      <c r="BX160" s="50">
        <v>1</v>
      </c>
      <c r="BY160" s="50">
        <v>1</v>
      </c>
    </row>
    <row r="161" spans="1:77" s="48" customFormat="1" ht="15" customHeight="1">
      <c r="A161" s="223">
        <v>185</v>
      </c>
      <c r="B161" s="169" t="s">
        <v>323</v>
      </c>
      <c r="C161" s="53" t="s">
        <v>324</v>
      </c>
      <c r="D161" s="13"/>
      <c r="E161" s="132"/>
      <c r="F161" s="132"/>
      <c r="G161" s="152"/>
      <c r="H161" s="152"/>
      <c r="I161" s="66"/>
      <c r="J161" s="66"/>
      <c r="K161" s="52" t="s">
        <v>25</v>
      </c>
      <c r="L161" s="54"/>
      <c r="M161" s="55"/>
      <c r="N161" s="54"/>
      <c r="O161" s="55"/>
      <c r="P161" s="54"/>
      <c r="Q161" s="55"/>
      <c r="R161" s="54"/>
      <c r="S161" s="55"/>
      <c r="T161" s="54"/>
      <c r="U161" s="55"/>
      <c r="V161" s="56"/>
      <c r="W161" s="55"/>
      <c r="X161" s="56"/>
      <c r="Y161" s="55"/>
      <c r="Z161" s="56"/>
      <c r="AA161" s="55"/>
      <c r="AB161" s="56"/>
      <c r="AC161" s="55"/>
      <c r="AD161" s="56"/>
      <c r="AE161" s="55"/>
      <c r="AF161" s="56"/>
      <c r="AG161" s="56" t="str">
        <f t="shared" si="48"/>
        <v/>
      </c>
      <c r="AH161" s="55"/>
      <c r="AI161" s="56"/>
      <c r="AJ161" s="55"/>
      <c r="AK161" s="56"/>
      <c r="AL161" s="55"/>
      <c r="AM161" s="54"/>
      <c r="AN161" s="54" t="str">
        <f t="shared" si="46"/>
        <v/>
      </c>
      <c r="AO161" s="55"/>
      <c r="AP161" s="54"/>
      <c r="AQ161" s="55"/>
      <c r="AR161" s="54"/>
      <c r="AS161" s="55"/>
      <c r="AT161" s="54"/>
      <c r="AU161" s="56" t="str">
        <f t="shared" si="53"/>
        <v/>
      </c>
      <c r="AV161" s="56"/>
      <c r="AW161" s="54"/>
      <c r="AX161" s="54"/>
      <c r="AY161" s="69" t="str">
        <f t="shared" si="62"/>
        <v/>
      </c>
      <c r="AZ161" s="69"/>
      <c r="BA161" s="50"/>
      <c r="BB161" s="51"/>
      <c r="BC161" s="51"/>
      <c r="BD161" s="149" t="str">
        <f t="shared" si="49"/>
        <v>--</v>
      </c>
      <c r="BE161" s="150" t="str">
        <f t="shared" si="50"/>
        <v>--</v>
      </c>
      <c r="BF161" s="150" t="str">
        <f t="shared" si="51"/>
        <v>--</v>
      </c>
      <c r="BG161" s="151" t="str">
        <f t="shared" si="52"/>
        <v>--</v>
      </c>
      <c r="BH161" s="149" t="str">
        <f t="shared" si="54"/>
        <v>--</v>
      </c>
      <c r="BI161" s="150" t="str">
        <f t="shared" si="55"/>
        <v>--</v>
      </c>
      <c r="BJ161" s="150" t="str">
        <f t="shared" si="56"/>
        <v>--</v>
      </c>
      <c r="BK161" s="151" t="str">
        <f t="shared" si="57"/>
        <v>--</v>
      </c>
      <c r="BL161" s="49" t="str">
        <f t="shared" si="58"/>
        <v/>
      </c>
      <c r="BM161" s="50" t="str">
        <f t="shared" si="63"/>
        <v/>
      </c>
      <c r="BN161" s="49" t="str">
        <f t="shared" si="60"/>
        <v/>
      </c>
      <c r="BO161" s="50" t="str">
        <f t="shared" si="61"/>
        <v/>
      </c>
      <c r="BP161" s="50"/>
      <c r="BQ161" s="50"/>
      <c r="BR161" s="51"/>
      <c r="BS161" s="51"/>
      <c r="BT161" s="51"/>
      <c r="BU161" s="51"/>
      <c r="BV161" s="50">
        <v>1</v>
      </c>
      <c r="BW161" s="50">
        <v>1</v>
      </c>
      <c r="BX161" s="50">
        <v>1</v>
      </c>
      <c r="BY161" s="50">
        <v>1</v>
      </c>
    </row>
    <row r="162" spans="1:77" s="48" customFormat="1" ht="15" customHeight="1">
      <c r="A162" s="223">
        <v>186</v>
      </c>
      <c r="B162" s="169" t="s">
        <v>325</v>
      </c>
      <c r="C162" s="57" t="s">
        <v>326</v>
      </c>
      <c r="D162" s="302" t="s">
        <v>1494</v>
      </c>
      <c r="E162" s="153"/>
      <c r="F162" s="153"/>
      <c r="G162" s="154"/>
      <c r="H162" s="154"/>
      <c r="I162" s="67"/>
      <c r="J162" s="67"/>
      <c r="K162" s="72"/>
      <c r="L162" s="54"/>
      <c r="M162" s="55"/>
      <c r="N162" s="54">
        <v>10</v>
      </c>
      <c r="O162" s="55">
        <v>39692</v>
      </c>
      <c r="P162" s="54"/>
      <c r="Q162" s="55"/>
      <c r="R162" s="54">
        <v>6.9999999999999999E-4</v>
      </c>
      <c r="S162" s="55">
        <v>39692</v>
      </c>
      <c r="T162" s="54"/>
      <c r="U162" s="55"/>
      <c r="V162" s="56">
        <v>6.0000000000000001E-3</v>
      </c>
      <c r="W162" s="55">
        <v>39692</v>
      </c>
      <c r="X162" s="56"/>
      <c r="Y162" s="55"/>
      <c r="Z162" s="56"/>
      <c r="AA162" s="55"/>
      <c r="AB162" s="56"/>
      <c r="AC162" s="55"/>
      <c r="AD162" s="56"/>
      <c r="AE162" s="55"/>
      <c r="AF162" s="56"/>
      <c r="AG162" s="56" t="str">
        <f t="shared" si="48"/>
        <v/>
      </c>
      <c r="AH162" s="55"/>
      <c r="AI162" s="56"/>
      <c r="AJ162" s="55"/>
      <c r="AK162" s="56"/>
      <c r="AL162" s="55"/>
      <c r="AM162" s="54"/>
      <c r="AN162" s="54" t="str">
        <f t="shared" si="46"/>
        <v/>
      </c>
      <c r="AO162" s="55"/>
      <c r="AP162" s="54"/>
      <c r="AQ162" s="55"/>
      <c r="AR162" s="54"/>
      <c r="AS162" s="55"/>
      <c r="AT162" s="54"/>
      <c r="AU162" s="56" t="str">
        <f t="shared" si="53"/>
        <v/>
      </c>
      <c r="AV162" s="56"/>
      <c r="AW162" s="54"/>
      <c r="AX162" s="54"/>
      <c r="AY162" s="69">
        <f t="shared" si="62"/>
        <v>1</v>
      </c>
      <c r="AZ162" s="69">
        <v>1</v>
      </c>
      <c r="BA162" s="50"/>
      <c r="BB162" s="51"/>
      <c r="BC162" s="51"/>
      <c r="BD162" s="149" t="str">
        <f t="shared" ref="BD162:BD193" si="64">IF(AND(G162="",AH162="",AO162="",AV162=""), "--", IF(AND(G162&gt;=AH162,G162&gt;=AO162,G162&gt;=AV162), F162, IF(AND(AH162&gt;=AO162,AH162&gt;=AV162), AG162, IF(AO162&gt;=AV162, AN162, IF(ISNUMBER(AV162), AU162, "--")))))</f>
        <v>--</v>
      </c>
      <c r="BE162" s="150" t="str">
        <f t="shared" ref="BE162:BE193" si="65">IF(BD162="--","--", IF(BD162=F162,"A","--"))</f>
        <v>--</v>
      </c>
      <c r="BF162" s="150" t="str">
        <f t="shared" ref="BF162:BF193" si="66">IF(BD162="--","--", IF(BD162=AG162,"O", IF(BD162=AN162,"I", IF(BD162=AU162,"P", IF(BD162=F162,"A")))))</f>
        <v>--</v>
      </c>
      <c r="BG162" s="151" t="str">
        <f t="shared" ref="BG162:BG193" si="67">IF(AND(G162="",AH162="",AO162="",AV162=""), "--", IF(AND(G162&gt;=AH162,G162&gt;=AO162,G162&gt;=AV162), G162, IF(AND(AH162&gt;=AO162,AH162&gt;=AV162), AH162, IF(AO162&gt;=AV162, AO162, IF(ISNUMBER(AV162), AV162, "--")))))</f>
        <v>--</v>
      </c>
      <c r="BH162" s="149" t="str">
        <f t="shared" si="54"/>
        <v>--</v>
      </c>
      <c r="BI162" s="150" t="str">
        <f t="shared" si="55"/>
        <v>--</v>
      </c>
      <c r="BJ162" s="150" t="str">
        <f t="shared" si="56"/>
        <v>--</v>
      </c>
      <c r="BK162" s="151" t="str">
        <f t="shared" si="57"/>
        <v>--</v>
      </c>
      <c r="BL162" s="49">
        <f t="shared" si="58"/>
        <v>10</v>
      </c>
      <c r="BM162" s="50" t="str">
        <f t="shared" si="63"/>
        <v>Tint</v>
      </c>
      <c r="BN162" s="49">
        <f t="shared" si="60"/>
        <v>10</v>
      </c>
      <c r="BO162" s="50" t="str">
        <f t="shared" si="61"/>
        <v>Tint</v>
      </c>
      <c r="BP162" s="50"/>
      <c r="BQ162" s="50"/>
      <c r="BR162" s="51"/>
      <c r="BS162" s="51"/>
      <c r="BT162" s="51"/>
      <c r="BU162" s="51"/>
      <c r="BV162" s="50">
        <v>1</v>
      </c>
      <c r="BW162" s="50">
        <v>1</v>
      </c>
      <c r="BX162" s="50">
        <v>1</v>
      </c>
      <c r="BY162" s="50">
        <v>1</v>
      </c>
    </row>
    <row r="163" spans="1:77" s="48" customFormat="1" ht="15" customHeight="1">
      <c r="A163" s="223">
        <v>188</v>
      </c>
      <c r="B163" s="169" t="s">
        <v>328</v>
      </c>
      <c r="C163" s="53" t="s">
        <v>329</v>
      </c>
      <c r="D163" s="13"/>
      <c r="E163" s="132"/>
      <c r="F163" s="132"/>
      <c r="G163" s="152"/>
      <c r="H163" s="152"/>
      <c r="I163" s="66"/>
      <c r="J163" s="66"/>
      <c r="K163" s="52" t="s">
        <v>25</v>
      </c>
      <c r="L163" s="54"/>
      <c r="M163" s="55"/>
      <c r="N163" s="54"/>
      <c r="O163" s="55"/>
      <c r="P163" s="54"/>
      <c r="Q163" s="55"/>
      <c r="R163" s="54"/>
      <c r="S163" s="55"/>
      <c r="T163" s="54"/>
      <c r="U163" s="55"/>
      <c r="V163" s="56"/>
      <c r="W163" s="55"/>
      <c r="X163" s="56"/>
      <c r="Y163" s="55"/>
      <c r="Z163" s="56"/>
      <c r="AA163" s="55"/>
      <c r="AB163" s="56"/>
      <c r="AC163" s="55"/>
      <c r="AD163" s="56"/>
      <c r="AE163" s="55"/>
      <c r="AF163" s="56"/>
      <c r="AG163" s="56" t="str">
        <f t="shared" si="48"/>
        <v/>
      </c>
      <c r="AH163" s="55"/>
      <c r="AI163" s="56"/>
      <c r="AJ163" s="55"/>
      <c r="AK163" s="56"/>
      <c r="AL163" s="55"/>
      <c r="AM163" s="54"/>
      <c r="AN163" s="54" t="str">
        <f t="shared" si="46"/>
        <v/>
      </c>
      <c r="AO163" s="55"/>
      <c r="AP163" s="54"/>
      <c r="AQ163" s="55"/>
      <c r="AR163" s="54"/>
      <c r="AS163" s="55"/>
      <c r="AT163" s="54"/>
      <c r="AU163" s="56" t="str">
        <f t="shared" si="53"/>
        <v/>
      </c>
      <c r="AV163" s="56"/>
      <c r="AW163" s="54"/>
      <c r="AX163" s="54"/>
      <c r="AY163" s="69" t="str">
        <f t="shared" si="62"/>
        <v/>
      </c>
      <c r="AZ163" s="69"/>
      <c r="BA163" s="50"/>
      <c r="BB163" s="51"/>
      <c r="BC163" s="51"/>
      <c r="BD163" s="149" t="str">
        <f t="shared" si="64"/>
        <v>--</v>
      </c>
      <c r="BE163" s="150" t="str">
        <f t="shared" si="65"/>
        <v>--</v>
      </c>
      <c r="BF163" s="150" t="str">
        <f t="shared" si="66"/>
        <v>--</v>
      </c>
      <c r="BG163" s="151" t="str">
        <f t="shared" si="67"/>
        <v>--</v>
      </c>
      <c r="BH163" s="149" t="str">
        <f t="shared" si="54"/>
        <v>--</v>
      </c>
      <c r="BI163" s="150" t="str">
        <f t="shared" si="55"/>
        <v>--</v>
      </c>
      <c r="BJ163" s="150" t="str">
        <f t="shared" si="56"/>
        <v>--</v>
      </c>
      <c r="BK163" s="151" t="str">
        <f t="shared" si="57"/>
        <v>--</v>
      </c>
      <c r="BL163" s="49" t="str">
        <f t="shared" si="58"/>
        <v/>
      </c>
      <c r="BM163" s="50" t="str">
        <f t="shared" si="63"/>
        <v/>
      </c>
      <c r="BN163" s="49" t="str">
        <f t="shared" si="60"/>
        <v/>
      </c>
      <c r="BO163" s="50" t="str">
        <f t="shared" si="61"/>
        <v/>
      </c>
      <c r="BP163" s="50"/>
      <c r="BQ163" s="50"/>
      <c r="BR163" s="51"/>
      <c r="BS163" s="51"/>
      <c r="BT163" s="51"/>
      <c r="BU163" s="51"/>
      <c r="BV163" s="50">
        <v>1</v>
      </c>
      <c r="BW163" s="50">
        <v>1</v>
      </c>
      <c r="BX163" s="50">
        <v>1</v>
      </c>
      <c r="BY163" s="50">
        <v>1</v>
      </c>
    </row>
    <row r="164" spans="1:77" s="48" customFormat="1" ht="15" customHeight="1">
      <c r="A164" s="223">
        <v>189</v>
      </c>
      <c r="B164" s="169" t="s">
        <v>330</v>
      </c>
      <c r="C164" s="57" t="s">
        <v>331</v>
      </c>
      <c r="D164" s="57"/>
      <c r="E164" s="153"/>
      <c r="F164" s="153"/>
      <c r="G164" s="154"/>
      <c r="H164" s="154"/>
      <c r="I164" s="67"/>
      <c r="J164" s="67"/>
      <c r="K164" s="72"/>
      <c r="L164" s="54"/>
      <c r="M164" s="55"/>
      <c r="N164" s="54"/>
      <c r="O164" s="55"/>
      <c r="P164" s="54"/>
      <c r="Q164" s="55"/>
      <c r="R164" s="54">
        <v>0.09</v>
      </c>
      <c r="S164" s="55">
        <v>38565</v>
      </c>
      <c r="T164" s="54"/>
      <c r="U164" s="55"/>
      <c r="V164" s="56">
        <v>0.1</v>
      </c>
      <c r="W164" s="55">
        <v>38565</v>
      </c>
      <c r="X164" s="56"/>
      <c r="Y164" s="55"/>
      <c r="Z164" s="56"/>
      <c r="AA164" s="55"/>
      <c r="AB164" s="56"/>
      <c r="AC164" s="55"/>
      <c r="AD164" s="56"/>
      <c r="AE164" s="55"/>
      <c r="AF164" s="56"/>
      <c r="AG164" s="56" t="str">
        <f t="shared" si="48"/>
        <v/>
      </c>
      <c r="AH164" s="55"/>
      <c r="AI164" s="56"/>
      <c r="AJ164" s="55"/>
      <c r="AK164" s="56"/>
      <c r="AL164" s="55"/>
      <c r="AM164" s="54"/>
      <c r="AN164" s="54" t="str">
        <f t="shared" si="46"/>
        <v/>
      </c>
      <c r="AO164" s="55"/>
      <c r="AP164" s="54">
        <v>0.02</v>
      </c>
      <c r="AQ164" s="55">
        <v>32021</v>
      </c>
      <c r="AR164" s="54">
        <v>8.4000000000000005E-2</v>
      </c>
      <c r="AS164" s="55">
        <v>33604</v>
      </c>
      <c r="AT164" s="54"/>
      <c r="AU164" s="56" t="str">
        <f t="shared" si="53"/>
        <v/>
      </c>
      <c r="AV164" s="56"/>
      <c r="AW164" s="54"/>
      <c r="AX164" s="54"/>
      <c r="AY164" s="69" t="str">
        <f t="shared" si="62"/>
        <v/>
      </c>
      <c r="AZ164" s="69"/>
      <c r="BA164" s="50"/>
      <c r="BB164" s="51"/>
      <c r="BC164" s="51"/>
      <c r="BD164" s="149" t="str">
        <f t="shared" si="64"/>
        <v>--</v>
      </c>
      <c r="BE164" s="150" t="str">
        <f t="shared" si="65"/>
        <v>--</v>
      </c>
      <c r="BF164" s="150" t="str">
        <f t="shared" si="66"/>
        <v>--</v>
      </c>
      <c r="BG164" s="151" t="str">
        <f t="shared" si="67"/>
        <v>--</v>
      </c>
      <c r="BH164" s="149" t="str">
        <f t="shared" si="54"/>
        <v>--</v>
      </c>
      <c r="BI164" s="150" t="str">
        <f t="shared" si="55"/>
        <v>--</v>
      </c>
      <c r="BJ164" s="150" t="str">
        <f t="shared" si="56"/>
        <v>--</v>
      </c>
      <c r="BK164" s="151" t="str">
        <f t="shared" si="57"/>
        <v>--</v>
      </c>
      <c r="BL164" s="49" t="str">
        <f t="shared" si="58"/>
        <v/>
      </c>
      <c r="BM164" s="50" t="str">
        <f t="shared" si="63"/>
        <v/>
      </c>
      <c r="BN164" s="49" t="str">
        <f t="shared" si="60"/>
        <v/>
      </c>
      <c r="BO164" s="50" t="str">
        <f t="shared" si="61"/>
        <v/>
      </c>
      <c r="BP164" s="50"/>
      <c r="BQ164" s="50"/>
      <c r="BR164" s="51"/>
      <c r="BS164" s="51"/>
      <c r="BT164" s="51"/>
      <c r="BU164" s="51"/>
      <c r="BV164" s="50">
        <v>1</v>
      </c>
      <c r="BW164" s="50">
        <v>1</v>
      </c>
      <c r="BX164" s="50">
        <v>1</v>
      </c>
      <c r="BY164" s="50">
        <v>1</v>
      </c>
    </row>
    <row r="165" spans="1:77" s="48" customFormat="1" ht="15" customHeight="1">
      <c r="A165" s="223">
        <v>190</v>
      </c>
      <c r="B165" s="169" t="s">
        <v>332</v>
      </c>
      <c r="C165" s="53" t="s">
        <v>333</v>
      </c>
      <c r="D165" s="302" t="s">
        <v>1494</v>
      </c>
      <c r="E165" s="132"/>
      <c r="F165" s="132"/>
      <c r="G165" s="152"/>
      <c r="H165" s="152"/>
      <c r="I165" s="66"/>
      <c r="J165" s="66"/>
      <c r="K165" s="52" t="s">
        <v>25</v>
      </c>
      <c r="L165" s="54"/>
      <c r="M165" s="55"/>
      <c r="N165" s="54">
        <v>1.9</v>
      </c>
      <c r="O165" s="55">
        <v>33848</v>
      </c>
      <c r="P165" s="54"/>
      <c r="Q165" s="55"/>
      <c r="R165" s="54"/>
      <c r="S165" s="55"/>
      <c r="T165" s="54"/>
      <c r="U165" s="55"/>
      <c r="V165" s="56"/>
      <c r="W165" s="55"/>
      <c r="X165" s="56"/>
      <c r="Y165" s="55"/>
      <c r="Z165" s="56"/>
      <c r="AA165" s="55"/>
      <c r="AB165" s="56"/>
      <c r="AC165" s="55"/>
      <c r="AD165" s="56"/>
      <c r="AE165" s="55"/>
      <c r="AF165" s="56">
        <v>2E-3</v>
      </c>
      <c r="AG165" s="56">
        <f t="shared" si="48"/>
        <v>5.0000000000000001E-4</v>
      </c>
      <c r="AH165" s="55">
        <v>36251</v>
      </c>
      <c r="AI165" s="56"/>
      <c r="AJ165" s="55"/>
      <c r="AK165" s="56">
        <v>0.2</v>
      </c>
      <c r="AL165" s="55">
        <v>33512</v>
      </c>
      <c r="AM165" s="54"/>
      <c r="AN165" s="54" t="str">
        <f t="shared" si="46"/>
        <v/>
      </c>
      <c r="AO165" s="55"/>
      <c r="AP165" s="54"/>
      <c r="AQ165" s="55"/>
      <c r="AR165" s="54"/>
      <c r="AS165" s="55"/>
      <c r="AT165" s="54">
        <v>6</v>
      </c>
      <c r="AU165" s="56">
        <f t="shared" si="53"/>
        <v>1.6666666666666666E-4</v>
      </c>
      <c r="AV165" s="110">
        <v>38932</v>
      </c>
      <c r="AW165" s="54"/>
      <c r="AX165" s="54"/>
      <c r="AY165" s="69">
        <f t="shared" si="62"/>
        <v>1</v>
      </c>
      <c r="AZ165" s="69">
        <v>1</v>
      </c>
      <c r="BA165" s="50"/>
      <c r="BB165" s="51"/>
      <c r="BC165" s="51"/>
      <c r="BD165" s="149">
        <f t="shared" si="64"/>
        <v>1.6666666666666666E-4</v>
      </c>
      <c r="BE165" s="150" t="str">
        <f t="shared" si="65"/>
        <v>--</v>
      </c>
      <c r="BF165" s="150" t="str">
        <f t="shared" si="66"/>
        <v>P</v>
      </c>
      <c r="BG165" s="151">
        <f t="shared" si="67"/>
        <v>38932</v>
      </c>
      <c r="BH165" s="149">
        <f t="shared" si="54"/>
        <v>0.2</v>
      </c>
      <c r="BI165" s="150" t="str">
        <f t="shared" si="55"/>
        <v>--</v>
      </c>
      <c r="BJ165" s="150" t="str">
        <f t="shared" si="56"/>
        <v>I</v>
      </c>
      <c r="BK165" s="151">
        <f t="shared" si="57"/>
        <v>33512</v>
      </c>
      <c r="BL165" s="49">
        <f t="shared" si="58"/>
        <v>1.9</v>
      </c>
      <c r="BM165" s="50" t="str">
        <f t="shared" si="63"/>
        <v>Tint</v>
      </c>
      <c r="BN165" s="49">
        <f t="shared" si="60"/>
        <v>1.9</v>
      </c>
      <c r="BO165" s="50" t="str">
        <f t="shared" si="61"/>
        <v>Tint</v>
      </c>
      <c r="BP165" s="77">
        <f>(70*365*24)/((2*10+4*3+10*3+54*1)*365*24)*BD165</f>
        <v>1.0057471264367815E-4</v>
      </c>
      <c r="BQ165" s="104">
        <f>ROUND(BD165/BP165,1)</f>
        <v>1.7</v>
      </c>
      <c r="BR165" s="102">
        <f>ROUND(BS165/BD165,0)</f>
        <v>26</v>
      </c>
      <c r="BS165" s="49">
        <f>(70*365*24)/((2+4+6)*250*8)*BD165</f>
        <v>4.2583333333333336E-3</v>
      </c>
      <c r="BT165" s="78">
        <f>ROUND(BS165/BU165,1)</f>
        <v>4.2</v>
      </c>
      <c r="BU165" s="49">
        <f>(70*365*24)/((2*10+4*3+6*3)*250*8)*BD165</f>
        <v>1.0219999999999999E-3</v>
      </c>
      <c r="BV165" s="50">
        <v>1</v>
      </c>
      <c r="BW165" s="50">
        <v>1</v>
      </c>
      <c r="BX165" s="50">
        <v>1</v>
      </c>
      <c r="BY165" s="50">
        <v>1</v>
      </c>
    </row>
    <row r="166" spans="1:77" s="48" customFormat="1" ht="15" customHeight="1">
      <c r="A166" s="223">
        <v>191</v>
      </c>
      <c r="B166" s="169" t="s">
        <v>334</v>
      </c>
      <c r="C166" s="53" t="s">
        <v>335</v>
      </c>
      <c r="D166" s="13"/>
      <c r="E166" s="132"/>
      <c r="F166" s="132"/>
      <c r="G166" s="152"/>
      <c r="H166" s="152"/>
      <c r="I166" s="66"/>
      <c r="J166" s="66"/>
      <c r="K166" s="52"/>
      <c r="L166" s="54"/>
      <c r="M166" s="55"/>
      <c r="N166" s="54"/>
      <c r="O166" s="55"/>
      <c r="P166" s="54"/>
      <c r="Q166" s="55"/>
      <c r="R166" s="54"/>
      <c r="S166" s="55"/>
      <c r="T166" s="54"/>
      <c r="U166" s="55"/>
      <c r="V166" s="56"/>
      <c r="W166" s="55"/>
      <c r="X166" s="56"/>
      <c r="Y166" s="55"/>
      <c r="Z166" s="56"/>
      <c r="AA166" s="55"/>
      <c r="AB166" s="56"/>
      <c r="AC166" s="55"/>
      <c r="AD166" s="56"/>
      <c r="AE166" s="55"/>
      <c r="AF166" s="56"/>
      <c r="AG166" s="56" t="str">
        <f t="shared" si="48"/>
        <v/>
      </c>
      <c r="AH166" s="55"/>
      <c r="AI166" s="56"/>
      <c r="AJ166" s="55"/>
      <c r="AK166" s="56"/>
      <c r="AL166" s="55"/>
      <c r="AM166" s="54"/>
      <c r="AN166" s="54" t="str">
        <f t="shared" si="46"/>
        <v/>
      </c>
      <c r="AO166" s="55"/>
      <c r="AP166" s="54"/>
      <c r="AQ166" s="55"/>
      <c r="AR166" s="54"/>
      <c r="AS166" s="55"/>
      <c r="AT166" s="54"/>
      <c r="AU166" s="56" t="str">
        <f t="shared" si="53"/>
        <v/>
      </c>
      <c r="AV166" s="56"/>
      <c r="AW166" s="54"/>
      <c r="AX166" s="54"/>
      <c r="AY166" s="69" t="str">
        <f t="shared" si="62"/>
        <v/>
      </c>
      <c r="AZ166" s="69"/>
      <c r="BA166" s="50"/>
      <c r="BB166" s="51"/>
      <c r="BC166" s="51"/>
      <c r="BD166" s="149" t="str">
        <f t="shared" si="64"/>
        <v>--</v>
      </c>
      <c r="BE166" s="150" t="str">
        <f t="shared" si="65"/>
        <v>--</v>
      </c>
      <c r="BF166" s="150" t="str">
        <f t="shared" si="66"/>
        <v>--</v>
      </c>
      <c r="BG166" s="151" t="str">
        <f t="shared" si="67"/>
        <v>--</v>
      </c>
      <c r="BH166" s="149" t="str">
        <f t="shared" si="54"/>
        <v>--</v>
      </c>
      <c r="BI166" s="150" t="str">
        <f t="shared" si="55"/>
        <v>--</v>
      </c>
      <c r="BJ166" s="150" t="str">
        <f t="shared" si="56"/>
        <v>--</v>
      </c>
      <c r="BK166" s="151" t="str">
        <f t="shared" si="57"/>
        <v>--</v>
      </c>
      <c r="BL166" s="49" t="str">
        <f t="shared" si="58"/>
        <v/>
      </c>
      <c r="BM166" s="50" t="str">
        <f t="shared" si="63"/>
        <v/>
      </c>
      <c r="BN166" s="49" t="str">
        <f t="shared" si="60"/>
        <v/>
      </c>
      <c r="BO166" s="50" t="str">
        <f t="shared" si="61"/>
        <v/>
      </c>
      <c r="BP166" s="50"/>
      <c r="BQ166" s="50"/>
      <c r="BR166" s="51"/>
      <c r="BS166" s="51"/>
      <c r="BT166" s="51"/>
      <c r="BU166" s="51"/>
      <c r="BV166" s="50">
        <v>1</v>
      </c>
      <c r="BW166" s="50">
        <v>1</v>
      </c>
      <c r="BX166" s="50">
        <v>1</v>
      </c>
      <c r="BY166" s="50">
        <v>1</v>
      </c>
    </row>
    <row r="167" spans="1:77" s="48" customFormat="1" ht="15" customHeight="1">
      <c r="A167" s="223">
        <v>520</v>
      </c>
      <c r="B167" s="169" t="s">
        <v>336</v>
      </c>
      <c r="C167" s="53" t="s">
        <v>337</v>
      </c>
      <c r="D167" s="13"/>
      <c r="E167" s="132"/>
      <c r="F167" s="132"/>
      <c r="G167" s="152"/>
      <c r="H167" s="152"/>
      <c r="I167" s="66"/>
      <c r="J167" s="66"/>
      <c r="K167" s="52" t="s">
        <v>25</v>
      </c>
      <c r="L167" s="54"/>
      <c r="M167" s="55"/>
      <c r="N167" s="54"/>
      <c r="O167" s="55"/>
      <c r="P167" s="54"/>
      <c r="Q167" s="55"/>
      <c r="R167" s="54"/>
      <c r="S167" s="55"/>
      <c r="T167" s="54"/>
      <c r="U167" s="55"/>
      <c r="V167" s="56">
        <v>0.5</v>
      </c>
      <c r="W167" s="55">
        <v>37135</v>
      </c>
      <c r="X167" s="56"/>
      <c r="Y167" s="55"/>
      <c r="Z167" s="56"/>
      <c r="AA167" s="55"/>
      <c r="AB167" s="56"/>
      <c r="AC167" s="55"/>
      <c r="AD167" s="56"/>
      <c r="AE167" s="55"/>
      <c r="AF167" s="56"/>
      <c r="AG167" s="56" t="str">
        <f t="shared" si="48"/>
        <v/>
      </c>
      <c r="AH167" s="55"/>
      <c r="AI167" s="56"/>
      <c r="AJ167" s="55"/>
      <c r="AK167" s="56"/>
      <c r="AL167" s="55"/>
      <c r="AM167" s="54"/>
      <c r="AN167" s="54" t="str">
        <f t="shared" si="46"/>
        <v/>
      </c>
      <c r="AO167" s="55"/>
      <c r="AP167" s="54">
        <v>0.1</v>
      </c>
      <c r="AQ167" s="55">
        <v>31778</v>
      </c>
      <c r="AR167" s="54"/>
      <c r="AS167" s="55"/>
      <c r="AT167" s="54"/>
      <c r="AU167" s="56" t="str">
        <f t="shared" si="53"/>
        <v/>
      </c>
      <c r="AV167" s="56"/>
      <c r="AW167" s="54"/>
      <c r="AX167" s="54"/>
      <c r="AY167" s="69" t="str">
        <f t="shared" si="62"/>
        <v/>
      </c>
      <c r="AZ167" s="69"/>
      <c r="BA167" s="50"/>
      <c r="BB167" s="51"/>
      <c r="BC167" s="51"/>
      <c r="BD167" s="149" t="str">
        <f t="shared" si="64"/>
        <v>--</v>
      </c>
      <c r="BE167" s="150" t="str">
        <f t="shared" si="65"/>
        <v>--</v>
      </c>
      <c r="BF167" s="150" t="str">
        <f t="shared" si="66"/>
        <v>--</v>
      </c>
      <c r="BG167" s="151" t="str">
        <f t="shared" si="67"/>
        <v>--</v>
      </c>
      <c r="BH167" s="149" t="str">
        <f t="shared" si="54"/>
        <v>--</v>
      </c>
      <c r="BI167" s="150" t="str">
        <f t="shared" si="55"/>
        <v>--</v>
      </c>
      <c r="BJ167" s="150" t="str">
        <f t="shared" si="56"/>
        <v>--</v>
      </c>
      <c r="BK167" s="151" t="str">
        <f t="shared" si="57"/>
        <v>--</v>
      </c>
      <c r="BL167" s="49" t="str">
        <f t="shared" si="58"/>
        <v/>
      </c>
      <c r="BM167" s="50" t="str">
        <f t="shared" si="63"/>
        <v/>
      </c>
      <c r="BN167" s="49" t="str">
        <f t="shared" si="60"/>
        <v/>
      </c>
      <c r="BO167" s="50" t="str">
        <f t="shared" si="61"/>
        <v/>
      </c>
      <c r="BP167" s="50"/>
      <c r="BQ167" s="50"/>
      <c r="BR167" s="51"/>
      <c r="BS167" s="51"/>
      <c r="BT167" s="51"/>
      <c r="BU167" s="51"/>
      <c r="BV167" s="50">
        <v>1</v>
      </c>
      <c r="BW167" s="50">
        <v>1</v>
      </c>
      <c r="BX167" s="50">
        <v>1</v>
      </c>
      <c r="BY167" s="50">
        <v>1</v>
      </c>
    </row>
    <row r="168" spans="1:77" s="48" customFormat="1" ht="15" customHeight="1">
      <c r="A168" s="223">
        <v>110</v>
      </c>
      <c r="B168" s="169" t="s">
        <v>225</v>
      </c>
      <c r="C168" s="53" t="s">
        <v>226</v>
      </c>
      <c r="D168" s="13"/>
      <c r="E168" s="132"/>
      <c r="F168" s="132"/>
      <c r="G168" s="152"/>
      <c r="H168" s="152"/>
      <c r="I168" s="66"/>
      <c r="J168" s="66"/>
      <c r="K168" s="52"/>
      <c r="L168" s="54"/>
      <c r="M168" s="55"/>
      <c r="N168" s="54"/>
      <c r="O168" s="55"/>
      <c r="P168" s="54"/>
      <c r="Q168" s="55"/>
      <c r="R168" s="54">
        <v>0.3</v>
      </c>
      <c r="S168" s="55">
        <v>38930</v>
      </c>
      <c r="T168" s="54">
        <v>0.6</v>
      </c>
      <c r="U168" s="55">
        <v>38930</v>
      </c>
      <c r="V168" s="56">
        <v>0.7</v>
      </c>
      <c r="W168" s="55">
        <v>38930</v>
      </c>
      <c r="X168" s="56"/>
      <c r="Y168" s="55"/>
      <c r="Z168" s="56"/>
      <c r="AA168" s="55"/>
      <c r="AB168" s="56"/>
      <c r="AC168" s="55"/>
      <c r="AD168" s="56"/>
      <c r="AE168" s="55"/>
      <c r="AF168" s="56"/>
      <c r="AG168" s="56" t="str">
        <f>IF(ISBLANK(AF168),"",0.000001/AF168)</f>
        <v/>
      </c>
      <c r="AH168" s="55"/>
      <c r="AI168" s="56"/>
      <c r="AJ168" s="55"/>
      <c r="AK168" s="56"/>
      <c r="AL168" s="55"/>
      <c r="AM168" s="54"/>
      <c r="AN168" s="54" t="str">
        <f>IF(ISBLANK(AM168),"",0.000001/AM168)</f>
        <v/>
      </c>
      <c r="AO168" s="55"/>
      <c r="AP168" s="54">
        <v>0.09</v>
      </c>
      <c r="AQ168" s="55">
        <v>32721</v>
      </c>
      <c r="AR168" s="54"/>
      <c r="AS168" s="55"/>
      <c r="AT168" s="54"/>
      <c r="AU168" s="56" t="str">
        <f>IF(ISBLANK(AT168),"",0.000001/(AT168/1000))</f>
        <v/>
      </c>
      <c r="AV168" s="56"/>
      <c r="AW168" s="54"/>
      <c r="AX168" s="54"/>
      <c r="AY168" s="69" t="str">
        <f t="shared" si="62"/>
        <v/>
      </c>
      <c r="AZ168" s="69"/>
      <c r="BA168" s="50"/>
      <c r="BB168" s="51"/>
      <c r="BC168" s="51"/>
      <c r="BD168" s="149" t="str">
        <f t="shared" si="64"/>
        <v>--</v>
      </c>
      <c r="BE168" s="150" t="str">
        <f t="shared" si="65"/>
        <v>--</v>
      </c>
      <c r="BF168" s="150" t="str">
        <f t="shared" si="66"/>
        <v>--</v>
      </c>
      <c r="BG168" s="151" t="str">
        <f t="shared" si="67"/>
        <v>--</v>
      </c>
      <c r="BH168" s="149" t="str">
        <f t="shared" si="54"/>
        <v>--</v>
      </c>
      <c r="BI168" s="150" t="str">
        <f t="shared" si="55"/>
        <v>--</v>
      </c>
      <c r="BJ168" s="150" t="str">
        <f t="shared" si="56"/>
        <v>--</v>
      </c>
      <c r="BK168" s="151" t="str">
        <f t="shared" si="57"/>
        <v>--</v>
      </c>
      <c r="BL168" s="49" t="str">
        <f t="shared" si="58"/>
        <v/>
      </c>
      <c r="BM168" s="50" t="str">
        <f t="shared" si="63"/>
        <v/>
      </c>
      <c r="BN168" s="49" t="str">
        <f t="shared" si="60"/>
        <v/>
      </c>
      <c r="BO168" s="50" t="str">
        <f t="shared" si="61"/>
        <v/>
      </c>
      <c r="BP168" s="50"/>
      <c r="BQ168" s="50"/>
      <c r="BR168" s="51"/>
      <c r="BS168" s="51"/>
      <c r="BT168" s="51"/>
      <c r="BU168" s="51"/>
      <c r="BV168" s="50">
        <v>1</v>
      </c>
      <c r="BW168" s="50">
        <v>1</v>
      </c>
      <c r="BX168" s="50">
        <v>1</v>
      </c>
      <c r="BY168" s="50">
        <v>1</v>
      </c>
    </row>
    <row r="169" spans="1:77" s="48" customFormat="1" ht="15" customHeight="1">
      <c r="A169" s="223">
        <v>111</v>
      </c>
      <c r="B169" s="169" t="s">
        <v>227</v>
      </c>
      <c r="C169" s="53" t="s">
        <v>228</v>
      </c>
      <c r="D169" s="13"/>
      <c r="E169" s="132"/>
      <c r="F169" s="132"/>
      <c r="G169" s="152"/>
      <c r="H169" s="152"/>
      <c r="I169" s="66"/>
      <c r="J169" s="66"/>
      <c r="K169" s="52"/>
      <c r="L169" s="54"/>
      <c r="M169" s="55"/>
      <c r="N169" s="54"/>
      <c r="O169" s="55"/>
      <c r="P169" s="54"/>
      <c r="Q169" s="55"/>
      <c r="R169" s="54"/>
      <c r="S169" s="55"/>
      <c r="T169" s="54">
        <v>0.02</v>
      </c>
      <c r="U169" s="55">
        <v>38930</v>
      </c>
      <c r="V169" s="56">
        <v>0.4</v>
      </c>
      <c r="W169" s="55">
        <v>38930</v>
      </c>
      <c r="X169" s="56"/>
      <c r="Y169" s="55"/>
      <c r="Z169" s="56"/>
      <c r="AA169" s="55"/>
      <c r="AB169" s="56"/>
      <c r="AC169" s="55"/>
      <c r="AD169" s="56"/>
      <c r="AE169" s="55"/>
      <c r="AF169" s="56"/>
      <c r="AG169" s="56" t="str">
        <f>IF(ISBLANK(AF169),"",0.000001/AF169)</f>
        <v/>
      </c>
      <c r="AH169" s="55"/>
      <c r="AI169" s="56"/>
      <c r="AJ169" s="55"/>
      <c r="AK169" s="56"/>
      <c r="AL169" s="55"/>
      <c r="AM169" s="54"/>
      <c r="AN169" s="54" t="str">
        <f>IF(ISBLANK(AM169),"",0.000001/AM169)</f>
        <v/>
      </c>
      <c r="AO169" s="55"/>
      <c r="AP169" s="54"/>
      <c r="AQ169" s="55"/>
      <c r="AR169" s="54"/>
      <c r="AS169" s="55"/>
      <c r="AT169" s="54"/>
      <c r="AU169" s="56" t="str">
        <f>IF(ISBLANK(AT169),"",0.000001/(AT169/1000))</f>
        <v/>
      </c>
      <c r="AV169" s="56"/>
      <c r="AW169" s="54"/>
      <c r="AX169" s="54"/>
      <c r="AY169" s="69" t="str">
        <f t="shared" si="62"/>
        <v/>
      </c>
      <c r="AZ169" s="69"/>
      <c r="BA169" s="50"/>
      <c r="BB169" s="51"/>
      <c r="BC169" s="51"/>
      <c r="BD169" s="149" t="str">
        <f t="shared" si="64"/>
        <v>--</v>
      </c>
      <c r="BE169" s="150" t="str">
        <f t="shared" si="65"/>
        <v>--</v>
      </c>
      <c r="BF169" s="150" t="str">
        <f t="shared" si="66"/>
        <v>--</v>
      </c>
      <c r="BG169" s="151" t="str">
        <f t="shared" si="67"/>
        <v>--</v>
      </c>
      <c r="BH169" s="149" t="str">
        <f t="shared" si="54"/>
        <v>--</v>
      </c>
      <c r="BI169" s="150" t="str">
        <f t="shared" si="55"/>
        <v>--</v>
      </c>
      <c r="BJ169" s="150" t="str">
        <f t="shared" si="56"/>
        <v>--</v>
      </c>
      <c r="BK169" s="151" t="str">
        <f t="shared" si="57"/>
        <v>--</v>
      </c>
      <c r="BL169" s="49" t="str">
        <f t="shared" si="58"/>
        <v/>
      </c>
      <c r="BM169" s="50" t="str">
        <f t="shared" si="63"/>
        <v/>
      </c>
      <c r="BN169" s="49" t="str">
        <f t="shared" si="60"/>
        <v/>
      </c>
      <c r="BO169" s="50" t="str">
        <f t="shared" si="61"/>
        <v/>
      </c>
      <c r="BP169" s="50"/>
      <c r="BQ169" s="50"/>
      <c r="BR169" s="51"/>
      <c r="BS169" s="51"/>
      <c r="BT169" s="51"/>
      <c r="BU169" s="51"/>
      <c r="BV169" s="50">
        <v>1</v>
      </c>
      <c r="BW169" s="50">
        <v>1</v>
      </c>
      <c r="BX169" s="50">
        <v>1</v>
      </c>
      <c r="BY169" s="50">
        <v>1</v>
      </c>
    </row>
    <row r="170" spans="1:77" s="48" customFormat="1" ht="15" customHeight="1">
      <c r="A170" s="223">
        <v>112</v>
      </c>
      <c r="B170" s="169" t="s">
        <v>229</v>
      </c>
      <c r="C170" s="53" t="s">
        <v>230</v>
      </c>
      <c r="D170" s="302" t="s">
        <v>1494</v>
      </c>
      <c r="E170" s="132">
        <v>0.09</v>
      </c>
      <c r="F170" s="132">
        <f>AG170</f>
        <v>9.0909090909090912E-2</v>
      </c>
      <c r="G170" s="152">
        <v>43231</v>
      </c>
      <c r="H170" s="152"/>
      <c r="I170" s="66" t="s">
        <v>24</v>
      </c>
      <c r="J170" s="66"/>
      <c r="K170" s="52" t="s">
        <v>25</v>
      </c>
      <c r="L170" s="54">
        <v>60</v>
      </c>
      <c r="M170" s="55">
        <v>38930</v>
      </c>
      <c r="N170" s="54">
        <v>1200</v>
      </c>
      <c r="O170" s="55">
        <v>38930</v>
      </c>
      <c r="P170" s="54">
        <v>12000</v>
      </c>
      <c r="Q170" s="55">
        <v>38930</v>
      </c>
      <c r="R170" s="54"/>
      <c r="S170" s="55"/>
      <c r="T170" s="54"/>
      <c r="U170" s="55"/>
      <c r="V170" s="56"/>
      <c r="W170" s="55"/>
      <c r="X170" s="56"/>
      <c r="Y170" s="55"/>
      <c r="Z170" s="56"/>
      <c r="AA170" s="55"/>
      <c r="AB170" s="56">
        <v>800</v>
      </c>
      <c r="AC170" s="55">
        <v>36892</v>
      </c>
      <c r="AD170" s="56"/>
      <c r="AE170" s="55"/>
      <c r="AF170" s="56">
        <v>1.1E-5</v>
      </c>
      <c r="AG170" s="56">
        <f>IF(ISBLANK(AF170),"",0.000001/AF170)</f>
        <v>9.0909090909090912E-2</v>
      </c>
      <c r="AH170" s="55">
        <v>36251</v>
      </c>
      <c r="AI170" s="56"/>
      <c r="AJ170" s="55"/>
      <c r="AK170" s="56">
        <v>800</v>
      </c>
      <c r="AL170" s="55">
        <v>34335</v>
      </c>
      <c r="AM170" s="54"/>
      <c r="AN170" s="54" t="str">
        <f>IF(ISBLANK(AM170),"",0.000001/AM170)</f>
        <v/>
      </c>
      <c r="AO170" s="55"/>
      <c r="AP170" s="54"/>
      <c r="AQ170" s="55"/>
      <c r="AR170" s="54"/>
      <c r="AS170" s="55"/>
      <c r="AT170" s="54"/>
      <c r="AU170" s="56" t="str">
        <f>IF(ISBLANK(AT170),"",0.000001/(AT170/1000))</f>
        <v/>
      </c>
      <c r="AV170" s="56"/>
      <c r="AW170" s="54"/>
      <c r="AX170" s="54"/>
      <c r="AY170" s="69">
        <f t="shared" si="62"/>
        <v>1</v>
      </c>
      <c r="AZ170" s="69">
        <v>1</v>
      </c>
      <c r="BA170" s="50"/>
      <c r="BB170" s="51"/>
      <c r="BC170" s="51"/>
      <c r="BD170" s="149">
        <f t="shared" si="64"/>
        <v>9.0909090909090912E-2</v>
      </c>
      <c r="BE170" s="150" t="str">
        <f t="shared" si="65"/>
        <v>A</v>
      </c>
      <c r="BF170" s="150" t="str">
        <f t="shared" si="66"/>
        <v>O</v>
      </c>
      <c r="BG170" s="151">
        <f t="shared" si="67"/>
        <v>43231</v>
      </c>
      <c r="BH170" s="149">
        <f t="shared" si="54"/>
        <v>60</v>
      </c>
      <c r="BI170" s="150" t="str">
        <f t="shared" si="55"/>
        <v>--</v>
      </c>
      <c r="BJ170" s="150" t="str">
        <f t="shared" si="56"/>
        <v>T</v>
      </c>
      <c r="BK170" s="151">
        <f t="shared" si="57"/>
        <v>38930</v>
      </c>
      <c r="BL170" s="49">
        <f t="shared" si="58"/>
        <v>12000</v>
      </c>
      <c r="BM170" s="50" t="str">
        <f t="shared" si="63"/>
        <v>T</v>
      </c>
      <c r="BN170" s="49">
        <f t="shared" si="60"/>
        <v>12000</v>
      </c>
      <c r="BO170" s="50" t="str">
        <f t="shared" si="61"/>
        <v>T</v>
      </c>
      <c r="BP170" s="50"/>
      <c r="BQ170" s="50"/>
      <c r="BR170" s="51"/>
      <c r="BS170" s="51"/>
      <c r="BT170" s="51"/>
      <c r="BU170" s="51"/>
      <c r="BV170" s="50">
        <v>1</v>
      </c>
      <c r="BW170" s="50">
        <v>1</v>
      </c>
      <c r="BX170" s="50">
        <v>1</v>
      </c>
      <c r="BY170" s="50">
        <v>1</v>
      </c>
    </row>
    <row r="171" spans="1:77" s="48" customFormat="1" ht="15" customHeight="1">
      <c r="A171" s="223">
        <v>192</v>
      </c>
      <c r="B171" s="169" t="s">
        <v>338</v>
      </c>
      <c r="C171" s="53" t="s">
        <v>339</v>
      </c>
      <c r="D171" s="13"/>
      <c r="E171" s="132"/>
      <c r="F171" s="132"/>
      <c r="G171" s="152"/>
      <c r="H171" s="152"/>
      <c r="I171" s="66"/>
      <c r="J171" s="66"/>
      <c r="K171" s="52" t="s">
        <v>25</v>
      </c>
      <c r="L171" s="54"/>
      <c r="M171" s="55"/>
      <c r="N171" s="54"/>
      <c r="O171" s="55"/>
      <c r="P171" s="54"/>
      <c r="Q171" s="55"/>
      <c r="R171" s="54"/>
      <c r="S171" s="55"/>
      <c r="T171" s="54"/>
      <c r="U171" s="55"/>
      <c r="V171" s="56"/>
      <c r="W171" s="55"/>
      <c r="X171" s="56"/>
      <c r="Y171" s="55"/>
      <c r="Z171" s="56"/>
      <c r="AA171" s="55"/>
      <c r="AB171" s="56"/>
      <c r="AC171" s="55"/>
      <c r="AD171" s="56"/>
      <c r="AE171" s="55"/>
      <c r="AF171" s="56">
        <v>3.4000000000000002E-4</v>
      </c>
      <c r="AG171" s="56">
        <f t="shared" si="48"/>
        <v>2.9411764705882348E-3</v>
      </c>
      <c r="AH171" s="55">
        <v>36251</v>
      </c>
      <c r="AI171" s="56"/>
      <c r="AJ171" s="55"/>
      <c r="AK171" s="56"/>
      <c r="AL171" s="55"/>
      <c r="AM171" s="54"/>
      <c r="AN171" s="54" t="str">
        <f t="shared" si="46"/>
        <v/>
      </c>
      <c r="AO171" s="55"/>
      <c r="AP171" s="54"/>
      <c r="AQ171" s="55"/>
      <c r="AR171" s="54">
        <v>0.45</v>
      </c>
      <c r="AS171" s="55">
        <v>34151</v>
      </c>
      <c r="AT171" s="54"/>
      <c r="AU171" s="56" t="str">
        <f t="shared" si="53"/>
        <v/>
      </c>
      <c r="AV171" s="56"/>
      <c r="AW171" s="54"/>
      <c r="AX171" s="54"/>
      <c r="AY171" s="69">
        <f t="shared" si="62"/>
        <v>1</v>
      </c>
      <c r="AZ171" s="69">
        <v>1</v>
      </c>
      <c r="BA171" s="50"/>
      <c r="BB171" s="51"/>
      <c r="BC171" s="51"/>
      <c r="BD171" s="149">
        <f t="shared" si="64"/>
        <v>2.9411764705882348E-3</v>
      </c>
      <c r="BE171" s="150" t="str">
        <f t="shared" si="65"/>
        <v>--</v>
      </c>
      <c r="BF171" s="150" t="str">
        <f t="shared" si="66"/>
        <v>O</v>
      </c>
      <c r="BG171" s="151">
        <f t="shared" si="67"/>
        <v>36251</v>
      </c>
      <c r="BH171" s="149" t="str">
        <f t="shared" si="54"/>
        <v>--</v>
      </c>
      <c r="BI171" s="150" t="str">
        <f t="shared" si="55"/>
        <v>--</v>
      </c>
      <c r="BJ171" s="150" t="str">
        <f t="shared" si="56"/>
        <v>--</v>
      </c>
      <c r="BK171" s="151" t="str">
        <f t="shared" si="57"/>
        <v>--</v>
      </c>
      <c r="BL171" s="49" t="str">
        <f t="shared" si="58"/>
        <v/>
      </c>
      <c r="BM171" s="50" t="str">
        <f t="shared" si="63"/>
        <v/>
      </c>
      <c r="BN171" s="49" t="str">
        <f t="shared" si="60"/>
        <v/>
      </c>
      <c r="BO171" s="50" t="str">
        <f t="shared" si="61"/>
        <v/>
      </c>
      <c r="BP171" s="50"/>
      <c r="BQ171" s="50"/>
      <c r="BR171" s="51"/>
      <c r="BS171" s="51"/>
      <c r="BT171" s="51"/>
      <c r="BU171" s="51"/>
      <c r="BV171" s="50">
        <v>1</v>
      </c>
      <c r="BW171" s="50">
        <v>1</v>
      </c>
      <c r="BX171" s="50">
        <v>1</v>
      </c>
      <c r="BY171" s="50">
        <v>1</v>
      </c>
    </row>
    <row r="172" spans="1:77" s="48" customFormat="1" ht="15" customHeight="1">
      <c r="A172" s="223">
        <v>247</v>
      </c>
      <c r="B172" s="169" t="s">
        <v>340</v>
      </c>
      <c r="C172" s="53" t="s">
        <v>341</v>
      </c>
      <c r="D172" s="13"/>
      <c r="E172" s="132"/>
      <c r="F172" s="132"/>
      <c r="G172" s="152"/>
      <c r="H172" s="152"/>
      <c r="I172" s="66"/>
      <c r="J172" s="66"/>
      <c r="K172" s="52"/>
      <c r="L172" s="54"/>
      <c r="M172" s="55"/>
      <c r="N172" s="54"/>
      <c r="O172" s="55"/>
      <c r="P172" s="54"/>
      <c r="Q172" s="55"/>
      <c r="R172" s="54"/>
      <c r="S172" s="55"/>
      <c r="T172" s="54"/>
      <c r="U172" s="55"/>
      <c r="V172" s="56"/>
      <c r="W172" s="55"/>
      <c r="X172" s="56"/>
      <c r="Y172" s="55"/>
      <c r="Z172" s="56"/>
      <c r="AA172" s="55"/>
      <c r="AB172" s="56"/>
      <c r="AC172" s="55"/>
      <c r="AD172" s="56"/>
      <c r="AE172" s="55"/>
      <c r="AF172" s="56"/>
      <c r="AG172" s="56" t="str">
        <f t="shared" si="48"/>
        <v/>
      </c>
      <c r="AH172" s="55"/>
      <c r="AI172" s="56"/>
      <c r="AJ172" s="55"/>
      <c r="AK172" s="56"/>
      <c r="AL172" s="55"/>
      <c r="AM172" s="54"/>
      <c r="AN172" s="54" t="str">
        <f t="shared" si="46"/>
        <v/>
      </c>
      <c r="AO172" s="55"/>
      <c r="AP172" s="54">
        <v>0.2</v>
      </c>
      <c r="AQ172" s="55">
        <v>31778</v>
      </c>
      <c r="AR172" s="54"/>
      <c r="AS172" s="55"/>
      <c r="AT172" s="54"/>
      <c r="AU172" s="56" t="str">
        <f t="shared" si="53"/>
        <v/>
      </c>
      <c r="AV172" s="56"/>
      <c r="AW172" s="54"/>
      <c r="AX172" s="54"/>
      <c r="AY172" s="69" t="str">
        <f t="shared" si="62"/>
        <v/>
      </c>
      <c r="AZ172" s="69"/>
      <c r="BA172" s="50"/>
      <c r="BB172" s="51"/>
      <c r="BC172" s="51"/>
      <c r="BD172" s="149" t="str">
        <f t="shared" si="64"/>
        <v>--</v>
      </c>
      <c r="BE172" s="150" t="str">
        <f t="shared" si="65"/>
        <v>--</v>
      </c>
      <c r="BF172" s="150" t="str">
        <f t="shared" si="66"/>
        <v>--</v>
      </c>
      <c r="BG172" s="151" t="str">
        <f t="shared" si="67"/>
        <v>--</v>
      </c>
      <c r="BH172" s="149" t="str">
        <f t="shared" si="54"/>
        <v>--</v>
      </c>
      <c r="BI172" s="150" t="str">
        <f t="shared" si="55"/>
        <v>--</v>
      </c>
      <c r="BJ172" s="150" t="str">
        <f t="shared" si="56"/>
        <v>--</v>
      </c>
      <c r="BK172" s="151" t="str">
        <f t="shared" si="57"/>
        <v>--</v>
      </c>
      <c r="BL172" s="49" t="str">
        <f t="shared" si="58"/>
        <v/>
      </c>
      <c r="BM172" s="50" t="str">
        <f t="shared" si="63"/>
        <v/>
      </c>
      <c r="BN172" s="49" t="str">
        <f t="shared" si="60"/>
        <v/>
      </c>
      <c r="BO172" s="50" t="str">
        <f t="shared" si="61"/>
        <v/>
      </c>
      <c r="BP172" s="50"/>
      <c r="BQ172" s="50"/>
      <c r="BR172" s="51"/>
      <c r="BS172" s="51"/>
      <c r="BT172" s="51"/>
      <c r="BU172" s="51"/>
      <c r="BV172" s="50">
        <v>1</v>
      </c>
      <c r="BW172" s="50">
        <v>1</v>
      </c>
      <c r="BX172" s="50">
        <v>1</v>
      </c>
      <c r="BY172" s="50">
        <v>1</v>
      </c>
    </row>
    <row r="173" spans="1:77" s="48" customFormat="1" ht="15" customHeight="1">
      <c r="A173" s="223">
        <v>248</v>
      </c>
      <c r="B173" s="169" t="s">
        <v>342</v>
      </c>
      <c r="C173" s="53" t="s">
        <v>343</v>
      </c>
      <c r="D173" s="13"/>
      <c r="E173" s="132"/>
      <c r="F173" s="132"/>
      <c r="G173" s="152"/>
      <c r="H173" s="152"/>
      <c r="I173" s="66"/>
      <c r="J173" s="66"/>
      <c r="K173" s="52"/>
      <c r="L173" s="54"/>
      <c r="M173" s="55"/>
      <c r="N173" s="54"/>
      <c r="O173" s="55"/>
      <c r="P173" s="54"/>
      <c r="Q173" s="55"/>
      <c r="R173" s="54"/>
      <c r="S173" s="55"/>
      <c r="T173" s="54"/>
      <c r="U173" s="55"/>
      <c r="V173" s="56"/>
      <c r="W173" s="55"/>
      <c r="X173" s="56"/>
      <c r="Y173" s="55"/>
      <c r="Z173" s="56"/>
      <c r="AA173" s="55"/>
      <c r="AB173" s="56"/>
      <c r="AC173" s="55"/>
      <c r="AD173" s="56"/>
      <c r="AE173" s="55"/>
      <c r="AF173" s="56"/>
      <c r="AG173" s="56" t="str">
        <f t="shared" si="48"/>
        <v/>
      </c>
      <c r="AH173" s="55"/>
      <c r="AI173" s="56"/>
      <c r="AJ173" s="55"/>
      <c r="AK173" s="56"/>
      <c r="AL173" s="55"/>
      <c r="AM173" s="54"/>
      <c r="AN173" s="54" t="str">
        <f t="shared" si="46"/>
        <v/>
      </c>
      <c r="AO173" s="55"/>
      <c r="AP173" s="54"/>
      <c r="AQ173" s="55"/>
      <c r="AR173" s="54"/>
      <c r="AS173" s="55"/>
      <c r="AT173" s="54"/>
      <c r="AU173" s="56" t="str">
        <f t="shared" si="53"/>
        <v/>
      </c>
      <c r="AV173" s="56"/>
      <c r="AW173" s="54"/>
      <c r="AX173" s="54"/>
      <c r="AY173" s="69" t="str">
        <f t="shared" si="62"/>
        <v/>
      </c>
      <c r="AZ173" s="69"/>
      <c r="BA173" s="50"/>
      <c r="BB173" s="51"/>
      <c r="BC173" s="51"/>
      <c r="BD173" s="149" t="str">
        <f t="shared" si="64"/>
        <v>--</v>
      </c>
      <c r="BE173" s="150" t="str">
        <f t="shared" si="65"/>
        <v>--</v>
      </c>
      <c r="BF173" s="150" t="str">
        <f t="shared" si="66"/>
        <v>--</v>
      </c>
      <c r="BG173" s="151" t="str">
        <f t="shared" si="67"/>
        <v>--</v>
      </c>
      <c r="BH173" s="149" t="str">
        <f t="shared" si="54"/>
        <v>--</v>
      </c>
      <c r="BI173" s="150" t="str">
        <f t="shared" si="55"/>
        <v>--</v>
      </c>
      <c r="BJ173" s="150" t="str">
        <f t="shared" si="56"/>
        <v>--</v>
      </c>
      <c r="BK173" s="151" t="str">
        <f t="shared" si="57"/>
        <v>--</v>
      </c>
      <c r="BL173" s="49" t="str">
        <f t="shared" si="58"/>
        <v/>
      </c>
      <c r="BM173" s="50" t="str">
        <f t="shared" si="63"/>
        <v/>
      </c>
      <c r="BN173" s="49" t="str">
        <f t="shared" si="60"/>
        <v/>
      </c>
      <c r="BO173" s="50" t="str">
        <f t="shared" si="61"/>
        <v/>
      </c>
      <c r="BP173" s="50"/>
      <c r="BQ173" s="50"/>
      <c r="BR173" s="51"/>
      <c r="BS173" s="51"/>
      <c r="BT173" s="51"/>
      <c r="BU173" s="51"/>
      <c r="BV173" s="50">
        <v>1</v>
      </c>
      <c r="BW173" s="50">
        <v>1</v>
      </c>
      <c r="BX173" s="50">
        <v>1</v>
      </c>
      <c r="BY173" s="50">
        <v>1</v>
      </c>
    </row>
    <row r="174" spans="1:77" s="48" customFormat="1" ht="24" customHeight="1">
      <c r="A174" s="223">
        <v>193</v>
      </c>
      <c r="B174" s="169" t="s">
        <v>344</v>
      </c>
      <c r="C174" s="53" t="s">
        <v>345</v>
      </c>
      <c r="D174" s="13"/>
      <c r="E174" s="132"/>
      <c r="F174" s="132"/>
      <c r="G174" s="152"/>
      <c r="H174" s="152"/>
      <c r="I174" s="66"/>
      <c r="J174" s="66"/>
      <c r="K174" s="52" t="s">
        <v>25</v>
      </c>
      <c r="L174" s="54"/>
      <c r="M174" s="55"/>
      <c r="N174" s="54"/>
      <c r="O174" s="55"/>
      <c r="P174" s="54"/>
      <c r="Q174" s="55"/>
      <c r="R174" s="54"/>
      <c r="S174" s="55"/>
      <c r="T174" s="54"/>
      <c r="U174" s="55"/>
      <c r="V174" s="56"/>
      <c r="W174" s="55"/>
      <c r="X174" s="56"/>
      <c r="Y174" s="55"/>
      <c r="Z174" s="56"/>
      <c r="AA174" s="55"/>
      <c r="AB174" s="56"/>
      <c r="AC174" s="55"/>
      <c r="AD174" s="56"/>
      <c r="AE174" s="55"/>
      <c r="AF174" s="56">
        <v>1.5999999999999999E-6</v>
      </c>
      <c r="AG174" s="56">
        <f t="shared" si="48"/>
        <v>0.625</v>
      </c>
      <c r="AH174" s="55">
        <v>36251</v>
      </c>
      <c r="AI174" s="56"/>
      <c r="AJ174" s="55"/>
      <c r="AK174" s="56"/>
      <c r="AL174" s="55"/>
      <c r="AM174" s="54"/>
      <c r="AN174" s="54" t="str">
        <f t="shared" si="46"/>
        <v/>
      </c>
      <c r="AO174" s="55"/>
      <c r="AP174" s="54"/>
      <c r="AQ174" s="55"/>
      <c r="AR174" s="54"/>
      <c r="AS174" s="55"/>
      <c r="AT174" s="54"/>
      <c r="AU174" s="56" t="str">
        <f t="shared" si="53"/>
        <v/>
      </c>
      <c r="AV174" s="56"/>
      <c r="AW174" s="54"/>
      <c r="AX174" s="54"/>
      <c r="AY174" s="69">
        <f t="shared" si="62"/>
        <v>1</v>
      </c>
      <c r="AZ174" s="69">
        <v>1</v>
      </c>
      <c r="BA174" s="50"/>
      <c r="BB174" s="51"/>
      <c r="BC174" s="51"/>
      <c r="BD174" s="149">
        <f t="shared" si="64"/>
        <v>0.625</v>
      </c>
      <c r="BE174" s="150" t="str">
        <f t="shared" si="65"/>
        <v>--</v>
      </c>
      <c r="BF174" s="150" t="str">
        <f t="shared" si="66"/>
        <v>O</v>
      </c>
      <c r="BG174" s="151">
        <f t="shared" si="67"/>
        <v>36251</v>
      </c>
      <c r="BH174" s="149" t="str">
        <f t="shared" si="54"/>
        <v>--</v>
      </c>
      <c r="BI174" s="150" t="str">
        <f t="shared" si="55"/>
        <v>--</v>
      </c>
      <c r="BJ174" s="150" t="str">
        <f t="shared" si="56"/>
        <v>--</v>
      </c>
      <c r="BK174" s="151" t="str">
        <f t="shared" si="57"/>
        <v>--</v>
      </c>
      <c r="BL174" s="49" t="str">
        <f t="shared" si="58"/>
        <v/>
      </c>
      <c r="BM174" s="50" t="str">
        <f t="shared" si="63"/>
        <v/>
      </c>
      <c r="BN174" s="49" t="str">
        <f t="shared" si="60"/>
        <v/>
      </c>
      <c r="BO174" s="50" t="str">
        <f t="shared" si="61"/>
        <v/>
      </c>
      <c r="BP174" s="50"/>
      <c r="BQ174" s="50"/>
      <c r="BR174" s="51"/>
      <c r="BS174" s="51"/>
      <c r="BT174" s="51"/>
      <c r="BU174" s="51"/>
      <c r="BV174" s="50">
        <v>1</v>
      </c>
      <c r="BW174" s="50">
        <v>1</v>
      </c>
      <c r="BX174" s="50">
        <v>1</v>
      </c>
      <c r="BY174" s="50">
        <v>1</v>
      </c>
    </row>
    <row r="175" spans="1:77" s="48" customFormat="1" ht="19.2" customHeight="1">
      <c r="A175" s="223">
        <v>116</v>
      </c>
      <c r="B175" s="169" t="s">
        <v>235</v>
      </c>
      <c r="C175" s="57" t="s">
        <v>236</v>
      </c>
      <c r="D175" s="302" t="s">
        <v>1494</v>
      </c>
      <c r="E175" s="153"/>
      <c r="F175" s="153"/>
      <c r="G175" s="154"/>
      <c r="H175" s="154"/>
      <c r="I175" s="67"/>
      <c r="J175" s="67"/>
      <c r="K175" s="72"/>
      <c r="L175" s="54"/>
      <c r="M175" s="55"/>
      <c r="N175" s="54">
        <v>790</v>
      </c>
      <c r="O175" s="55">
        <v>35278</v>
      </c>
      <c r="P175" s="54">
        <v>790</v>
      </c>
      <c r="Q175" s="55">
        <v>35278</v>
      </c>
      <c r="R175" s="54"/>
      <c r="S175" s="55"/>
      <c r="T175" s="54"/>
      <c r="U175" s="55"/>
      <c r="V175" s="56"/>
      <c r="W175" s="55"/>
      <c r="X175" s="56"/>
      <c r="Y175" s="55"/>
      <c r="Z175" s="56"/>
      <c r="AA175" s="55"/>
      <c r="AB175" s="56"/>
      <c r="AC175" s="55"/>
      <c r="AD175" s="56"/>
      <c r="AE175" s="55"/>
      <c r="AF175" s="56"/>
      <c r="AG175" s="56" t="str">
        <f t="shared" si="48"/>
        <v/>
      </c>
      <c r="AH175" s="55"/>
      <c r="AI175" s="56"/>
      <c r="AJ175" s="55"/>
      <c r="AK175" s="56"/>
      <c r="AL175" s="55"/>
      <c r="AM175" s="54"/>
      <c r="AN175" s="54" t="str">
        <f t="shared" si="46"/>
        <v/>
      </c>
      <c r="AO175" s="55"/>
      <c r="AP175" s="54">
        <v>0.02</v>
      </c>
      <c r="AQ175" s="55">
        <v>40422</v>
      </c>
      <c r="AR175" s="54"/>
      <c r="AS175" s="55"/>
      <c r="AT175" s="54"/>
      <c r="AU175" s="56" t="str">
        <f t="shared" si="53"/>
        <v/>
      </c>
      <c r="AV175" s="56"/>
      <c r="AW175" s="54"/>
      <c r="AX175" s="54"/>
      <c r="AY175" s="69">
        <f t="shared" si="62"/>
        <v>1</v>
      </c>
      <c r="AZ175" s="69">
        <v>1</v>
      </c>
      <c r="BA175" s="50"/>
      <c r="BB175" s="51"/>
      <c r="BC175" s="51"/>
      <c r="BD175" s="149" t="str">
        <f t="shared" si="64"/>
        <v>--</v>
      </c>
      <c r="BE175" s="150" t="str">
        <f t="shared" si="65"/>
        <v>--</v>
      </c>
      <c r="BF175" s="150" t="str">
        <f t="shared" si="66"/>
        <v>--</v>
      </c>
      <c r="BG175" s="151" t="str">
        <f t="shared" si="67"/>
        <v>--</v>
      </c>
      <c r="BH175" s="149" t="str">
        <f t="shared" si="54"/>
        <v>--</v>
      </c>
      <c r="BI175" s="150" t="str">
        <f t="shared" si="55"/>
        <v>--</v>
      </c>
      <c r="BJ175" s="150" t="str">
        <f t="shared" si="56"/>
        <v>--</v>
      </c>
      <c r="BK175" s="151" t="str">
        <f t="shared" si="57"/>
        <v>--</v>
      </c>
      <c r="BL175" s="49">
        <f t="shared" si="58"/>
        <v>790</v>
      </c>
      <c r="BM175" s="50" t="str">
        <f t="shared" si="63"/>
        <v>T</v>
      </c>
      <c r="BN175" s="49">
        <f t="shared" si="60"/>
        <v>790</v>
      </c>
      <c r="BO175" s="50" t="str">
        <f t="shared" si="61"/>
        <v>T</v>
      </c>
      <c r="BP175" s="50"/>
      <c r="BQ175" s="50"/>
      <c r="BR175" s="51"/>
      <c r="BS175" s="51"/>
      <c r="BT175" s="51"/>
      <c r="BU175" s="51"/>
      <c r="BV175" s="50">
        <v>1</v>
      </c>
      <c r="BW175" s="50">
        <v>1</v>
      </c>
      <c r="BX175" s="50">
        <v>1</v>
      </c>
      <c r="BY175" s="50">
        <v>1</v>
      </c>
    </row>
    <row r="176" spans="1:77" s="48" customFormat="1" ht="15" customHeight="1">
      <c r="A176" s="223">
        <v>328</v>
      </c>
      <c r="B176" s="169" t="s">
        <v>346</v>
      </c>
      <c r="C176" s="53" t="s">
        <v>347</v>
      </c>
      <c r="D176" s="302" t="s">
        <v>1494</v>
      </c>
      <c r="E176" s="132">
        <v>100</v>
      </c>
      <c r="F176" s="132">
        <f>AN176</f>
        <v>100</v>
      </c>
      <c r="G176" s="152">
        <v>43231</v>
      </c>
      <c r="H176" s="152"/>
      <c r="I176" s="66" t="s">
        <v>24</v>
      </c>
      <c r="J176" s="66"/>
      <c r="K176" s="52" t="s">
        <v>25</v>
      </c>
      <c r="L176" s="54">
        <v>1000</v>
      </c>
      <c r="M176" s="55">
        <v>36770</v>
      </c>
      <c r="N176" s="54">
        <v>1000</v>
      </c>
      <c r="O176" s="55">
        <v>36770</v>
      </c>
      <c r="P176" s="54">
        <v>2100</v>
      </c>
      <c r="Q176" s="55">
        <v>36770</v>
      </c>
      <c r="R176" s="54"/>
      <c r="S176" s="55"/>
      <c r="T176" s="54"/>
      <c r="U176" s="55"/>
      <c r="V176" s="56"/>
      <c r="W176" s="55"/>
      <c r="X176" s="56">
        <v>14000</v>
      </c>
      <c r="Y176" s="55">
        <v>36251</v>
      </c>
      <c r="Z176" s="56"/>
      <c r="AA176" s="55"/>
      <c r="AB176" s="56">
        <v>400</v>
      </c>
      <c r="AC176" s="55">
        <v>36557</v>
      </c>
      <c r="AD176" s="56"/>
      <c r="AE176" s="55"/>
      <c r="AF176" s="56">
        <v>9.9999999999999995E-7</v>
      </c>
      <c r="AG176" s="56">
        <f t="shared" si="48"/>
        <v>1</v>
      </c>
      <c r="AH176" s="55">
        <v>32690</v>
      </c>
      <c r="AI176" s="56"/>
      <c r="AJ176" s="55"/>
      <c r="AK176" s="56">
        <v>600</v>
      </c>
      <c r="AL176" s="55">
        <v>40848</v>
      </c>
      <c r="AM176" s="54">
        <v>1E-8</v>
      </c>
      <c r="AN176" s="54">
        <f t="shared" si="46"/>
        <v>100</v>
      </c>
      <c r="AO176" s="55">
        <v>40848</v>
      </c>
      <c r="AP176" s="54"/>
      <c r="AQ176" s="55"/>
      <c r="AR176" s="54"/>
      <c r="AS176" s="55"/>
      <c r="AT176" s="54"/>
      <c r="AU176" s="56" t="str">
        <f t="shared" si="53"/>
        <v/>
      </c>
      <c r="AV176" s="56"/>
      <c r="AW176" s="54"/>
      <c r="AX176" s="54"/>
      <c r="AY176" s="69">
        <f t="shared" si="62"/>
        <v>1</v>
      </c>
      <c r="AZ176" s="69">
        <v>1</v>
      </c>
      <c r="BA176" s="50"/>
      <c r="BB176" s="51"/>
      <c r="BC176" s="51"/>
      <c r="BD176" s="149">
        <f t="shared" si="64"/>
        <v>100</v>
      </c>
      <c r="BE176" s="150" t="str">
        <f t="shared" si="65"/>
        <v>A</v>
      </c>
      <c r="BF176" s="150" t="str">
        <f t="shared" si="66"/>
        <v>I</v>
      </c>
      <c r="BG176" s="151">
        <f t="shared" si="67"/>
        <v>43231</v>
      </c>
      <c r="BH176" s="149">
        <f t="shared" si="54"/>
        <v>600</v>
      </c>
      <c r="BI176" s="150" t="str">
        <f t="shared" si="55"/>
        <v>--</v>
      </c>
      <c r="BJ176" s="150" t="str">
        <f t="shared" si="56"/>
        <v>I</v>
      </c>
      <c r="BK176" s="151">
        <f t="shared" si="57"/>
        <v>40848</v>
      </c>
      <c r="BL176" s="49">
        <f t="shared" si="58"/>
        <v>2100</v>
      </c>
      <c r="BM176" s="50" t="str">
        <f t="shared" si="63"/>
        <v>T</v>
      </c>
      <c r="BN176" s="49">
        <f t="shared" si="60"/>
        <v>2100</v>
      </c>
      <c r="BO176" s="50" t="str">
        <f t="shared" si="61"/>
        <v>T</v>
      </c>
      <c r="BP176" s="77">
        <f>(70*365*24)/((2*10+4*3+10*3+54*1)*365*24)*BD176</f>
        <v>60.344827586206897</v>
      </c>
      <c r="BQ176" s="104">
        <f>ROUND(BD176/BP176,1)</f>
        <v>1.7</v>
      </c>
      <c r="BR176" s="102">
        <f>ROUND(BS176/BD176,0)</f>
        <v>26</v>
      </c>
      <c r="BS176" s="49">
        <f>(70*365*24)/((2+4+6)*250*8)*BD176</f>
        <v>2555</v>
      </c>
      <c r="BT176" s="78">
        <f>ROUND(BS176/BU176,1)</f>
        <v>4.2</v>
      </c>
      <c r="BU176" s="49">
        <f>(70*365*24)/((2*10+4*3+6*3)*250*8)*BD176</f>
        <v>613.19999999999993</v>
      </c>
      <c r="BV176" s="50">
        <v>1</v>
      </c>
      <c r="BW176" s="50">
        <v>1</v>
      </c>
      <c r="BX176" s="50">
        <v>1</v>
      </c>
      <c r="BY176" s="50">
        <v>1</v>
      </c>
    </row>
    <row r="177" spans="1:77" s="48" customFormat="1" ht="15" customHeight="1">
      <c r="A177" s="223">
        <v>123</v>
      </c>
      <c r="B177" s="169" t="s">
        <v>253</v>
      </c>
      <c r="C177" s="53" t="s">
        <v>254</v>
      </c>
      <c r="D177" s="13"/>
      <c r="E177" s="132"/>
      <c r="F177" s="132"/>
      <c r="G177" s="152"/>
      <c r="H177" s="152"/>
      <c r="I177" s="66"/>
      <c r="J177" s="66"/>
      <c r="K177" s="52"/>
      <c r="L177" s="54"/>
      <c r="M177" s="55"/>
      <c r="N177" s="54"/>
      <c r="O177" s="55"/>
      <c r="P177" s="54"/>
      <c r="Q177" s="55"/>
      <c r="R177" s="54"/>
      <c r="S177" s="55"/>
      <c r="T177" s="54">
        <v>3.0000000000000001E-3</v>
      </c>
      <c r="U177" s="55">
        <v>36342</v>
      </c>
      <c r="V177" s="56"/>
      <c r="W177" s="55"/>
      <c r="X177" s="56"/>
      <c r="Y177" s="55"/>
      <c r="Z177" s="56"/>
      <c r="AA177" s="55"/>
      <c r="AB177" s="56"/>
      <c r="AC177" s="55"/>
      <c r="AD177" s="56"/>
      <c r="AE177" s="55"/>
      <c r="AF177" s="56"/>
      <c r="AG177" s="56" t="str">
        <f t="shared" si="48"/>
        <v/>
      </c>
      <c r="AH177" s="55"/>
      <c r="AI177" s="56"/>
      <c r="AJ177" s="55"/>
      <c r="AK177" s="56"/>
      <c r="AL177" s="55"/>
      <c r="AM177" s="54"/>
      <c r="AN177" s="54" t="str">
        <f t="shared" si="46"/>
        <v/>
      </c>
      <c r="AO177" s="55"/>
      <c r="AP177" s="54">
        <v>3.0000000000000001E-3</v>
      </c>
      <c r="AQ177" s="55">
        <v>31778</v>
      </c>
      <c r="AR177" s="54"/>
      <c r="AS177" s="55"/>
      <c r="AT177" s="54"/>
      <c r="AU177" s="56" t="str">
        <f t="shared" si="53"/>
        <v/>
      </c>
      <c r="AV177" s="56"/>
      <c r="AW177" s="54"/>
      <c r="AX177" s="54"/>
      <c r="AY177" s="69" t="str">
        <f t="shared" si="62"/>
        <v/>
      </c>
      <c r="AZ177" s="69"/>
      <c r="BA177" s="50"/>
      <c r="BB177" s="51"/>
      <c r="BC177" s="51"/>
      <c r="BD177" s="149" t="str">
        <f t="shared" si="64"/>
        <v>--</v>
      </c>
      <c r="BE177" s="150" t="str">
        <f t="shared" si="65"/>
        <v>--</v>
      </c>
      <c r="BF177" s="150" t="str">
        <f t="shared" si="66"/>
        <v>--</v>
      </c>
      <c r="BG177" s="151" t="str">
        <f t="shared" si="67"/>
        <v>--</v>
      </c>
      <c r="BH177" s="149" t="str">
        <f t="shared" si="54"/>
        <v>--</v>
      </c>
      <c r="BI177" s="150" t="str">
        <f t="shared" si="55"/>
        <v>--</v>
      </c>
      <c r="BJ177" s="150" t="str">
        <f t="shared" si="56"/>
        <v>--</v>
      </c>
      <c r="BK177" s="151" t="str">
        <f t="shared" si="57"/>
        <v>--</v>
      </c>
      <c r="BL177" s="49" t="str">
        <f t="shared" si="58"/>
        <v/>
      </c>
      <c r="BM177" s="50" t="str">
        <f t="shared" si="63"/>
        <v/>
      </c>
      <c r="BN177" s="49" t="str">
        <f t="shared" si="60"/>
        <v/>
      </c>
      <c r="BO177" s="50" t="str">
        <f t="shared" si="61"/>
        <v/>
      </c>
      <c r="BP177" s="50"/>
      <c r="BQ177" s="50"/>
      <c r="BR177" s="51"/>
      <c r="BS177" s="51"/>
      <c r="BT177" s="51"/>
      <c r="BU177" s="51"/>
      <c r="BV177" s="50">
        <v>1</v>
      </c>
      <c r="BW177" s="50">
        <v>1</v>
      </c>
      <c r="BX177" s="50">
        <v>1</v>
      </c>
      <c r="BY177" s="50">
        <v>1</v>
      </c>
    </row>
    <row r="178" spans="1:77" s="48" customFormat="1" ht="24" customHeight="1">
      <c r="A178" s="223">
        <v>194</v>
      </c>
      <c r="B178" s="169" t="s">
        <v>348</v>
      </c>
      <c r="C178" s="53" t="s">
        <v>349</v>
      </c>
      <c r="D178" s="13"/>
      <c r="E178" s="132"/>
      <c r="F178" s="132"/>
      <c r="G178" s="152"/>
      <c r="H178" s="152"/>
      <c r="I178" s="66"/>
      <c r="J178" s="66"/>
      <c r="K178" s="52" t="s">
        <v>25</v>
      </c>
      <c r="L178" s="54"/>
      <c r="M178" s="55"/>
      <c r="N178" s="54"/>
      <c r="O178" s="55"/>
      <c r="P178" s="54"/>
      <c r="Q178" s="55"/>
      <c r="R178" s="54"/>
      <c r="S178" s="55"/>
      <c r="T178" s="54"/>
      <c r="U178" s="55"/>
      <c r="V178" s="56"/>
      <c r="W178" s="55"/>
      <c r="X178" s="56"/>
      <c r="Y178" s="55"/>
      <c r="Z178" s="56"/>
      <c r="AA178" s="55"/>
      <c r="AB178" s="56"/>
      <c r="AC178" s="55"/>
      <c r="AD178" s="56"/>
      <c r="AE178" s="55"/>
      <c r="AF178" s="56"/>
      <c r="AG178" s="56" t="str">
        <f t="shared" si="48"/>
        <v/>
      </c>
      <c r="AH178" s="55"/>
      <c r="AI178" s="56"/>
      <c r="AJ178" s="55"/>
      <c r="AK178" s="56"/>
      <c r="AL178" s="55"/>
      <c r="AM178" s="54"/>
      <c r="AN178" s="54" t="str">
        <f t="shared" si="46"/>
        <v/>
      </c>
      <c r="AO178" s="55"/>
      <c r="AP178" s="54">
        <v>0.01</v>
      </c>
      <c r="AQ178" s="55">
        <v>31837</v>
      </c>
      <c r="AR178" s="54"/>
      <c r="AS178" s="55"/>
      <c r="AT178" s="54"/>
      <c r="AU178" s="56" t="str">
        <f t="shared" si="53"/>
        <v/>
      </c>
      <c r="AV178" s="56"/>
      <c r="AW178" s="54"/>
      <c r="AX178" s="54"/>
      <c r="AY178" s="69" t="str">
        <f t="shared" si="62"/>
        <v/>
      </c>
      <c r="AZ178" s="69"/>
      <c r="BA178" s="50"/>
      <c r="BB178" s="51"/>
      <c r="BC178" s="51"/>
      <c r="BD178" s="149" t="str">
        <f t="shared" si="64"/>
        <v>--</v>
      </c>
      <c r="BE178" s="150" t="str">
        <f t="shared" si="65"/>
        <v>--</v>
      </c>
      <c r="BF178" s="150" t="str">
        <f t="shared" si="66"/>
        <v>--</v>
      </c>
      <c r="BG178" s="151" t="str">
        <f t="shared" si="67"/>
        <v>--</v>
      </c>
      <c r="BH178" s="149" t="str">
        <f t="shared" si="54"/>
        <v>--</v>
      </c>
      <c r="BI178" s="150" t="str">
        <f t="shared" si="55"/>
        <v>--</v>
      </c>
      <c r="BJ178" s="150" t="str">
        <f t="shared" si="56"/>
        <v>--</v>
      </c>
      <c r="BK178" s="151" t="str">
        <f t="shared" si="57"/>
        <v>--</v>
      </c>
      <c r="BL178" s="49" t="str">
        <f t="shared" si="58"/>
        <v/>
      </c>
      <c r="BM178" s="50" t="str">
        <f t="shared" si="63"/>
        <v/>
      </c>
      <c r="BN178" s="49" t="str">
        <f t="shared" si="60"/>
        <v/>
      </c>
      <c r="BO178" s="50" t="str">
        <f t="shared" si="61"/>
        <v/>
      </c>
      <c r="BP178" s="50"/>
      <c r="BQ178" s="50"/>
      <c r="BR178" s="51"/>
      <c r="BS178" s="78"/>
      <c r="BT178" s="51"/>
      <c r="BU178" s="79"/>
      <c r="BV178" s="50">
        <v>1</v>
      </c>
      <c r="BW178" s="50">
        <v>1</v>
      </c>
      <c r="BX178" s="50">
        <v>1</v>
      </c>
      <c r="BY178" s="50">
        <v>1</v>
      </c>
    </row>
    <row r="179" spans="1:77" s="48" customFormat="1" ht="24" customHeight="1">
      <c r="A179" s="223">
        <v>195</v>
      </c>
      <c r="B179" s="169" t="s">
        <v>350</v>
      </c>
      <c r="C179" s="53" t="s">
        <v>351</v>
      </c>
      <c r="D179" s="302" t="s">
        <v>1494</v>
      </c>
      <c r="E179" s="132"/>
      <c r="F179" s="132"/>
      <c r="G179" s="152"/>
      <c r="H179" s="152"/>
      <c r="I179" s="66"/>
      <c r="J179" s="66"/>
      <c r="K179" s="52" t="s">
        <v>25</v>
      </c>
      <c r="L179" s="54"/>
      <c r="M179" s="55"/>
      <c r="N179" s="54">
        <v>32</v>
      </c>
      <c r="O179" s="55">
        <v>32843</v>
      </c>
      <c r="P179" s="54">
        <v>230</v>
      </c>
      <c r="Q179" s="55">
        <v>32843</v>
      </c>
      <c r="R179" s="54">
        <v>0.09</v>
      </c>
      <c r="S179" s="55">
        <v>32843</v>
      </c>
      <c r="T179" s="54"/>
      <c r="U179" s="55"/>
      <c r="V179" s="56"/>
      <c r="W179" s="55"/>
      <c r="X179" s="56"/>
      <c r="Y179" s="55"/>
      <c r="Z179" s="56"/>
      <c r="AA179" s="55"/>
      <c r="AB179" s="56"/>
      <c r="AC179" s="55"/>
      <c r="AD179" s="56"/>
      <c r="AE179" s="55"/>
      <c r="AF179" s="56"/>
      <c r="AG179" s="56" t="str">
        <f t="shared" si="48"/>
        <v/>
      </c>
      <c r="AH179" s="55"/>
      <c r="AI179" s="56"/>
      <c r="AJ179" s="55"/>
      <c r="AK179" s="56">
        <v>4</v>
      </c>
      <c r="AL179" s="55">
        <v>33573</v>
      </c>
      <c r="AM179" s="54"/>
      <c r="AN179" s="54" t="str">
        <f t="shared" si="46"/>
        <v/>
      </c>
      <c r="AO179" s="55"/>
      <c r="AP179" s="54"/>
      <c r="AQ179" s="55"/>
      <c r="AR179" s="54"/>
      <c r="AS179" s="55"/>
      <c r="AT179" s="54"/>
      <c r="AU179" s="56" t="str">
        <f t="shared" si="53"/>
        <v/>
      </c>
      <c r="AV179" s="56"/>
      <c r="AW179" s="54"/>
      <c r="AX179" s="54"/>
      <c r="AY179" s="69">
        <f t="shared" si="62"/>
        <v>1</v>
      </c>
      <c r="AZ179" s="69">
        <v>1</v>
      </c>
      <c r="BA179" s="50"/>
      <c r="BB179" s="51"/>
      <c r="BC179" s="51"/>
      <c r="BD179" s="149" t="str">
        <f t="shared" si="64"/>
        <v>--</v>
      </c>
      <c r="BE179" s="150" t="str">
        <f t="shared" si="65"/>
        <v>--</v>
      </c>
      <c r="BF179" s="150" t="str">
        <f t="shared" si="66"/>
        <v>--</v>
      </c>
      <c r="BG179" s="151" t="str">
        <f t="shared" si="67"/>
        <v>--</v>
      </c>
      <c r="BH179" s="149">
        <f t="shared" si="54"/>
        <v>4</v>
      </c>
      <c r="BI179" s="150" t="str">
        <f t="shared" si="55"/>
        <v>--</v>
      </c>
      <c r="BJ179" s="150" t="str">
        <f t="shared" si="56"/>
        <v>I</v>
      </c>
      <c r="BK179" s="151">
        <f t="shared" si="57"/>
        <v>33573</v>
      </c>
      <c r="BL179" s="49">
        <f t="shared" si="58"/>
        <v>230</v>
      </c>
      <c r="BM179" s="50" t="str">
        <f t="shared" si="63"/>
        <v>T</v>
      </c>
      <c r="BN179" s="49">
        <f t="shared" si="60"/>
        <v>230</v>
      </c>
      <c r="BO179" s="50" t="str">
        <f t="shared" si="61"/>
        <v>T</v>
      </c>
      <c r="BP179" s="50"/>
      <c r="BQ179" s="50"/>
      <c r="BR179" s="51"/>
      <c r="BS179" s="51"/>
      <c r="BT179" s="51"/>
      <c r="BU179" s="79"/>
      <c r="BV179" s="50">
        <v>1</v>
      </c>
      <c r="BW179" s="50">
        <v>1</v>
      </c>
      <c r="BX179" s="50">
        <v>1</v>
      </c>
      <c r="BY179" s="50">
        <v>1</v>
      </c>
    </row>
    <row r="180" spans="1:77" s="48" customFormat="1" ht="15" customHeight="1">
      <c r="A180" s="223">
        <v>196</v>
      </c>
      <c r="B180" s="169" t="s">
        <v>352</v>
      </c>
      <c r="C180" s="53" t="s">
        <v>353</v>
      </c>
      <c r="D180" s="302" t="s">
        <v>1494</v>
      </c>
      <c r="E180" s="132">
        <v>0.25</v>
      </c>
      <c r="F180" s="132">
        <f>AN180</f>
        <v>0.25</v>
      </c>
      <c r="G180" s="152">
        <v>43231</v>
      </c>
      <c r="H180" s="152"/>
      <c r="I180" s="66" t="s">
        <v>24</v>
      </c>
      <c r="J180" s="66"/>
      <c r="K180" s="52" t="s">
        <v>25</v>
      </c>
      <c r="L180" s="54">
        <v>32</v>
      </c>
      <c r="M180" s="55">
        <v>39692</v>
      </c>
      <c r="N180" s="54">
        <v>36</v>
      </c>
      <c r="O180" s="55">
        <v>39692</v>
      </c>
      <c r="P180" s="54"/>
      <c r="Q180" s="55"/>
      <c r="R180" s="54"/>
      <c r="S180" s="55"/>
      <c r="T180" s="54"/>
      <c r="U180" s="55"/>
      <c r="V180" s="56"/>
      <c r="W180" s="55"/>
      <c r="X180" s="56"/>
      <c r="Y180" s="55"/>
      <c r="Z180" s="56"/>
      <c r="AA180" s="55"/>
      <c r="AB180" s="56"/>
      <c r="AC180" s="55"/>
      <c r="AD180" s="56"/>
      <c r="AE180" s="55"/>
      <c r="AF180" s="56"/>
      <c r="AG180" s="56" t="str">
        <f t="shared" si="48"/>
        <v/>
      </c>
      <c r="AH180" s="55"/>
      <c r="AI180" s="56"/>
      <c r="AJ180" s="55"/>
      <c r="AK180" s="56"/>
      <c r="AL180" s="55"/>
      <c r="AM180" s="54">
        <v>3.9999999999999998E-6</v>
      </c>
      <c r="AN180" s="54">
        <f t="shared" si="46"/>
        <v>0.25</v>
      </c>
      <c r="AO180" s="55">
        <v>36647</v>
      </c>
      <c r="AP180" s="54">
        <v>0.03</v>
      </c>
      <c r="AQ180" s="55">
        <v>36647</v>
      </c>
      <c r="AR180" s="54"/>
      <c r="AS180" s="55"/>
      <c r="AT180" s="54"/>
      <c r="AU180" s="56" t="str">
        <f t="shared" si="53"/>
        <v/>
      </c>
      <c r="AV180" s="56"/>
      <c r="AW180" s="54"/>
      <c r="AX180" s="54"/>
      <c r="AY180" s="69">
        <f t="shared" si="62"/>
        <v>1</v>
      </c>
      <c r="AZ180" s="69">
        <v>1</v>
      </c>
      <c r="BA180" s="50"/>
      <c r="BB180" s="51"/>
      <c r="BC180" s="51"/>
      <c r="BD180" s="149">
        <f t="shared" si="64"/>
        <v>0.25</v>
      </c>
      <c r="BE180" s="150" t="str">
        <f t="shared" si="65"/>
        <v>A</v>
      </c>
      <c r="BF180" s="150" t="str">
        <f t="shared" si="66"/>
        <v>I</v>
      </c>
      <c r="BG180" s="151">
        <f t="shared" si="67"/>
        <v>43231</v>
      </c>
      <c r="BH180" s="149">
        <f t="shared" si="54"/>
        <v>32</v>
      </c>
      <c r="BI180" s="150" t="str">
        <f t="shared" si="55"/>
        <v>--</v>
      </c>
      <c r="BJ180" s="150" t="str">
        <f t="shared" si="56"/>
        <v>T</v>
      </c>
      <c r="BK180" s="151">
        <f t="shared" si="57"/>
        <v>39692</v>
      </c>
      <c r="BL180" s="49">
        <f t="shared" si="58"/>
        <v>36</v>
      </c>
      <c r="BM180" s="50" t="str">
        <f t="shared" si="63"/>
        <v>Tint</v>
      </c>
      <c r="BN180" s="49">
        <f t="shared" si="60"/>
        <v>36</v>
      </c>
      <c r="BO180" s="50" t="str">
        <f t="shared" si="61"/>
        <v>Tint</v>
      </c>
      <c r="BP180" s="50"/>
      <c r="BQ180" s="50"/>
      <c r="BR180" s="51"/>
      <c r="BS180" s="51"/>
      <c r="BT180" s="51"/>
      <c r="BU180" s="51"/>
      <c r="BV180" s="50">
        <v>1</v>
      </c>
      <c r="BW180" s="50">
        <v>1</v>
      </c>
      <c r="BX180" s="50">
        <v>1</v>
      </c>
      <c r="BY180" s="50">
        <v>1</v>
      </c>
    </row>
    <row r="181" spans="1:77" s="48" customFormat="1" ht="15" customHeight="1">
      <c r="A181" s="223">
        <v>197</v>
      </c>
      <c r="B181" s="169" t="s">
        <v>354</v>
      </c>
      <c r="C181" s="53" t="s">
        <v>355</v>
      </c>
      <c r="D181" s="303" t="s">
        <v>1495</v>
      </c>
      <c r="E181" s="132"/>
      <c r="F181" s="132"/>
      <c r="G181" s="152"/>
      <c r="H181" s="152"/>
      <c r="I181" s="66"/>
      <c r="J181" s="66"/>
      <c r="K181" s="52" t="s">
        <v>25</v>
      </c>
      <c r="L181" s="54">
        <v>0.54</v>
      </c>
      <c r="M181" s="55">
        <v>35674</v>
      </c>
      <c r="N181" s="54">
        <v>2.7</v>
      </c>
      <c r="O181" s="55">
        <v>35674</v>
      </c>
      <c r="P181" s="54">
        <v>18</v>
      </c>
      <c r="Q181" s="55">
        <v>35674</v>
      </c>
      <c r="R181" s="54"/>
      <c r="S181" s="55"/>
      <c r="T181" s="54"/>
      <c r="U181" s="55"/>
      <c r="V181" s="56"/>
      <c r="W181" s="55"/>
      <c r="X181" s="56"/>
      <c r="Y181" s="55"/>
      <c r="Z181" s="56"/>
      <c r="AA181" s="55"/>
      <c r="AB181" s="56"/>
      <c r="AC181" s="55"/>
      <c r="AD181" s="56"/>
      <c r="AE181" s="55"/>
      <c r="AF181" s="56"/>
      <c r="AG181" s="56" t="str">
        <f t="shared" si="48"/>
        <v/>
      </c>
      <c r="AH181" s="55"/>
      <c r="AI181" s="56"/>
      <c r="AJ181" s="55"/>
      <c r="AK181" s="56">
        <v>0.5</v>
      </c>
      <c r="AL181" s="55">
        <v>34274</v>
      </c>
      <c r="AM181" s="54"/>
      <c r="AN181" s="54" t="str">
        <f t="shared" si="46"/>
        <v/>
      </c>
      <c r="AO181" s="55"/>
      <c r="AP181" s="54"/>
      <c r="AQ181" s="55"/>
      <c r="AR181" s="54">
        <v>0.28999999999999998</v>
      </c>
      <c r="AS181" s="55">
        <v>32782</v>
      </c>
      <c r="AT181" s="54"/>
      <c r="AU181" s="56" t="str">
        <f t="shared" si="53"/>
        <v/>
      </c>
      <c r="AV181" s="56"/>
      <c r="AW181" s="54"/>
      <c r="AX181" s="54"/>
      <c r="AY181" s="69">
        <f t="shared" si="62"/>
        <v>1</v>
      </c>
      <c r="AZ181" s="69">
        <v>1</v>
      </c>
      <c r="BA181" s="50"/>
      <c r="BB181" s="51"/>
      <c r="BC181" s="51"/>
      <c r="BD181" s="149" t="str">
        <f t="shared" si="64"/>
        <v>--</v>
      </c>
      <c r="BE181" s="150" t="str">
        <f t="shared" si="65"/>
        <v>--</v>
      </c>
      <c r="BF181" s="150" t="str">
        <f t="shared" si="66"/>
        <v>--</v>
      </c>
      <c r="BG181" s="151" t="str">
        <f t="shared" si="67"/>
        <v>--</v>
      </c>
      <c r="BH181" s="149">
        <f t="shared" si="54"/>
        <v>0.54</v>
      </c>
      <c r="BI181" s="150" t="str">
        <f t="shared" si="55"/>
        <v>--</v>
      </c>
      <c r="BJ181" s="150" t="str">
        <f t="shared" si="56"/>
        <v>T</v>
      </c>
      <c r="BK181" s="151">
        <f t="shared" si="57"/>
        <v>35674</v>
      </c>
      <c r="BL181" s="49">
        <f t="shared" si="58"/>
        <v>18</v>
      </c>
      <c r="BM181" s="50" t="str">
        <f t="shared" si="63"/>
        <v>T</v>
      </c>
      <c r="BN181" s="49">
        <f t="shared" si="60"/>
        <v>18</v>
      </c>
      <c r="BO181" s="50" t="str">
        <f t="shared" si="61"/>
        <v>T</v>
      </c>
      <c r="BP181" s="50"/>
      <c r="BQ181" s="50"/>
      <c r="BR181" s="51"/>
      <c r="BS181" s="51"/>
      <c r="BT181" s="51"/>
      <c r="BU181" s="51"/>
      <c r="BV181" s="50">
        <v>1</v>
      </c>
      <c r="BW181" s="50">
        <v>1</v>
      </c>
      <c r="BX181" s="50">
        <v>1</v>
      </c>
      <c r="BY181" s="50">
        <v>1</v>
      </c>
    </row>
    <row r="182" spans="1:77" s="48" customFormat="1" ht="15" customHeight="1">
      <c r="A182" s="223">
        <v>198</v>
      </c>
      <c r="B182" s="169" t="s">
        <v>356</v>
      </c>
      <c r="C182" s="53" t="s">
        <v>357</v>
      </c>
      <c r="D182" s="13"/>
      <c r="E182" s="132"/>
      <c r="F182" s="132"/>
      <c r="G182" s="152"/>
      <c r="H182" s="152"/>
      <c r="I182" s="66"/>
      <c r="J182" s="66"/>
      <c r="K182" s="52"/>
      <c r="L182" s="54"/>
      <c r="M182" s="55"/>
      <c r="N182" s="54"/>
      <c r="O182" s="55"/>
      <c r="P182" s="54"/>
      <c r="Q182" s="55"/>
      <c r="R182" s="54"/>
      <c r="S182" s="55"/>
      <c r="T182" s="54"/>
      <c r="U182" s="55"/>
      <c r="V182" s="56"/>
      <c r="W182" s="55"/>
      <c r="X182" s="56"/>
      <c r="Y182" s="55"/>
      <c r="Z182" s="56"/>
      <c r="AA182" s="55"/>
      <c r="AB182" s="56"/>
      <c r="AC182" s="55"/>
      <c r="AD182" s="56"/>
      <c r="AE182" s="55"/>
      <c r="AF182" s="56"/>
      <c r="AG182" s="56" t="str">
        <f t="shared" si="48"/>
        <v/>
      </c>
      <c r="AH182" s="55"/>
      <c r="AI182" s="56"/>
      <c r="AJ182" s="55"/>
      <c r="AK182" s="56"/>
      <c r="AL182" s="55"/>
      <c r="AM182" s="54"/>
      <c r="AN182" s="54" t="str">
        <f t="shared" si="46"/>
        <v/>
      </c>
      <c r="AO182" s="55"/>
      <c r="AP182" s="54"/>
      <c r="AQ182" s="55"/>
      <c r="AR182" s="54"/>
      <c r="AS182" s="55"/>
      <c r="AT182" s="54"/>
      <c r="AU182" s="56" t="str">
        <f t="shared" si="53"/>
        <v/>
      </c>
      <c r="AV182" s="56"/>
      <c r="AW182" s="54"/>
      <c r="AX182" s="54"/>
      <c r="AY182" s="69" t="str">
        <f t="shared" si="62"/>
        <v/>
      </c>
      <c r="AZ182" s="69"/>
      <c r="BA182" s="50"/>
      <c r="BB182" s="51"/>
      <c r="BC182" s="51"/>
      <c r="BD182" s="149" t="str">
        <f t="shared" si="64"/>
        <v>--</v>
      </c>
      <c r="BE182" s="150" t="str">
        <f t="shared" si="65"/>
        <v>--</v>
      </c>
      <c r="BF182" s="150" t="str">
        <f t="shared" si="66"/>
        <v>--</v>
      </c>
      <c r="BG182" s="151" t="str">
        <f t="shared" si="67"/>
        <v>--</v>
      </c>
      <c r="BH182" s="149" t="str">
        <f t="shared" si="54"/>
        <v>--</v>
      </c>
      <c r="BI182" s="150" t="str">
        <f t="shared" si="55"/>
        <v>--</v>
      </c>
      <c r="BJ182" s="150" t="str">
        <f t="shared" si="56"/>
        <v>--</v>
      </c>
      <c r="BK182" s="151" t="str">
        <f t="shared" si="57"/>
        <v>--</v>
      </c>
      <c r="BL182" s="49" t="str">
        <f t="shared" si="58"/>
        <v/>
      </c>
      <c r="BM182" s="50" t="str">
        <f t="shared" si="63"/>
        <v/>
      </c>
      <c r="BN182" s="49" t="str">
        <f t="shared" si="60"/>
        <v/>
      </c>
      <c r="BO182" s="50" t="str">
        <f t="shared" si="61"/>
        <v/>
      </c>
      <c r="BP182" s="50"/>
      <c r="BQ182" s="50"/>
      <c r="BR182" s="51"/>
      <c r="BS182" s="51"/>
      <c r="BT182" s="51"/>
      <c r="BU182" s="51"/>
      <c r="BV182" s="50">
        <v>1</v>
      </c>
      <c r="BW182" s="50">
        <v>1</v>
      </c>
      <c r="BX182" s="50">
        <v>1</v>
      </c>
      <c r="BY182" s="50">
        <v>1</v>
      </c>
    </row>
    <row r="183" spans="1:77" s="48" customFormat="1" ht="15" customHeight="1">
      <c r="A183" s="223">
        <v>521</v>
      </c>
      <c r="B183" s="169" t="s">
        <v>358</v>
      </c>
      <c r="C183" s="11" t="s">
        <v>359</v>
      </c>
      <c r="D183" s="11"/>
      <c r="E183" s="155"/>
      <c r="F183" s="155"/>
      <c r="G183" s="156"/>
      <c r="H183" s="156"/>
      <c r="I183" s="68"/>
      <c r="J183" s="68"/>
      <c r="K183" s="73"/>
      <c r="L183" s="54"/>
      <c r="M183" s="55"/>
      <c r="N183" s="54"/>
      <c r="O183" s="55"/>
      <c r="P183" s="54"/>
      <c r="Q183" s="55"/>
      <c r="R183" s="54"/>
      <c r="S183" s="55"/>
      <c r="T183" s="54"/>
      <c r="U183" s="55"/>
      <c r="V183" s="56"/>
      <c r="W183" s="55"/>
      <c r="X183" s="56"/>
      <c r="Y183" s="55"/>
      <c r="Z183" s="56"/>
      <c r="AA183" s="55"/>
      <c r="AB183" s="56"/>
      <c r="AC183" s="55"/>
      <c r="AD183" s="56"/>
      <c r="AE183" s="55"/>
      <c r="AF183" s="56"/>
      <c r="AG183" s="56" t="str">
        <f t="shared" si="48"/>
        <v/>
      </c>
      <c r="AH183" s="55"/>
      <c r="AI183" s="56"/>
      <c r="AJ183" s="55"/>
      <c r="AK183" s="56"/>
      <c r="AL183" s="55"/>
      <c r="AM183" s="54"/>
      <c r="AN183" s="54" t="str">
        <f t="shared" si="46"/>
        <v/>
      </c>
      <c r="AO183" s="55"/>
      <c r="AP183" s="54"/>
      <c r="AQ183" s="55"/>
      <c r="AR183" s="54"/>
      <c r="AS183" s="55"/>
      <c r="AT183" s="54"/>
      <c r="AU183" s="56" t="str">
        <f t="shared" si="53"/>
        <v/>
      </c>
      <c r="AV183" s="56"/>
      <c r="AW183" s="54"/>
      <c r="AX183" s="54"/>
      <c r="AY183" s="69" t="str">
        <f t="shared" si="62"/>
        <v/>
      </c>
      <c r="AZ183" s="69"/>
      <c r="BA183" s="50"/>
      <c r="BB183" s="51"/>
      <c r="BC183" s="51"/>
      <c r="BD183" s="149" t="str">
        <f t="shared" si="64"/>
        <v>--</v>
      </c>
      <c r="BE183" s="150" t="str">
        <f t="shared" si="65"/>
        <v>--</v>
      </c>
      <c r="BF183" s="150" t="str">
        <f t="shared" si="66"/>
        <v>--</v>
      </c>
      <c r="BG183" s="151" t="str">
        <f t="shared" si="67"/>
        <v>--</v>
      </c>
      <c r="BH183" s="149" t="str">
        <f t="shared" si="54"/>
        <v>--</v>
      </c>
      <c r="BI183" s="150" t="str">
        <f t="shared" si="55"/>
        <v>--</v>
      </c>
      <c r="BJ183" s="150" t="str">
        <f t="shared" si="56"/>
        <v>--</v>
      </c>
      <c r="BK183" s="151" t="str">
        <f t="shared" si="57"/>
        <v>--</v>
      </c>
      <c r="BL183" s="49" t="str">
        <f t="shared" si="58"/>
        <v/>
      </c>
      <c r="BM183" s="50" t="str">
        <f t="shared" si="63"/>
        <v/>
      </c>
      <c r="BN183" s="49" t="str">
        <f t="shared" si="60"/>
        <v/>
      </c>
      <c r="BO183" s="50" t="str">
        <f t="shared" si="61"/>
        <v/>
      </c>
      <c r="BP183" s="50"/>
      <c r="BQ183" s="50"/>
      <c r="BR183" s="51"/>
      <c r="BS183" s="51"/>
      <c r="BT183" s="51"/>
      <c r="BU183" s="51"/>
      <c r="BV183" s="50">
        <v>1</v>
      </c>
      <c r="BW183" s="50">
        <v>1</v>
      </c>
      <c r="BX183" s="50">
        <v>1</v>
      </c>
      <c r="BY183" s="50">
        <v>1</v>
      </c>
    </row>
    <row r="184" spans="1:77" s="48" customFormat="1" ht="15" customHeight="1">
      <c r="A184" s="223">
        <v>199</v>
      </c>
      <c r="B184" s="169" t="s">
        <v>360</v>
      </c>
      <c r="C184" s="57" t="s">
        <v>361</v>
      </c>
      <c r="D184" s="57"/>
      <c r="E184" s="153"/>
      <c r="F184" s="153"/>
      <c r="G184" s="154"/>
      <c r="H184" s="154"/>
      <c r="I184" s="67"/>
      <c r="J184" s="67"/>
      <c r="K184" s="72"/>
      <c r="L184" s="54"/>
      <c r="M184" s="55"/>
      <c r="N184" s="54"/>
      <c r="O184" s="55"/>
      <c r="P184" s="54"/>
      <c r="Q184" s="55"/>
      <c r="R184" s="54">
        <v>5.0000000000000002E-5</v>
      </c>
      <c r="S184" s="55">
        <v>37500</v>
      </c>
      <c r="T184" s="54">
        <v>1E-4</v>
      </c>
      <c r="U184" s="55">
        <v>37500</v>
      </c>
      <c r="V184" s="56"/>
      <c r="W184" s="55"/>
      <c r="X184" s="56"/>
      <c r="Y184" s="55"/>
      <c r="Z184" s="56"/>
      <c r="AA184" s="55"/>
      <c r="AB184" s="56"/>
      <c r="AC184" s="55"/>
      <c r="AD184" s="56"/>
      <c r="AE184" s="55"/>
      <c r="AF184" s="56"/>
      <c r="AG184" s="56" t="str">
        <f t="shared" si="48"/>
        <v/>
      </c>
      <c r="AH184" s="55"/>
      <c r="AI184" s="56"/>
      <c r="AJ184" s="55"/>
      <c r="AK184" s="56"/>
      <c r="AL184" s="55"/>
      <c r="AM184" s="54">
        <v>4.5999999999999999E-3</v>
      </c>
      <c r="AN184" s="54">
        <f t="shared" si="46"/>
        <v>2.1739130434782607E-4</v>
      </c>
      <c r="AO184" s="55">
        <v>32387</v>
      </c>
      <c r="AP184" s="54">
        <v>5.0000000000000002E-5</v>
      </c>
      <c r="AQ184" s="55">
        <v>32387</v>
      </c>
      <c r="AR184" s="54"/>
      <c r="AS184" s="55"/>
      <c r="AT184" s="54"/>
      <c r="AU184" s="56" t="str">
        <f t="shared" si="53"/>
        <v/>
      </c>
      <c r="AV184" s="56"/>
      <c r="AW184" s="54"/>
      <c r="AX184" s="54"/>
      <c r="AY184" s="69">
        <f t="shared" si="62"/>
        <v>1</v>
      </c>
      <c r="AZ184" s="69">
        <v>1</v>
      </c>
      <c r="BA184" s="50"/>
      <c r="BB184" s="51"/>
      <c r="BC184" s="51"/>
      <c r="BD184" s="149">
        <f t="shared" si="64"/>
        <v>2.1739130434782607E-4</v>
      </c>
      <c r="BE184" s="150" t="str">
        <f t="shared" si="65"/>
        <v>--</v>
      </c>
      <c r="BF184" s="150" t="str">
        <f t="shared" si="66"/>
        <v>I</v>
      </c>
      <c r="BG184" s="151">
        <f t="shared" si="67"/>
        <v>32387</v>
      </c>
      <c r="BH184" s="149" t="str">
        <f t="shared" si="54"/>
        <v>--</v>
      </c>
      <c r="BI184" s="150" t="str">
        <f t="shared" si="55"/>
        <v>--</v>
      </c>
      <c r="BJ184" s="150" t="str">
        <f t="shared" si="56"/>
        <v>--</v>
      </c>
      <c r="BK184" s="151" t="str">
        <f t="shared" si="57"/>
        <v>--</v>
      </c>
      <c r="BL184" s="49" t="str">
        <f t="shared" si="58"/>
        <v/>
      </c>
      <c r="BM184" s="50" t="str">
        <f t="shared" si="63"/>
        <v/>
      </c>
      <c r="BN184" s="49" t="str">
        <f t="shared" si="60"/>
        <v/>
      </c>
      <c r="BO184" s="50" t="str">
        <f t="shared" si="61"/>
        <v/>
      </c>
      <c r="BP184" s="50"/>
      <c r="BQ184" s="50"/>
      <c r="BR184" s="51"/>
      <c r="BS184" s="51"/>
      <c r="BT184" s="51"/>
      <c r="BU184" s="51"/>
      <c r="BV184" s="50">
        <v>1</v>
      </c>
      <c r="BW184" s="50">
        <v>1</v>
      </c>
      <c r="BX184" s="50">
        <v>1</v>
      </c>
      <c r="BY184" s="50">
        <v>1</v>
      </c>
    </row>
    <row r="185" spans="1:77" s="48" customFormat="1" ht="15" customHeight="1">
      <c r="A185" s="223">
        <v>200</v>
      </c>
      <c r="B185" s="291">
        <v>200</v>
      </c>
      <c r="C185" s="57" t="s">
        <v>362</v>
      </c>
      <c r="D185" s="302" t="s">
        <v>1494</v>
      </c>
      <c r="E185" s="153">
        <v>0.1</v>
      </c>
      <c r="F185" s="153">
        <v>0.1</v>
      </c>
      <c r="G185" s="152">
        <v>43231</v>
      </c>
      <c r="H185" s="154"/>
      <c r="I185" s="67" t="s">
        <v>24</v>
      </c>
      <c r="J185" s="67"/>
      <c r="K185" s="72"/>
      <c r="L185" s="54"/>
      <c r="M185" s="55"/>
      <c r="N185" s="54"/>
      <c r="O185" s="55"/>
      <c r="P185" s="54"/>
      <c r="Q185" s="55"/>
      <c r="R185" s="54"/>
      <c r="S185" s="55"/>
      <c r="T185" s="54"/>
      <c r="U185" s="55"/>
      <c r="V185" s="56"/>
      <c r="W185" s="55"/>
      <c r="X185" s="56"/>
      <c r="Y185" s="55"/>
      <c r="Z185" s="56"/>
      <c r="AA185" s="55"/>
      <c r="AB185" s="56">
        <v>5</v>
      </c>
      <c r="AC185" s="55">
        <v>36008</v>
      </c>
      <c r="AD185" s="56"/>
      <c r="AE185" s="55"/>
      <c r="AF185" s="56">
        <v>2.9999999999999997E-4</v>
      </c>
      <c r="AG185" s="56">
        <f t="shared" si="48"/>
        <v>3.3333333333333335E-3</v>
      </c>
      <c r="AH185" s="55">
        <v>36008</v>
      </c>
      <c r="AI185" s="56"/>
      <c r="AJ185" s="55"/>
      <c r="AK185" s="56"/>
      <c r="AL185" s="55"/>
      <c r="AM185" s="54"/>
      <c r="AN185" s="54" t="str">
        <f t="shared" si="46"/>
        <v/>
      </c>
      <c r="AO185" s="55"/>
      <c r="AP185" s="54"/>
      <c r="AQ185" s="55"/>
      <c r="AR185" s="54"/>
      <c r="AS185" s="55"/>
      <c r="AT185" s="54"/>
      <c r="AU185" s="56" t="str">
        <f t="shared" si="53"/>
        <v/>
      </c>
      <c r="AV185" s="56"/>
      <c r="AW185" s="54"/>
      <c r="AX185" s="54"/>
      <c r="AY185" s="69">
        <f t="shared" si="62"/>
        <v>1</v>
      </c>
      <c r="AZ185" s="69">
        <v>1</v>
      </c>
      <c r="BA185" s="50"/>
      <c r="BB185" s="51"/>
      <c r="BC185" s="51"/>
      <c r="BD185" s="149">
        <f t="shared" si="64"/>
        <v>0.1</v>
      </c>
      <c r="BE185" s="150" t="str">
        <f t="shared" si="65"/>
        <v>A</v>
      </c>
      <c r="BF185" s="150" t="str">
        <f t="shared" si="66"/>
        <v>A</v>
      </c>
      <c r="BG185" s="151">
        <f t="shared" si="67"/>
        <v>43231</v>
      </c>
      <c r="BH185" s="149">
        <f t="shared" si="54"/>
        <v>5</v>
      </c>
      <c r="BI185" s="150" t="str">
        <f t="shared" si="55"/>
        <v>--</v>
      </c>
      <c r="BJ185" s="150" t="str">
        <f t="shared" si="56"/>
        <v>O</v>
      </c>
      <c r="BK185" s="151">
        <f t="shared" si="57"/>
        <v>36008</v>
      </c>
      <c r="BL185" s="49" t="str">
        <f t="shared" si="58"/>
        <v/>
      </c>
      <c r="BM185" s="50" t="str">
        <f t="shared" si="63"/>
        <v/>
      </c>
      <c r="BN185" s="49" t="str">
        <f t="shared" si="60"/>
        <v/>
      </c>
      <c r="BO185" s="50" t="str">
        <f t="shared" si="61"/>
        <v/>
      </c>
      <c r="BP185" s="50"/>
      <c r="BQ185" s="50"/>
      <c r="BR185" s="51"/>
      <c r="BS185" s="51"/>
      <c r="BT185" s="51"/>
      <c r="BU185" s="51"/>
      <c r="BV185" s="50">
        <v>1</v>
      </c>
      <c r="BW185" s="50">
        <v>1</v>
      </c>
      <c r="BX185" s="50">
        <v>1</v>
      </c>
      <c r="BY185" s="50">
        <v>1</v>
      </c>
    </row>
    <row r="186" spans="1:77" s="48" customFormat="1" ht="15" customHeight="1">
      <c r="A186" s="223">
        <v>201</v>
      </c>
      <c r="B186" s="169" t="s">
        <v>363</v>
      </c>
      <c r="C186" s="53" t="s">
        <v>364</v>
      </c>
      <c r="D186" s="302" t="s">
        <v>1494</v>
      </c>
      <c r="E186" s="132"/>
      <c r="F186" s="132"/>
      <c r="G186" s="152"/>
      <c r="H186" s="152"/>
      <c r="I186" s="66"/>
      <c r="J186" s="66"/>
      <c r="K186" s="52" t="s">
        <v>25</v>
      </c>
      <c r="L186" s="54"/>
      <c r="M186" s="55"/>
      <c r="N186" s="54"/>
      <c r="O186" s="55"/>
      <c r="P186" s="54"/>
      <c r="Q186" s="55"/>
      <c r="R186" s="54"/>
      <c r="S186" s="55"/>
      <c r="T186" s="54"/>
      <c r="U186" s="55"/>
      <c r="V186" s="56"/>
      <c r="W186" s="55"/>
      <c r="X186" s="56"/>
      <c r="Y186" s="55"/>
      <c r="Z186" s="56"/>
      <c r="AA186" s="55"/>
      <c r="AB186" s="56">
        <v>3</v>
      </c>
      <c r="AC186" s="55">
        <v>37226</v>
      </c>
      <c r="AD186" s="56"/>
      <c r="AE186" s="55"/>
      <c r="AF186" s="56"/>
      <c r="AG186" s="56" t="str">
        <f t="shared" si="48"/>
        <v/>
      </c>
      <c r="AH186" s="55"/>
      <c r="AI186" s="56"/>
      <c r="AJ186" s="55"/>
      <c r="AK186" s="56"/>
      <c r="AL186" s="55"/>
      <c r="AM186" s="54"/>
      <c r="AN186" s="54" t="str">
        <f t="shared" si="46"/>
        <v/>
      </c>
      <c r="AO186" s="55"/>
      <c r="AP186" s="54"/>
      <c r="AQ186" s="55"/>
      <c r="AR186" s="54"/>
      <c r="AS186" s="55"/>
      <c r="AT186" s="54"/>
      <c r="AU186" s="56" t="str">
        <f t="shared" si="53"/>
        <v/>
      </c>
      <c r="AV186" s="56"/>
      <c r="AW186" s="54">
        <v>0.2</v>
      </c>
      <c r="AX186" s="111">
        <v>41246</v>
      </c>
      <c r="AY186" s="69">
        <f t="shared" si="62"/>
        <v>1</v>
      </c>
      <c r="AZ186" s="69">
        <v>1</v>
      </c>
      <c r="BA186" s="50"/>
      <c r="BB186" s="51"/>
      <c r="BC186" s="51"/>
      <c r="BD186" s="149" t="str">
        <f t="shared" si="64"/>
        <v>--</v>
      </c>
      <c r="BE186" s="150" t="str">
        <f t="shared" si="65"/>
        <v>--</v>
      </c>
      <c r="BF186" s="150" t="str">
        <f t="shared" si="66"/>
        <v>--</v>
      </c>
      <c r="BG186" s="151" t="str">
        <f t="shared" si="67"/>
        <v>--</v>
      </c>
      <c r="BH186" s="149">
        <f t="shared" si="54"/>
        <v>0.2</v>
      </c>
      <c r="BI186" s="150" t="str">
        <f t="shared" si="55"/>
        <v>--</v>
      </c>
      <c r="BJ186" s="150" t="str">
        <f t="shared" si="56"/>
        <v>P</v>
      </c>
      <c r="BK186" s="151">
        <f t="shared" si="57"/>
        <v>41246</v>
      </c>
      <c r="BL186" s="49" t="str">
        <f t="shared" si="58"/>
        <v/>
      </c>
      <c r="BM186" s="50" t="str">
        <f t="shared" si="63"/>
        <v/>
      </c>
      <c r="BN186" s="49" t="str">
        <f t="shared" si="60"/>
        <v/>
      </c>
      <c r="BO186" s="50" t="str">
        <f t="shared" si="61"/>
        <v/>
      </c>
      <c r="BP186" s="50"/>
      <c r="BQ186" s="50"/>
      <c r="BR186" s="51"/>
      <c r="BS186" s="51"/>
      <c r="BT186" s="51"/>
      <c r="BU186" s="51"/>
      <c r="BV186" s="50">
        <v>1</v>
      </c>
      <c r="BW186" s="50">
        <v>1</v>
      </c>
      <c r="BX186" s="50">
        <v>1</v>
      </c>
      <c r="BY186" s="50">
        <v>1</v>
      </c>
    </row>
    <row r="187" spans="1:77" s="48" customFormat="1" ht="15" customHeight="1">
      <c r="A187" s="223">
        <v>258</v>
      </c>
      <c r="B187" s="169" t="s">
        <v>365</v>
      </c>
      <c r="C187" s="53" t="s">
        <v>366</v>
      </c>
      <c r="D187" s="13"/>
      <c r="E187" s="132"/>
      <c r="F187" s="132"/>
      <c r="G187" s="152"/>
      <c r="H187" s="152"/>
      <c r="I187" s="66"/>
      <c r="J187" s="66"/>
      <c r="K187" s="52"/>
      <c r="L187" s="54"/>
      <c r="M187" s="55"/>
      <c r="N187" s="54"/>
      <c r="O187" s="55"/>
      <c r="P187" s="54"/>
      <c r="Q187" s="55"/>
      <c r="R187" s="54"/>
      <c r="S187" s="55"/>
      <c r="T187" s="54"/>
      <c r="U187" s="55"/>
      <c r="V187" s="56"/>
      <c r="W187" s="55"/>
      <c r="X187" s="56"/>
      <c r="Y187" s="55"/>
      <c r="Z187" s="56"/>
      <c r="AA187" s="55"/>
      <c r="AB187" s="56"/>
      <c r="AC187" s="55"/>
      <c r="AD187" s="56"/>
      <c r="AE187" s="55"/>
      <c r="AF187" s="56"/>
      <c r="AG187" s="56" t="str">
        <f t="shared" si="48"/>
        <v/>
      </c>
      <c r="AH187" s="55"/>
      <c r="AI187" s="56"/>
      <c r="AJ187" s="55"/>
      <c r="AK187" s="56"/>
      <c r="AL187" s="55"/>
      <c r="AM187" s="54"/>
      <c r="AN187" s="54" t="str">
        <f t="shared" si="46"/>
        <v/>
      </c>
      <c r="AO187" s="55"/>
      <c r="AP187" s="54"/>
      <c r="AQ187" s="55"/>
      <c r="AR187" s="54"/>
      <c r="AS187" s="55"/>
      <c r="AT187" s="54"/>
      <c r="AU187" s="56" t="str">
        <f t="shared" si="53"/>
        <v/>
      </c>
      <c r="AV187" s="56"/>
      <c r="AW187" s="54"/>
      <c r="AX187" s="54"/>
      <c r="AY187" s="69" t="str">
        <f t="shared" si="62"/>
        <v/>
      </c>
      <c r="AZ187" s="69"/>
      <c r="BA187" s="50"/>
      <c r="BB187" s="51"/>
      <c r="BC187" s="51"/>
      <c r="BD187" s="149" t="str">
        <f t="shared" si="64"/>
        <v>--</v>
      </c>
      <c r="BE187" s="150" t="str">
        <f t="shared" si="65"/>
        <v>--</v>
      </c>
      <c r="BF187" s="150" t="str">
        <f t="shared" si="66"/>
        <v>--</v>
      </c>
      <c r="BG187" s="151" t="str">
        <f t="shared" si="67"/>
        <v>--</v>
      </c>
      <c r="BH187" s="149" t="str">
        <f t="shared" si="54"/>
        <v>--</v>
      </c>
      <c r="BI187" s="150" t="str">
        <f t="shared" si="55"/>
        <v>--</v>
      </c>
      <c r="BJ187" s="150" t="str">
        <f t="shared" si="56"/>
        <v>--</v>
      </c>
      <c r="BK187" s="151" t="str">
        <f t="shared" si="57"/>
        <v>--</v>
      </c>
      <c r="BL187" s="49" t="str">
        <f t="shared" si="58"/>
        <v/>
      </c>
      <c r="BM187" s="50" t="str">
        <f t="shared" si="63"/>
        <v/>
      </c>
      <c r="BN187" s="49" t="str">
        <f t="shared" si="60"/>
        <v/>
      </c>
      <c r="BO187" s="50" t="str">
        <f t="shared" si="61"/>
        <v/>
      </c>
      <c r="BP187" s="50"/>
      <c r="BQ187" s="50"/>
      <c r="BR187" s="51"/>
      <c r="BS187" s="51"/>
      <c r="BT187" s="51"/>
      <c r="BU187" s="51"/>
      <c r="BV187" s="50">
        <v>1</v>
      </c>
      <c r="BW187" s="50">
        <v>1</v>
      </c>
      <c r="BX187" s="50">
        <v>1</v>
      </c>
      <c r="BY187" s="50">
        <v>1</v>
      </c>
    </row>
    <row r="188" spans="1:77" s="48" customFormat="1" ht="15" customHeight="1">
      <c r="A188" s="223">
        <v>259</v>
      </c>
      <c r="B188" s="169" t="s">
        <v>367</v>
      </c>
      <c r="C188" s="53" t="s">
        <v>368</v>
      </c>
      <c r="D188" s="13"/>
      <c r="E188" s="132"/>
      <c r="F188" s="132"/>
      <c r="G188" s="152"/>
      <c r="H188" s="152"/>
      <c r="I188" s="66"/>
      <c r="J188" s="66"/>
      <c r="K188" s="52"/>
      <c r="L188" s="54"/>
      <c r="M188" s="55"/>
      <c r="N188" s="54"/>
      <c r="O188" s="55"/>
      <c r="P188" s="54"/>
      <c r="Q188" s="55"/>
      <c r="R188" s="54"/>
      <c r="S188" s="55"/>
      <c r="T188" s="54"/>
      <c r="U188" s="55"/>
      <c r="V188" s="56"/>
      <c r="W188" s="55"/>
      <c r="X188" s="56"/>
      <c r="Y188" s="55"/>
      <c r="Z188" s="56"/>
      <c r="AA188" s="55"/>
      <c r="AB188" s="56"/>
      <c r="AC188" s="55"/>
      <c r="AD188" s="56"/>
      <c r="AE188" s="55"/>
      <c r="AF188" s="56"/>
      <c r="AG188" s="56" t="str">
        <f>IF(ISBLANK(AF188),"",0.000001/AF188)</f>
        <v/>
      </c>
      <c r="AH188" s="55"/>
      <c r="AI188" s="56"/>
      <c r="AJ188" s="55"/>
      <c r="AK188" s="56"/>
      <c r="AL188" s="55"/>
      <c r="AM188" s="54"/>
      <c r="AN188" s="54" t="str">
        <f>IF(ISBLANK(AM188),"",0.000001/AM188)</f>
        <v/>
      </c>
      <c r="AO188" s="55"/>
      <c r="AP188" s="54"/>
      <c r="AQ188" s="55"/>
      <c r="AR188" s="54"/>
      <c r="AS188" s="55"/>
      <c r="AT188" s="54"/>
      <c r="AU188" s="56" t="str">
        <f t="shared" si="53"/>
        <v/>
      </c>
      <c r="AV188" s="56"/>
      <c r="AW188" s="54"/>
      <c r="AX188" s="54"/>
      <c r="AY188" s="69" t="str">
        <f t="shared" si="62"/>
        <v/>
      </c>
      <c r="AZ188" s="69"/>
      <c r="BA188" s="50"/>
      <c r="BB188" s="51"/>
      <c r="BC188" s="51"/>
      <c r="BD188" s="149" t="str">
        <f t="shared" si="64"/>
        <v>--</v>
      </c>
      <c r="BE188" s="150" t="str">
        <f t="shared" si="65"/>
        <v>--</v>
      </c>
      <c r="BF188" s="150" t="str">
        <f t="shared" si="66"/>
        <v>--</v>
      </c>
      <c r="BG188" s="151" t="str">
        <f t="shared" si="67"/>
        <v>--</v>
      </c>
      <c r="BH188" s="149" t="str">
        <f t="shared" si="54"/>
        <v>--</v>
      </c>
      <c r="BI188" s="150" t="str">
        <f t="shared" si="55"/>
        <v>--</v>
      </c>
      <c r="BJ188" s="150" t="str">
        <f t="shared" si="56"/>
        <v>--</v>
      </c>
      <c r="BK188" s="151" t="str">
        <f t="shared" si="57"/>
        <v>--</v>
      </c>
      <c r="BL188" s="49" t="str">
        <f t="shared" si="58"/>
        <v/>
      </c>
      <c r="BM188" s="50" t="str">
        <f t="shared" si="63"/>
        <v/>
      </c>
      <c r="BN188" s="49" t="str">
        <f t="shared" si="60"/>
        <v/>
      </c>
      <c r="BO188" s="50" t="str">
        <f t="shared" si="61"/>
        <v/>
      </c>
      <c r="BP188" s="50"/>
      <c r="BQ188" s="50"/>
      <c r="BR188" s="51"/>
      <c r="BS188" s="51"/>
      <c r="BT188" s="51"/>
      <c r="BU188" s="51"/>
      <c r="BV188" s="50">
        <v>1</v>
      </c>
      <c r="BW188" s="50">
        <v>1</v>
      </c>
      <c r="BX188" s="50">
        <v>1</v>
      </c>
      <c r="BY188" s="50">
        <v>1</v>
      </c>
    </row>
    <row r="189" spans="1:77" s="48" customFormat="1" ht="15" customHeight="1">
      <c r="A189" s="223">
        <v>260</v>
      </c>
      <c r="B189" s="169" t="s">
        <v>369</v>
      </c>
      <c r="C189" s="53" t="s">
        <v>370</v>
      </c>
      <c r="D189" s="302" t="s">
        <v>1494</v>
      </c>
      <c r="E189" s="132"/>
      <c r="F189" s="132"/>
      <c r="G189" s="152"/>
      <c r="H189" s="152"/>
      <c r="I189" s="66"/>
      <c r="J189" s="66"/>
      <c r="K189" s="52"/>
      <c r="L189" s="54"/>
      <c r="M189" s="55"/>
      <c r="N189" s="54"/>
      <c r="O189" s="55"/>
      <c r="P189" s="54"/>
      <c r="Q189" s="55"/>
      <c r="R189" s="54"/>
      <c r="S189" s="55"/>
      <c r="T189" s="54"/>
      <c r="U189" s="55"/>
      <c r="V189" s="56"/>
      <c r="W189" s="55"/>
      <c r="X189" s="56"/>
      <c r="Y189" s="55"/>
      <c r="Z189" s="56"/>
      <c r="AA189" s="55"/>
      <c r="AB189" s="56"/>
      <c r="AC189" s="55"/>
      <c r="AD189" s="56"/>
      <c r="AE189" s="55"/>
      <c r="AF189" s="56"/>
      <c r="AG189" s="56" t="str">
        <f>IF(ISBLANK(AF189),"",0.000001/AF189)</f>
        <v/>
      </c>
      <c r="AH189" s="55"/>
      <c r="AI189" s="56"/>
      <c r="AJ189" s="55"/>
      <c r="AK189" s="56"/>
      <c r="AL189" s="55"/>
      <c r="AM189" s="54"/>
      <c r="AN189" s="54" t="str">
        <f>IF(ISBLANK(AM189),"",0.000001/AM189)</f>
        <v/>
      </c>
      <c r="AO189" s="55"/>
      <c r="AP189" s="54"/>
      <c r="AQ189" s="55"/>
      <c r="AR189" s="54"/>
      <c r="AS189" s="55"/>
      <c r="AT189" s="54"/>
      <c r="AU189" s="56" t="str">
        <f t="shared" si="53"/>
        <v/>
      </c>
      <c r="AV189" s="56"/>
      <c r="AW189" s="54">
        <v>0.1</v>
      </c>
      <c r="AX189" s="111">
        <v>40084</v>
      </c>
      <c r="AY189" s="69">
        <f t="shared" si="62"/>
        <v>1</v>
      </c>
      <c r="AZ189" s="69">
        <v>1</v>
      </c>
      <c r="BA189" s="50"/>
      <c r="BB189" s="51"/>
      <c r="BC189" s="51"/>
      <c r="BD189" s="149" t="str">
        <f t="shared" si="64"/>
        <v>--</v>
      </c>
      <c r="BE189" s="150" t="str">
        <f t="shared" si="65"/>
        <v>--</v>
      </c>
      <c r="BF189" s="150" t="str">
        <f t="shared" si="66"/>
        <v>--</v>
      </c>
      <c r="BG189" s="151" t="str">
        <f t="shared" si="67"/>
        <v>--</v>
      </c>
      <c r="BH189" s="149">
        <f t="shared" si="54"/>
        <v>0.1</v>
      </c>
      <c r="BI189" s="150" t="str">
        <f t="shared" si="55"/>
        <v>--</v>
      </c>
      <c r="BJ189" s="150" t="str">
        <f t="shared" si="56"/>
        <v>P</v>
      </c>
      <c r="BK189" s="151">
        <f t="shared" si="57"/>
        <v>40084</v>
      </c>
      <c r="BL189" s="49" t="str">
        <f t="shared" si="58"/>
        <v/>
      </c>
      <c r="BM189" s="50" t="str">
        <f t="shared" si="63"/>
        <v/>
      </c>
      <c r="BN189" s="49" t="str">
        <f t="shared" si="60"/>
        <v/>
      </c>
      <c r="BO189" s="50" t="str">
        <f t="shared" si="61"/>
        <v/>
      </c>
      <c r="BP189" s="50"/>
      <c r="BQ189" s="50"/>
      <c r="BR189" s="51"/>
      <c r="BS189" s="51"/>
      <c r="BT189" s="51"/>
      <c r="BU189" s="51"/>
      <c r="BV189" s="50">
        <v>1</v>
      </c>
      <c r="BW189" s="50">
        <v>1</v>
      </c>
      <c r="BX189" s="50">
        <v>1</v>
      </c>
      <c r="BY189" s="50">
        <v>1</v>
      </c>
    </row>
    <row r="190" spans="1:77" s="48" customFormat="1" ht="15" customHeight="1">
      <c r="A190" s="223">
        <v>261</v>
      </c>
      <c r="B190" s="169" t="s">
        <v>371</v>
      </c>
      <c r="C190" s="53" t="s">
        <v>372</v>
      </c>
      <c r="D190" s="303" t="s">
        <v>1495</v>
      </c>
      <c r="E190" s="132"/>
      <c r="F190" s="132"/>
      <c r="G190" s="152"/>
      <c r="H190" s="152"/>
      <c r="I190" s="66"/>
      <c r="J190" s="66"/>
      <c r="K190" s="52"/>
      <c r="L190" s="54"/>
      <c r="M190" s="55"/>
      <c r="N190" s="54"/>
      <c r="O190" s="55"/>
      <c r="P190" s="54"/>
      <c r="Q190" s="55"/>
      <c r="R190" s="54"/>
      <c r="S190" s="55"/>
      <c r="T190" s="54"/>
      <c r="U190" s="55"/>
      <c r="V190" s="56"/>
      <c r="W190" s="55"/>
      <c r="X190" s="56"/>
      <c r="Y190" s="55"/>
      <c r="Z190" s="56"/>
      <c r="AA190" s="55"/>
      <c r="AB190" s="56"/>
      <c r="AC190" s="55"/>
      <c r="AD190" s="56"/>
      <c r="AE190" s="55"/>
      <c r="AF190" s="56"/>
      <c r="AG190" s="56" t="str">
        <f>IF(ISBLANK(AF190),"",0.000001/AF190)</f>
        <v/>
      </c>
      <c r="AH190" s="55"/>
      <c r="AI190" s="56"/>
      <c r="AJ190" s="55"/>
      <c r="AK190" s="56"/>
      <c r="AL190" s="55"/>
      <c r="AM190" s="54"/>
      <c r="AN190" s="54" t="str">
        <f>IF(ISBLANK(AM190),"",0.000001/AM190)</f>
        <v/>
      </c>
      <c r="AO190" s="55"/>
      <c r="AP190" s="54"/>
      <c r="AQ190" s="55"/>
      <c r="AR190" s="54"/>
      <c r="AS190" s="55"/>
      <c r="AT190" s="54"/>
      <c r="AU190" s="56" t="str">
        <f t="shared" si="53"/>
        <v/>
      </c>
      <c r="AV190" s="56"/>
      <c r="AW190" s="54">
        <v>0.3</v>
      </c>
      <c r="AX190" s="111">
        <v>40086</v>
      </c>
      <c r="AY190" s="69">
        <f t="shared" si="62"/>
        <v>1</v>
      </c>
      <c r="AZ190" s="69">
        <v>1</v>
      </c>
      <c r="BA190" s="50"/>
      <c r="BB190" s="51"/>
      <c r="BC190" s="51"/>
      <c r="BD190" s="149" t="str">
        <f t="shared" si="64"/>
        <v>--</v>
      </c>
      <c r="BE190" s="150" t="str">
        <f t="shared" si="65"/>
        <v>--</v>
      </c>
      <c r="BF190" s="150" t="str">
        <f t="shared" si="66"/>
        <v>--</v>
      </c>
      <c r="BG190" s="151" t="str">
        <f t="shared" si="67"/>
        <v>--</v>
      </c>
      <c r="BH190" s="149">
        <f t="shared" si="54"/>
        <v>0.3</v>
      </c>
      <c r="BI190" s="150" t="str">
        <f t="shared" si="55"/>
        <v>--</v>
      </c>
      <c r="BJ190" s="150" t="str">
        <f t="shared" si="56"/>
        <v>P</v>
      </c>
      <c r="BK190" s="151">
        <f t="shared" si="57"/>
        <v>40086</v>
      </c>
      <c r="BL190" s="49" t="str">
        <f t="shared" si="58"/>
        <v/>
      </c>
      <c r="BM190" s="50" t="str">
        <f t="shared" si="63"/>
        <v/>
      </c>
      <c r="BN190" s="49" t="str">
        <f t="shared" si="60"/>
        <v/>
      </c>
      <c r="BO190" s="50" t="str">
        <f t="shared" si="61"/>
        <v/>
      </c>
      <c r="BP190" s="50"/>
      <c r="BQ190" s="50"/>
      <c r="BR190" s="51"/>
      <c r="BS190" s="51"/>
      <c r="BT190" s="51"/>
      <c r="BU190" s="51"/>
      <c r="BV190" s="50">
        <v>1</v>
      </c>
      <c r="BW190" s="50">
        <v>1</v>
      </c>
      <c r="BX190" s="50">
        <v>1</v>
      </c>
      <c r="BY190" s="50">
        <v>1</v>
      </c>
    </row>
    <row r="191" spans="1:77" s="48" customFormat="1" ht="15" customHeight="1">
      <c r="A191" s="223">
        <v>262</v>
      </c>
      <c r="B191" s="169" t="s">
        <v>373</v>
      </c>
      <c r="C191" s="53" t="s">
        <v>374</v>
      </c>
      <c r="D191" s="13"/>
      <c r="E191" s="132"/>
      <c r="F191" s="132"/>
      <c r="G191" s="152"/>
      <c r="H191" s="152"/>
      <c r="I191" s="66"/>
      <c r="J191" s="66"/>
      <c r="K191" s="52"/>
      <c r="L191" s="54"/>
      <c r="M191" s="55"/>
      <c r="N191" s="54"/>
      <c r="O191" s="55"/>
      <c r="P191" s="54"/>
      <c r="Q191" s="55"/>
      <c r="R191" s="54"/>
      <c r="S191" s="55"/>
      <c r="T191" s="54"/>
      <c r="U191" s="55"/>
      <c r="V191" s="56"/>
      <c r="W191" s="55"/>
      <c r="X191" s="56"/>
      <c r="Y191" s="55"/>
      <c r="Z191" s="56"/>
      <c r="AA191" s="55"/>
      <c r="AB191" s="56"/>
      <c r="AC191" s="55"/>
      <c r="AD191" s="56"/>
      <c r="AE191" s="55"/>
      <c r="AF191" s="56"/>
      <c r="AG191" s="56" t="str">
        <f>IF(ISBLANK(AF191),"",0.000001/AF191)</f>
        <v/>
      </c>
      <c r="AH191" s="55"/>
      <c r="AI191" s="56"/>
      <c r="AJ191" s="55"/>
      <c r="AK191" s="56"/>
      <c r="AL191" s="55"/>
      <c r="AM191" s="54"/>
      <c r="AN191" s="54" t="str">
        <f>IF(ISBLANK(AM191),"",0.000001/AM191)</f>
        <v/>
      </c>
      <c r="AO191" s="55"/>
      <c r="AP191" s="54"/>
      <c r="AQ191" s="55"/>
      <c r="AR191" s="54"/>
      <c r="AS191" s="55"/>
      <c r="AT191" s="54"/>
      <c r="AU191" s="56" t="str">
        <f t="shared" si="53"/>
        <v/>
      </c>
      <c r="AV191" s="56"/>
      <c r="AW191" s="54"/>
      <c r="AX191" s="54"/>
      <c r="AY191" s="69" t="str">
        <f t="shared" si="62"/>
        <v/>
      </c>
      <c r="AZ191" s="69"/>
      <c r="BA191" s="50"/>
      <c r="BB191" s="51"/>
      <c r="BC191" s="51"/>
      <c r="BD191" s="149" t="str">
        <f t="shared" si="64"/>
        <v>--</v>
      </c>
      <c r="BE191" s="150" t="str">
        <f t="shared" si="65"/>
        <v>--</v>
      </c>
      <c r="BF191" s="150" t="str">
        <f t="shared" si="66"/>
        <v>--</v>
      </c>
      <c r="BG191" s="151" t="str">
        <f t="shared" si="67"/>
        <v>--</v>
      </c>
      <c r="BH191" s="149" t="str">
        <f t="shared" si="54"/>
        <v>--</v>
      </c>
      <c r="BI191" s="150" t="str">
        <f t="shared" si="55"/>
        <v>--</v>
      </c>
      <c r="BJ191" s="150" t="str">
        <f t="shared" si="56"/>
        <v>--</v>
      </c>
      <c r="BK191" s="151" t="str">
        <f t="shared" si="57"/>
        <v>--</v>
      </c>
      <c r="BL191" s="49" t="str">
        <f t="shared" si="58"/>
        <v/>
      </c>
      <c r="BM191" s="50" t="str">
        <f t="shared" si="63"/>
        <v/>
      </c>
      <c r="BN191" s="49" t="str">
        <f t="shared" si="60"/>
        <v/>
      </c>
      <c r="BO191" s="50" t="str">
        <f t="shared" si="61"/>
        <v/>
      </c>
      <c r="BP191" s="50"/>
      <c r="BQ191" s="50"/>
      <c r="BR191" s="51"/>
      <c r="BS191" s="51"/>
      <c r="BT191" s="51"/>
      <c r="BU191" s="51"/>
      <c r="BV191" s="50">
        <v>1</v>
      </c>
      <c r="BW191" s="50">
        <v>1</v>
      </c>
      <c r="BX191" s="50">
        <v>1</v>
      </c>
      <c r="BY191" s="50">
        <v>1</v>
      </c>
    </row>
    <row r="192" spans="1:77" s="48" customFormat="1" ht="15" customHeight="1">
      <c r="A192" s="223">
        <v>523</v>
      </c>
      <c r="B192" s="169" t="s">
        <v>376</v>
      </c>
      <c r="C192" s="11" t="s">
        <v>377</v>
      </c>
      <c r="D192" s="11"/>
      <c r="E192" s="155"/>
      <c r="F192" s="155"/>
      <c r="G192" s="156"/>
      <c r="H192" s="156"/>
      <c r="I192" s="68"/>
      <c r="J192" s="68"/>
      <c r="K192" s="73"/>
      <c r="L192" s="54"/>
      <c r="M192" s="55"/>
      <c r="N192" s="54"/>
      <c r="O192" s="55"/>
      <c r="P192" s="54"/>
      <c r="Q192" s="55"/>
      <c r="R192" s="54"/>
      <c r="S192" s="55"/>
      <c r="T192" s="54">
        <v>6</v>
      </c>
      <c r="U192" s="55">
        <v>34851</v>
      </c>
      <c r="V192" s="56">
        <v>7</v>
      </c>
      <c r="W192" s="55">
        <v>34851</v>
      </c>
      <c r="X192" s="56"/>
      <c r="Y192" s="55"/>
      <c r="Z192" s="56"/>
      <c r="AA192" s="55"/>
      <c r="AB192" s="56"/>
      <c r="AC192" s="55"/>
      <c r="AD192" s="56"/>
      <c r="AE192" s="55"/>
      <c r="AF192" s="56"/>
      <c r="AG192" s="56" t="str">
        <f t="shared" si="48"/>
        <v/>
      </c>
      <c r="AH192" s="55"/>
      <c r="AI192" s="56"/>
      <c r="AJ192" s="55"/>
      <c r="AK192" s="56"/>
      <c r="AL192" s="55"/>
      <c r="AM192" s="54"/>
      <c r="AN192" s="54" t="str">
        <f t="shared" si="46"/>
        <v/>
      </c>
      <c r="AO192" s="55"/>
      <c r="AP192" s="54">
        <v>0.8</v>
      </c>
      <c r="AQ192" s="55">
        <v>32021</v>
      </c>
      <c r="AR192" s="54"/>
      <c r="AS192" s="55"/>
      <c r="AT192" s="54"/>
      <c r="AU192" s="56" t="str">
        <f t="shared" si="53"/>
        <v/>
      </c>
      <c r="AV192" s="56"/>
      <c r="AW192" s="54"/>
      <c r="AX192" s="54"/>
      <c r="AY192" s="69" t="str">
        <f t="shared" si="62"/>
        <v/>
      </c>
      <c r="AZ192" s="69"/>
      <c r="BA192" s="50"/>
      <c r="BB192" s="51"/>
      <c r="BC192" s="51"/>
      <c r="BD192" s="149" t="str">
        <f t="shared" si="64"/>
        <v>--</v>
      </c>
      <c r="BE192" s="150" t="str">
        <f t="shared" si="65"/>
        <v>--</v>
      </c>
      <c r="BF192" s="150" t="str">
        <f t="shared" si="66"/>
        <v>--</v>
      </c>
      <c r="BG192" s="151" t="str">
        <f t="shared" si="67"/>
        <v>--</v>
      </c>
      <c r="BH192" s="149" t="str">
        <f t="shared" si="54"/>
        <v>--</v>
      </c>
      <c r="BI192" s="150" t="str">
        <f t="shared" si="55"/>
        <v>--</v>
      </c>
      <c r="BJ192" s="150" t="str">
        <f t="shared" si="56"/>
        <v>--</v>
      </c>
      <c r="BK192" s="151" t="str">
        <f t="shared" si="57"/>
        <v>--</v>
      </c>
      <c r="BL192" s="49" t="str">
        <f t="shared" si="58"/>
        <v/>
      </c>
      <c r="BM192" s="50" t="str">
        <f t="shared" ref="BM192:BM223" si="68">IF(COUNTBLANK(BL192),"",IF(BL192=J192,"S",IF(BL192=P192,"T",IF(BL192=X192,"O",IF(BL192=N192,"Tint","")))))</f>
        <v/>
      </c>
      <c r="BN192" s="49" t="str">
        <f t="shared" si="60"/>
        <v/>
      </c>
      <c r="BO192" s="50" t="str">
        <f t="shared" si="61"/>
        <v/>
      </c>
      <c r="BP192" s="50"/>
      <c r="BQ192" s="50"/>
      <c r="BR192" s="51"/>
      <c r="BS192" s="51"/>
      <c r="BT192" s="51"/>
      <c r="BU192" s="51"/>
      <c r="BV192" s="50">
        <v>1</v>
      </c>
      <c r="BW192" s="50">
        <v>1</v>
      </c>
      <c r="BX192" s="50">
        <v>1</v>
      </c>
      <c r="BY192" s="50">
        <v>1</v>
      </c>
    </row>
    <row r="193" spans="1:77" s="48" customFormat="1" ht="15" customHeight="1">
      <c r="A193" s="223">
        <v>202</v>
      </c>
      <c r="B193" s="169" t="s">
        <v>378</v>
      </c>
      <c r="C193" s="53" t="s">
        <v>379</v>
      </c>
      <c r="D193" s="13"/>
      <c r="E193" s="132"/>
      <c r="F193" s="132"/>
      <c r="G193" s="152"/>
      <c r="H193" s="152"/>
      <c r="I193" s="66"/>
      <c r="J193" s="66"/>
      <c r="K193" s="52" t="s">
        <v>25</v>
      </c>
      <c r="L193" s="54"/>
      <c r="M193" s="55"/>
      <c r="N193" s="54"/>
      <c r="O193" s="55"/>
      <c r="P193" s="54"/>
      <c r="Q193" s="55"/>
      <c r="R193" s="54"/>
      <c r="S193" s="55"/>
      <c r="T193" s="54"/>
      <c r="U193" s="55"/>
      <c r="V193" s="56"/>
      <c r="W193" s="55"/>
      <c r="X193" s="56"/>
      <c r="Y193" s="55"/>
      <c r="Z193" s="56"/>
      <c r="AA193" s="55"/>
      <c r="AB193" s="56"/>
      <c r="AC193" s="55"/>
      <c r="AD193" s="56"/>
      <c r="AE193" s="55"/>
      <c r="AF193" s="56"/>
      <c r="AG193" s="56" t="str">
        <f t="shared" si="48"/>
        <v/>
      </c>
      <c r="AH193" s="55"/>
      <c r="AI193" s="56"/>
      <c r="AJ193" s="55"/>
      <c r="AK193" s="56"/>
      <c r="AL193" s="55"/>
      <c r="AM193" s="54"/>
      <c r="AN193" s="54" t="str">
        <f t="shared" si="46"/>
        <v/>
      </c>
      <c r="AO193" s="55"/>
      <c r="AP193" s="54"/>
      <c r="AQ193" s="55"/>
      <c r="AR193" s="54"/>
      <c r="AS193" s="55"/>
      <c r="AT193" s="54"/>
      <c r="AU193" s="56" t="str">
        <f t="shared" si="53"/>
        <v/>
      </c>
      <c r="AV193" s="56"/>
      <c r="AW193" s="54"/>
      <c r="AX193" s="54"/>
      <c r="AY193" s="69" t="str">
        <f t="shared" si="62"/>
        <v/>
      </c>
      <c r="AZ193" s="69"/>
      <c r="BA193" s="50"/>
      <c r="BB193" s="51"/>
      <c r="BC193" s="51"/>
      <c r="BD193" s="149" t="str">
        <f t="shared" si="64"/>
        <v>--</v>
      </c>
      <c r="BE193" s="150" t="str">
        <f t="shared" si="65"/>
        <v>--</v>
      </c>
      <c r="BF193" s="150" t="str">
        <f t="shared" si="66"/>
        <v>--</v>
      </c>
      <c r="BG193" s="151" t="str">
        <f t="shared" si="67"/>
        <v>--</v>
      </c>
      <c r="BH193" s="149" t="str">
        <f t="shared" si="54"/>
        <v>--</v>
      </c>
      <c r="BI193" s="150" t="str">
        <f t="shared" si="55"/>
        <v>--</v>
      </c>
      <c r="BJ193" s="150" t="str">
        <f t="shared" si="56"/>
        <v>--</v>
      </c>
      <c r="BK193" s="151" t="str">
        <f t="shared" si="57"/>
        <v>--</v>
      </c>
      <c r="BL193" s="49" t="str">
        <f t="shared" si="58"/>
        <v/>
      </c>
      <c r="BM193" s="50" t="str">
        <f t="shared" si="68"/>
        <v/>
      </c>
      <c r="BN193" s="49" t="str">
        <f t="shared" si="60"/>
        <v/>
      </c>
      <c r="BO193" s="50" t="str">
        <f t="shared" si="61"/>
        <v/>
      </c>
      <c r="BP193" s="50"/>
      <c r="BQ193" s="50"/>
      <c r="BR193" s="51"/>
      <c r="BS193" s="51"/>
      <c r="BT193" s="51"/>
      <c r="BU193" s="51"/>
      <c r="BV193" s="50">
        <v>1</v>
      </c>
      <c r="BW193" s="50">
        <v>1</v>
      </c>
      <c r="BX193" s="50">
        <v>1</v>
      </c>
      <c r="BY193" s="50">
        <v>1</v>
      </c>
    </row>
    <row r="194" spans="1:77" s="48" customFormat="1" ht="15" customHeight="1">
      <c r="A194" s="223">
        <v>203</v>
      </c>
      <c r="B194" s="169" t="s">
        <v>380</v>
      </c>
      <c r="C194" s="11" t="s">
        <v>381</v>
      </c>
      <c r="D194" s="11"/>
      <c r="E194" s="155"/>
      <c r="F194" s="155"/>
      <c r="G194" s="156"/>
      <c r="H194" s="156"/>
      <c r="I194" s="68"/>
      <c r="J194" s="68"/>
      <c r="K194" s="73"/>
      <c r="L194" s="54"/>
      <c r="M194" s="55"/>
      <c r="N194" s="54"/>
      <c r="O194" s="55"/>
      <c r="P194" s="54"/>
      <c r="Q194" s="55"/>
      <c r="R194" s="54"/>
      <c r="S194" s="55"/>
      <c r="T194" s="54">
        <v>1</v>
      </c>
      <c r="U194" s="55">
        <v>42248</v>
      </c>
      <c r="V194" s="56"/>
      <c r="W194" s="55"/>
      <c r="X194" s="56"/>
      <c r="Y194" s="55"/>
      <c r="Z194" s="56"/>
      <c r="AA194" s="55"/>
      <c r="AB194" s="56"/>
      <c r="AC194" s="55"/>
      <c r="AD194" s="56"/>
      <c r="AE194" s="55"/>
      <c r="AF194" s="56"/>
      <c r="AG194" s="56" t="str">
        <f t="shared" si="48"/>
        <v/>
      </c>
      <c r="AH194" s="55"/>
      <c r="AI194" s="56"/>
      <c r="AJ194" s="55"/>
      <c r="AK194" s="56"/>
      <c r="AL194" s="55"/>
      <c r="AM194" s="54"/>
      <c r="AN194" s="54" t="str">
        <f t="shared" si="46"/>
        <v/>
      </c>
      <c r="AO194" s="55"/>
      <c r="AP194" s="54"/>
      <c r="AQ194" s="55"/>
      <c r="AR194" s="54"/>
      <c r="AS194" s="55"/>
      <c r="AT194" s="54"/>
      <c r="AU194" s="56" t="str">
        <f t="shared" si="53"/>
        <v/>
      </c>
      <c r="AV194" s="56"/>
      <c r="AW194" s="54"/>
      <c r="AX194" s="54"/>
      <c r="AY194" s="69" t="str">
        <f t="shared" si="62"/>
        <v/>
      </c>
      <c r="AZ194" s="69"/>
      <c r="BA194" s="50"/>
      <c r="BB194" s="51"/>
      <c r="BC194" s="51"/>
      <c r="BD194" s="149" t="str">
        <f t="shared" ref="BD194:BD225" si="69">IF(AND(G194="",AH194="",AO194="",AV194=""), "--", IF(AND(G194&gt;=AH194,G194&gt;=AO194,G194&gt;=AV194), F194, IF(AND(AH194&gt;=AO194,AH194&gt;=AV194), AG194, IF(AO194&gt;=AV194, AN194, IF(ISNUMBER(AV194), AU194, "--")))))</f>
        <v>--</v>
      </c>
      <c r="BE194" s="150" t="str">
        <f t="shared" ref="BE194:BE225" si="70">IF(BD194="--","--", IF(BD194=F194,"A","--"))</f>
        <v>--</v>
      </c>
      <c r="BF194" s="150" t="str">
        <f t="shared" ref="BF194:BF225" si="71">IF(BD194="--","--", IF(BD194=AG194,"O", IF(BD194=AN194,"I", IF(BD194=AU194,"P", IF(BD194=F194,"A")))))</f>
        <v>--</v>
      </c>
      <c r="BG194" s="151" t="str">
        <f t="shared" ref="BG194:BG225" si="72">IF(AND(G194="",AH194="",AO194="",AV194=""), "--", IF(AND(G194&gt;=AH194,G194&gt;=AO194,G194&gt;=AV194), G194, IF(AND(AH194&gt;=AO194,AH194&gt;=AV194), AH194, IF(AO194&gt;=AV194, AO194, IF(ISNUMBER(AV194), AV194, "--")))))</f>
        <v>--</v>
      </c>
      <c r="BH194" s="149" t="str">
        <f t="shared" si="54"/>
        <v>--</v>
      </c>
      <c r="BI194" s="150" t="str">
        <f t="shared" si="55"/>
        <v>--</v>
      </c>
      <c r="BJ194" s="150" t="str">
        <f t="shared" si="56"/>
        <v>--</v>
      </c>
      <c r="BK194" s="151" t="str">
        <f t="shared" si="57"/>
        <v>--</v>
      </c>
      <c r="BL194" s="49" t="str">
        <f t="shared" si="58"/>
        <v/>
      </c>
      <c r="BM194" s="50" t="str">
        <f t="shared" si="68"/>
        <v/>
      </c>
      <c r="BN194" s="49" t="str">
        <f t="shared" si="60"/>
        <v/>
      </c>
      <c r="BO194" s="50" t="str">
        <f t="shared" si="61"/>
        <v/>
      </c>
      <c r="BP194" s="50"/>
      <c r="BQ194" s="50"/>
      <c r="BR194" s="51"/>
      <c r="BS194" s="51"/>
      <c r="BT194" s="51"/>
      <c r="BU194" s="51"/>
      <c r="BV194" s="50">
        <v>1</v>
      </c>
      <c r="BW194" s="50">
        <v>1</v>
      </c>
      <c r="BX194" s="50">
        <v>1</v>
      </c>
      <c r="BY194" s="50">
        <v>1</v>
      </c>
    </row>
    <row r="195" spans="1:77" s="48" customFormat="1" ht="15" customHeight="1">
      <c r="A195" s="223">
        <v>244</v>
      </c>
      <c r="B195" s="169" t="s">
        <v>382</v>
      </c>
      <c r="C195" s="57" t="s">
        <v>383</v>
      </c>
      <c r="D195" s="303" t="s">
        <v>1495</v>
      </c>
      <c r="E195" s="153"/>
      <c r="F195" s="153"/>
      <c r="G195" s="154"/>
      <c r="H195" s="154"/>
      <c r="I195" s="67"/>
      <c r="J195" s="67"/>
      <c r="K195" s="72"/>
      <c r="L195" s="54"/>
      <c r="M195" s="55"/>
      <c r="N195" s="54"/>
      <c r="O195" s="55"/>
      <c r="P195" s="54"/>
      <c r="Q195" s="55"/>
      <c r="R195" s="54"/>
      <c r="S195" s="55"/>
      <c r="T195" s="54"/>
      <c r="U195" s="55"/>
      <c r="V195" s="56"/>
      <c r="W195" s="55"/>
      <c r="X195" s="56"/>
      <c r="Y195" s="55"/>
      <c r="Z195" s="56"/>
      <c r="AA195" s="55"/>
      <c r="AB195" s="56"/>
      <c r="AC195" s="55"/>
      <c r="AD195" s="56"/>
      <c r="AE195" s="55"/>
      <c r="AF195" s="56"/>
      <c r="AG195" s="56" t="str">
        <f t="shared" si="48"/>
        <v/>
      </c>
      <c r="AH195" s="55"/>
      <c r="AI195" s="56"/>
      <c r="AJ195" s="55"/>
      <c r="AK195" s="56">
        <v>40000</v>
      </c>
      <c r="AL195" s="55">
        <v>34578</v>
      </c>
      <c r="AM195" s="54"/>
      <c r="AN195" s="54" t="str">
        <f t="shared" si="46"/>
        <v/>
      </c>
      <c r="AO195" s="55"/>
      <c r="AP195" s="54"/>
      <c r="AQ195" s="55"/>
      <c r="AR195" s="54"/>
      <c r="AS195" s="55"/>
      <c r="AT195" s="54"/>
      <c r="AU195" s="56" t="str">
        <f t="shared" si="53"/>
        <v/>
      </c>
      <c r="AV195" s="56"/>
      <c r="AW195" s="54"/>
      <c r="AX195" s="54"/>
      <c r="AY195" s="69">
        <f t="shared" si="62"/>
        <v>1</v>
      </c>
      <c r="AZ195" s="69">
        <v>1</v>
      </c>
      <c r="BA195" s="50"/>
      <c r="BB195" s="51"/>
      <c r="BC195" s="51"/>
      <c r="BD195" s="149" t="str">
        <f t="shared" si="69"/>
        <v>--</v>
      </c>
      <c r="BE195" s="150" t="str">
        <f t="shared" si="70"/>
        <v>--</v>
      </c>
      <c r="BF195" s="150" t="str">
        <f t="shared" si="71"/>
        <v>--</v>
      </c>
      <c r="BG195" s="151" t="str">
        <f t="shared" si="72"/>
        <v>--</v>
      </c>
      <c r="BH195" s="149">
        <f t="shared" si="54"/>
        <v>40000</v>
      </c>
      <c r="BI195" s="150" t="str">
        <f t="shared" si="55"/>
        <v>--</v>
      </c>
      <c r="BJ195" s="150" t="str">
        <f t="shared" si="56"/>
        <v>I</v>
      </c>
      <c r="BK195" s="151">
        <f t="shared" si="57"/>
        <v>34578</v>
      </c>
      <c r="BL195" s="49" t="str">
        <f t="shared" si="58"/>
        <v/>
      </c>
      <c r="BM195" s="50" t="str">
        <f t="shared" si="68"/>
        <v/>
      </c>
      <c r="BN195" s="49" t="str">
        <f t="shared" si="60"/>
        <v/>
      </c>
      <c r="BO195" s="50" t="str">
        <f t="shared" si="61"/>
        <v/>
      </c>
      <c r="BP195" s="50"/>
      <c r="BQ195" s="50"/>
      <c r="BR195" s="51"/>
      <c r="BS195" s="51"/>
      <c r="BT195" s="51"/>
      <c r="BU195" s="51"/>
      <c r="BV195" s="50">
        <v>1</v>
      </c>
      <c r="BW195" s="50">
        <v>1</v>
      </c>
      <c r="BX195" s="50">
        <v>1</v>
      </c>
      <c r="BY195" s="50">
        <v>1</v>
      </c>
    </row>
    <row r="196" spans="1:77" s="48" customFormat="1" ht="15" customHeight="1">
      <c r="A196" s="223">
        <v>204</v>
      </c>
      <c r="B196" s="169" t="s">
        <v>384</v>
      </c>
      <c r="C196" s="57" t="s">
        <v>385</v>
      </c>
      <c r="D196" s="57"/>
      <c r="E196" s="153"/>
      <c r="F196" s="153"/>
      <c r="G196" s="154"/>
      <c r="H196" s="154"/>
      <c r="I196" s="67"/>
      <c r="J196" s="67"/>
      <c r="K196" s="72"/>
      <c r="L196" s="54"/>
      <c r="M196" s="55"/>
      <c r="N196" s="54"/>
      <c r="O196" s="55"/>
      <c r="P196" s="54"/>
      <c r="Q196" s="55"/>
      <c r="R196" s="54"/>
      <c r="S196" s="55"/>
      <c r="T196" s="54"/>
      <c r="U196" s="55"/>
      <c r="V196" s="56"/>
      <c r="W196" s="55"/>
      <c r="X196" s="56"/>
      <c r="Y196" s="55"/>
      <c r="Z196" s="56"/>
      <c r="AA196" s="55"/>
      <c r="AB196" s="56"/>
      <c r="AC196" s="55"/>
      <c r="AD196" s="56"/>
      <c r="AE196" s="55"/>
      <c r="AF196" s="56"/>
      <c r="AG196" s="56" t="str">
        <f t="shared" si="48"/>
        <v/>
      </c>
      <c r="AH196" s="55"/>
      <c r="AI196" s="56"/>
      <c r="AJ196" s="55"/>
      <c r="AK196" s="56"/>
      <c r="AL196" s="55"/>
      <c r="AM196" s="54"/>
      <c r="AN196" s="54" t="str">
        <f t="shared" ref="AN196:AN259" si="73">IF(ISBLANK(AM196),"",0.000001/AM196)</f>
        <v/>
      </c>
      <c r="AO196" s="55"/>
      <c r="AP196" s="54"/>
      <c r="AQ196" s="55"/>
      <c r="AR196" s="54"/>
      <c r="AS196" s="55"/>
      <c r="AT196" s="54"/>
      <c r="AU196" s="56" t="str">
        <f t="shared" si="53"/>
        <v/>
      </c>
      <c r="AV196" s="56"/>
      <c r="AW196" s="54"/>
      <c r="AX196" s="54"/>
      <c r="AY196" s="69" t="str">
        <f t="shared" si="62"/>
        <v/>
      </c>
      <c r="AZ196" s="69"/>
      <c r="BA196" s="50"/>
      <c r="BB196" s="51"/>
      <c r="BC196" s="51"/>
      <c r="BD196" s="149" t="str">
        <f t="shared" si="69"/>
        <v>--</v>
      </c>
      <c r="BE196" s="150" t="str">
        <f t="shared" si="70"/>
        <v>--</v>
      </c>
      <c r="BF196" s="150" t="str">
        <f t="shared" si="71"/>
        <v>--</v>
      </c>
      <c r="BG196" s="151" t="str">
        <f t="shared" si="72"/>
        <v>--</v>
      </c>
      <c r="BH196" s="149" t="str">
        <f t="shared" si="54"/>
        <v>--</v>
      </c>
      <c r="BI196" s="150" t="str">
        <f t="shared" si="55"/>
        <v>--</v>
      </c>
      <c r="BJ196" s="150" t="str">
        <f t="shared" si="56"/>
        <v>--</v>
      </c>
      <c r="BK196" s="151" t="str">
        <f t="shared" si="57"/>
        <v>--</v>
      </c>
      <c r="BL196" s="49" t="str">
        <f t="shared" si="58"/>
        <v/>
      </c>
      <c r="BM196" s="50" t="str">
        <f t="shared" si="68"/>
        <v/>
      </c>
      <c r="BN196" s="49" t="str">
        <f t="shared" si="60"/>
        <v/>
      </c>
      <c r="BO196" s="50" t="str">
        <f t="shared" si="61"/>
        <v/>
      </c>
      <c r="BP196" s="50"/>
      <c r="BQ196" s="50"/>
      <c r="BR196" s="51"/>
      <c r="BS196" s="51"/>
      <c r="BT196" s="51"/>
      <c r="BU196" s="51"/>
      <c r="BV196" s="50">
        <v>1</v>
      </c>
      <c r="BW196" s="50">
        <v>1</v>
      </c>
      <c r="BX196" s="50">
        <v>1</v>
      </c>
      <c r="BY196" s="50">
        <v>1</v>
      </c>
    </row>
    <row r="197" spans="1:77" s="48" customFormat="1" ht="15" customHeight="1">
      <c r="A197" s="223">
        <v>205</v>
      </c>
      <c r="B197" s="169" t="s">
        <v>386</v>
      </c>
      <c r="C197" s="57" t="s">
        <v>387</v>
      </c>
      <c r="D197" s="57"/>
      <c r="E197" s="153"/>
      <c r="F197" s="153"/>
      <c r="G197" s="154"/>
      <c r="H197" s="154"/>
      <c r="I197" s="67"/>
      <c r="J197" s="67"/>
      <c r="K197" s="72"/>
      <c r="L197" s="54"/>
      <c r="M197" s="55"/>
      <c r="N197" s="54"/>
      <c r="O197" s="55"/>
      <c r="P197" s="54"/>
      <c r="Q197" s="55"/>
      <c r="R197" s="54"/>
      <c r="S197" s="55"/>
      <c r="T197" s="54"/>
      <c r="U197" s="55"/>
      <c r="V197" s="56"/>
      <c r="W197" s="55"/>
      <c r="X197" s="56"/>
      <c r="Y197" s="55"/>
      <c r="Z197" s="56"/>
      <c r="AA197" s="55"/>
      <c r="AB197" s="56"/>
      <c r="AC197" s="55"/>
      <c r="AD197" s="56"/>
      <c r="AE197" s="55"/>
      <c r="AF197" s="56"/>
      <c r="AG197" s="56" t="str">
        <f t="shared" ref="AG197:AG260" si="74">IF(ISBLANK(AF197),"",0.000001/AF197)</f>
        <v/>
      </c>
      <c r="AH197" s="55"/>
      <c r="AI197" s="56"/>
      <c r="AJ197" s="55"/>
      <c r="AK197" s="56"/>
      <c r="AL197" s="55"/>
      <c r="AM197" s="54"/>
      <c r="AN197" s="54" t="str">
        <f t="shared" si="73"/>
        <v/>
      </c>
      <c r="AO197" s="55"/>
      <c r="AP197" s="54"/>
      <c r="AQ197" s="55"/>
      <c r="AR197" s="54"/>
      <c r="AS197" s="55"/>
      <c r="AT197" s="54"/>
      <c r="AU197" s="56" t="str">
        <f t="shared" si="53"/>
        <v/>
      </c>
      <c r="AV197" s="56"/>
      <c r="AW197" s="54"/>
      <c r="AX197" s="54"/>
      <c r="AY197" s="69" t="str">
        <f t="shared" si="62"/>
        <v/>
      </c>
      <c r="AZ197" s="69"/>
      <c r="BA197" s="50"/>
      <c r="BB197" s="51"/>
      <c r="BC197" s="51"/>
      <c r="BD197" s="149" t="str">
        <f t="shared" si="69"/>
        <v>--</v>
      </c>
      <c r="BE197" s="150" t="str">
        <f t="shared" si="70"/>
        <v>--</v>
      </c>
      <c r="BF197" s="150" t="str">
        <f t="shared" si="71"/>
        <v>--</v>
      </c>
      <c r="BG197" s="151" t="str">
        <f t="shared" si="72"/>
        <v>--</v>
      </c>
      <c r="BH197" s="149" t="str">
        <f t="shared" si="54"/>
        <v>--</v>
      </c>
      <c r="BI197" s="150" t="str">
        <f t="shared" si="55"/>
        <v>--</v>
      </c>
      <c r="BJ197" s="150" t="str">
        <f t="shared" si="56"/>
        <v>--</v>
      </c>
      <c r="BK197" s="151" t="str">
        <f t="shared" si="57"/>
        <v>--</v>
      </c>
      <c r="BL197" s="49" t="str">
        <f t="shared" si="58"/>
        <v/>
      </c>
      <c r="BM197" s="50" t="str">
        <f t="shared" si="68"/>
        <v/>
      </c>
      <c r="BN197" s="49" t="str">
        <f t="shared" si="60"/>
        <v/>
      </c>
      <c r="BO197" s="50" t="str">
        <f t="shared" si="61"/>
        <v/>
      </c>
      <c r="BP197" s="50"/>
      <c r="BQ197" s="50"/>
      <c r="BR197" s="51"/>
      <c r="BS197" s="51"/>
      <c r="BT197" s="51"/>
      <c r="BU197" s="51"/>
      <c r="BV197" s="50">
        <v>1</v>
      </c>
      <c r="BW197" s="50">
        <v>1</v>
      </c>
      <c r="BX197" s="50">
        <v>1</v>
      </c>
      <c r="BY197" s="50">
        <v>1</v>
      </c>
    </row>
    <row r="198" spans="1:77" s="48" customFormat="1" ht="15" customHeight="1">
      <c r="A198" s="223">
        <v>206</v>
      </c>
      <c r="B198" s="169" t="s">
        <v>388</v>
      </c>
      <c r="C198" s="53" t="s">
        <v>389</v>
      </c>
      <c r="D198" s="13"/>
      <c r="E198" s="132"/>
      <c r="F198" s="132"/>
      <c r="G198" s="152"/>
      <c r="H198" s="152"/>
      <c r="I198" s="66"/>
      <c r="J198" s="66"/>
      <c r="K198" s="52" t="s">
        <v>25</v>
      </c>
      <c r="L198" s="54"/>
      <c r="M198" s="55"/>
      <c r="N198" s="54"/>
      <c r="O198" s="55"/>
      <c r="P198" s="54"/>
      <c r="Q198" s="55"/>
      <c r="R198" s="54"/>
      <c r="S198" s="55"/>
      <c r="T198" s="54"/>
      <c r="U198" s="55"/>
      <c r="V198" s="56"/>
      <c r="W198" s="55"/>
      <c r="X198" s="56"/>
      <c r="Y198" s="55"/>
      <c r="Z198" s="56"/>
      <c r="AA198" s="55"/>
      <c r="AB198" s="56"/>
      <c r="AC198" s="55"/>
      <c r="AD198" s="56"/>
      <c r="AE198" s="55"/>
      <c r="AF198" s="56"/>
      <c r="AG198" s="56" t="str">
        <f t="shared" si="74"/>
        <v/>
      </c>
      <c r="AH198" s="55"/>
      <c r="AI198" s="56"/>
      <c r="AJ198" s="55"/>
      <c r="AK198" s="56"/>
      <c r="AL198" s="55"/>
      <c r="AM198" s="54"/>
      <c r="AN198" s="54" t="str">
        <f t="shared" si="73"/>
        <v/>
      </c>
      <c r="AO198" s="55"/>
      <c r="AP198" s="54"/>
      <c r="AQ198" s="55"/>
      <c r="AR198" s="54"/>
      <c r="AS198" s="55"/>
      <c r="AT198" s="54"/>
      <c r="AU198" s="56" t="str">
        <f t="shared" si="53"/>
        <v/>
      </c>
      <c r="AV198" s="56"/>
      <c r="AW198" s="54"/>
      <c r="AX198" s="54"/>
      <c r="AY198" s="69" t="str">
        <f t="shared" si="62"/>
        <v/>
      </c>
      <c r="AZ198" s="69"/>
      <c r="BA198" s="50"/>
      <c r="BB198" s="51"/>
      <c r="BC198" s="51"/>
      <c r="BD198" s="149" t="str">
        <f t="shared" si="69"/>
        <v>--</v>
      </c>
      <c r="BE198" s="150" t="str">
        <f t="shared" si="70"/>
        <v>--</v>
      </c>
      <c r="BF198" s="150" t="str">
        <f t="shared" si="71"/>
        <v>--</v>
      </c>
      <c r="BG198" s="151" t="str">
        <f t="shared" si="72"/>
        <v>--</v>
      </c>
      <c r="BH198" s="149" t="str">
        <f t="shared" si="54"/>
        <v>--</v>
      </c>
      <c r="BI198" s="150" t="str">
        <f t="shared" si="55"/>
        <v>--</v>
      </c>
      <c r="BJ198" s="150" t="str">
        <f t="shared" si="56"/>
        <v>--</v>
      </c>
      <c r="BK198" s="151" t="str">
        <f t="shared" si="57"/>
        <v>--</v>
      </c>
      <c r="BL198" s="49" t="str">
        <f t="shared" si="58"/>
        <v/>
      </c>
      <c r="BM198" s="50" t="str">
        <f t="shared" si="68"/>
        <v/>
      </c>
      <c r="BN198" s="49" t="str">
        <f t="shared" si="60"/>
        <v/>
      </c>
      <c r="BO198" s="50" t="str">
        <f t="shared" si="61"/>
        <v/>
      </c>
      <c r="BP198" s="50"/>
      <c r="BQ198" s="50"/>
      <c r="BR198" s="51"/>
      <c r="BS198" s="51"/>
      <c r="BT198" s="51"/>
      <c r="BU198" s="51"/>
      <c r="BV198" s="50">
        <v>1</v>
      </c>
      <c r="BW198" s="50">
        <v>1</v>
      </c>
      <c r="BX198" s="50">
        <v>1</v>
      </c>
      <c r="BY198" s="50">
        <v>1</v>
      </c>
    </row>
    <row r="199" spans="1:77" s="48" customFormat="1" ht="15" customHeight="1">
      <c r="A199" s="223">
        <v>207</v>
      </c>
      <c r="B199" s="169" t="s">
        <v>390</v>
      </c>
      <c r="C199" s="53" t="s">
        <v>391</v>
      </c>
      <c r="D199" s="13"/>
      <c r="E199" s="132"/>
      <c r="F199" s="132"/>
      <c r="G199" s="152"/>
      <c r="H199" s="152"/>
      <c r="I199" s="66"/>
      <c r="J199" s="66"/>
      <c r="K199" s="52" t="s">
        <v>25</v>
      </c>
      <c r="L199" s="54"/>
      <c r="M199" s="55"/>
      <c r="N199" s="54"/>
      <c r="O199" s="55"/>
      <c r="P199" s="54"/>
      <c r="Q199" s="55"/>
      <c r="R199" s="54"/>
      <c r="S199" s="55"/>
      <c r="T199" s="54"/>
      <c r="U199" s="55"/>
      <c r="V199" s="56"/>
      <c r="W199" s="55"/>
      <c r="X199" s="56"/>
      <c r="Y199" s="55"/>
      <c r="Z199" s="56"/>
      <c r="AA199" s="55"/>
      <c r="AB199" s="56"/>
      <c r="AC199" s="55"/>
      <c r="AD199" s="56"/>
      <c r="AE199" s="55"/>
      <c r="AF199" s="56">
        <v>1.2999999999999999E-3</v>
      </c>
      <c r="AG199" s="56">
        <f t="shared" si="74"/>
        <v>7.6923076923076923E-4</v>
      </c>
      <c r="AH199" s="55">
        <v>36251</v>
      </c>
      <c r="AI199" s="56"/>
      <c r="AJ199" s="55"/>
      <c r="AK199" s="56"/>
      <c r="AL199" s="55"/>
      <c r="AM199" s="54"/>
      <c r="AN199" s="54" t="str">
        <f t="shared" si="73"/>
        <v/>
      </c>
      <c r="AO199" s="55"/>
      <c r="AP199" s="54"/>
      <c r="AQ199" s="55"/>
      <c r="AR199" s="54"/>
      <c r="AS199" s="55"/>
      <c r="AT199" s="54"/>
      <c r="AU199" s="56" t="str">
        <f t="shared" si="53"/>
        <v/>
      </c>
      <c r="AV199" s="56"/>
      <c r="AW199" s="54"/>
      <c r="AX199" s="54"/>
      <c r="AY199" s="69">
        <f t="shared" si="62"/>
        <v>1</v>
      </c>
      <c r="AZ199" s="69">
        <v>1</v>
      </c>
      <c r="BA199" s="50"/>
      <c r="BB199" s="51"/>
      <c r="BC199" s="51"/>
      <c r="BD199" s="149">
        <f t="shared" si="69"/>
        <v>7.6923076923076923E-4</v>
      </c>
      <c r="BE199" s="150" t="str">
        <f t="shared" si="70"/>
        <v>--</v>
      </c>
      <c r="BF199" s="150" t="str">
        <f t="shared" si="71"/>
        <v>O</v>
      </c>
      <c r="BG199" s="151">
        <f t="shared" si="72"/>
        <v>36251</v>
      </c>
      <c r="BH199" s="149" t="str">
        <f t="shared" ref="BH199:BH262" si="75">IF(AND(H199="",M199="",AC199="",AL199="",AX199=""), "--", IF(AND(H199&gt;=M199,H199&gt;=AC199,H199&gt;=AL199,H199&gt;=AX199), F199, IF(AND(M199&gt;=AC199,M199&gt;=AL199,M199&gt;=AX199), L199, IF(AND(AC199&gt;=AL199,AC199&gt;=AX199), AB199, IF(AL199&gt;=AX199, AK199, IF(ISNUMBER(AX199), AW199, "--"))))))</f>
        <v>--</v>
      </c>
      <c r="BI199" s="150" t="str">
        <f t="shared" ref="BI199:BI262" si="76">IF(BH199="","--", IF(BH199=F199,"A","--"))</f>
        <v>--</v>
      </c>
      <c r="BJ199" s="150" t="str">
        <f t="shared" ref="BJ199:BJ262" si="77">IF(BH199="--","--", IF(BH199=L199,"T", IF(BH199=AB199,"O", IF(BH199=AK199,"I", IF(BH199=AW199,"P", IF(BH199=F199,"A"))))))</f>
        <v>--</v>
      </c>
      <c r="BK199" s="151" t="str">
        <f t="shared" ref="BK199:BK262" si="78">IF(AND(H199="",M199="",AC199="",AL199="",AX199=""), "--", IF(AND(H199&gt;=M199,H199&gt;=AC199,H199&gt;=AL199,H199&gt;=AX199), H199, IF(AND(M199&gt;=AC199,M199&gt;=AL199,M199&gt;=AX199), M199, IF(AND(AC199&gt;=AL199,AC199&gt;=AX199), AC199, IF(AL199&gt;=AX199, AL199, IF(ISNUMBER(AX199), AX199, "--"))))))</f>
        <v>--</v>
      </c>
      <c r="BL199" s="49" t="str">
        <f t="shared" ref="BL199:BL262" si="79">IF(ISNUMBER(J199),J199,IF(ISNUMBER(P199),P199,IF(ISNUMBER(X199),X199,IF(ISNUMBER(N199),N199,""))))</f>
        <v/>
      </c>
      <c r="BM199" s="50" t="str">
        <f t="shared" si="68"/>
        <v/>
      </c>
      <c r="BN199" s="49" t="str">
        <f t="shared" ref="BN199:BN262" si="80">IF(AND(ISNUMBER(BL199),ISNUMBER(BH199),BL199&lt;BH199),BH199,BL199)</f>
        <v/>
      </c>
      <c r="BO199" s="50" t="str">
        <f t="shared" ref="BO199:BO262" si="81">IF(COUNTBLANK(BL199),"", IF(BN199=BL199,BM199,BF199))</f>
        <v/>
      </c>
      <c r="BP199" s="50"/>
      <c r="BQ199" s="50"/>
      <c r="BR199" s="51"/>
      <c r="BS199" s="51"/>
      <c r="BT199" s="51"/>
      <c r="BU199" s="51"/>
      <c r="BV199" s="50">
        <v>1</v>
      </c>
      <c r="BW199" s="50">
        <v>1</v>
      </c>
      <c r="BX199" s="50">
        <v>1</v>
      </c>
      <c r="BY199" s="50">
        <v>1</v>
      </c>
    </row>
    <row r="200" spans="1:77" s="48" customFormat="1" ht="15" customHeight="1">
      <c r="A200" s="223">
        <v>208</v>
      </c>
      <c r="B200" s="169" t="s">
        <v>392</v>
      </c>
      <c r="C200" s="53" t="s">
        <v>393</v>
      </c>
      <c r="D200" s="13"/>
      <c r="E200" s="132"/>
      <c r="F200" s="132"/>
      <c r="G200" s="152"/>
      <c r="H200" s="152"/>
      <c r="I200" s="66"/>
      <c r="J200" s="66"/>
      <c r="K200" s="52" t="s">
        <v>25</v>
      </c>
      <c r="L200" s="54"/>
      <c r="M200" s="55"/>
      <c r="N200" s="54"/>
      <c r="O200" s="55"/>
      <c r="P200" s="54"/>
      <c r="Q200" s="55"/>
      <c r="R200" s="54"/>
      <c r="S200" s="55"/>
      <c r="T200" s="54"/>
      <c r="U200" s="55"/>
      <c r="V200" s="56"/>
      <c r="W200" s="55"/>
      <c r="X200" s="56"/>
      <c r="Y200" s="55"/>
      <c r="Z200" s="56"/>
      <c r="AA200" s="55"/>
      <c r="AB200" s="56"/>
      <c r="AC200" s="55"/>
      <c r="AD200" s="56"/>
      <c r="AE200" s="55"/>
      <c r="AF200" s="56"/>
      <c r="AG200" s="56" t="str">
        <f t="shared" si="74"/>
        <v/>
      </c>
      <c r="AH200" s="55"/>
      <c r="AI200" s="56"/>
      <c r="AJ200" s="55"/>
      <c r="AK200" s="56"/>
      <c r="AL200" s="55"/>
      <c r="AM200" s="54"/>
      <c r="AN200" s="54" t="str">
        <f t="shared" si="73"/>
        <v/>
      </c>
      <c r="AO200" s="55"/>
      <c r="AP200" s="54">
        <v>2E-3</v>
      </c>
      <c r="AQ200" s="55">
        <v>32203</v>
      </c>
      <c r="AR200" s="54"/>
      <c r="AS200" s="55"/>
      <c r="AT200" s="54"/>
      <c r="AU200" s="56" t="str">
        <f t="shared" si="53"/>
        <v/>
      </c>
      <c r="AV200" s="56"/>
      <c r="AW200" s="54"/>
      <c r="AX200" s="54"/>
      <c r="AY200" s="69" t="str">
        <f t="shared" ref="AY200:AY263" si="82">IF(F200&amp;L200&amp;N200&amp;P200&amp;X200&amp;Z200&amp;AB200&amp;AF200&amp;AK200&amp;AM200&amp;AT200&amp;AW200&lt;&gt;"",1,"")</f>
        <v/>
      </c>
      <c r="AZ200" s="69"/>
      <c r="BA200" s="50"/>
      <c r="BB200" s="51"/>
      <c r="BC200" s="51"/>
      <c r="BD200" s="149" t="str">
        <f t="shared" si="69"/>
        <v>--</v>
      </c>
      <c r="BE200" s="150" t="str">
        <f t="shared" si="70"/>
        <v>--</v>
      </c>
      <c r="BF200" s="150" t="str">
        <f t="shared" si="71"/>
        <v>--</v>
      </c>
      <c r="BG200" s="151" t="str">
        <f t="shared" si="72"/>
        <v>--</v>
      </c>
      <c r="BH200" s="149" t="str">
        <f t="shared" si="75"/>
        <v>--</v>
      </c>
      <c r="BI200" s="150" t="str">
        <f t="shared" si="76"/>
        <v>--</v>
      </c>
      <c r="BJ200" s="150" t="str">
        <f t="shared" si="77"/>
        <v>--</v>
      </c>
      <c r="BK200" s="151" t="str">
        <f t="shared" si="78"/>
        <v>--</v>
      </c>
      <c r="BL200" s="49" t="str">
        <f t="shared" si="79"/>
        <v/>
      </c>
      <c r="BM200" s="50" t="str">
        <f t="shared" si="68"/>
        <v/>
      </c>
      <c r="BN200" s="49" t="str">
        <f t="shared" si="80"/>
        <v/>
      </c>
      <c r="BO200" s="50" t="str">
        <f t="shared" si="81"/>
        <v/>
      </c>
      <c r="BP200" s="50"/>
      <c r="BQ200" s="50"/>
      <c r="BR200" s="51"/>
      <c r="BS200" s="51"/>
      <c r="BT200" s="51"/>
      <c r="BU200" s="51"/>
      <c r="BV200" s="50">
        <v>1</v>
      </c>
      <c r="BW200" s="50">
        <v>1</v>
      </c>
      <c r="BX200" s="50">
        <v>1</v>
      </c>
      <c r="BY200" s="50">
        <v>1</v>
      </c>
    </row>
    <row r="201" spans="1:77" s="48" customFormat="1" ht="15" customHeight="1">
      <c r="A201" s="223">
        <v>209</v>
      </c>
      <c r="B201" s="169" t="s">
        <v>394</v>
      </c>
      <c r="C201" s="53" t="s">
        <v>395</v>
      </c>
      <c r="D201" s="13"/>
      <c r="E201" s="132"/>
      <c r="F201" s="132"/>
      <c r="G201" s="152"/>
      <c r="H201" s="152"/>
      <c r="I201" s="66"/>
      <c r="J201" s="66"/>
      <c r="K201" s="52" t="s">
        <v>25</v>
      </c>
      <c r="L201" s="54"/>
      <c r="M201" s="55"/>
      <c r="N201" s="54"/>
      <c r="O201" s="55"/>
      <c r="P201" s="54"/>
      <c r="Q201" s="55"/>
      <c r="R201" s="54"/>
      <c r="S201" s="55"/>
      <c r="T201" s="54"/>
      <c r="U201" s="55"/>
      <c r="V201" s="56"/>
      <c r="W201" s="55"/>
      <c r="X201" s="56"/>
      <c r="Y201" s="55"/>
      <c r="Z201" s="56"/>
      <c r="AA201" s="55"/>
      <c r="AB201" s="56"/>
      <c r="AC201" s="55"/>
      <c r="AD201" s="56"/>
      <c r="AE201" s="55"/>
      <c r="AF201" s="56"/>
      <c r="AG201" s="56" t="str">
        <f t="shared" si="74"/>
        <v/>
      </c>
      <c r="AH201" s="55"/>
      <c r="AI201" s="56"/>
      <c r="AJ201" s="55"/>
      <c r="AK201" s="56"/>
      <c r="AL201" s="55"/>
      <c r="AM201" s="54"/>
      <c r="AN201" s="54" t="str">
        <f t="shared" si="73"/>
        <v/>
      </c>
      <c r="AO201" s="55"/>
      <c r="AP201" s="54"/>
      <c r="AQ201" s="55"/>
      <c r="AR201" s="54"/>
      <c r="AS201" s="55"/>
      <c r="AT201" s="54"/>
      <c r="AU201" s="56" t="str">
        <f t="shared" si="53"/>
        <v/>
      </c>
      <c r="AV201" s="56"/>
      <c r="AW201" s="54"/>
      <c r="AX201" s="54"/>
      <c r="AY201" s="69" t="str">
        <f t="shared" si="82"/>
        <v/>
      </c>
      <c r="AZ201" s="69"/>
      <c r="BA201" s="50"/>
      <c r="BB201" s="51"/>
      <c r="BC201" s="51"/>
      <c r="BD201" s="149" t="str">
        <f t="shared" si="69"/>
        <v>--</v>
      </c>
      <c r="BE201" s="150" t="str">
        <f t="shared" si="70"/>
        <v>--</v>
      </c>
      <c r="BF201" s="150" t="str">
        <f t="shared" si="71"/>
        <v>--</v>
      </c>
      <c r="BG201" s="151" t="str">
        <f t="shared" si="72"/>
        <v>--</v>
      </c>
      <c r="BH201" s="149" t="str">
        <f t="shared" si="75"/>
        <v>--</v>
      </c>
      <c r="BI201" s="150" t="str">
        <f t="shared" si="76"/>
        <v>--</v>
      </c>
      <c r="BJ201" s="150" t="str">
        <f t="shared" si="77"/>
        <v>--</v>
      </c>
      <c r="BK201" s="151" t="str">
        <f t="shared" si="78"/>
        <v>--</v>
      </c>
      <c r="BL201" s="49" t="str">
        <f t="shared" si="79"/>
        <v/>
      </c>
      <c r="BM201" s="50" t="str">
        <f t="shared" si="68"/>
        <v/>
      </c>
      <c r="BN201" s="49" t="str">
        <f t="shared" si="80"/>
        <v/>
      </c>
      <c r="BO201" s="50" t="str">
        <f t="shared" si="81"/>
        <v/>
      </c>
      <c r="BP201" s="50"/>
      <c r="BQ201" s="50"/>
      <c r="BR201" s="51"/>
      <c r="BS201" s="51"/>
      <c r="BT201" s="51"/>
      <c r="BU201" s="51"/>
      <c r="BV201" s="50">
        <v>1</v>
      </c>
      <c r="BW201" s="50">
        <v>1</v>
      </c>
      <c r="BX201" s="50">
        <v>1</v>
      </c>
      <c r="BY201" s="50">
        <v>1</v>
      </c>
    </row>
    <row r="202" spans="1:77" s="48" customFormat="1" ht="15" customHeight="1">
      <c r="A202" s="223">
        <v>210</v>
      </c>
      <c r="B202" s="169" t="s">
        <v>396</v>
      </c>
      <c r="C202" s="53" t="s">
        <v>397</v>
      </c>
      <c r="D202" s="13"/>
      <c r="E202" s="132"/>
      <c r="F202" s="132"/>
      <c r="G202" s="152"/>
      <c r="H202" s="152"/>
      <c r="I202" s="66"/>
      <c r="J202" s="66"/>
      <c r="K202" s="52" t="s">
        <v>25</v>
      </c>
      <c r="L202" s="54"/>
      <c r="M202" s="55"/>
      <c r="N202" s="54"/>
      <c r="O202" s="55"/>
      <c r="P202" s="54"/>
      <c r="Q202" s="55"/>
      <c r="R202" s="54"/>
      <c r="S202" s="55"/>
      <c r="T202" s="54"/>
      <c r="U202" s="55"/>
      <c r="V202" s="56"/>
      <c r="W202" s="55"/>
      <c r="X202" s="56"/>
      <c r="Y202" s="55"/>
      <c r="Z202" s="56"/>
      <c r="AA202" s="55"/>
      <c r="AB202" s="56"/>
      <c r="AC202" s="55"/>
      <c r="AD202" s="56"/>
      <c r="AE202" s="55"/>
      <c r="AF202" s="56"/>
      <c r="AG202" s="56" t="str">
        <f t="shared" si="74"/>
        <v/>
      </c>
      <c r="AH202" s="55"/>
      <c r="AI202" s="56"/>
      <c r="AJ202" s="55"/>
      <c r="AK202" s="56"/>
      <c r="AL202" s="55"/>
      <c r="AM202" s="54"/>
      <c r="AN202" s="54" t="str">
        <f t="shared" si="73"/>
        <v/>
      </c>
      <c r="AO202" s="55"/>
      <c r="AP202" s="54"/>
      <c r="AQ202" s="55"/>
      <c r="AR202" s="54"/>
      <c r="AS202" s="55"/>
      <c r="AT202" s="54"/>
      <c r="AU202" s="56" t="str">
        <f t="shared" ref="AU202:AU265" si="83">IF(ISBLANK(AT202),"",0.000001/(AT202/1000))</f>
        <v/>
      </c>
      <c r="AV202" s="56"/>
      <c r="AW202" s="54"/>
      <c r="AX202" s="54"/>
      <c r="AY202" s="69" t="str">
        <f t="shared" si="82"/>
        <v/>
      </c>
      <c r="AZ202" s="69"/>
      <c r="BA202" s="50"/>
      <c r="BB202" s="51"/>
      <c r="BC202" s="51"/>
      <c r="BD202" s="149" t="str">
        <f t="shared" si="69"/>
        <v>--</v>
      </c>
      <c r="BE202" s="150" t="str">
        <f t="shared" si="70"/>
        <v>--</v>
      </c>
      <c r="BF202" s="150" t="str">
        <f t="shared" si="71"/>
        <v>--</v>
      </c>
      <c r="BG202" s="151" t="str">
        <f t="shared" si="72"/>
        <v>--</v>
      </c>
      <c r="BH202" s="149" t="str">
        <f t="shared" si="75"/>
        <v>--</v>
      </c>
      <c r="BI202" s="150" t="str">
        <f t="shared" si="76"/>
        <v>--</v>
      </c>
      <c r="BJ202" s="150" t="str">
        <f t="shared" si="77"/>
        <v>--</v>
      </c>
      <c r="BK202" s="151" t="str">
        <f t="shared" si="78"/>
        <v>--</v>
      </c>
      <c r="BL202" s="49" t="str">
        <f t="shared" si="79"/>
        <v/>
      </c>
      <c r="BM202" s="50" t="str">
        <f t="shared" si="68"/>
        <v/>
      </c>
      <c r="BN202" s="49" t="str">
        <f t="shared" si="80"/>
        <v/>
      </c>
      <c r="BO202" s="50" t="str">
        <f t="shared" si="81"/>
        <v/>
      </c>
      <c r="BP202" s="50"/>
      <c r="BQ202" s="50"/>
      <c r="BR202" s="51"/>
      <c r="BS202" s="51"/>
      <c r="BT202" s="51"/>
      <c r="BU202" s="51"/>
      <c r="BV202" s="50">
        <v>1</v>
      </c>
      <c r="BW202" s="50">
        <v>1</v>
      </c>
      <c r="BX202" s="50">
        <v>1</v>
      </c>
      <c r="BY202" s="50">
        <v>1</v>
      </c>
    </row>
    <row r="203" spans="1:77" s="48" customFormat="1" ht="15" customHeight="1">
      <c r="A203" s="223">
        <v>211</v>
      </c>
      <c r="B203" s="169" t="s">
        <v>398</v>
      </c>
      <c r="C203" s="53" t="s">
        <v>399</v>
      </c>
      <c r="D203" s="302" t="s">
        <v>1494</v>
      </c>
      <c r="E203" s="132"/>
      <c r="F203" s="132"/>
      <c r="G203" s="152"/>
      <c r="H203" s="152"/>
      <c r="I203" s="66"/>
      <c r="J203" s="66"/>
      <c r="K203" s="52" t="s">
        <v>25</v>
      </c>
      <c r="L203" s="54"/>
      <c r="M203" s="55"/>
      <c r="N203" s="54"/>
      <c r="O203" s="55"/>
      <c r="P203" s="54"/>
      <c r="Q203" s="55"/>
      <c r="R203" s="54"/>
      <c r="S203" s="55"/>
      <c r="T203" s="54"/>
      <c r="U203" s="55"/>
      <c r="V203" s="56"/>
      <c r="W203" s="55"/>
      <c r="X203" s="56"/>
      <c r="Y203" s="55"/>
      <c r="Z203" s="56"/>
      <c r="AA203" s="55"/>
      <c r="AB203" s="56">
        <v>80</v>
      </c>
      <c r="AC203" s="55">
        <v>36892</v>
      </c>
      <c r="AD203" s="56"/>
      <c r="AE203" s="55"/>
      <c r="AF203" s="56"/>
      <c r="AG203" s="56" t="str">
        <f t="shared" si="74"/>
        <v/>
      </c>
      <c r="AH203" s="55"/>
      <c r="AI203" s="56"/>
      <c r="AJ203" s="55"/>
      <c r="AK203" s="56">
        <v>30</v>
      </c>
      <c r="AL203" s="55">
        <v>33147</v>
      </c>
      <c r="AM203" s="54"/>
      <c r="AN203" s="54" t="str">
        <f t="shared" si="73"/>
        <v/>
      </c>
      <c r="AO203" s="55"/>
      <c r="AP203" s="54"/>
      <c r="AQ203" s="55"/>
      <c r="AR203" s="54"/>
      <c r="AS203" s="55"/>
      <c r="AT203" s="54"/>
      <c r="AU203" s="56" t="str">
        <f t="shared" si="83"/>
        <v/>
      </c>
      <c r="AV203" s="56"/>
      <c r="AW203" s="54"/>
      <c r="AX203" s="54"/>
      <c r="AY203" s="69">
        <f t="shared" si="82"/>
        <v>1</v>
      </c>
      <c r="AZ203" s="69">
        <v>1</v>
      </c>
      <c r="BA203" s="50"/>
      <c r="BB203" s="51"/>
      <c r="BC203" s="51"/>
      <c r="BD203" s="149" t="str">
        <f t="shared" si="69"/>
        <v>--</v>
      </c>
      <c r="BE203" s="150" t="str">
        <f t="shared" si="70"/>
        <v>--</v>
      </c>
      <c r="BF203" s="150" t="str">
        <f t="shared" si="71"/>
        <v>--</v>
      </c>
      <c r="BG203" s="151" t="str">
        <f t="shared" si="72"/>
        <v>--</v>
      </c>
      <c r="BH203" s="149">
        <f t="shared" si="75"/>
        <v>80</v>
      </c>
      <c r="BI203" s="150" t="str">
        <f t="shared" si="76"/>
        <v>--</v>
      </c>
      <c r="BJ203" s="150" t="str">
        <f t="shared" si="77"/>
        <v>O</v>
      </c>
      <c r="BK203" s="151">
        <f t="shared" si="78"/>
        <v>36892</v>
      </c>
      <c r="BL203" s="49" t="str">
        <f t="shared" si="79"/>
        <v/>
      </c>
      <c r="BM203" s="50" t="str">
        <f t="shared" si="68"/>
        <v/>
      </c>
      <c r="BN203" s="49" t="str">
        <f t="shared" si="80"/>
        <v/>
      </c>
      <c r="BO203" s="50" t="str">
        <f t="shared" si="81"/>
        <v/>
      </c>
      <c r="BP203" s="50"/>
      <c r="BQ203" s="50"/>
      <c r="BR203" s="51"/>
      <c r="BS203" s="51"/>
      <c r="BT203" s="51"/>
      <c r="BU203" s="51"/>
      <c r="BV203" s="50">
        <v>1</v>
      </c>
      <c r="BW203" s="50">
        <v>1</v>
      </c>
      <c r="BX203" s="50">
        <v>1</v>
      </c>
      <c r="BY203" s="50">
        <v>1</v>
      </c>
    </row>
    <row r="204" spans="1:77" s="48" customFormat="1" ht="15" customHeight="1">
      <c r="A204" s="223">
        <v>212</v>
      </c>
      <c r="B204" s="169" t="s">
        <v>400</v>
      </c>
      <c r="C204" s="53" t="s">
        <v>401</v>
      </c>
      <c r="D204" s="302" t="s">
        <v>1494</v>
      </c>
      <c r="E204" s="132"/>
      <c r="F204" s="132"/>
      <c r="G204" s="152"/>
      <c r="H204" s="152"/>
      <c r="I204" s="66"/>
      <c r="J204" s="66"/>
      <c r="K204" s="52" t="s">
        <v>25</v>
      </c>
      <c r="L204" s="54"/>
      <c r="M204" s="55"/>
      <c r="N204" s="54">
        <v>0.49</v>
      </c>
      <c r="O204" s="55">
        <v>35674</v>
      </c>
      <c r="P204" s="54"/>
      <c r="Q204" s="55"/>
      <c r="R204" s="54"/>
      <c r="S204" s="55"/>
      <c r="T204" s="54"/>
      <c r="U204" s="55"/>
      <c r="V204" s="56"/>
      <c r="W204" s="55"/>
      <c r="X204" s="56"/>
      <c r="Y204" s="55"/>
      <c r="Z204" s="56"/>
      <c r="AA204" s="55"/>
      <c r="AB204" s="56"/>
      <c r="AC204" s="55"/>
      <c r="AD204" s="56"/>
      <c r="AE204" s="55"/>
      <c r="AF204" s="56"/>
      <c r="AG204" s="56" t="str">
        <f t="shared" si="74"/>
        <v/>
      </c>
      <c r="AH204" s="55"/>
      <c r="AI204" s="56"/>
      <c r="AJ204" s="55"/>
      <c r="AK204" s="56"/>
      <c r="AL204" s="55"/>
      <c r="AM204" s="54"/>
      <c r="AN204" s="54" t="str">
        <f t="shared" si="73"/>
        <v/>
      </c>
      <c r="AO204" s="55"/>
      <c r="AP204" s="54"/>
      <c r="AQ204" s="55"/>
      <c r="AR204" s="54"/>
      <c r="AS204" s="55"/>
      <c r="AT204" s="54"/>
      <c r="AU204" s="56" t="str">
        <f t="shared" si="83"/>
        <v/>
      </c>
      <c r="AV204" s="56"/>
      <c r="AW204" s="54"/>
      <c r="AX204" s="54"/>
      <c r="AY204" s="69">
        <f t="shared" si="82"/>
        <v>1</v>
      </c>
      <c r="AZ204" s="69">
        <v>1</v>
      </c>
      <c r="BA204" s="50"/>
      <c r="BB204" s="51"/>
      <c r="BC204" s="51"/>
      <c r="BD204" s="149" t="str">
        <f t="shared" si="69"/>
        <v>--</v>
      </c>
      <c r="BE204" s="150" t="str">
        <f t="shared" si="70"/>
        <v>--</v>
      </c>
      <c r="BF204" s="150" t="str">
        <f t="shared" si="71"/>
        <v>--</v>
      </c>
      <c r="BG204" s="151" t="str">
        <f t="shared" si="72"/>
        <v>--</v>
      </c>
      <c r="BH204" s="149" t="str">
        <f t="shared" si="75"/>
        <v>--</v>
      </c>
      <c r="BI204" s="150" t="str">
        <f t="shared" si="76"/>
        <v>--</v>
      </c>
      <c r="BJ204" s="150" t="str">
        <f t="shared" si="77"/>
        <v>--</v>
      </c>
      <c r="BK204" s="151" t="str">
        <f t="shared" si="78"/>
        <v>--</v>
      </c>
      <c r="BL204" s="49">
        <f t="shared" si="79"/>
        <v>0.49</v>
      </c>
      <c r="BM204" s="50" t="str">
        <f t="shared" si="68"/>
        <v>Tint</v>
      </c>
      <c r="BN204" s="49">
        <f t="shared" si="80"/>
        <v>0.49</v>
      </c>
      <c r="BO204" s="50" t="str">
        <f t="shared" si="81"/>
        <v>Tint</v>
      </c>
      <c r="BP204" s="50"/>
      <c r="BQ204" s="50"/>
      <c r="BR204" s="51"/>
      <c r="BS204" s="51"/>
      <c r="BT204" s="51"/>
      <c r="BU204" s="51"/>
      <c r="BV204" s="50">
        <v>1</v>
      </c>
      <c r="BW204" s="50">
        <v>1</v>
      </c>
      <c r="BX204" s="50">
        <v>1</v>
      </c>
      <c r="BY204" s="50">
        <v>1</v>
      </c>
    </row>
    <row r="205" spans="1:77" s="48" customFormat="1" ht="15" customHeight="1">
      <c r="A205" s="223">
        <v>524</v>
      </c>
      <c r="B205" s="169" t="s">
        <v>402</v>
      </c>
      <c r="C205" s="53" t="s">
        <v>403</v>
      </c>
      <c r="D205" s="13"/>
      <c r="E205" s="132"/>
      <c r="F205" s="132"/>
      <c r="G205" s="152"/>
      <c r="H205" s="152"/>
      <c r="I205" s="66"/>
      <c r="J205" s="66"/>
      <c r="K205" s="52" t="s">
        <v>25</v>
      </c>
      <c r="L205" s="54"/>
      <c r="M205" s="55"/>
      <c r="N205" s="54"/>
      <c r="O205" s="55"/>
      <c r="P205" s="54"/>
      <c r="Q205" s="55"/>
      <c r="R205" s="54"/>
      <c r="S205" s="55"/>
      <c r="T205" s="54"/>
      <c r="U205" s="55"/>
      <c r="V205" s="56"/>
      <c r="W205" s="55"/>
      <c r="X205" s="56"/>
      <c r="Y205" s="55"/>
      <c r="Z205" s="56"/>
      <c r="AA205" s="55"/>
      <c r="AB205" s="56"/>
      <c r="AC205" s="55"/>
      <c r="AD205" s="56"/>
      <c r="AE205" s="55"/>
      <c r="AF205" s="56"/>
      <c r="AG205" s="56" t="str">
        <f t="shared" si="74"/>
        <v/>
      </c>
      <c r="AH205" s="55"/>
      <c r="AI205" s="56"/>
      <c r="AJ205" s="55"/>
      <c r="AK205" s="56"/>
      <c r="AL205" s="55"/>
      <c r="AM205" s="54"/>
      <c r="AN205" s="54" t="str">
        <f t="shared" si="73"/>
        <v/>
      </c>
      <c r="AO205" s="55"/>
      <c r="AP205" s="54"/>
      <c r="AQ205" s="55"/>
      <c r="AR205" s="54"/>
      <c r="AS205" s="55"/>
      <c r="AT205" s="54"/>
      <c r="AU205" s="56" t="str">
        <f t="shared" si="83"/>
        <v/>
      </c>
      <c r="AV205" s="56"/>
      <c r="AW205" s="54"/>
      <c r="AX205" s="54"/>
      <c r="AY205" s="69" t="str">
        <f t="shared" si="82"/>
        <v/>
      </c>
      <c r="AZ205" s="69"/>
      <c r="BA205" s="50"/>
      <c r="BB205" s="51"/>
      <c r="BC205" s="51"/>
      <c r="BD205" s="149" t="str">
        <f t="shared" si="69"/>
        <v>--</v>
      </c>
      <c r="BE205" s="150" t="str">
        <f t="shared" si="70"/>
        <v>--</v>
      </c>
      <c r="BF205" s="150" t="str">
        <f t="shared" si="71"/>
        <v>--</v>
      </c>
      <c r="BG205" s="151" t="str">
        <f t="shared" si="72"/>
        <v>--</v>
      </c>
      <c r="BH205" s="149" t="str">
        <f t="shared" si="75"/>
        <v>--</v>
      </c>
      <c r="BI205" s="150" t="str">
        <f t="shared" si="76"/>
        <v>--</v>
      </c>
      <c r="BJ205" s="150" t="str">
        <f t="shared" si="77"/>
        <v>--</v>
      </c>
      <c r="BK205" s="151" t="str">
        <f t="shared" si="78"/>
        <v>--</v>
      </c>
      <c r="BL205" s="49" t="str">
        <f t="shared" si="79"/>
        <v/>
      </c>
      <c r="BM205" s="50" t="str">
        <f t="shared" si="68"/>
        <v/>
      </c>
      <c r="BN205" s="49" t="str">
        <f t="shared" si="80"/>
        <v/>
      </c>
      <c r="BO205" s="50" t="str">
        <f t="shared" si="81"/>
        <v/>
      </c>
      <c r="BP205" s="50"/>
      <c r="BQ205" s="50"/>
      <c r="BR205" s="51"/>
      <c r="BS205" s="51"/>
      <c r="BT205" s="51"/>
      <c r="BU205" s="51"/>
      <c r="BV205" s="50">
        <v>1</v>
      </c>
      <c r="BW205" s="50">
        <v>1</v>
      </c>
      <c r="BX205" s="50">
        <v>1</v>
      </c>
      <c r="BY205" s="50">
        <v>1</v>
      </c>
    </row>
    <row r="206" spans="1:77" s="48" customFormat="1" ht="15" customHeight="1">
      <c r="A206" s="223">
        <v>213</v>
      </c>
      <c r="B206" s="169" t="s">
        <v>404</v>
      </c>
      <c r="C206" s="53" t="s">
        <v>405</v>
      </c>
      <c r="D206" s="13"/>
      <c r="E206" s="132"/>
      <c r="F206" s="132"/>
      <c r="G206" s="152"/>
      <c r="H206" s="152"/>
      <c r="I206" s="66"/>
      <c r="J206" s="66"/>
      <c r="K206" s="52" t="s">
        <v>25</v>
      </c>
      <c r="L206" s="54"/>
      <c r="M206" s="55"/>
      <c r="N206" s="54"/>
      <c r="O206" s="55"/>
      <c r="P206" s="54"/>
      <c r="Q206" s="55"/>
      <c r="R206" s="54"/>
      <c r="S206" s="55"/>
      <c r="T206" s="54"/>
      <c r="U206" s="55"/>
      <c r="V206" s="56"/>
      <c r="W206" s="55"/>
      <c r="X206" s="56"/>
      <c r="Y206" s="55"/>
      <c r="Z206" s="56"/>
      <c r="AA206" s="55"/>
      <c r="AB206" s="56"/>
      <c r="AC206" s="55"/>
      <c r="AD206" s="56"/>
      <c r="AE206" s="55"/>
      <c r="AF206" s="56"/>
      <c r="AG206" s="56" t="str">
        <f t="shared" si="74"/>
        <v/>
      </c>
      <c r="AH206" s="55"/>
      <c r="AI206" s="56"/>
      <c r="AJ206" s="55"/>
      <c r="AK206" s="56"/>
      <c r="AL206" s="55"/>
      <c r="AM206" s="54"/>
      <c r="AN206" s="54" t="str">
        <f t="shared" si="73"/>
        <v/>
      </c>
      <c r="AO206" s="55"/>
      <c r="AP206" s="54"/>
      <c r="AQ206" s="55"/>
      <c r="AR206" s="54"/>
      <c r="AS206" s="55"/>
      <c r="AT206" s="54"/>
      <c r="AU206" s="56" t="str">
        <f t="shared" si="83"/>
        <v/>
      </c>
      <c r="AV206" s="56"/>
      <c r="AW206" s="54"/>
      <c r="AX206" s="54"/>
      <c r="AY206" s="69" t="str">
        <f t="shared" si="82"/>
        <v/>
      </c>
      <c r="AZ206" s="69"/>
      <c r="BA206" s="50"/>
      <c r="BB206" s="51"/>
      <c r="BC206" s="51"/>
      <c r="BD206" s="149" t="str">
        <f t="shared" si="69"/>
        <v>--</v>
      </c>
      <c r="BE206" s="150" t="str">
        <f t="shared" si="70"/>
        <v>--</v>
      </c>
      <c r="BF206" s="150" t="str">
        <f t="shared" si="71"/>
        <v>--</v>
      </c>
      <c r="BG206" s="151" t="str">
        <f t="shared" si="72"/>
        <v>--</v>
      </c>
      <c r="BH206" s="149" t="str">
        <f t="shared" si="75"/>
        <v>--</v>
      </c>
      <c r="BI206" s="150" t="str">
        <f t="shared" si="76"/>
        <v>--</v>
      </c>
      <c r="BJ206" s="150" t="str">
        <f t="shared" si="77"/>
        <v>--</v>
      </c>
      <c r="BK206" s="151" t="str">
        <f t="shared" si="78"/>
        <v>--</v>
      </c>
      <c r="BL206" s="49" t="str">
        <f t="shared" si="79"/>
        <v/>
      </c>
      <c r="BM206" s="50" t="str">
        <f t="shared" si="68"/>
        <v/>
      </c>
      <c r="BN206" s="49" t="str">
        <f t="shared" si="80"/>
        <v/>
      </c>
      <c r="BO206" s="50" t="str">
        <f t="shared" si="81"/>
        <v/>
      </c>
      <c r="BP206" s="50"/>
      <c r="BQ206" s="50"/>
      <c r="BR206" s="51"/>
      <c r="BS206" s="51"/>
      <c r="BT206" s="51"/>
      <c r="BU206" s="51"/>
      <c r="BV206" s="50">
        <v>1</v>
      </c>
      <c r="BW206" s="50">
        <v>1</v>
      </c>
      <c r="BX206" s="50">
        <v>1</v>
      </c>
      <c r="BY206" s="50">
        <v>1</v>
      </c>
    </row>
    <row r="207" spans="1:77" s="48" customFormat="1" ht="15" customHeight="1">
      <c r="A207" s="223">
        <v>214</v>
      </c>
      <c r="B207" s="169" t="s">
        <v>406</v>
      </c>
      <c r="C207" s="57" t="s">
        <v>407</v>
      </c>
      <c r="D207" s="57"/>
      <c r="E207" s="153"/>
      <c r="F207" s="153"/>
      <c r="G207" s="154"/>
      <c r="H207" s="154"/>
      <c r="I207" s="67"/>
      <c r="J207" s="67"/>
      <c r="K207" s="72"/>
      <c r="L207" s="54"/>
      <c r="M207" s="55"/>
      <c r="N207" s="54"/>
      <c r="O207" s="55"/>
      <c r="P207" s="54"/>
      <c r="Q207" s="55"/>
      <c r="R207" s="54"/>
      <c r="S207" s="55"/>
      <c r="T207" s="54"/>
      <c r="U207" s="55"/>
      <c r="V207" s="56"/>
      <c r="W207" s="55"/>
      <c r="X207" s="56"/>
      <c r="Y207" s="55"/>
      <c r="Z207" s="56"/>
      <c r="AA207" s="55"/>
      <c r="AB207" s="56"/>
      <c r="AC207" s="55"/>
      <c r="AD207" s="56"/>
      <c r="AE207" s="55"/>
      <c r="AF207" s="56"/>
      <c r="AG207" s="56" t="str">
        <f t="shared" si="74"/>
        <v/>
      </c>
      <c r="AH207" s="55"/>
      <c r="AI207" s="56"/>
      <c r="AJ207" s="55"/>
      <c r="AK207" s="56"/>
      <c r="AL207" s="55"/>
      <c r="AM207" s="54"/>
      <c r="AN207" s="54" t="str">
        <f t="shared" si="73"/>
        <v/>
      </c>
      <c r="AO207" s="55"/>
      <c r="AP207" s="54"/>
      <c r="AQ207" s="55"/>
      <c r="AR207" s="54"/>
      <c r="AS207" s="55"/>
      <c r="AT207" s="54"/>
      <c r="AU207" s="56" t="str">
        <f t="shared" si="83"/>
        <v/>
      </c>
      <c r="AV207" s="56"/>
      <c r="AW207" s="54"/>
      <c r="AX207" s="54"/>
      <c r="AY207" s="69" t="str">
        <f t="shared" si="82"/>
        <v/>
      </c>
      <c r="AZ207" s="69"/>
      <c r="BA207" s="50"/>
      <c r="BB207" s="51"/>
      <c r="BC207" s="51"/>
      <c r="BD207" s="149" t="str">
        <f t="shared" si="69"/>
        <v>--</v>
      </c>
      <c r="BE207" s="150" t="str">
        <f t="shared" si="70"/>
        <v>--</v>
      </c>
      <c r="BF207" s="150" t="str">
        <f t="shared" si="71"/>
        <v>--</v>
      </c>
      <c r="BG207" s="151" t="str">
        <f t="shared" si="72"/>
        <v>--</v>
      </c>
      <c r="BH207" s="149" t="str">
        <f t="shared" si="75"/>
        <v>--</v>
      </c>
      <c r="BI207" s="150" t="str">
        <f t="shared" si="76"/>
        <v>--</v>
      </c>
      <c r="BJ207" s="150" t="str">
        <f t="shared" si="77"/>
        <v>--</v>
      </c>
      <c r="BK207" s="151" t="str">
        <f t="shared" si="78"/>
        <v>--</v>
      </c>
      <c r="BL207" s="49" t="str">
        <f t="shared" si="79"/>
        <v/>
      </c>
      <c r="BM207" s="50" t="str">
        <f t="shared" si="68"/>
        <v/>
      </c>
      <c r="BN207" s="49" t="str">
        <f t="shared" si="80"/>
        <v/>
      </c>
      <c r="BO207" s="50" t="str">
        <f t="shared" si="81"/>
        <v/>
      </c>
      <c r="BP207" s="50"/>
      <c r="BQ207" s="50"/>
      <c r="BR207" s="51"/>
      <c r="BS207" s="51"/>
      <c r="BT207" s="51"/>
      <c r="BU207" s="51"/>
      <c r="BV207" s="50">
        <v>1</v>
      </c>
      <c r="BW207" s="50">
        <v>1</v>
      </c>
      <c r="BX207" s="50">
        <v>1</v>
      </c>
      <c r="BY207" s="50">
        <v>1</v>
      </c>
    </row>
    <row r="208" spans="1:77" s="48" customFormat="1" ht="15" customHeight="1">
      <c r="A208" s="223">
        <v>215</v>
      </c>
      <c r="B208" s="169" t="s">
        <v>408</v>
      </c>
      <c r="C208" s="53" t="s">
        <v>409</v>
      </c>
      <c r="D208" s="13"/>
      <c r="E208" s="132"/>
      <c r="F208" s="132"/>
      <c r="G208" s="152"/>
      <c r="H208" s="152"/>
      <c r="I208" s="66"/>
      <c r="J208" s="66"/>
      <c r="K208" s="52" t="s">
        <v>25</v>
      </c>
      <c r="L208" s="54"/>
      <c r="M208" s="55"/>
      <c r="N208" s="54"/>
      <c r="O208" s="55"/>
      <c r="P208" s="54"/>
      <c r="Q208" s="55"/>
      <c r="R208" s="54"/>
      <c r="S208" s="55"/>
      <c r="T208" s="54">
        <v>4.0000000000000001E-3</v>
      </c>
      <c r="U208" s="55">
        <v>34912</v>
      </c>
      <c r="V208" s="56">
        <v>4.0000000000000001E-3</v>
      </c>
      <c r="W208" s="55">
        <v>34912</v>
      </c>
      <c r="X208" s="56"/>
      <c r="Y208" s="55"/>
      <c r="Z208" s="56"/>
      <c r="AA208" s="55"/>
      <c r="AB208" s="56"/>
      <c r="AC208" s="55"/>
      <c r="AD208" s="56"/>
      <c r="AE208" s="55"/>
      <c r="AF208" s="56"/>
      <c r="AG208" s="56" t="str">
        <f t="shared" si="74"/>
        <v/>
      </c>
      <c r="AH208" s="55"/>
      <c r="AI208" s="56"/>
      <c r="AJ208" s="55"/>
      <c r="AK208" s="56"/>
      <c r="AL208" s="55"/>
      <c r="AM208" s="54"/>
      <c r="AN208" s="54" t="str">
        <f t="shared" si="73"/>
        <v/>
      </c>
      <c r="AO208" s="55"/>
      <c r="AP208" s="54"/>
      <c r="AQ208" s="55"/>
      <c r="AR208" s="54"/>
      <c r="AS208" s="55"/>
      <c r="AT208" s="54"/>
      <c r="AU208" s="56" t="str">
        <f t="shared" si="83"/>
        <v/>
      </c>
      <c r="AV208" s="56"/>
      <c r="AW208" s="54"/>
      <c r="AX208" s="54"/>
      <c r="AY208" s="69" t="str">
        <f t="shared" si="82"/>
        <v/>
      </c>
      <c r="AZ208" s="69"/>
      <c r="BA208" s="50"/>
      <c r="BB208" s="51"/>
      <c r="BC208" s="51"/>
      <c r="BD208" s="149" t="str">
        <f t="shared" si="69"/>
        <v>--</v>
      </c>
      <c r="BE208" s="150" t="str">
        <f t="shared" si="70"/>
        <v>--</v>
      </c>
      <c r="BF208" s="150" t="str">
        <f t="shared" si="71"/>
        <v>--</v>
      </c>
      <c r="BG208" s="151" t="str">
        <f t="shared" si="72"/>
        <v>--</v>
      </c>
      <c r="BH208" s="149" t="str">
        <f t="shared" si="75"/>
        <v>--</v>
      </c>
      <c r="BI208" s="150" t="str">
        <f t="shared" si="76"/>
        <v>--</v>
      </c>
      <c r="BJ208" s="150" t="str">
        <f t="shared" si="77"/>
        <v>--</v>
      </c>
      <c r="BK208" s="151" t="str">
        <f t="shared" si="78"/>
        <v>--</v>
      </c>
      <c r="BL208" s="49" t="str">
        <f t="shared" si="79"/>
        <v/>
      </c>
      <c r="BM208" s="50" t="str">
        <f t="shared" si="68"/>
        <v/>
      </c>
      <c r="BN208" s="49" t="str">
        <f t="shared" si="80"/>
        <v/>
      </c>
      <c r="BO208" s="50" t="str">
        <f t="shared" si="81"/>
        <v/>
      </c>
      <c r="BP208" s="50"/>
      <c r="BQ208" s="50"/>
      <c r="BR208" s="51"/>
      <c r="BS208" s="51"/>
      <c r="BT208" s="51"/>
      <c r="BU208" s="51"/>
      <c r="BV208" s="50">
        <v>1</v>
      </c>
      <c r="BW208" s="50">
        <v>1</v>
      </c>
      <c r="BX208" s="50">
        <v>1</v>
      </c>
      <c r="BY208" s="50">
        <v>1</v>
      </c>
    </row>
    <row r="209" spans="1:77" s="48" customFormat="1" ht="15" customHeight="1">
      <c r="A209" s="223">
        <v>216</v>
      </c>
      <c r="B209" s="169" t="s">
        <v>410</v>
      </c>
      <c r="C209" s="53" t="s">
        <v>411</v>
      </c>
      <c r="D209" s="13"/>
      <c r="E209" s="132"/>
      <c r="F209" s="132"/>
      <c r="G209" s="152"/>
      <c r="H209" s="152"/>
      <c r="I209" s="66"/>
      <c r="J209" s="66"/>
      <c r="K209" s="52" t="s">
        <v>25</v>
      </c>
      <c r="L209" s="54"/>
      <c r="M209" s="55"/>
      <c r="N209" s="54"/>
      <c r="O209" s="55"/>
      <c r="P209" s="54"/>
      <c r="Q209" s="55"/>
      <c r="R209" s="54"/>
      <c r="S209" s="55"/>
      <c r="T209" s="54"/>
      <c r="U209" s="55"/>
      <c r="V209" s="56">
        <v>0.01</v>
      </c>
      <c r="W209" s="55">
        <v>34912</v>
      </c>
      <c r="X209" s="56"/>
      <c r="Y209" s="55"/>
      <c r="Z209" s="56"/>
      <c r="AA209" s="55"/>
      <c r="AB209" s="56"/>
      <c r="AC209" s="55"/>
      <c r="AD209" s="56"/>
      <c r="AE209" s="55"/>
      <c r="AF209" s="56"/>
      <c r="AG209" s="56" t="str">
        <f t="shared" si="74"/>
        <v/>
      </c>
      <c r="AH209" s="55"/>
      <c r="AI209" s="56"/>
      <c r="AJ209" s="55"/>
      <c r="AK209" s="56"/>
      <c r="AL209" s="55"/>
      <c r="AM209" s="54"/>
      <c r="AN209" s="54" t="str">
        <f t="shared" si="73"/>
        <v/>
      </c>
      <c r="AO209" s="55"/>
      <c r="AP209" s="54">
        <v>2E-3</v>
      </c>
      <c r="AQ209" s="55">
        <v>31837</v>
      </c>
      <c r="AR209" s="54"/>
      <c r="AS209" s="55"/>
      <c r="AT209" s="54"/>
      <c r="AU209" s="56" t="str">
        <f t="shared" si="83"/>
        <v/>
      </c>
      <c r="AV209" s="56"/>
      <c r="AW209" s="54"/>
      <c r="AX209" s="54"/>
      <c r="AY209" s="69" t="str">
        <f t="shared" si="82"/>
        <v/>
      </c>
      <c r="AZ209" s="69"/>
      <c r="BA209" s="50"/>
      <c r="BB209" s="51"/>
      <c r="BC209" s="51"/>
      <c r="BD209" s="149" t="str">
        <f t="shared" si="69"/>
        <v>--</v>
      </c>
      <c r="BE209" s="150" t="str">
        <f t="shared" si="70"/>
        <v>--</v>
      </c>
      <c r="BF209" s="150" t="str">
        <f t="shared" si="71"/>
        <v>--</v>
      </c>
      <c r="BG209" s="151" t="str">
        <f t="shared" si="72"/>
        <v>--</v>
      </c>
      <c r="BH209" s="149" t="str">
        <f t="shared" si="75"/>
        <v>--</v>
      </c>
      <c r="BI209" s="150" t="str">
        <f t="shared" si="76"/>
        <v>--</v>
      </c>
      <c r="BJ209" s="150" t="str">
        <f t="shared" si="77"/>
        <v>--</v>
      </c>
      <c r="BK209" s="151" t="str">
        <f t="shared" si="78"/>
        <v>--</v>
      </c>
      <c r="BL209" s="49" t="str">
        <f t="shared" si="79"/>
        <v/>
      </c>
      <c r="BM209" s="50" t="str">
        <f t="shared" si="68"/>
        <v/>
      </c>
      <c r="BN209" s="49" t="str">
        <f t="shared" si="80"/>
        <v/>
      </c>
      <c r="BO209" s="50" t="str">
        <f t="shared" si="81"/>
        <v/>
      </c>
      <c r="BP209" s="50"/>
      <c r="BQ209" s="50"/>
      <c r="BR209" s="51"/>
      <c r="BS209" s="51"/>
      <c r="BT209" s="51"/>
      <c r="BU209" s="51"/>
      <c r="BV209" s="50">
        <v>1</v>
      </c>
      <c r="BW209" s="50">
        <v>1</v>
      </c>
      <c r="BX209" s="50">
        <v>1</v>
      </c>
      <c r="BY209" s="50">
        <v>1</v>
      </c>
    </row>
    <row r="210" spans="1:77" s="48" customFormat="1" ht="15" customHeight="1">
      <c r="A210" s="223">
        <v>218</v>
      </c>
      <c r="B210" s="169" t="s">
        <v>412</v>
      </c>
      <c r="C210" s="53" t="s">
        <v>413</v>
      </c>
      <c r="D210" s="13"/>
      <c r="E210" s="132"/>
      <c r="F210" s="132"/>
      <c r="G210" s="152"/>
      <c r="H210" s="152"/>
      <c r="I210" s="66"/>
      <c r="J210" s="66"/>
      <c r="K210" s="52" t="s">
        <v>25</v>
      </c>
      <c r="L210" s="54"/>
      <c r="M210" s="55"/>
      <c r="N210" s="54"/>
      <c r="O210" s="55"/>
      <c r="P210" s="54"/>
      <c r="Q210" s="55"/>
      <c r="R210" s="54">
        <v>1E-3</v>
      </c>
      <c r="S210" s="55">
        <v>42401</v>
      </c>
      <c r="T210" s="54">
        <v>7.0000000000000001E-3</v>
      </c>
      <c r="U210" s="55">
        <v>42401</v>
      </c>
      <c r="V210" s="56">
        <v>0.05</v>
      </c>
      <c r="W210" s="55">
        <v>42401</v>
      </c>
      <c r="X210" s="56"/>
      <c r="Y210" s="55"/>
      <c r="Z210" s="56"/>
      <c r="AA210" s="55"/>
      <c r="AB210" s="56"/>
      <c r="AC210" s="55"/>
      <c r="AD210" s="56"/>
      <c r="AE210" s="55"/>
      <c r="AF210" s="56">
        <v>8.8999999999999995E-5</v>
      </c>
      <c r="AG210" s="56">
        <f t="shared" si="74"/>
        <v>1.1235955056179775E-2</v>
      </c>
      <c r="AH210" s="55">
        <v>36251</v>
      </c>
      <c r="AI210" s="56"/>
      <c r="AJ210" s="55"/>
      <c r="AK210" s="56"/>
      <c r="AL210" s="55"/>
      <c r="AM210" s="54"/>
      <c r="AN210" s="54" t="str">
        <f t="shared" si="73"/>
        <v/>
      </c>
      <c r="AO210" s="55"/>
      <c r="AP210" s="54">
        <v>2E-3</v>
      </c>
      <c r="AQ210" s="55">
        <v>33756</v>
      </c>
      <c r="AR210" s="54">
        <v>0.68</v>
      </c>
      <c r="AS210" s="55">
        <v>33117</v>
      </c>
      <c r="AT210" s="54"/>
      <c r="AU210" s="56" t="str">
        <f t="shared" si="83"/>
        <v/>
      </c>
      <c r="AV210" s="56"/>
      <c r="AW210" s="54"/>
      <c r="AX210" s="54"/>
      <c r="AY210" s="69">
        <f t="shared" si="82"/>
        <v>1</v>
      </c>
      <c r="AZ210" s="69">
        <v>1</v>
      </c>
      <c r="BA210" s="50"/>
      <c r="BB210" s="51"/>
      <c r="BC210" s="51"/>
      <c r="BD210" s="149">
        <f t="shared" si="69"/>
        <v>1.1235955056179775E-2</v>
      </c>
      <c r="BE210" s="150" t="str">
        <f t="shared" si="70"/>
        <v>--</v>
      </c>
      <c r="BF210" s="150" t="str">
        <f t="shared" si="71"/>
        <v>O</v>
      </c>
      <c r="BG210" s="151">
        <f t="shared" si="72"/>
        <v>36251</v>
      </c>
      <c r="BH210" s="149" t="str">
        <f t="shared" si="75"/>
        <v>--</v>
      </c>
      <c r="BI210" s="150" t="str">
        <f t="shared" si="76"/>
        <v>--</v>
      </c>
      <c r="BJ210" s="150" t="str">
        <f t="shared" si="77"/>
        <v>--</v>
      </c>
      <c r="BK210" s="151" t="str">
        <f t="shared" si="78"/>
        <v>--</v>
      </c>
      <c r="BL210" s="49" t="str">
        <f t="shared" si="79"/>
        <v/>
      </c>
      <c r="BM210" s="50" t="str">
        <f t="shared" si="68"/>
        <v/>
      </c>
      <c r="BN210" s="49" t="str">
        <f t="shared" si="80"/>
        <v/>
      </c>
      <c r="BO210" s="50" t="str">
        <f t="shared" si="81"/>
        <v/>
      </c>
      <c r="BP210" s="50"/>
      <c r="BQ210" s="50"/>
      <c r="BR210" s="51"/>
      <c r="BS210" s="51"/>
      <c r="BT210" s="51"/>
      <c r="BU210" s="51"/>
      <c r="BV210" s="50">
        <v>1</v>
      </c>
      <c r="BW210" s="50">
        <v>1</v>
      </c>
      <c r="BX210" s="50">
        <v>1</v>
      </c>
      <c r="BY210" s="50">
        <v>1</v>
      </c>
    </row>
    <row r="211" spans="1:77" s="48" customFormat="1" ht="15" customHeight="1">
      <c r="A211" s="223">
        <v>219</v>
      </c>
      <c r="B211" s="169" t="s">
        <v>414</v>
      </c>
      <c r="C211" s="53" t="s">
        <v>415</v>
      </c>
      <c r="D211" s="13"/>
      <c r="E211" s="132"/>
      <c r="F211" s="132"/>
      <c r="G211" s="152"/>
      <c r="H211" s="152"/>
      <c r="I211" s="66"/>
      <c r="J211" s="66"/>
      <c r="K211" s="52"/>
      <c r="L211" s="54"/>
      <c r="M211" s="55"/>
      <c r="N211" s="54"/>
      <c r="O211" s="55"/>
      <c r="P211" s="54"/>
      <c r="Q211" s="55"/>
      <c r="R211" s="54"/>
      <c r="S211" s="55"/>
      <c r="T211" s="54">
        <v>4.0000000000000001E-3</v>
      </c>
      <c r="U211" s="55">
        <v>42401</v>
      </c>
      <c r="V211" s="56">
        <v>0.09</v>
      </c>
      <c r="W211" s="55">
        <v>42401</v>
      </c>
      <c r="X211" s="56"/>
      <c r="Y211" s="55"/>
      <c r="Z211" s="56"/>
      <c r="AA211" s="55"/>
      <c r="AB211" s="56"/>
      <c r="AC211" s="55"/>
      <c r="AD211" s="56"/>
      <c r="AE211" s="55"/>
      <c r="AF211" s="56"/>
      <c r="AG211" s="56" t="str">
        <f t="shared" si="74"/>
        <v/>
      </c>
      <c r="AH211" s="55"/>
      <c r="AI211" s="56"/>
      <c r="AJ211" s="55"/>
      <c r="AK211" s="56"/>
      <c r="AL211" s="55"/>
      <c r="AM211" s="54"/>
      <c r="AN211" s="54" t="str">
        <f t="shared" si="73"/>
        <v/>
      </c>
      <c r="AO211" s="55"/>
      <c r="AP211" s="54"/>
      <c r="AQ211" s="55"/>
      <c r="AR211" s="54">
        <v>0.68</v>
      </c>
      <c r="AS211" s="55">
        <v>33117</v>
      </c>
      <c r="AT211" s="54"/>
      <c r="AU211" s="56" t="str">
        <f t="shared" si="83"/>
        <v/>
      </c>
      <c r="AV211" s="56"/>
      <c r="AW211" s="54"/>
      <c r="AX211" s="54"/>
      <c r="AY211" s="69" t="str">
        <f t="shared" si="82"/>
        <v/>
      </c>
      <c r="AZ211" s="69"/>
      <c r="BA211" s="50"/>
      <c r="BB211" s="51"/>
      <c r="BC211" s="51"/>
      <c r="BD211" s="149" t="str">
        <f t="shared" si="69"/>
        <v>--</v>
      </c>
      <c r="BE211" s="150" t="str">
        <f t="shared" si="70"/>
        <v>--</v>
      </c>
      <c r="BF211" s="150" t="str">
        <f t="shared" si="71"/>
        <v>--</v>
      </c>
      <c r="BG211" s="151" t="str">
        <f t="shared" si="72"/>
        <v>--</v>
      </c>
      <c r="BH211" s="149" t="str">
        <f t="shared" si="75"/>
        <v>--</v>
      </c>
      <c r="BI211" s="150" t="str">
        <f t="shared" si="76"/>
        <v>--</v>
      </c>
      <c r="BJ211" s="150" t="str">
        <f t="shared" si="77"/>
        <v>--</v>
      </c>
      <c r="BK211" s="151" t="str">
        <f t="shared" si="78"/>
        <v>--</v>
      </c>
      <c r="BL211" s="49" t="str">
        <f t="shared" si="79"/>
        <v/>
      </c>
      <c r="BM211" s="50" t="str">
        <f t="shared" si="68"/>
        <v/>
      </c>
      <c r="BN211" s="49" t="str">
        <f t="shared" si="80"/>
        <v/>
      </c>
      <c r="BO211" s="50" t="str">
        <f t="shared" si="81"/>
        <v/>
      </c>
      <c r="BP211" s="50"/>
      <c r="BQ211" s="50"/>
      <c r="BR211" s="51"/>
      <c r="BS211" s="51"/>
      <c r="BT211" s="51"/>
      <c r="BU211" s="51"/>
      <c r="BV211" s="50">
        <v>1</v>
      </c>
      <c r="BW211" s="50">
        <v>1</v>
      </c>
      <c r="BX211" s="50">
        <v>1</v>
      </c>
      <c r="BY211" s="50">
        <v>1</v>
      </c>
    </row>
    <row r="212" spans="1:77" s="48" customFormat="1" ht="15" customHeight="1">
      <c r="A212" s="223">
        <v>220</v>
      </c>
      <c r="B212" s="169" t="s">
        <v>416</v>
      </c>
      <c r="C212" s="53" t="s">
        <v>417</v>
      </c>
      <c r="D212" s="302" t="s">
        <v>1494</v>
      </c>
      <c r="E212" s="132"/>
      <c r="F212" s="132"/>
      <c r="G212" s="152"/>
      <c r="H212" s="152"/>
      <c r="I212" s="66"/>
      <c r="J212" s="66"/>
      <c r="K212" s="52" t="s">
        <v>25</v>
      </c>
      <c r="L212" s="54">
        <v>110</v>
      </c>
      <c r="M212" s="55">
        <v>41000</v>
      </c>
      <c r="N212" s="54">
        <v>720</v>
      </c>
      <c r="O212" s="55">
        <v>41000</v>
      </c>
      <c r="P212" s="54">
        <v>7200</v>
      </c>
      <c r="Q212" s="55">
        <v>41000</v>
      </c>
      <c r="R212" s="54"/>
      <c r="S212" s="55"/>
      <c r="T212" s="54"/>
      <c r="U212" s="55"/>
      <c r="V212" s="56"/>
      <c r="W212" s="55"/>
      <c r="X212" s="56">
        <v>3000</v>
      </c>
      <c r="Y212" s="55">
        <v>36251</v>
      </c>
      <c r="Z212" s="56"/>
      <c r="AA212" s="55"/>
      <c r="AB212" s="56">
        <v>3000</v>
      </c>
      <c r="AC212" s="55">
        <v>36617</v>
      </c>
      <c r="AD212" s="56"/>
      <c r="AE212" s="55"/>
      <c r="AF212" s="56">
        <v>7.7000000000000008E-6</v>
      </c>
      <c r="AG212" s="56">
        <f t="shared" si="74"/>
        <v>0.12987012987012986</v>
      </c>
      <c r="AH212" s="55">
        <v>36251</v>
      </c>
      <c r="AI212" s="56"/>
      <c r="AJ212" s="55"/>
      <c r="AK212" s="56">
        <v>30</v>
      </c>
      <c r="AL212" s="55">
        <v>41537</v>
      </c>
      <c r="AM212" s="54">
        <v>5.0000000000000004E-6</v>
      </c>
      <c r="AN212" s="54">
        <f t="shared" si="73"/>
        <v>0.19999999999999998</v>
      </c>
      <c r="AO212" s="55">
        <v>41518</v>
      </c>
      <c r="AP212" s="54"/>
      <c r="AQ212" s="55"/>
      <c r="AR212" s="54"/>
      <c r="AS212" s="55"/>
      <c r="AT212" s="54"/>
      <c r="AU212" s="56" t="str">
        <f t="shared" si="83"/>
        <v/>
      </c>
      <c r="AV212" s="56"/>
      <c r="AW212" s="54"/>
      <c r="AX212" s="54"/>
      <c r="AY212" s="69">
        <f t="shared" si="82"/>
        <v>1</v>
      </c>
      <c r="AZ212" s="69">
        <v>1</v>
      </c>
      <c r="BA212" s="50"/>
      <c r="BB212" s="51"/>
      <c r="BC212" s="51"/>
      <c r="BD212" s="149">
        <f t="shared" si="69"/>
        <v>0.19999999999999998</v>
      </c>
      <c r="BE212" s="150" t="str">
        <f t="shared" si="70"/>
        <v>--</v>
      </c>
      <c r="BF212" s="150" t="str">
        <f t="shared" si="71"/>
        <v>I</v>
      </c>
      <c r="BG212" s="151">
        <f t="shared" si="72"/>
        <v>41518</v>
      </c>
      <c r="BH212" s="149">
        <f t="shared" si="75"/>
        <v>30</v>
      </c>
      <c r="BI212" s="150" t="str">
        <f t="shared" si="76"/>
        <v>--</v>
      </c>
      <c r="BJ212" s="150" t="str">
        <f t="shared" si="77"/>
        <v>I</v>
      </c>
      <c r="BK212" s="151">
        <f t="shared" si="78"/>
        <v>41537</v>
      </c>
      <c r="BL212" s="49">
        <f t="shared" si="79"/>
        <v>7200</v>
      </c>
      <c r="BM212" s="50" t="str">
        <f t="shared" si="68"/>
        <v>T</v>
      </c>
      <c r="BN212" s="49">
        <f t="shared" si="80"/>
        <v>7200</v>
      </c>
      <c r="BO212" s="50" t="str">
        <f t="shared" si="81"/>
        <v>T</v>
      </c>
      <c r="BP212" s="50"/>
      <c r="BQ212" s="50"/>
      <c r="BR212" s="51"/>
      <c r="BS212" s="51"/>
      <c r="BT212" s="51"/>
      <c r="BU212" s="51"/>
      <c r="BV212" s="50">
        <v>1</v>
      </c>
      <c r="BW212" s="50">
        <v>1</v>
      </c>
      <c r="BX212" s="50">
        <v>1</v>
      </c>
      <c r="BY212" s="50">
        <v>1</v>
      </c>
    </row>
    <row r="213" spans="1:77" s="48" customFormat="1" ht="15" customHeight="1">
      <c r="A213" s="223">
        <v>221</v>
      </c>
      <c r="B213" s="169" t="s">
        <v>418</v>
      </c>
      <c r="C213" s="53" t="s">
        <v>419</v>
      </c>
      <c r="D213" s="13"/>
      <c r="E213" s="132"/>
      <c r="F213" s="132"/>
      <c r="G213" s="152"/>
      <c r="H213" s="152"/>
      <c r="I213" s="66"/>
      <c r="J213" s="66"/>
      <c r="K213" s="52"/>
      <c r="L213" s="54"/>
      <c r="M213" s="55"/>
      <c r="N213" s="54"/>
      <c r="O213" s="55"/>
      <c r="P213" s="54"/>
      <c r="Q213" s="55"/>
      <c r="R213" s="54"/>
      <c r="S213" s="55"/>
      <c r="T213" s="54"/>
      <c r="U213" s="55"/>
      <c r="V213" s="56"/>
      <c r="W213" s="55"/>
      <c r="X213" s="56"/>
      <c r="Y213" s="55"/>
      <c r="Z213" s="56"/>
      <c r="AA213" s="55"/>
      <c r="AB213" s="56"/>
      <c r="AC213" s="55"/>
      <c r="AD213" s="56"/>
      <c r="AE213" s="55"/>
      <c r="AF213" s="56"/>
      <c r="AG213" s="56" t="str">
        <f t="shared" si="74"/>
        <v/>
      </c>
      <c r="AH213" s="55"/>
      <c r="AI213" s="56"/>
      <c r="AJ213" s="55"/>
      <c r="AK213" s="56"/>
      <c r="AL213" s="55"/>
      <c r="AM213" s="54"/>
      <c r="AN213" s="54" t="str">
        <f t="shared" si="73"/>
        <v/>
      </c>
      <c r="AO213" s="55"/>
      <c r="AP213" s="54"/>
      <c r="AQ213" s="55"/>
      <c r="AR213" s="54"/>
      <c r="AS213" s="55"/>
      <c r="AT213" s="54"/>
      <c r="AU213" s="56" t="str">
        <f t="shared" si="83"/>
        <v/>
      </c>
      <c r="AV213" s="56"/>
      <c r="AW213" s="54"/>
      <c r="AX213" s="54"/>
      <c r="AY213" s="69" t="str">
        <f t="shared" si="82"/>
        <v/>
      </c>
      <c r="AZ213" s="69"/>
      <c r="BA213" s="50"/>
      <c r="BB213" s="51"/>
      <c r="BC213" s="51"/>
      <c r="BD213" s="149" t="str">
        <f t="shared" si="69"/>
        <v>--</v>
      </c>
      <c r="BE213" s="150" t="str">
        <f t="shared" si="70"/>
        <v>--</v>
      </c>
      <c r="BF213" s="150" t="str">
        <f t="shared" si="71"/>
        <v>--</v>
      </c>
      <c r="BG213" s="151" t="str">
        <f t="shared" si="72"/>
        <v>--</v>
      </c>
      <c r="BH213" s="149" t="str">
        <f t="shared" si="75"/>
        <v>--</v>
      </c>
      <c r="BI213" s="150" t="str">
        <f t="shared" si="76"/>
        <v>--</v>
      </c>
      <c r="BJ213" s="150" t="str">
        <f t="shared" si="77"/>
        <v>--</v>
      </c>
      <c r="BK213" s="151" t="str">
        <f t="shared" si="78"/>
        <v>--</v>
      </c>
      <c r="BL213" s="49" t="str">
        <f t="shared" si="79"/>
        <v/>
      </c>
      <c r="BM213" s="50" t="str">
        <f t="shared" si="68"/>
        <v/>
      </c>
      <c r="BN213" s="49" t="str">
        <f t="shared" si="80"/>
        <v/>
      </c>
      <c r="BO213" s="50" t="str">
        <f t="shared" si="81"/>
        <v/>
      </c>
      <c r="BP213" s="50"/>
      <c r="BQ213" s="50"/>
      <c r="BR213" s="51"/>
      <c r="BS213" s="51"/>
      <c r="BT213" s="51"/>
      <c r="BU213" s="51"/>
      <c r="BV213" s="50">
        <v>1</v>
      </c>
      <c r="BW213" s="50">
        <v>1</v>
      </c>
      <c r="BX213" s="50">
        <v>1</v>
      </c>
      <c r="BY213" s="50">
        <v>1</v>
      </c>
    </row>
    <row r="214" spans="1:77" s="48" customFormat="1" ht="15" customHeight="1">
      <c r="A214" s="223">
        <v>222</v>
      </c>
      <c r="B214" s="169" t="s">
        <v>420</v>
      </c>
      <c r="C214" s="53" t="s">
        <v>421</v>
      </c>
      <c r="D214" s="13"/>
      <c r="E214" s="132"/>
      <c r="F214" s="132"/>
      <c r="G214" s="152"/>
      <c r="H214" s="152"/>
      <c r="I214" s="66"/>
      <c r="J214" s="66"/>
      <c r="K214" s="52" t="s">
        <v>25</v>
      </c>
      <c r="L214" s="54"/>
      <c r="M214" s="55"/>
      <c r="N214" s="54"/>
      <c r="O214" s="55"/>
      <c r="P214" s="54"/>
      <c r="Q214" s="55"/>
      <c r="R214" s="54"/>
      <c r="S214" s="55"/>
      <c r="T214" s="54"/>
      <c r="U214" s="55"/>
      <c r="V214" s="56"/>
      <c r="W214" s="55"/>
      <c r="X214" s="56"/>
      <c r="Y214" s="55"/>
      <c r="Z214" s="56"/>
      <c r="AA214" s="55"/>
      <c r="AB214" s="56"/>
      <c r="AC214" s="55"/>
      <c r="AD214" s="56"/>
      <c r="AE214" s="55"/>
      <c r="AF214" s="56"/>
      <c r="AG214" s="56" t="str">
        <f t="shared" si="74"/>
        <v/>
      </c>
      <c r="AH214" s="55"/>
      <c r="AI214" s="56"/>
      <c r="AJ214" s="55"/>
      <c r="AK214" s="56"/>
      <c r="AL214" s="55"/>
      <c r="AM214" s="54">
        <v>2.2000000000000001E-4</v>
      </c>
      <c r="AN214" s="54">
        <f t="shared" si="73"/>
        <v>4.5454545454545452E-3</v>
      </c>
      <c r="AO214" s="55">
        <v>31778</v>
      </c>
      <c r="AP214" s="54"/>
      <c r="AQ214" s="55"/>
      <c r="AR214" s="54"/>
      <c r="AS214" s="55"/>
      <c r="AT214" s="54"/>
      <c r="AU214" s="56" t="str">
        <f t="shared" si="83"/>
        <v/>
      </c>
      <c r="AV214" s="56"/>
      <c r="AW214" s="54"/>
      <c r="AX214" s="54"/>
      <c r="AY214" s="69">
        <f t="shared" si="82"/>
        <v>1</v>
      </c>
      <c r="AZ214" s="69">
        <v>1</v>
      </c>
      <c r="BA214" s="50"/>
      <c r="BB214" s="51"/>
      <c r="BC214" s="51"/>
      <c r="BD214" s="149">
        <f t="shared" si="69"/>
        <v>4.5454545454545452E-3</v>
      </c>
      <c r="BE214" s="150" t="str">
        <f t="shared" si="70"/>
        <v>--</v>
      </c>
      <c r="BF214" s="150" t="str">
        <f t="shared" si="71"/>
        <v>I</v>
      </c>
      <c r="BG214" s="151">
        <f t="shared" si="72"/>
        <v>31778</v>
      </c>
      <c r="BH214" s="149" t="str">
        <f t="shared" si="75"/>
        <v>--</v>
      </c>
      <c r="BI214" s="150" t="str">
        <f t="shared" si="76"/>
        <v>--</v>
      </c>
      <c r="BJ214" s="150" t="str">
        <f t="shared" si="77"/>
        <v>--</v>
      </c>
      <c r="BK214" s="151" t="str">
        <f t="shared" si="78"/>
        <v>--</v>
      </c>
      <c r="BL214" s="49" t="str">
        <f t="shared" si="79"/>
        <v/>
      </c>
      <c r="BM214" s="50" t="str">
        <f t="shared" si="68"/>
        <v/>
      </c>
      <c r="BN214" s="49" t="str">
        <f t="shared" si="80"/>
        <v/>
      </c>
      <c r="BO214" s="50" t="str">
        <f t="shared" si="81"/>
        <v/>
      </c>
      <c r="BP214" s="50"/>
      <c r="BQ214" s="50"/>
      <c r="BR214" s="51"/>
      <c r="BS214" s="51"/>
      <c r="BT214" s="51"/>
      <c r="BU214" s="51"/>
      <c r="BV214" s="50">
        <v>1</v>
      </c>
      <c r="BW214" s="50">
        <v>1</v>
      </c>
      <c r="BX214" s="50">
        <v>1</v>
      </c>
      <c r="BY214" s="50">
        <v>1</v>
      </c>
    </row>
    <row r="215" spans="1:77" s="48" customFormat="1" ht="15" customHeight="1">
      <c r="A215" s="223">
        <v>263</v>
      </c>
      <c r="B215" s="169" t="s">
        <v>422</v>
      </c>
      <c r="C215" s="53" t="s">
        <v>423</v>
      </c>
      <c r="D215" s="13"/>
      <c r="E215" s="132"/>
      <c r="F215" s="132"/>
      <c r="G215" s="152"/>
      <c r="H215" s="152"/>
      <c r="I215" s="66"/>
      <c r="J215" s="66"/>
      <c r="K215" s="52"/>
      <c r="L215" s="54"/>
      <c r="M215" s="55"/>
      <c r="N215" s="54"/>
      <c r="O215" s="55"/>
      <c r="P215" s="54"/>
      <c r="Q215" s="55"/>
      <c r="R215" s="54"/>
      <c r="S215" s="55"/>
      <c r="T215" s="54"/>
      <c r="U215" s="55"/>
      <c r="V215" s="56"/>
      <c r="W215" s="55"/>
      <c r="X215" s="56"/>
      <c r="Y215" s="55"/>
      <c r="Z215" s="56"/>
      <c r="AA215" s="55"/>
      <c r="AB215" s="56"/>
      <c r="AC215" s="55"/>
      <c r="AD215" s="56"/>
      <c r="AE215" s="55"/>
      <c r="AF215" s="56"/>
      <c r="AG215" s="56" t="str">
        <f t="shared" si="74"/>
        <v/>
      </c>
      <c r="AH215" s="55"/>
      <c r="AI215" s="56"/>
      <c r="AJ215" s="55"/>
      <c r="AK215" s="56"/>
      <c r="AL215" s="55"/>
      <c r="AM215" s="54"/>
      <c r="AN215" s="54" t="str">
        <f t="shared" si="73"/>
        <v/>
      </c>
      <c r="AO215" s="55"/>
      <c r="AP215" s="54"/>
      <c r="AQ215" s="55"/>
      <c r="AR215" s="54"/>
      <c r="AS215" s="55"/>
      <c r="AT215" s="54"/>
      <c r="AU215" s="56" t="str">
        <f t="shared" si="83"/>
        <v/>
      </c>
      <c r="AV215" s="56"/>
      <c r="AW215" s="54"/>
      <c r="AX215" s="54"/>
      <c r="AY215" s="69" t="str">
        <f t="shared" si="82"/>
        <v/>
      </c>
      <c r="AZ215" s="69"/>
      <c r="BA215" s="50"/>
      <c r="BB215" s="51"/>
      <c r="BC215" s="51"/>
      <c r="BD215" s="149" t="str">
        <f t="shared" si="69"/>
        <v>--</v>
      </c>
      <c r="BE215" s="150" t="str">
        <f t="shared" si="70"/>
        <v>--</v>
      </c>
      <c r="BF215" s="150" t="str">
        <f t="shared" si="71"/>
        <v>--</v>
      </c>
      <c r="BG215" s="151" t="str">
        <f t="shared" si="72"/>
        <v>--</v>
      </c>
      <c r="BH215" s="149" t="str">
        <f t="shared" si="75"/>
        <v>--</v>
      </c>
      <c r="BI215" s="150" t="str">
        <f t="shared" si="76"/>
        <v>--</v>
      </c>
      <c r="BJ215" s="150" t="str">
        <f t="shared" si="77"/>
        <v>--</v>
      </c>
      <c r="BK215" s="151" t="str">
        <f t="shared" si="78"/>
        <v>--</v>
      </c>
      <c r="BL215" s="49" t="str">
        <f t="shared" si="79"/>
        <v/>
      </c>
      <c r="BM215" s="50" t="str">
        <f t="shared" si="68"/>
        <v/>
      </c>
      <c r="BN215" s="49" t="str">
        <f t="shared" si="80"/>
        <v/>
      </c>
      <c r="BO215" s="50" t="str">
        <f t="shared" si="81"/>
        <v/>
      </c>
      <c r="BP215" s="50"/>
      <c r="BQ215" s="50"/>
      <c r="BR215" s="51"/>
      <c r="BS215" s="51"/>
      <c r="BT215" s="51"/>
      <c r="BU215" s="51"/>
      <c r="BV215" s="50">
        <v>1</v>
      </c>
      <c r="BW215" s="50">
        <v>1</v>
      </c>
      <c r="BX215" s="50">
        <v>1</v>
      </c>
      <c r="BY215" s="50">
        <v>1</v>
      </c>
    </row>
    <row r="216" spans="1:77" s="48" customFormat="1" ht="15" customHeight="1">
      <c r="A216" s="223">
        <v>264</v>
      </c>
      <c r="B216" s="169" t="s">
        <v>424</v>
      </c>
      <c r="C216" s="53" t="s">
        <v>425</v>
      </c>
      <c r="D216" s="13"/>
      <c r="E216" s="132"/>
      <c r="F216" s="132"/>
      <c r="G216" s="152"/>
      <c r="H216" s="152"/>
      <c r="I216" s="66"/>
      <c r="J216" s="66"/>
      <c r="K216" s="52"/>
      <c r="L216" s="54"/>
      <c r="M216" s="55"/>
      <c r="N216" s="54"/>
      <c r="O216" s="55"/>
      <c r="P216" s="54"/>
      <c r="Q216" s="55"/>
      <c r="R216" s="54"/>
      <c r="S216" s="55"/>
      <c r="T216" s="54"/>
      <c r="U216" s="55"/>
      <c r="V216" s="56"/>
      <c r="W216" s="55"/>
      <c r="X216" s="56"/>
      <c r="Y216" s="55"/>
      <c r="Z216" s="56"/>
      <c r="AA216" s="55"/>
      <c r="AB216" s="56"/>
      <c r="AC216" s="55"/>
      <c r="AD216" s="56"/>
      <c r="AE216" s="55"/>
      <c r="AF216" s="56"/>
      <c r="AG216" s="56" t="str">
        <f t="shared" si="74"/>
        <v/>
      </c>
      <c r="AH216" s="55"/>
      <c r="AI216" s="56"/>
      <c r="AJ216" s="55"/>
      <c r="AK216" s="56"/>
      <c r="AL216" s="55"/>
      <c r="AM216" s="54"/>
      <c r="AN216" s="54" t="str">
        <f t="shared" si="73"/>
        <v/>
      </c>
      <c r="AO216" s="55"/>
      <c r="AP216" s="54"/>
      <c r="AQ216" s="55"/>
      <c r="AR216" s="54"/>
      <c r="AS216" s="55"/>
      <c r="AT216" s="54"/>
      <c r="AU216" s="56" t="str">
        <f t="shared" si="83"/>
        <v/>
      </c>
      <c r="AV216" s="56"/>
      <c r="AW216" s="54"/>
      <c r="AX216" s="54"/>
      <c r="AY216" s="69" t="str">
        <f t="shared" si="82"/>
        <v/>
      </c>
      <c r="AZ216" s="69"/>
      <c r="BA216" s="50"/>
      <c r="BB216" s="51"/>
      <c r="BC216" s="51"/>
      <c r="BD216" s="149" t="str">
        <f t="shared" si="69"/>
        <v>--</v>
      </c>
      <c r="BE216" s="150" t="str">
        <f t="shared" si="70"/>
        <v>--</v>
      </c>
      <c r="BF216" s="150" t="str">
        <f t="shared" si="71"/>
        <v>--</v>
      </c>
      <c r="BG216" s="151" t="str">
        <f t="shared" si="72"/>
        <v>--</v>
      </c>
      <c r="BH216" s="149" t="str">
        <f t="shared" si="75"/>
        <v>--</v>
      </c>
      <c r="BI216" s="150" t="str">
        <f t="shared" si="76"/>
        <v>--</v>
      </c>
      <c r="BJ216" s="150" t="str">
        <f t="shared" si="77"/>
        <v>--</v>
      </c>
      <c r="BK216" s="151" t="str">
        <f t="shared" si="78"/>
        <v>--</v>
      </c>
      <c r="BL216" s="49" t="str">
        <f t="shared" si="79"/>
        <v/>
      </c>
      <c r="BM216" s="50" t="str">
        <f t="shared" si="68"/>
        <v/>
      </c>
      <c r="BN216" s="49" t="str">
        <f t="shared" si="80"/>
        <v/>
      </c>
      <c r="BO216" s="50" t="str">
        <f t="shared" si="81"/>
        <v/>
      </c>
      <c r="BP216" s="50"/>
      <c r="BQ216" s="50"/>
      <c r="BR216" s="51"/>
      <c r="BS216" s="51"/>
      <c r="BT216" s="51"/>
      <c r="BU216" s="51"/>
      <c r="BV216" s="50">
        <v>1</v>
      </c>
      <c r="BW216" s="50">
        <v>1</v>
      </c>
      <c r="BX216" s="50">
        <v>1</v>
      </c>
      <c r="BY216" s="50">
        <v>1</v>
      </c>
    </row>
    <row r="217" spans="1:77" s="48" customFormat="1" ht="15" customHeight="1">
      <c r="A217" s="223">
        <v>49</v>
      </c>
      <c r="B217" s="169" t="s">
        <v>426</v>
      </c>
      <c r="C217" s="53" t="s">
        <v>427</v>
      </c>
      <c r="D217" s="13"/>
      <c r="E217" s="132"/>
      <c r="F217" s="132"/>
      <c r="G217" s="152"/>
      <c r="H217" s="152"/>
      <c r="I217" s="66"/>
      <c r="J217" s="66"/>
      <c r="K217" s="52"/>
      <c r="L217" s="54"/>
      <c r="M217" s="55"/>
      <c r="N217" s="54"/>
      <c r="O217" s="55"/>
      <c r="P217" s="54"/>
      <c r="Q217" s="55"/>
      <c r="R217" s="54"/>
      <c r="S217" s="55"/>
      <c r="T217" s="54"/>
      <c r="U217" s="55"/>
      <c r="V217" s="56"/>
      <c r="W217" s="55"/>
      <c r="X217" s="56"/>
      <c r="Y217" s="55"/>
      <c r="Z217" s="56"/>
      <c r="AA217" s="55"/>
      <c r="AB217" s="56"/>
      <c r="AC217" s="55"/>
      <c r="AD217" s="56"/>
      <c r="AE217" s="55"/>
      <c r="AF217" s="56">
        <v>0.14000000000000001</v>
      </c>
      <c r="AG217" s="56">
        <f t="shared" si="74"/>
        <v>7.1428571428571419E-6</v>
      </c>
      <c r="AH217" s="55">
        <v>36251</v>
      </c>
      <c r="AI217" s="56"/>
      <c r="AJ217" s="55"/>
      <c r="AK217" s="56"/>
      <c r="AL217" s="55"/>
      <c r="AM217" s="54"/>
      <c r="AN217" s="54" t="str">
        <f t="shared" si="73"/>
        <v/>
      </c>
      <c r="AO217" s="55"/>
      <c r="AP217" s="54"/>
      <c r="AQ217" s="55"/>
      <c r="AR217" s="54"/>
      <c r="AS217" s="55"/>
      <c r="AT217" s="54"/>
      <c r="AU217" s="56" t="str">
        <f t="shared" si="83"/>
        <v/>
      </c>
      <c r="AV217" s="56"/>
      <c r="AW217" s="54"/>
      <c r="AX217" s="54"/>
      <c r="AY217" s="69">
        <f t="shared" si="82"/>
        <v>1</v>
      </c>
      <c r="AZ217" s="69">
        <v>1</v>
      </c>
      <c r="BA217" s="50"/>
      <c r="BB217" s="51"/>
      <c r="BC217" s="51"/>
      <c r="BD217" s="149">
        <f t="shared" si="69"/>
        <v>7.1428571428571419E-6</v>
      </c>
      <c r="BE217" s="150" t="str">
        <f t="shared" si="70"/>
        <v>--</v>
      </c>
      <c r="BF217" s="150" t="str">
        <f t="shared" si="71"/>
        <v>O</v>
      </c>
      <c r="BG217" s="151">
        <f t="shared" si="72"/>
        <v>36251</v>
      </c>
      <c r="BH217" s="149" t="str">
        <f t="shared" si="75"/>
        <v>--</v>
      </c>
      <c r="BI217" s="150" t="str">
        <f t="shared" si="76"/>
        <v>--</v>
      </c>
      <c r="BJ217" s="150" t="str">
        <f t="shared" si="77"/>
        <v>--</v>
      </c>
      <c r="BK217" s="151" t="str">
        <f t="shared" si="78"/>
        <v>--</v>
      </c>
      <c r="BL217" s="49" t="str">
        <f t="shared" si="79"/>
        <v/>
      </c>
      <c r="BM217" s="50" t="str">
        <f t="shared" si="68"/>
        <v/>
      </c>
      <c r="BN217" s="49" t="str">
        <f t="shared" si="80"/>
        <v/>
      </c>
      <c r="BO217" s="50" t="str">
        <f t="shared" si="81"/>
        <v/>
      </c>
      <c r="BP217" s="50"/>
      <c r="BQ217" s="50"/>
      <c r="BR217" s="51"/>
      <c r="BS217" s="51"/>
      <c r="BT217" s="51"/>
      <c r="BU217" s="51"/>
      <c r="BV217" s="50">
        <v>1</v>
      </c>
      <c r="BW217" s="50">
        <v>1</v>
      </c>
      <c r="BX217" s="50">
        <v>1</v>
      </c>
      <c r="BY217" s="50">
        <v>1</v>
      </c>
    </row>
    <row r="218" spans="1:77" s="48" customFormat="1" ht="15" customHeight="1">
      <c r="A218" s="223">
        <v>50</v>
      </c>
      <c r="B218" s="169" t="s">
        <v>428</v>
      </c>
      <c r="C218" s="53" t="s">
        <v>429</v>
      </c>
      <c r="D218" s="13"/>
      <c r="E218" s="132"/>
      <c r="F218" s="132"/>
      <c r="G218" s="152"/>
      <c r="H218" s="152"/>
      <c r="I218" s="66"/>
      <c r="J218" s="66"/>
      <c r="K218" s="52"/>
      <c r="L218" s="54"/>
      <c r="M218" s="55"/>
      <c r="N218" s="54"/>
      <c r="O218" s="55"/>
      <c r="P218" s="54"/>
      <c r="Q218" s="55"/>
      <c r="R218" s="54"/>
      <c r="S218" s="55"/>
      <c r="T218" s="54"/>
      <c r="U218" s="55"/>
      <c r="V218" s="56"/>
      <c r="W218" s="55"/>
      <c r="X218" s="56"/>
      <c r="Y218" s="55"/>
      <c r="Z218" s="56"/>
      <c r="AA218" s="55"/>
      <c r="AB218" s="56"/>
      <c r="AC218" s="55"/>
      <c r="AD218" s="56"/>
      <c r="AE218" s="55"/>
      <c r="AF218" s="56">
        <v>0.14000000000000001</v>
      </c>
      <c r="AG218" s="56">
        <f t="shared" si="74"/>
        <v>7.1428571428571419E-6</v>
      </c>
      <c r="AH218" s="55">
        <v>36251</v>
      </c>
      <c r="AI218" s="56"/>
      <c r="AJ218" s="55"/>
      <c r="AK218" s="56"/>
      <c r="AL218" s="55"/>
      <c r="AM218" s="54"/>
      <c r="AN218" s="54" t="str">
        <f t="shared" si="73"/>
        <v/>
      </c>
      <c r="AO218" s="55"/>
      <c r="AP218" s="54"/>
      <c r="AQ218" s="55"/>
      <c r="AR218" s="54"/>
      <c r="AS218" s="55"/>
      <c r="AT218" s="54"/>
      <c r="AU218" s="56" t="str">
        <f t="shared" si="83"/>
        <v/>
      </c>
      <c r="AV218" s="56"/>
      <c r="AW218" s="54"/>
      <c r="AX218" s="54"/>
      <c r="AY218" s="69">
        <f t="shared" si="82"/>
        <v>1</v>
      </c>
      <c r="AZ218" s="69">
        <v>1</v>
      </c>
      <c r="BA218" s="50"/>
      <c r="BB218" s="51"/>
      <c r="BC218" s="51"/>
      <c r="BD218" s="149">
        <f t="shared" si="69"/>
        <v>7.1428571428571419E-6</v>
      </c>
      <c r="BE218" s="150" t="str">
        <f t="shared" si="70"/>
        <v>--</v>
      </c>
      <c r="BF218" s="150" t="str">
        <f t="shared" si="71"/>
        <v>O</v>
      </c>
      <c r="BG218" s="151">
        <f t="shared" si="72"/>
        <v>36251</v>
      </c>
      <c r="BH218" s="149" t="str">
        <f t="shared" si="75"/>
        <v>--</v>
      </c>
      <c r="BI218" s="150" t="str">
        <f t="shared" si="76"/>
        <v>--</v>
      </c>
      <c r="BJ218" s="150" t="str">
        <f t="shared" si="77"/>
        <v>--</v>
      </c>
      <c r="BK218" s="151" t="str">
        <f t="shared" si="78"/>
        <v>--</v>
      </c>
      <c r="BL218" s="49" t="str">
        <f t="shared" si="79"/>
        <v/>
      </c>
      <c r="BM218" s="50" t="str">
        <f t="shared" si="68"/>
        <v/>
      </c>
      <c r="BN218" s="49" t="str">
        <f t="shared" si="80"/>
        <v/>
      </c>
      <c r="BO218" s="50" t="str">
        <f t="shared" si="81"/>
        <v/>
      </c>
      <c r="BP218" s="50"/>
      <c r="BQ218" s="50"/>
      <c r="BR218" s="51"/>
      <c r="BS218" s="51"/>
      <c r="BT218" s="51"/>
      <c r="BU218" s="51"/>
      <c r="BV218" s="50">
        <v>1</v>
      </c>
      <c r="BW218" s="50">
        <v>1</v>
      </c>
      <c r="BX218" s="50">
        <v>1</v>
      </c>
      <c r="BY218" s="50">
        <v>1</v>
      </c>
    </row>
    <row r="219" spans="1:77" s="48" customFormat="1" ht="15" customHeight="1">
      <c r="A219" s="223">
        <v>51</v>
      </c>
      <c r="B219" s="169" t="s">
        <v>430</v>
      </c>
      <c r="C219" s="53" t="s">
        <v>431</v>
      </c>
      <c r="D219" s="13"/>
      <c r="E219" s="132"/>
      <c r="F219" s="132"/>
      <c r="G219" s="152"/>
      <c r="H219" s="152"/>
      <c r="I219" s="66"/>
      <c r="J219" s="66"/>
      <c r="K219" s="52"/>
      <c r="L219" s="54"/>
      <c r="M219" s="55"/>
      <c r="N219" s="54"/>
      <c r="O219" s="55"/>
      <c r="P219" s="54"/>
      <c r="Q219" s="55"/>
      <c r="R219" s="54"/>
      <c r="S219" s="55"/>
      <c r="T219" s="54"/>
      <c r="U219" s="55"/>
      <c r="V219" s="56"/>
      <c r="W219" s="55"/>
      <c r="X219" s="56"/>
      <c r="Y219" s="55"/>
      <c r="Z219" s="56"/>
      <c r="AA219" s="55"/>
      <c r="AB219" s="56"/>
      <c r="AC219" s="55"/>
      <c r="AD219" s="56"/>
      <c r="AE219" s="55"/>
      <c r="AF219" s="56">
        <v>0.14000000000000001</v>
      </c>
      <c r="AG219" s="56">
        <f t="shared" si="74"/>
        <v>7.1428571428571419E-6</v>
      </c>
      <c r="AH219" s="55">
        <v>36251</v>
      </c>
      <c r="AI219" s="56"/>
      <c r="AJ219" s="55"/>
      <c r="AK219" s="56"/>
      <c r="AL219" s="55"/>
      <c r="AM219" s="54"/>
      <c r="AN219" s="54" t="str">
        <f t="shared" si="73"/>
        <v/>
      </c>
      <c r="AO219" s="55"/>
      <c r="AP219" s="54"/>
      <c r="AQ219" s="55"/>
      <c r="AR219" s="54"/>
      <c r="AS219" s="55"/>
      <c r="AT219" s="54"/>
      <c r="AU219" s="56" t="str">
        <f t="shared" si="83"/>
        <v/>
      </c>
      <c r="AV219" s="56"/>
      <c r="AW219" s="54"/>
      <c r="AX219" s="54"/>
      <c r="AY219" s="69">
        <f t="shared" si="82"/>
        <v>1</v>
      </c>
      <c r="AZ219" s="69">
        <v>1</v>
      </c>
      <c r="BA219" s="50"/>
      <c r="BB219" s="51"/>
      <c r="BC219" s="51"/>
      <c r="BD219" s="149">
        <f t="shared" si="69"/>
        <v>7.1428571428571419E-6</v>
      </c>
      <c r="BE219" s="150" t="str">
        <f t="shared" si="70"/>
        <v>--</v>
      </c>
      <c r="BF219" s="150" t="str">
        <f t="shared" si="71"/>
        <v>O</v>
      </c>
      <c r="BG219" s="151">
        <f t="shared" si="72"/>
        <v>36251</v>
      </c>
      <c r="BH219" s="149" t="str">
        <f t="shared" si="75"/>
        <v>--</v>
      </c>
      <c r="BI219" s="150" t="str">
        <f t="shared" si="76"/>
        <v>--</v>
      </c>
      <c r="BJ219" s="150" t="str">
        <f t="shared" si="77"/>
        <v>--</v>
      </c>
      <c r="BK219" s="151" t="str">
        <f t="shared" si="78"/>
        <v>--</v>
      </c>
      <c r="BL219" s="49" t="str">
        <f t="shared" si="79"/>
        <v/>
      </c>
      <c r="BM219" s="50" t="str">
        <f t="shared" si="68"/>
        <v/>
      </c>
      <c r="BN219" s="49" t="str">
        <f t="shared" si="80"/>
        <v/>
      </c>
      <c r="BO219" s="50" t="str">
        <f t="shared" si="81"/>
        <v/>
      </c>
      <c r="BP219" s="50"/>
      <c r="BQ219" s="50"/>
      <c r="BR219" s="51"/>
      <c r="BS219" s="51"/>
      <c r="BT219" s="51"/>
      <c r="BU219" s="51"/>
      <c r="BV219" s="50">
        <v>1</v>
      </c>
      <c r="BW219" s="50">
        <v>1</v>
      </c>
      <c r="BX219" s="50">
        <v>1</v>
      </c>
      <c r="BY219" s="50">
        <v>1</v>
      </c>
    </row>
    <row r="220" spans="1:77" s="48" customFormat="1" ht="15" customHeight="1">
      <c r="A220" s="223">
        <v>223</v>
      </c>
      <c r="B220" s="169" t="s">
        <v>432</v>
      </c>
      <c r="C220" s="57" t="s">
        <v>433</v>
      </c>
      <c r="D220" s="57"/>
      <c r="E220" s="153"/>
      <c r="F220" s="153"/>
      <c r="G220" s="154"/>
      <c r="H220" s="154"/>
      <c r="I220" s="67"/>
      <c r="J220" s="67"/>
      <c r="K220" s="72"/>
      <c r="L220" s="54"/>
      <c r="M220" s="55"/>
      <c r="N220" s="54"/>
      <c r="O220" s="55"/>
      <c r="P220" s="54"/>
      <c r="Q220" s="55"/>
      <c r="R220" s="54"/>
      <c r="S220" s="55"/>
      <c r="T220" s="54"/>
      <c r="U220" s="55"/>
      <c r="V220" s="56"/>
      <c r="W220" s="55"/>
      <c r="X220" s="56"/>
      <c r="Y220" s="55"/>
      <c r="Z220" s="56"/>
      <c r="AA220" s="55"/>
      <c r="AB220" s="56"/>
      <c r="AC220" s="55"/>
      <c r="AD220" s="56"/>
      <c r="AE220" s="55"/>
      <c r="AF220" s="56"/>
      <c r="AG220" s="56" t="str">
        <f t="shared" si="74"/>
        <v/>
      </c>
      <c r="AH220" s="55"/>
      <c r="AI220" s="56"/>
      <c r="AJ220" s="55"/>
      <c r="AK220" s="56"/>
      <c r="AL220" s="55"/>
      <c r="AM220" s="54"/>
      <c r="AN220" s="54" t="str">
        <f t="shared" si="73"/>
        <v/>
      </c>
      <c r="AO220" s="55"/>
      <c r="AP220" s="54"/>
      <c r="AQ220" s="55"/>
      <c r="AR220" s="54"/>
      <c r="AS220" s="55"/>
      <c r="AT220" s="54"/>
      <c r="AU220" s="56" t="str">
        <f t="shared" si="83"/>
        <v/>
      </c>
      <c r="AV220" s="56"/>
      <c r="AW220" s="54"/>
      <c r="AX220" s="54"/>
      <c r="AY220" s="69" t="str">
        <f t="shared" si="82"/>
        <v/>
      </c>
      <c r="AZ220" s="69"/>
      <c r="BA220" s="50"/>
      <c r="BB220" s="51"/>
      <c r="BC220" s="51"/>
      <c r="BD220" s="149" t="str">
        <f t="shared" si="69"/>
        <v>--</v>
      </c>
      <c r="BE220" s="150" t="str">
        <f t="shared" si="70"/>
        <v>--</v>
      </c>
      <c r="BF220" s="150" t="str">
        <f t="shared" si="71"/>
        <v>--</v>
      </c>
      <c r="BG220" s="151" t="str">
        <f t="shared" si="72"/>
        <v>--</v>
      </c>
      <c r="BH220" s="149" t="str">
        <f t="shared" si="75"/>
        <v>--</v>
      </c>
      <c r="BI220" s="150" t="str">
        <f t="shared" si="76"/>
        <v>--</v>
      </c>
      <c r="BJ220" s="150" t="str">
        <f t="shared" si="77"/>
        <v>--</v>
      </c>
      <c r="BK220" s="151" t="str">
        <f t="shared" si="78"/>
        <v>--</v>
      </c>
      <c r="BL220" s="49" t="str">
        <f t="shared" si="79"/>
        <v/>
      </c>
      <c r="BM220" s="50" t="str">
        <f t="shared" si="68"/>
        <v/>
      </c>
      <c r="BN220" s="49" t="str">
        <f t="shared" si="80"/>
        <v/>
      </c>
      <c r="BO220" s="50" t="str">
        <f t="shared" si="81"/>
        <v/>
      </c>
      <c r="BP220" s="50"/>
      <c r="BQ220" s="50"/>
      <c r="BR220" s="51"/>
      <c r="BS220" s="51"/>
      <c r="BT220" s="51"/>
      <c r="BU220" s="51"/>
      <c r="BV220" s="50">
        <v>1</v>
      </c>
      <c r="BW220" s="50">
        <v>1</v>
      </c>
      <c r="BX220" s="50">
        <v>1</v>
      </c>
      <c r="BY220" s="50">
        <v>1</v>
      </c>
    </row>
    <row r="221" spans="1:77" s="48" customFormat="1" ht="15" customHeight="1">
      <c r="A221" s="223">
        <v>224</v>
      </c>
      <c r="B221" s="169" t="s">
        <v>434</v>
      </c>
      <c r="C221" s="57" t="s">
        <v>435</v>
      </c>
      <c r="D221" s="302" t="s">
        <v>1494</v>
      </c>
      <c r="E221" s="153"/>
      <c r="F221" s="153"/>
      <c r="G221" s="154"/>
      <c r="H221" s="154"/>
      <c r="I221" s="67"/>
      <c r="J221" s="67"/>
      <c r="K221" s="72"/>
      <c r="L221" s="54"/>
      <c r="M221" s="55"/>
      <c r="N221" s="54">
        <v>0.2</v>
      </c>
      <c r="O221" s="55">
        <v>34912</v>
      </c>
      <c r="P221" s="54">
        <v>6</v>
      </c>
      <c r="Q221" s="55">
        <v>34912</v>
      </c>
      <c r="R221" s="54">
        <v>6.0000000000000002E-5</v>
      </c>
      <c r="S221" s="55">
        <v>34912</v>
      </c>
      <c r="T221" s="54"/>
      <c r="U221" s="55"/>
      <c r="V221" s="56"/>
      <c r="W221" s="55"/>
      <c r="X221" s="56"/>
      <c r="Y221" s="55"/>
      <c r="Z221" s="56"/>
      <c r="AA221" s="55"/>
      <c r="AB221" s="56"/>
      <c r="AC221" s="55"/>
      <c r="AD221" s="56"/>
      <c r="AE221" s="55"/>
      <c r="AF221" s="56"/>
      <c r="AG221" s="56" t="str">
        <f t="shared" si="74"/>
        <v/>
      </c>
      <c r="AH221" s="55"/>
      <c r="AI221" s="56"/>
      <c r="AJ221" s="55"/>
      <c r="AK221" s="56"/>
      <c r="AL221" s="55"/>
      <c r="AM221" s="54"/>
      <c r="AN221" s="54" t="str">
        <f t="shared" si="73"/>
        <v/>
      </c>
      <c r="AO221" s="55"/>
      <c r="AP221" s="54">
        <v>4.0000000000000003E-5</v>
      </c>
      <c r="AQ221" s="55">
        <v>31837</v>
      </c>
      <c r="AR221" s="54"/>
      <c r="AS221" s="55"/>
      <c r="AT221" s="54"/>
      <c r="AU221" s="56" t="str">
        <f t="shared" si="83"/>
        <v/>
      </c>
      <c r="AV221" s="56"/>
      <c r="AW221" s="54"/>
      <c r="AX221" s="54"/>
      <c r="AY221" s="69">
        <f t="shared" si="82"/>
        <v>1</v>
      </c>
      <c r="AZ221" s="69">
        <v>1</v>
      </c>
      <c r="BA221" s="50"/>
      <c r="BB221" s="51"/>
      <c r="BC221" s="51"/>
      <c r="BD221" s="149" t="str">
        <f t="shared" si="69"/>
        <v>--</v>
      </c>
      <c r="BE221" s="150" t="str">
        <f t="shared" si="70"/>
        <v>--</v>
      </c>
      <c r="BF221" s="150" t="str">
        <f t="shared" si="71"/>
        <v>--</v>
      </c>
      <c r="BG221" s="151" t="str">
        <f t="shared" si="72"/>
        <v>--</v>
      </c>
      <c r="BH221" s="149" t="str">
        <f t="shared" si="75"/>
        <v>--</v>
      </c>
      <c r="BI221" s="150" t="str">
        <f t="shared" si="76"/>
        <v>--</v>
      </c>
      <c r="BJ221" s="150" t="str">
        <f t="shared" si="77"/>
        <v>--</v>
      </c>
      <c r="BK221" s="151" t="str">
        <f t="shared" si="78"/>
        <v>--</v>
      </c>
      <c r="BL221" s="49">
        <f t="shared" si="79"/>
        <v>6</v>
      </c>
      <c r="BM221" s="50" t="str">
        <f t="shared" si="68"/>
        <v>T</v>
      </c>
      <c r="BN221" s="49">
        <f t="shared" si="80"/>
        <v>6</v>
      </c>
      <c r="BO221" s="50" t="str">
        <f t="shared" si="81"/>
        <v>T</v>
      </c>
      <c r="BP221" s="50"/>
      <c r="BQ221" s="50"/>
      <c r="BR221" s="51"/>
      <c r="BS221" s="51"/>
      <c r="BT221" s="51"/>
      <c r="BU221" s="51"/>
      <c r="BV221" s="50">
        <v>1</v>
      </c>
      <c r="BW221" s="50">
        <v>1</v>
      </c>
      <c r="BX221" s="50">
        <v>1</v>
      </c>
      <c r="BY221" s="50">
        <v>1</v>
      </c>
    </row>
    <row r="222" spans="1:77" s="48" customFormat="1" ht="15" customHeight="1">
      <c r="A222" s="223">
        <v>225</v>
      </c>
      <c r="B222" s="169" t="s">
        <v>436</v>
      </c>
      <c r="C222" s="53" t="s">
        <v>437</v>
      </c>
      <c r="D222" s="302" t="s">
        <v>1494</v>
      </c>
      <c r="E222" s="132"/>
      <c r="F222" s="132"/>
      <c r="G222" s="152"/>
      <c r="H222" s="152"/>
      <c r="I222" s="66"/>
      <c r="J222" s="66"/>
      <c r="K222" s="52" t="s">
        <v>25</v>
      </c>
      <c r="L222" s="54"/>
      <c r="M222" s="55"/>
      <c r="N222" s="54"/>
      <c r="O222" s="55"/>
      <c r="P222" s="54"/>
      <c r="Q222" s="55"/>
      <c r="R222" s="54"/>
      <c r="S222" s="55"/>
      <c r="T222" s="54"/>
      <c r="U222" s="55"/>
      <c r="V222" s="56"/>
      <c r="W222" s="55"/>
      <c r="X222" s="56">
        <v>1300</v>
      </c>
      <c r="Y222" s="55">
        <v>36251</v>
      </c>
      <c r="Z222" s="56"/>
      <c r="AA222" s="55"/>
      <c r="AB222" s="56">
        <v>3</v>
      </c>
      <c r="AC222" s="55">
        <v>36892</v>
      </c>
      <c r="AD222" s="56"/>
      <c r="AE222" s="55"/>
      <c r="AF222" s="56">
        <v>2.3E-5</v>
      </c>
      <c r="AG222" s="56">
        <f t="shared" si="74"/>
        <v>4.3478260869565216E-2</v>
      </c>
      <c r="AH222" s="55">
        <v>36251</v>
      </c>
      <c r="AI222" s="56"/>
      <c r="AJ222" s="55"/>
      <c r="AK222" s="56">
        <v>1</v>
      </c>
      <c r="AL222" s="55">
        <v>33695</v>
      </c>
      <c r="AM222" s="54">
        <v>1.1999999999999999E-6</v>
      </c>
      <c r="AN222" s="54">
        <f t="shared" si="73"/>
        <v>0.83333333333333337</v>
      </c>
      <c r="AO222" s="55">
        <v>32203</v>
      </c>
      <c r="AP222" s="54"/>
      <c r="AQ222" s="55"/>
      <c r="AR222" s="54"/>
      <c r="AS222" s="55"/>
      <c r="AT222" s="54"/>
      <c r="AU222" s="56" t="str">
        <f t="shared" si="83"/>
        <v/>
      </c>
      <c r="AV222" s="56"/>
      <c r="AW222" s="54"/>
      <c r="AX222" s="54"/>
      <c r="AY222" s="69">
        <f t="shared" si="82"/>
        <v>1</v>
      </c>
      <c r="AZ222" s="69">
        <v>1</v>
      </c>
      <c r="BA222" s="50"/>
      <c r="BB222" s="51"/>
      <c r="BC222" s="51"/>
      <c r="BD222" s="149">
        <f t="shared" si="69"/>
        <v>4.3478260869565216E-2</v>
      </c>
      <c r="BE222" s="150" t="str">
        <f t="shared" si="70"/>
        <v>--</v>
      </c>
      <c r="BF222" s="150" t="str">
        <f t="shared" si="71"/>
        <v>O</v>
      </c>
      <c r="BG222" s="151">
        <f t="shared" si="72"/>
        <v>36251</v>
      </c>
      <c r="BH222" s="149">
        <f t="shared" si="75"/>
        <v>3</v>
      </c>
      <c r="BI222" s="150" t="str">
        <f t="shared" si="76"/>
        <v>--</v>
      </c>
      <c r="BJ222" s="150" t="str">
        <f t="shared" si="77"/>
        <v>O</v>
      </c>
      <c r="BK222" s="151">
        <f t="shared" si="78"/>
        <v>36892</v>
      </c>
      <c r="BL222" s="49">
        <f t="shared" si="79"/>
        <v>1300</v>
      </c>
      <c r="BM222" s="50" t="str">
        <f t="shared" si="68"/>
        <v>O</v>
      </c>
      <c r="BN222" s="49">
        <f t="shared" si="80"/>
        <v>1300</v>
      </c>
      <c r="BO222" s="50" t="str">
        <f t="shared" si="81"/>
        <v>O</v>
      </c>
      <c r="BP222" s="50"/>
      <c r="BQ222" s="50"/>
      <c r="BR222" s="51"/>
      <c r="BS222" s="51"/>
      <c r="BT222" s="51"/>
      <c r="BU222" s="51"/>
      <c r="BV222" s="50">
        <v>1</v>
      </c>
      <c r="BW222" s="50">
        <v>1</v>
      </c>
      <c r="BX222" s="50">
        <v>1</v>
      </c>
      <c r="BY222" s="50">
        <v>1</v>
      </c>
    </row>
    <row r="223" spans="1:77" s="48" customFormat="1" ht="15" customHeight="1">
      <c r="A223" s="223">
        <v>226</v>
      </c>
      <c r="B223" s="169" t="s">
        <v>438</v>
      </c>
      <c r="C223" s="53" t="s">
        <v>439</v>
      </c>
      <c r="D223" s="303" t="s">
        <v>1495</v>
      </c>
      <c r="E223" s="132"/>
      <c r="F223" s="132"/>
      <c r="G223" s="152"/>
      <c r="H223" s="152"/>
      <c r="I223" s="66"/>
      <c r="J223" s="66"/>
      <c r="K223" s="52" t="s">
        <v>25</v>
      </c>
      <c r="L223" s="54"/>
      <c r="M223" s="55"/>
      <c r="N223" s="54"/>
      <c r="O223" s="55"/>
      <c r="P223" s="54"/>
      <c r="Q223" s="55"/>
      <c r="R223" s="54"/>
      <c r="S223" s="55"/>
      <c r="T223" s="54"/>
      <c r="U223" s="55"/>
      <c r="V223" s="56"/>
      <c r="W223" s="55"/>
      <c r="X223" s="56"/>
      <c r="Y223" s="55"/>
      <c r="Z223" s="56"/>
      <c r="AA223" s="55"/>
      <c r="AB223" s="56">
        <v>20</v>
      </c>
      <c r="AC223" s="55">
        <v>36892</v>
      </c>
      <c r="AD223" s="56"/>
      <c r="AE223" s="55"/>
      <c r="AF223" s="56"/>
      <c r="AG223" s="56" t="str">
        <f t="shared" si="74"/>
        <v/>
      </c>
      <c r="AH223" s="55"/>
      <c r="AI223" s="56"/>
      <c r="AJ223" s="55"/>
      <c r="AK223" s="56">
        <v>20</v>
      </c>
      <c r="AL223" s="55">
        <v>33725</v>
      </c>
      <c r="AM223" s="54"/>
      <c r="AN223" s="54" t="str">
        <f t="shared" si="73"/>
        <v/>
      </c>
      <c r="AO223" s="55"/>
      <c r="AP223" s="54"/>
      <c r="AQ223" s="55"/>
      <c r="AR223" s="54"/>
      <c r="AS223" s="55"/>
      <c r="AT223" s="54"/>
      <c r="AU223" s="56" t="str">
        <f t="shared" si="83"/>
        <v/>
      </c>
      <c r="AV223" s="56"/>
      <c r="AW223" s="54"/>
      <c r="AX223" s="54"/>
      <c r="AY223" s="69">
        <f t="shared" si="82"/>
        <v>1</v>
      </c>
      <c r="AZ223" s="69">
        <v>1</v>
      </c>
      <c r="BA223" s="50"/>
      <c r="BB223" s="51"/>
      <c r="BC223" s="51"/>
      <c r="BD223" s="149" t="str">
        <f t="shared" si="69"/>
        <v>--</v>
      </c>
      <c r="BE223" s="150" t="str">
        <f t="shared" si="70"/>
        <v>--</v>
      </c>
      <c r="BF223" s="150" t="str">
        <f t="shared" si="71"/>
        <v>--</v>
      </c>
      <c r="BG223" s="151" t="str">
        <f t="shared" si="72"/>
        <v>--</v>
      </c>
      <c r="BH223" s="149">
        <f t="shared" si="75"/>
        <v>20</v>
      </c>
      <c r="BI223" s="150" t="str">
        <f t="shared" si="76"/>
        <v>--</v>
      </c>
      <c r="BJ223" s="150" t="str">
        <f t="shared" si="77"/>
        <v>O</v>
      </c>
      <c r="BK223" s="151">
        <f t="shared" si="78"/>
        <v>36892</v>
      </c>
      <c r="BL223" s="49" t="str">
        <f t="shared" si="79"/>
        <v/>
      </c>
      <c r="BM223" s="50" t="str">
        <f t="shared" si="68"/>
        <v/>
      </c>
      <c r="BN223" s="49" t="str">
        <f t="shared" si="80"/>
        <v/>
      </c>
      <c r="BO223" s="50" t="str">
        <f t="shared" si="81"/>
        <v/>
      </c>
      <c r="BP223" s="50"/>
      <c r="BQ223" s="50"/>
      <c r="BR223" s="51"/>
      <c r="BS223" s="51"/>
      <c r="BT223" s="51"/>
      <c r="BU223" s="51"/>
      <c r="BV223" s="50">
        <v>1</v>
      </c>
      <c r="BW223" s="50">
        <v>1</v>
      </c>
      <c r="BX223" s="50">
        <v>1</v>
      </c>
      <c r="BY223" s="50">
        <v>1</v>
      </c>
    </row>
    <row r="224" spans="1:77" s="48" customFormat="1" ht="15" customHeight="1">
      <c r="A224" s="223">
        <v>227</v>
      </c>
      <c r="B224" s="291">
        <v>227</v>
      </c>
      <c r="C224" s="53" t="s">
        <v>440</v>
      </c>
      <c r="D224" s="13"/>
      <c r="E224" s="132"/>
      <c r="F224" s="132"/>
      <c r="G224" s="152"/>
      <c r="H224" s="152"/>
      <c r="I224" s="66"/>
      <c r="J224" s="66"/>
      <c r="K224" s="52"/>
      <c r="L224" s="54"/>
      <c r="M224" s="55"/>
      <c r="N224" s="54"/>
      <c r="O224" s="55"/>
      <c r="P224" s="54"/>
      <c r="Q224" s="55"/>
      <c r="R224" s="54"/>
      <c r="S224" s="55"/>
      <c r="T224" s="54"/>
      <c r="U224" s="55"/>
      <c r="V224" s="56"/>
      <c r="W224" s="55"/>
      <c r="X224" s="56"/>
      <c r="Y224" s="55"/>
      <c r="Z224" s="56"/>
      <c r="AA224" s="55"/>
      <c r="AB224" s="56"/>
      <c r="AC224" s="55"/>
      <c r="AD224" s="56"/>
      <c r="AE224" s="55"/>
      <c r="AF224" s="56"/>
      <c r="AG224" s="56" t="str">
        <f t="shared" si="74"/>
        <v/>
      </c>
      <c r="AH224" s="55"/>
      <c r="AI224" s="56"/>
      <c r="AJ224" s="55"/>
      <c r="AK224" s="56"/>
      <c r="AL224" s="55"/>
      <c r="AM224" s="54"/>
      <c r="AN224" s="54" t="str">
        <f t="shared" si="73"/>
        <v/>
      </c>
      <c r="AO224" s="55"/>
      <c r="AP224" s="54"/>
      <c r="AQ224" s="55"/>
      <c r="AR224" s="54"/>
      <c r="AS224" s="55"/>
      <c r="AT224" s="54"/>
      <c r="AU224" s="56" t="str">
        <f t="shared" si="83"/>
        <v/>
      </c>
      <c r="AV224" s="56"/>
      <c r="AW224" s="54"/>
      <c r="AX224" s="54"/>
      <c r="AY224" s="69" t="str">
        <f t="shared" si="82"/>
        <v/>
      </c>
      <c r="AZ224" s="69"/>
      <c r="BA224" s="50"/>
      <c r="BB224" s="51"/>
      <c r="BC224" s="51"/>
      <c r="BD224" s="149" t="str">
        <f t="shared" si="69"/>
        <v>--</v>
      </c>
      <c r="BE224" s="150" t="str">
        <f t="shared" si="70"/>
        <v>--</v>
      </c>
      <c r="BF224" s="150" t="str">
        <f t="shared" si="71"/>
        <v>--</v>
      </c>
      <c r="BG224" s="151" t="str">
        <f t="shared" si="72"/>
        <v>--</v>
      </c>
      <c r="BH224" s="149" t="str">
        <f t="shared" si="75"/>
        <v>--</v>
      </c>
      <c r="BI224" s="150" t="str">
        <f t="shared" si="76"/>
        <v>--</v>
      </c>
      <c r="BJ224" s="150" t="str">
        <f t="shared" si="77"/>
        <v>--</v>
      </c>
      <c r="BK224" s="151" t="str">
        <f t="shared" si="78"/>
        <v>--</v>
      </c>
      <c r="BL224" s="49" t="str">
        <f t="shared" si="79"/>
        <v/>
      </c>
      <c r="BM224" s="50" t="str">
        <f t="shared" ref="BM224:BM255" si="84">IF(COUNTBLANK(BL224),"",IF(BL224=J224,"S",IF(BL224=P224,"T",IF(BL224=X224,"O",IF(BL224=N224,"Tint","")))))</f>
        <v/>
      </c>
      <c r="BN224" s="49" t="str">
        <f t="shared" si="80"/>
        <v/>
      </c>
      <c r="BO224" s="50" t="str">
        <f t="shared" si="81"/>
        <v/>
      </c>
      <c r="BP224" s="50"/>
      <c r="BQ224" s="50"/>
      <c r="BR224" s="51"/>
      <c r="BS224" s="51"/>
      <c r="BT224" s="51"/>
      <c r="BU224" s="51"/>
      <c r="BV224" s="50">
        <v>1</v>
      </c>
      <c r="BW224" s="50">
        <v>1</v>
      </c>
      <c r="BX224" s="50">
        <v>1</v>
      </c>
      <c r="BY224" s="50">
        <v>1</v>
      </c>
    </row>
    <row r="225" spans="1:77" s="48" customFormat="1" ht="15" customHeight="1">
      <c r="A225" s="223">
        <v>357</v>
      </c>
      <c r="B225" s="169" t="s">
        <v>441</v>
      </c>
      <c r="C225" s="53" t="s">
        <v>442</v>
      </c>
      <c r="D225" s="13"/>
      <c r="E225" s="132"/>
      <c r="F225" s="132"/>
      <c r="G225" s="152"/>
      <c r="H225" s="152"/>
      <c r="I225" s="66"/>
      <c r="J225" s="66"/>
      <c r="K225" s="52"/>
      <c r="L225" s="54"/>
      <c r="M225" s="55"/>
      <c r="N225" s="54"/>
      <c r="O225" s="55"/>
      <c r="P225" s="54"/>
      <c r="Q225" s="55"/>
      <c r="R225" s="54"/>
      <c r="S225" s="55"/>
      <c r="T225" s="54"/>
      <c r="U225" s="55"/>
      <c r="V225" s="56"/>
      <c r="W225" s="55"/>
      <c r="X225" s="56"/>
      <c r="Y225" s="55"/>
      <c r="Z225" s="56"/>
      <c r="AA225" s="55"/>
      <c r="AB225" s="56"/>
      <c r="AC225" s="55"/>
      <c r="AD225" s="56"/>
      <c r="AE225" s="55"/>
      <c r="AF225" s="56"/>
      <c r="AG225" s="56" t="str">
        <f t="shared" si="74"/>
        <v/>
      </c>
      <c r="AH225" s="55"/>
      <c r="AI225" s="56"/>
      <c r="AJ225" s="55"/>
      <c r="AK225" s="56"/>
      <c r="AL225" s="55"/>
      <c r="AM225" s="54"/>
      <c r="AN225" s="54" t="str">
        <f t="shared" si="73"/>
        <v/>
      </c>
      <c r="AO225" s="55"/>
      <c r="AP225" s="54"/>
      <c r="AQ225" s="55"/>
      <c r="AR225" s="54"/>
      <c r="AS225" s="55"/>
      <c r="AT225" s="54"/>
      <c r="AU225" s="56" t="str">
        <f t="shared" si="83"/>
        <v/>
      </c>
      <c r="AV225" s="56"/>
      <c r="AW225" s="54"/>
      <c r="AX225" s="54"/>
      <c r="AY225" s="69" t="str">
        <f t="shared" si="82"/>
        <v/>
      </c>
      <c r="AZ225" s="69"/>
      <c r="BA225" s="50"/>
      <c r="BB225" s="51"/>
      <c r="BC225" s="51"/>
      <c r="BD225" s="149" t="str">
        <f t="shared" si="69"/>
        <v>--</v>
      </c>
      <c r="BE225" s="150" t="str">
        <f t="shared" si="70"/>
        <v>--</v>
      </c>
      <c r="BF225" s="150" t="str">
        <f t="shared" si="71"/>
        <v>--</v>
      </c>
      <c r="BG225" s="151" t="str">
        <f t="shared" si="72"/>
        <v>--</v>
      </c>
      <c r="BH225" s="149" t="str">
        <f t="shared" si="75"/>
        <v>--</v>
      </c>
      <c r="BI225" s="150" t="str">
        <f t="shared" si="76"/>
        <v>--</v>
      </c>
      <c r="BJ225" s="150" t="str">
        <f t="shared" si="77"/>
        <v>--</v>
      </c>
      <c r="BK225" s="151" t="str">
        <f t="shared" si="78"/>
        <v>--</v>
      </c>
      <c r="BL225" s="49" t="str">
        <f t="shared" si="79"/>
        <v/>
      </c>
      <c r="BM225" s="50" t="str">
        <f t="shared" si="84"/>
        <v/>
      </c>
      <c r="BN225" s="49" t="str">
        <f t="shared" si="80"/>
        <v/>
      </c>
      <c r="BO225" s="50" t="str">
        <f t="shared" si="81"/>
        <v/>
      </c>
      <c r="BP225" s="50"/>
      <c r="BQ225" s="50"/>
      <c r="BR225" s="51"/>
      <c r="BS225" s="51"/>
      <c r="BT225" s="51"/>
      <c r="BU225" s="51"/>
      <c r="BV225" s="50">
        <v>1</v>
      </c>
      <c r="BW225" s="50">
        <v>1</v>
      </c>
      <c r="BX225" s="50">
        <v>1</v>
      </c>
      <c r="BY225" s="50">
        <v>1</v>
      </c>
    </row>
    <row r="226" spans="1:77" s="48" customFormat="1" ht="15" customHeight="1">
      <c r="A226" s="223">
        <v>228</v>
      </c>
      <c r="B226" s="169" t="s">
        <v>443</v>
      </c>
      <c r="C226" s="53" t="s">
        <v>444</v>
      </c>
      <c r="D226" s="302" t="s">
        <v>1494</v>
      </c>
      <c r="E226" s="132"/>
      <c r="F226" s="132"/>
      <c r="G226" s="152"/>
      <c r="H226" s="152"/>
      <c r="I226" s="66"/>
      <c r="J226" s="66"/>
      <c r="K226" s="52" t="s">
        <v>25</v>
      </c>
      <c r="L226" s="54"/>
      <c r="M226" s="55"/>
      <c r="N226" s="54"/>
      <c r="O226" s="55"/>
      <c r="P226" s="54"/>
      <c r="Q226" s="55"/>
      <c r="R226" s="54"/>
      <c r="S226" s="55"/>
      <c r="T226" s="54"/>
      <c r="U226" s="55"/>
      <c r="V226" s="56"/>
      <c r="W226" s="55"/>
      <c r="X226" s="56"/>
      <c r="Y226" s="55"/>
      <c r="Z226" s="56"/>
      <c r="AA226" s="55"/>
      <c r="AB226" s="56"/>
      <c r="AC226" s="55"/>
      <c r="AD226" s="56"/>
      <c r="AE226" s="55"/>
      <c r="AF226" s="56"/>
      <c r="AG226" s="56" t="str">
        <f t="shared" si="74"/>
        <v/>
      </c>
      <c r="AH226" s="55"/>
      <c r="AI226" s="56"/>
      <c r="AJ226" s="55"/>
      <c r="AK226" s="56"/>
      <c r="AL226" s="55"/>
      <c r="AM226" s="54"/>
      <c r="AN226" s="54" t="str">
        <f t="shared" si="73"/>
        <v/>
      </c>
      <c r="AO226" s="55"/>
      <c r="AP226" s="54"/>
      <c r="AQ226" s="55"/>
      <c r="AR226" s="54"/>
      <c r="AS226" s="55"/>
      <c r="AT226" s="54"/>
      <c r="AU226" s="56" t="str">
        <f t="shared" si="83"/>
        <v/>
      </c>
      <c r="AV226" s="56"/>
      <c r="AW226" s="54">
        <v>8</v>
      </c>
      <c r="AX226" s="111">
        <v>41899</v>
      </c>
      <c r="AY226" s="69">
        <f t="shared" si="82"/>
        <v>1</v>
      </c>
      <c r="AZ226" s="69">
        <v>1</v>
      </c>
      <c r="BA226" s="50"/>
      <c r="BB226" s="51"/>
      <c r="BC226" s="51"/>
      <c r="BD226" s="149" t="str">
        <f t="shared" ref="BD226:BD257" si="85">IF(AND(G226="",AH226="",AO226="",AV226=""), "--", IF(AND(G226&gt;=AH226,G226&gt;=AO226,G226&gt;=AV226), F226, IF(AND(AH226&gt;=AO226,AH226&gt;=AV226), AG226, IF(AO226&gt;=AV226, AN226, IF(ISNUMBER(AV226), AU226, "--")))))</f>
        <v>--</v>
      </c>
      <c r="BE226" s="150" t="str">
        <f t="shared" ref="BE226:BE257" si="86">IF(BD226="--","--", IF(BD226=F226,"A","--"))</f>
        <v>--</v>
      </c>
      <c r="BF226" s="150" t="str">
        <f t="shared" ref="BF226:BF257" si="87">IF(BD226="--","--", IF(BD226=AG226,"O", IF(BD226=AN226,"I", IF(BD226=AU226,"P", IF(BD226=F226,"A")))))</f>
        <v>--</v>
      </c>
      <c r="BG226" s="151" t="str">
        <f t="shared" ref="BG226:BG257" si="88">IF(AND(G226="",AH226="",AO226="",AV226=""), "--", IF(AND(G226&gt;=AH226,G226&gt;=AO226,G226&gt;=AV226), G226, IF(AND(AH226&gt;=AO226,AH226&gt;=AV226), AH226, IF(AO226&gt;=AV226, AO226, IF(ISNUMBER(AV226), AV226, "--")))))</f>
        <v>--</v>
      </c>
      <c r="BH226" s="149">
        <f t="shared" si="75"/>
        <v>8</v>
      </c>
      <c r="BI226" s="150" t="str">
        <f t="shared" si="76"/>
        <v>--</v>
      </c>
      <c r="BJ226" s="150" t="str">
        <f t="shared" si="77"/>
        <v>P</v>
      </c>
      <c r="BK226" s="151">
        <f t="shared" si="78"/>
        <v>41899</v>
      </c>
      <c r="BL226" s="49" t="str">
        <f t="shared" si="79"/>
        <v/>
      </c>
      <c r="BM226" s="50" t="str">
        <f t="shared" si="84"/>
        <v/>
      </c>
      <c r="BN226" s="49" t="str">
        <f t="shared" si="80"/>
        <v/>
      </c>
      <c r="BO226" s="50" t="str">
        <f t="shared" si="81"/>
        <v/>
      </c>
      <c r="BP226" s="50"/>
      <c r="BQ226" s="50"/>
      <c r="BR226" s="51"/>
      <c r="BS226" s="51"/>
      <c r="BT226" s="51"/>
      <c r="BU226" s="51"/>
      <c r="BV226" s="50">
        <v>1</v>
      </c>
      <c r="BW226" s="50">
        <v>1</v>
      </c>
      <c r="BX226" s="50">
        <v>1</v>
      </c>
      <c r="BY226" s="50">
        <v>1</v>
      </c>
    </row>
    <row r="227" spans="1:77" s="48" customFormat="1" ht="15" customHeight="1">
      <c r="A227" s="223">
        <v>229</v>
      </c>
      <c r="B227" s="169" t="s">
        <v>445</v>
      </c>
      <c r="C227" s="53" t="s">
        <v>446</v>
      </c>
      <c r="D227" s="302" t="s">
        <v>1494</v>
      </c>
      <c r="E227" s="132">
        <v>0.4</v>
      </c>
      <c r="F227" s="132">
        <f>AG227</f>
        <v>0.39999999999999997</v>
      </c>
      <c r="G227" s="152">
        <v>43231</v>
      </c>
      <c r="H227" s="152"/>
      <c r="I227" s="66" t="s">
        <v>24</v>
      </c>
      <c r="J227" s="66"/>
      <c r="K227" s="52" t="s">
        <v>25</v>
      </c>
      <c r="L227" s="54">
        <v>260</v>
      </c>
      <c r="M227" s="55">
        <v>40483</v>
      </c>
      <c r="N227" s="54">
        <v>8700</v>
      </c>
      <c r="O227" s="55">
        <v>40483</v>
      </c>
      <c r="P227" s="54">
        <v>22000</v>
      </c>
      <c r="Q227" s="55">
        <v>40483</v>
      </c>
      <c r="R227" s="54"/>
      <c r="S227" s="55"/>
      <c r="T227" s="54"/>
      <c r="U227" s="55"/>
      <c r="V227" s="56"/>
      <c r="W227" s="55"/>
      <c r="X227" s="56"/>
      <c r="Y227" s="55"/>
      <c r="Z227" s="56"/>
      <c r="AA227" s="55"/>
      <c r="AB227" s="56">
        <v>2000</v>
      </c>
      <c r="AC227" s="55">
        <v>36557</v>
      </c>
      <c r="AD227" s="56"/>
      <c r="AE227" s="55"/>
      <c r="AF227" s="56">
        <v>2.5000000000000002E-6</v>
      </c>
      <c r="AG227" s="56">
        <f t="shared" si="74"/>
        <v>0.39999999999999997</v>
      </c>
      <c r="AH227" s="55">
        <v>39387</v>
      </c>
      <c r="AI227" s="56"/>
      <c r="AJ227" s="55"/>
      <c r="AK227" s="56">
        <v>1000</v>
      </c>
      <c r="AL227" s="55">
        <v>31778</v>
      </c>
      <c r="AM227" s="54"/>
      <c r="AN227" s="54" t="str">
        <f t="shared" si="73"/>
        <v/>
      </c>
      <c r="AO227" s="55"/>
      <c r="AP227" s="54"/>
      <c r="AQ227" s="55"/>
      <c r="AR227" s="54"/>
      <c r="AS227" s="55"/>
      <c r="AT227" s="54"/>
      <c r="AU227" s="56" t="str">
        <f t="shared" si="83"/>
        <v/>
      </c>
      <c r="AV227" s="56"/>
      <c r="AW227" s="54"/>
      <c r="AX227" s="54"/>
      <c r="AY227" s="69">
        <f t="shared" si="82"/>
        <v>1</v>
      </c>
      <c r="AZ227" s="69">
        <v>1</v>
      </c>
      <c r="BA227" s="50"/>
      <c r="BB227" s="51"/>
      <c r="BC227" s="51"/>
      <c r="BD227" s="149">
        <f t="shared" si="85"/>
        <v>0.39999999999999997</v>
      </c>
      <c r="BE227" s="150" t="str">
        <f t="shared" si="86"/>
        <v>A</v>
      </c>
      <c r="BF227" s="150" t="str">
        <f t="shared" si="87"/>
        <v>O</v>
      </c>
      <c r="BG227" s="151">
        <f t="shared" si="88"/>
        <v>43231</v>
      </c>
      <c r="BH227" s="149">
        <f t="shared" si="75"/>
        <v>260</v>
      </c>
      <c r="BI227" s="150" t="str">
        <f t="shared" si="76"/>
        <v>--</v>
      </c>
      <c r="BJ227" s="150" t="str">
        <f t="shared" si="77"/>
        <v>T</v>
      </c>
      <c r="BK227" s="151">
        <f t="shared" si="78"/>
        <v>40483</v>
      </c>
      <c r="BL227" s="49">
        <f t="shared" si="79"/>
        <v>22000</v>
      </c>
      <c r="BM227" s="50" t="str">
        <f t="shared" si="84"/>
        <v>T</v>
      </c>
      <c r="BN227" s="49">
        <f t="shared" si="80"/>
        <v>22000</v>
      </c>
      <c r="BO227" s="50" t="str">
        <f t="shared" si="81"/>
        <v>T</v>
      </c>
      <c r="BP227" s="50"/>
      <c r="BQ227" s="50"/>
      <c r="BR227" s="51"/>
      <c r="BS227" s="51"/>
      <c r="BT227" s="51"/>
      <c r="BU227" s="51"/>
      <c r="BV227" s="50">
        <v>1</v>
      </c>
      <c r="BW227" s="50">
        <v>1</v>
      </c>
      <c r="BX227" s="50">
        <v>1</v>
      </c>
      <c r="BY227" s="50">
        <v>1</v>
      </c>
    </row>
    <row r="228" spans="1:77" s="48" customFormat="1" ht="15" customHeight="1">
      <c r="A228" s="223">
        <v>231</v>
      </c>
      <c r="B228" s="169" t="s">
        <v>447</v>
      </c>
      <c r="C228" s="53" t="s">
        <v>448</v>
      </c>
      <c r="D228" s="13"/>
      <c r="E228" s="132"/>
      <c r="F228" s="132"/>
      <c r="G228" s="152"/>
      <c r="H228" s="152"/>
      <c r="I228" s="66"/>
      <c r="J228" s="66"/>
      <c r="K228" s="52"/>
      <c r="L228" s="54"/>
      <c r="M228" s="55"/>
      <c r="N228" s="54"/>
      <c r="O228" s="55"/>
      <c r="P228" s="54"/>
      <c r="Q228" s="55"/>
      <c r="R228" s="54"/>
      <c r="S228" s="55"/>
      <c r="T228" s="54"/>
      <c r="U228" s="55"/>
      <c r="V228" s="56"/>
      <c r="W228" s="55"/>
      <c r="X228" s="56"/>
      <c r="Y228" s="55"/>
      <c r="Z228" s="56"/>
      <c r="AA228" s="55"/>
      <c r="AB228" s="56"/>
      <c r="AC228" s="55"/>
      <c r="AD228" s="56"/>
      <c r="AE228" s="55"/>
      <c r="AF228" s="56"/>
      <c r="AG228" s="56" t="str">
        <f t="shared" si="74"/>
        <v/>
      </c>
      <c r="AH228" s="55"/>
      <c r="AI228" s="56"/>
      <c r="AJ228" s="55"/>
      <c r="AK228" s="56"/>
      <c r="AL228" s="55"/>
      <c r="AM228" s="54"/>
      <c r="AN228" s="54" t="str">
        <f t="shared" si="73"/>
        <v/>
      </c>
      <c r="AO228" s="55"/>
      <c r="AP228" s="54"/>
      <c r="AQ228" s="55"/>
      <c r="AR228" s="54"/>
      <c r="AS228" s="55"/>
      <c r="AT228" s="54"/>
      <c r="AU228" s="56" t="str">
        <f t="shared" si="83"/>
        <v/>
      </c>
      <c r="AV228" s="56"/>
      <c r="AW228" s="54"/>
      <c r="AX228" s="54"/>
      <c r="AY228" s="69" t="str">
        <f t="shared" si="82"/>
        <v/>
      </c>
      <c r="AZ228" s="69"/>
      <c r="BA228" s="50"/>
      <c r="BB228" s="51"/>
      <c r="BC228" s="51"/>
      <c r="BD228" s="149" t="str">
        <f t="shared" si="85"/>
        <v>--</v>
      </c>
      <c r="BE228" s="150" t="str">
        <f t="shared" si="86"/>
        <v>--</v>
      </c>
      <c r="BF228" s="150" t="str">
        <f t="shared" si="87"/>
        <v>--</v>
      </c>
      <c r="BG228" s="151" t="str">
        <f t="shared" si="88"/>
        <v>--</v>
      </c>
      <c r="BH228" s="149" t="str">
        <f t="shared" si="75"/>
        <v>--</v>
      </c>
      <c r="BI228" s="150" t="str">
        <f t="shared" si="76"/>
        <v>--</v>
      </c>
      <c r="BJ228" s="150" t="str">
        <f t="shared" si="77"/>
        <v>--</v>
      </c>
      <c r="BK228" s="151" t="str">
        <f t="shared" si="78"/>
        <v>--</v>
      </c>
      <c r="BL228" s="49" t="str">
        <f t="shared" si="79"/>
        <v/>
      </c>
      <c r="BM228" s="50" t="str">
        <f t="shared" si="84"/>
        <v/>
      </c>
      <c r="BN228" s="49" t="str">
        <f t="shared" si="80"/>
        <v/>
      </c>
      <c r="BO228" s="50" t="str">
        <f t="shared" si="81"/>
        <v/>
      </c>
      <c r="BP228" s="50"/>
      <c r="BQ228" s="50"/>
      <c r="BR228" s="51"/>
      <c r="BS228" s="51"/>
      <c r="BT228" s="51"/>
      <c r="BU228" s="51"/>
      <c r="BV228" s="50">
        <v>1</v>
      </c>
      <c r="BW228" s="50">
        <v>1</v>
      </c>
      <c r="BX228" s="50">
        <v>1</v>
      </c>
      <c r="BY228" s="50">
        <v>1</v>
      </c>
    </row>
    <row r="229" spans="1:77" s="48" customFormat="1" ht="24" customHeight="1">
      <c r="A229" s="223">
        <v>232</v>
      </c>
      <c r="B229" s="169" t="s">
        <v>449</v>
      </c>
      <c r="C229" s="53" t="s">
        <v>450</v>
      </c>
      <c r="D229" s="302" t="s">
        <v>1494</v>
      </c>
      <c r="E229" s="132">
        <v>2E-3</v>
      </c>
      <c r="F229" s="132">
        <f>AN229</f>
        <v>1.6666666666666668E-3</v>
      </c>
      <c r="G229" s="152">
        <v>43231</v>
      </c>
      <c r="H229" s="152"/>
      <c r="I229" s="66" t="s">
        <v>24</v>
      </c>
      <c r="J229" s="66"/>
      <c r="K229" s="52" t="s">
        <v>25</v>
      </c>
      <c r="L229" s="54"/>
      <c r="M229" s="55"/>
      <c r="N229" s="54"/>
      <c r="O229" s="55"/>
      <c r="P229" s="54"/>
      <c r="Q229" s="55"/>
      <c r="R229" s="54"/>
      <c r="S229" s="55"/>
      <c r="T229" s="54"/>
      <c r="U229" s="55"/>
      <c r="V229" s="56"/>
      <c r="W229" s="55"/>
      <c r="X229" s="56"/>
      <c r="Y229" s="55"/>
      <c r="Z229" s="56"/>
      <c r="AA229" s="55"/>
      <c r="AB229" s="56">
        <v>0.8</v>
      </c>
      <c r="AC229" s="55">
        <v>37226</v>
      </c>
      <c r="AD229" s="56"/>
      <c r="AE229" s="55"/>
      <c r="AF229" s="56">
        <v>7.1000000000000005E-5</v>
      </c>
      <c r="AG229" s="56">
        <f t="shared" si="74"/>
        <v>1.408450704225352E-2</v>
      </c>
      <c r="AH229" s="55">
        <v>31229</v>
      </c>
      <c r="AI229" s="56"/>
      <c r="AJ229" s="55"/>
      <c r="AK229" s="56">
        <v>9</v>
      </c>
      <c r="AL229" s="55">
        <v>38169</v>
      </c>
      <c r="AM229" s="54">
        <v>5.9999999999999995E-4</v>
      </c>
      <c r="AN229" s="54">
        <f t="shared" si="73"/>
        <v>1.6666666666666668E-3</v>
      </c>
      <c r="AO229" s="55">
        <v>38169</v>
      </c>
      <c r="AP229" s="54"/>
      <c r="AQ229" s="55"/>
      <c r="AR229" s="54"/>
      <c r="AS229" s="55"/>
      <c r="AT229" s="54"/>
      <c r="AU229" s="56" t="str">
        <f t="shared" si="83"/>
        <v/>
      </c>
      <c r="AV229" s="56"/>
      <c r="AW229" s="54"/>
      <c r="AX229" s="54"/>
      <c r="AY229" s="69">
        <f t="shared" si="82"/>
        <v>1</v>
      </c>
      <c r="AZ229" s="69">
        <v>1</v>
      </c>
      <c r="BA229" s="50"/>
      <c r="BB229" s="51"/>
      <c r="BC229" s="51"/>
      <c r="BD229" s="149">
        <f t="shared" si="85"/>
        <v>1.6666666666666668E-3</v>
      </c>
      <c r="BE229" s="150" t="str">
        <f t="shared" si="86"/>
        <v>A</v>
      </c>
      <c r="BF229" s="150" t="str">
        <f t="shared" si="87"/>
        <v>I</v>
      </c>
      <c r="BG229" s="151">
        <f t="shared" si="88"/>
        <v>43231</v>
      </c>
      <c r="BH229" s="149">
        <f t="shared" si="75"/>
        <v>9</v>
      </c>
      <c r="BI229" s="150" t="str">
        <f t="shared" si="76"/>
        <v>--</v>
      </c>
      <c r="BJ229" s="150" t="str">
        <f t="shared" si="77"/>
        <v>I</v>
      </c>
      <c r="BK229" s="151">
        <f t="shared" si="78"/>
        <v>38169</v>
      </c>
      <c r="BL229" s="49" t="str">
        <f t="shared" si="79"/>
        <v/>
      </c>
      <c r="BM229" s="50" t="str">
        <f t="shared" si="84"/>
        <v/>
      </c>
      <c r="BN229" s="49" t="str">
        <f t="shared" si="80"/>
        <v/>
      </c>
      <c r="BO229" s="50" t="str">
        <f t="shared" si="81"/>
        <v/>
      </c>
      <c r="BP229" s="50"/>
      <c r="BQ229" s="50"/>
      <c r="BR229" s="51"/>
      <c r="BS229" s="51"/>
      <c r="BT229" s="51"/>
      <c r="BU229" s="51"/>
      <c r="BV229" s="50">
        <v>1</v>
      </c>
      <c r="BW229" s="50">
        <v>1</v>
      </c>
      <c r="BX229" s="50">
        <v>1</v>
      </c>
      <c r="BY229" s="50">
        <v>1</v>
      </c>
    </row>
    <row r="230" spans="1:77" s="48" customFormat="1" ht="24" customHeight="1">
      <c r="A230" s="223">
        <v>233</v>
      </c>
      <c r="B230" s="169" t="s">
        <v>451</v>
      </c>
      <c r="C230" s="53" t="s">
        <v>452</v>
      </c>
      <c r="D230" s="302" t="s">
        <v>1494</v>
      </c>
      <c r="E230" s="132">
        <v>0.04</v>
      </c>
      <c r="F230" s="132">
        <f>AN230</f>
        <v>3.8461538461538464E-2</v>
      </c>
      <c r="G230" s="152">
        <v>43231</v>
      </c>
      <c r="H230" s="152"/>
      <c r="I230" s="66" t="s">
        <v>24</v>
      </c>
      <c r="J230" s="66"/>
      <c r="K230" s="52" t="s">
        <v>25</v>
      </c>
      <c r="L230" s="54">
        <v>2400</v>
      </c>
      <c r="M230" s="55">
        <v>37135</v>
      </c>
      <c r="N230" s="54"/>
      <c r="O230" s="55"/>
      <c r="P230" s="54"/>
      <c r="Q230" s="55"/>
      <c r="R230" s="54"/>
      <c r="S230" s="55"/>
      <c r="T230" s="54">
        <v>0.2</v>
      </c>
      <c r="U230" s="55">
        <v>37135</v>
      </c>
      <c r="V230" s="56"/>
      <c r="W230" s="55"/>
      <c r="X230" s="56"/>
      <c r="Y230" s="55"/>
      <c r="Z230" s="56"/>
      <c r="AA230" s="55"/>
      <c r="AB230" s="56">
        <v>400</v>
      </c>
      <c r="AC230" s="55">
        <v>36892</v>
      </c>
      <c r="AD230" s="56"/>
      <c r="AE230" s="55"/>
      <c r="AF230" s="56">
        <v>2.0999999999999999E-5</v>
      </c>
      <c r="AG230" s="56">
        <f t="shared" si="74"/>
        <v>4.7619047619047616E-2</v>
      </c>
      <c r="AH230" s="55">
        <v>31291</v>
      </c>
      <c r="AI230" s="56"/>
      <c r="AJ230" s="55"/>
      <c r="AK230" s="56"/>
      <c r="AL230" s="55"/>
      <c r="AM230" s="54">
        <v>2.5999999999999998E-5</v>
      </c>
      <c r="AN230" s="54">
        <f t="shared" si="73"/>
        <v>3.8461538461538464E-2</v>
      </c>
      <c r="AO230" s="55">
        <v>31837</v>
      </c>
      <c r="AP230" s="54"/>
      <c r="AQ230" s="55"/>
      <c r="AR230" s="54"/>
      <c r="AS230" s="55"/>
      <c r="AT230" s="54"/>
      <c r="AU230" s="56" t="str">
        <f t="shared" si="83"/>
        <v/>
      </c>
      <c r="AV230" s="56"/>
      <c r="AW230" s="54">
        <v>7</v>
      </c>
      <c r="AX230" s="111">
        <v>40452</v>
      </c>
      <c r="AY230" s="69">
        <f t="shared" si="82"/>
        <v>1</v>
      </c>
      <c r="AZ230" s="69">
        <v>1</v>
      </c>
      <c r="BA230" s="50"/>
      <c r="BB230" s="51"/>
      <c r="BC230" s="51"/>
      <c r="BD230" s="149">
        <f t="shared" si="85"/>
        <v>3.8461538461538464E-2</v>
      </c>
      <c r="BE230" s="150" t="str">
        <f t="shared" si="86"/>
        <v>A</v>
      </c>
      <c r="BF230" s="150" t="str">
        <f t="shared" si="87"/>
        <v>I</v>
      </c>
      <c r="BG230" s="151">
        <f t="shared" si="88"/>
        <v>43231</v>
      </c>
      <c r="BH230" s="149">
        <f t="shared" si="75"/>
        <v>7</v>
      </c>
      <c r="BI230" s="150" t="str">
        <f t="shared" si="76"/>
        <v>--</v>
      </c>
      <c r="BJ230" s="150" t="str">
        <f t="shared" si="77"/>
        <v>P</v>
      </c>
      <c r="BK230" s="151">
        <f t="shared" si="78"/>
        <v>40452</v>
      </c>
      <c r="BL230" s="49" t="str">
        <f t="shared" si="79"/>
        <v/>
      </c>
      <c r="BM230" s="50" t="str">
        <f t="shared" si="84"/>
        <v/>
      </c>
      <c r="BN230" s="49" t="str">
        <f t="shared" si="80"/>
        <v/>
      </c>
      <c r="BO230" s="50" t="str">
        <f t="shared" si="81"/>
        <v/>
      </c>
      <c r="BP230" s="50"/>
      <c r="BQ230" s="50"/>
      <c r="BR230" s="51"/>
      <c r="BS230" s="51"/>
      <c r="BT230" s="51"/>
      <c r="BU230" s="51"/>
      <c r="BV230" s="50">
        <v>1</v>
      </c>
      <c r="BW230" s="50">
        <v>1</v>
      </c>
      <c r="BX230" s="50">
        <v>1</v>
      </c>
      <c r="BY230" s="50">
        <v>1</v>
      </c>
    </row>
    <row r="231" spans="1:77" s="48" customFormat="1" ht="15" customHeight="1">
      <c r="A231" s="223">
        <v>234</v>
      </c>
      <c r="B231" s="169" t="s">
        <v>453</v>
      </c>
      <c r="C231" s="53" t="s">
        <v>454</v>
      </c>
      <c r="D231" s="302" t="s">
        <v>1494</v>
      </c>
      <c r="E231" s="132"/>
      <c r="F231" s="132"/>
      <c r="G231" s="152"/>
      <c r="H231" s="152"/>
      <c r="I231" s="66"/>
      <c r="J231" s="66"/>
      <c r="K231" s="52" t="s">
        <v>25</v>
      </c>
      <c r="L231" s="54"/>
      <c r="M231" s="55"/>
      <c r="N231" s="54"/>
      <c r="O231" s="55"/>
      <c r="P231" s="54">
        <v>2000</v>
      </c>
      <c r="Q231" s="55">
        <v>40483</v>
      </c>
      <c r="R231" s="54"/>
      <c r="S231" s="55"/>
      <c r="T231" s="54">
        <v>0.8</v>
      </c>
      <c r="U231" s="55">
        <v>40483</v>
      </c>
      <c r="V231" s="56">
        <v>0.8</v>
      </c>
      <c r="W231" s="55">
        <v>40483</v>
      </c>
      <c r="X231" s="56"/>
      <c r="Y231" s="55"/>
      <c r="Z231" s="56"/>
      <c r="AA231" s="55"/>
      <c r="AB231" s="56">
        <v>400</v>
      </c>
      <c r="AC231" s="55">
        <v>36617</v>
      </c>
      <c r="AD231" s="56"/>
      <c r="AE231" s="55"/>
      <c r="AF231" s="56"/>
      <c r="AG231" s="56" t="str">
        <f t="shared" si="74"/>
        <v/>
      </c>
      <c r="AH231" s="55"/>
      <c r="AI231" s="56"/>
      <c r="AJ231" s="55"/>
      <c r="AK231" s="56"/>
      <c r="AL231" s="55"/>
      <c r="AM231" s="54"/>
      <c r="AN231" s="54" t="str">
        <f t="shared" si="73"/>
        <v/>
      </c>
      <c r="AO231" s="55"/>
      <c r="AP231" s="54">
        <v>2</v>
      </c>
      <c r="AQ231" s="55">
        <v>32021</v>
      </c>
      <c r="AR231" s="54"/>
      <c r="AS231" s="55"/>
      <c r="AT231" s="54"/>
      <c r="AU231" s="56" t="str">
        <f t="shared" si="83"/>
        <v/>
      </c>
      <c r="AV231" s="56"/>
      <c r="AW231" s="54"/>
      <c r="AX231" s="54"/>
      <c r="AY231" s="69">
        <f t="shared" si="82"/>
        <v>1</v>
      </c>
      <c r="AZ231" s="69">
        <v>1</v>
      </c>
      <c r="BA231" s="50"/>
      <c r="BB231" s="51"/>
      <c r="BC231" s="51"/>
      <c r="BD231" s="149" t="str">
        <f t="shared" si="85"/>
        <v>--</v>
      </c>
      <c r="BE231" s="150" t="str">
        <f t="shared" si="86"/>
        <v>--</v>
      </c>
      <c r="BF231" s="150" t="str">
        <f t="shared" si="87"/>
        <v>--</v>
      </c>
      <c r="BG231" s="151" t="str">
        <f t="shared" si="88"/>
        <v>--</v>
      </c>
      <c r="BH231" s="149">
        <f t="shared" si="75"/>
        <v>400</v>
      </c>
      <c r="BI231" s="150" t="str">
        <f t="shared" si="76"/>
        <v>--</v>
      </c>
      <c r="BJ231" s="150" t="str">
        <f t="shared" si="77"/>
        <v>O</v>
      </c>
      <c r="BK231" s="151">
        <f t="shared" si="78"/>
        <v>36617</v>
      </c>
      <c r="BL231" s="49">
        <f t="shared" si="79"/>
        <v>2000</v>
      </c>
      <c r="BM231" s="50" t="str">
        <f t="shared" si="84"/>
        <v>T</v>
      </c>
      <c r="BN231" s="49">
        <f t="shared" si="80"/>
        <v>2000</v>
      </c>
      <c r="BO231" s="50" t="str">
        <f t="shared" si="81"/>
        <v>T</v>
      </c>
      <c r="BP231" s="50"/>
      <c r="BQ231" s="50"/>
      <c r="BR231" s="51"/>
      <c r="BS231" s="51"/>
      <c r="BT231" s="51"/>
      <c r="BU231" s="51"/>
      <c r="BV231" s="50">
        <v>1</v>
      </c>
      <c r="BW231" s="50">
        <v>1</v>
      </c>
      <c r="BX231" s="50">
        <v>1</v>
      </c>
      <c r="BY231" s="50">
        <v>1</v>
      </c>
    </row>
    <row r="232" spans="1:77" s="48" customFormat="1" ht="15" customHeight="1">
      <c r="A232" s="223">
        <v>265</v>
      </c>
      <c r="B232" s="169" t="s">
        <v>455</v>
      </c>
      <c r="C232" s="53" t="s">
        <v>456</v>
      </c>
      <c r="D232" s="13"/>
      <c r="E232" s="132"/>
      <c r="F232" s="132"/>
      <c r="G232" s="152"/>
      <c r="H232" s="152"/>
      <c r="I232" s="66"/>
      <c r="J232" s="66"/>
      <c r="K232" s="52"/>
      <c r="L232" s="54"/>
      <c r="M232" s="55"/>
      <c r="N232" s="54"/>
      <c r="O232" s="55"/>
      <c r="P232" s="54"/>
      <c r="Q232" s="55"/>
      <c r="R232" s="54"/>
      <c r="S232" s="55"/>
      <c r="T232" s="54"/>
      <c r="U232" s="55"/>
      <c r="V232" s="56"/>
      <c r="W232" s="55"/>
      <c r="X232" s="56"/>
      <c r="Y232" s="55"/>
      <c r="Z232" s="56"/>
      <c r="AA232" s="55"/>
      <c r="AB232" s="56"/>
      <c r="AC232" s="55"/>
      <c r="AD232" s="56"/>
      <c r="AE232" s="55"/>
      <c r="AF232" s="56"/>
      <c r="AG232" s="56" t="str">
        <f t="shared" si="74"/>
        <v/>
      </c>
      <c r="AH232" s="55"/>
      <c r="AI232" s="56"/>
      <c r="AJ232" s="55"/>
      <c r="AK232" s="56"/>
      <c r="AL232" s="55"/>
      <c r="AM232" s="54"/>
      <c r="AN232" s="54" t="str">
        <f t="shared" si="73"/>
        <v/>
      </c>
      <c r="AO232" s="55"/>
      <c r="AP232" s="54"/>
      <c r="AQ232" s="55"/>
      <c r="AR232" s="54"/>
      <c r="AS232" s="55"/>
      <c r="AT232" s="54"/>
      <c r="AU232" s="56" t="str">
        <f t="shared" si="83"/>
        <v/>
      </c>
      <c r="AV232" s="56"/>
      <c r="AW232" s="54"/>
      <c r="AX232" s="54"/>
      <c r="AY232" s="69" t="str">
        <f t="shared" si="82"/>
        <v/>
      </c>
      <c r="AZ232" s="69"/>
      <c r="BA232" s="50"/>
      <c r="BB232" s="51"/>
      <c r="BC232" s="51"/>
      <c r="BD232" s="149" t="str">
        <f t="shared" si="85"/>
        <v>--</v>
      </c>
      <c r="BE232" s="150" t="str">
        <f t="shared" si="86"/>
        <v>--</v>
      </c>
      <c r="BF232" s="150" t="str">
        <f t="shared" si="87"/>
        <v>--</v>
      </c>
      <c r="BG232" s="151" t="str">
        <f t="shared" si="88"/>
        <v>--</v>
      </c>
      <c r="BH232" s="149" t="str">
        <f t="shared" si="75"/>
        <v>--</v>
      </c>
      <c r="BI232" s="150" t="str">
        <f t="shared" si="76"/>
        <v>--</v>
      </c>
      <c r="BJ232" s="150" t="str">
        <f t="shared" si="77"/>
        <v>--</v>
      </c>
      <c r="BK232" s="151" t="str">
        <f t="shared" si="78"/>
        <v>--</v>
      </c>
      <c r="BL232" s="49" t="str">
        <f t="shared" si="79"/>
        <v/>
      </c>
      <c r="BM232" s="50" t="str">
        <f t="shared" si="84"/>
        <v/>
      </c>
      <c r="BN232" s="49" t="str">
        <f t="shared" si="80"/>
        <v/>
      </c>
      <c r="BO232" s="50" t="str">
        <f t="shared" si="81"/>
        <v/>
      </c>
      <c r="BP232" s="50"/>
      <c r="BQ232" s="50"/>
      <c r="BR232" s="51"/>
      <c r="BS232" s="51"/>
      <c r="BT232" s="51"/>
      <c r="BU232" s="51"/>
      <c r="BV232" s="50">
        <v>1</v>
      </c>
      <c r="BW232" s="50">
        <v>1</v>
      </c>
      <c r="BX232" s="50">
        <v>1</v>
      </c>
      <c r="BY232" s="50">
        <v>1</v>
      </c>
    </row>
    <row r="233" spans="1:77" s="48" customFormat="1" ht="15" customHeight="1">
      <c r="A233" s="223">
        <v>266</v>
      </c>
      <c r="B233" s="169" t="s">
        <v>457</v>
      </c>
      <c r="C233" s="53" t="s">
        <v>458</v>
      </c>
      <c r="D233" s="13"/>
      <c r="E233" s="132"/>
      <c r="F233" s="132"/>
      <c r="G233" s="152"/>
      <c r="H233" s="152"/>
      <c r="I233" s="66"/>
      <c r="J233" s="66"/>
      <c r="K233" s="52"/>
      <c r="L233" s="54"/>
      <c r="M233" s="55"/>
      <c r="N233" s="54"/>
      <c r="O233" s="55"/>
      <c r="P233" s="54"/>
      <c r="Q233" s="55"/>
      <c r="R233" s="54"/>
      <c r="S233" s="55"/>
      <c r="T233" s="54"/>
      <c r="U233" s="55"/>
      <c r="V233" s="56"/>
      <c r="W233" s="55"/>
      <c r="X233" s="56"/>
      <c r="Y233" s="55"/>
      <c r="Z233" s="56"/>
      <c r="AA233" s="55"/>
      <c r="AB233" s="56"/>
      <c r="AC233" s="55"/>
      <c r="AD233" s="56"/>
      <c r="AE233" s="55"/>
      <c r="AF233" s="56"/>
      <c r="AG233" s="56" t="str">
        <f t="shared" si="74"/>
        <v/>
      </c>
      <c r="AH233" s="55"/>
      <c r="AI233" s="56"/>
      <c r="AJ233" s="55"/>
      <c r="AK233" s="56"/>
      <c r="AL233" s="55"/>
      <c r="AM233" s="54"/>
      <c r="AN233" s="54" t="str">
        <f t="shared" si="73"/>
        <v/>
      </c>
      <c r="AO233" s="55"/>
      <c r="AP233" s="54"/>
      <c r="AQ233" s="55"/>
      <c r="AR233" s="54"/>
      <c r="AS233" s="55"/>
      <c r="AT233" s="54"/>
      <c r="AU233" s="56" t="str">
        <f t="shared" si="83"/>
        <v/>
      </c>
      <c r="AV233" s="56"/>
      <c r="AW233" s="54"/>
      <c r="AX233" s="54"/>
      <c r="AY233" s="69" t="str">
        <f t="shared" si="82"/>
        <v/>
      </c>
      <c r="AZ233" s="69"/>
      <c r="BA233" s="50"/>
      <c r="BB233" s="51"/>
      <c r="BC233" s="51"/>
      <c r="BD233" s="149" t="str">
        <f t="shared" si="85"/>
        <v>--</v>
      </c>
      <c r="BE233" s="150" t="str">
        <f t="shared" si="86"/>
        <v>--</v>
      </c>
      <c r="BF233" s="150" t="str">
        <f t="shared" si="87"/>
        <v>--</v>
      </c>
      <c r="BG233" s="151" t="str">
        <f t="shared" si="88"/>
        <v>--</v>
      </c>
      <c r="BH233" s="149" t="str">
        <f t="shared" si="75"/>
        <v>--</v>
      </c>
      <c r="BI233" s="150" t="str">
        <f t="shared" si="76"/>
        <v>--</v>
      </c>
      <c r="BJ233" s="150" t="str">
        <f t="shared" si="77"/>
        <v>--</v>
      </c>
      <c r="BK233" s="151" t="str">
        <f t="shared" si="78"/>
        <v>--</v>
      </c>
      <c r="BL233" s="49" t="str">
        <f t="shared" si="79"/>
        <v/>
      </c>
      <c r="BM233" s="50" t="str">
        <f t="shared" si="84"/>
        <v/>
      </c>
      <c r="BN233" s="49" t="str">
        <f t="shared" si="80"/>
        <v/>
      </c>
      <c r="BO233" s="50" t="str">
        <f t="shared" si="81"/>
        <v/>
      </c>
      <c r="BP233" s="50"/>
      <c r="BQ233" s="50"/>
      <c r="BR233" s="51"/>
      <c r="BS233" s="51"/>
      <c r="BT233" s="51"/>
      <c r="BU233" s="51"/>
      <c r="BV233" s="50">
        <v>1</v>
      </c>
      <c r="BW233" s="50">
        <v>1</v>
      </c>
      <c r="BX233" s="50">
        <v>1</v>
      </c>
      <c r="BY233" s="50">
        <v>1</v>
      </c>
    </row>
    <row r="234" spans="1:77" s="48" customFormat="1" ht="15" customHeight="1">
      <c r="A234" s="223">
        <v>267</v>
      </c>
      <c r="B234" s="169" t="s">
        <v>459</v>
      </c>
      <c r="C234" s="53" t="s">
        <v>460</v>
      </c>
      <c r="D234" s="302" t="s">
        <v>1494</v>
      </c>
      <c r="E234" s="132"/>
      <c r="F234" s="132"/>
      <c r="G234" s="152"/>
      <c r="H234" s="152"/>
      <c r="I234" s="66"/>
      <c r="J234" s="66"/>
      <c r="K234" s="52"/>
      <c r="L234" s="54">
        <v>970</v>
      </c>
      <c r="M234" s="55">
        <v>36069</v>
      </c>
      <c r="N234" s="54">
        <v>14000</v>
      </c>
      <c r="O234" s="55">
        <v>36069</v>
      </c>
      <c r="P234" s="54">
        <v>29000</v>
      </c>
      <c r="Q234" s="55">
        <v>36069</v>
      </c>
      <c r="R234" s="54"/>
      <c r="S234" s="55"/>
      <c r="T234" s="54"/>
      <c r="U234" s="55"/>
      <c r="V234" s="56"/>
      <c r="W234" s="55"/>
      <c r="X234" s="56">
        <v>4700</v>
      </c>
      <c r="Y234" s="55">
        <v>42549</v>
      </c>
      <c r="Z234" s="56"/>
      <c r="AA234" s="55"/>
      <c r="AB234" s="56">
        <v>82</v>
      </c>
      <c r="AC234" s="55">
        <v>42549</v>
      </c>
      <c r="AD234" s="56"/>
      <c r="AE234" s="55"/>
      <c r="AF234" s="56"/>
      <c r="AG234" s="56" t="str">
        <f t="shared" si="74"/>
        <v/>
      </c>
      <c r="AH234" s="55"/>
      <c r="AI234" s="56"/>
      <c r="AJ234" s="55"/>
      <c r="AK234" s="56">
        <v>1600</v>
      </c>
      <c r="AL234" s="55">
        <v>40238</v>
      </c>
      <c r="AM234" s="54"/>
      <c r="AN234" s="54" t="str">
        <f t="shared" si="73"/>
        <v/>
      </c>
      <c r="AO234" s="55"/>
      <c r="AP234" s="54"/>
      <c r="AQ234" s="55"/>
      <c r="AR234" s="54"/>
      <c r="AS234" s="55"/>
      <c r="AT234" s="54"/>
      <c r="AU234" s="56" t="str">
        <f t="shared" si="83"/>
        <v/>
      </c>
      <c r="AV234" s="56"/>
      <c r="AW234" s="54"/>
      <c r="AX234" s="54"/>
      <c r="AY234" s="69">
        <f t="shared" si="82"/>
        <v>1</v>
      </c>
      <c r="AZ234" s="69">
        <v>1</v>
      </c>
      <c r="BA234" s="50"/>
      <c r="BB234" s="51"/>
      <c r="BC234" s="51"/>
      <c r="BD234" s="149" t="str">
        <f t="shared" si="85"/>
        <v>--</v>
      </c>
      <c r="BE234" s="150" t="str">
        <f t="shared" si="86"/>
        <v>--</v>
      </c>
      <c r="BF234" s="150" t="str">
        <f t="shared" si="87"/>
        <v>--</v>
      </c>
      <c r="BG234" s="151" t="str">
        <f t="shared" si="88"/>
        <v>--</v>
      </c>
      <c r="BH234" s="149">
        <f t="shared" si="75"/>
        <v>82</v>
      </c>
      <c r="BI234" s="150" t="str">
        <f t="shared" si="76"/>
        <v>--</v>
      </c>
      <c r="BJ234" s="150" t="str">
        <f t="shared" si="77"/>
        <v>O</v>
      </c>
      <c r="BK234" s="151">
        <f t="shared" si="78"/>
        <v>42549</v>
      </c>
      <c r="BL234" s="49">
        <f t="shared" si="79"/>
        <v>29000</v>
      </c>
      <c r="BM234" s="50" t="str">
        <f t="shared" si="84"/>
        <v>T</v>
      </c>
      <c r="BN234" s="49">
        <f t="shared" si="80"/>
        <v>29000</v>
      </c>
      <c r="BO234" s="50" t="str">
        <f t="shared" si="81"/>
        <v>T</v>
      </c>
      <c r="BP234" s="50"/>
      <c r="BQ234" s="50"/>
      <c r="BR234" s="51"/>
      <c r="BS234" s="51"/>
      <c r="BT234" s="51"/>
      <c r="BU234" s="51"/>
      <c r="BV234" s="50">
        <v>1</v>
      </c>
      <c r="BW234" s="50">
        <v>1</v>
      </c>
      <c r="BX234" s="50">
        <v>1</v>
      </c>
      <c r="BY234" s="50">
        <v>1</v>
      </c>
    </row>
    <row r="235" spans="1:77" s="48" customFormat="1" ht="15" customHeight="1">
      <c r="A235" s="223">
        <v>268</v>
      </c>
      <c r="B235" s="169" t="s">
        <v>461</v>
      </c>
      <c r="C235" s="53" t="s">
        <v>462</v>
      </c>
      <c r="D235" s="302" t="s">
        <v>1494</v>
      </c>
      <c r="E235" s="132"/>
      <c r="F235" s="132"/>
      <c r="G235" s="152"/>
      <c r="H235" s="152"/>
      <c r="I235" s="66"/>
      <c r="J235" s="66"/>
      <c r="K235" s="52"/>
      <c r="L235" s="54"/>
      <c r="M235" s="55"/>
      <c r="N235" s="54"/>
      <c r="O235" s="55"/>
      <c r="P235" s="54"/>
      <c r="Q235" s="55"/>
      <c r="R235" s="54"/>
      <c r="S235" s="55"/>
      <c r="T235" s="54"/>
      <c r="U235" s="55"/>
      <c r="V235" s="56"/>
      <c r="W235" s="55"/>
      <c r="X235" s="56">
        <v>370</v>
      </c>
      <c r="Y235" s="55">
        <v>36251</v>
      </c>
      <c r="Z235" s="56"/>
      <c r="AA235" s="55"/>
      <c r="AB235" s="56">
        <v>70</v>
      </c>
      <c r="AC235" s="55">
        <v>36557</v>
      </c>
      <c r="AD235" s="56"/>
      <c r="AE235" s="55"/>
      <c r="AF235" s="56"/>
      <c r="AG235" s="56" t="str">
        <f t="shared" si="74"/>
        <v/>
      </c>
      <c r="AH235" s="55"/>
      <c r="AI235" s="56"/>
      <c r="AJ235" s="55"/>
      <c r="AK235" s="56">
        <v>200</v>
      </c>
      <c r="AL235" s="55">
        <v>33359</v>
      </c>
      <c r="AM235" s="54"/>
      <c r="AN235" s="54" t="str">
        <f t="shared" si="73"/>
        <v/>
      </c>
      <c r="AO235" s="55"/>
      <c r="AP235" s="54"/>
      <c r="AQ235" s="55"/>
      <c r="AR235" s="54"/>
      <c r="AS235" s="55"/>
      <c r="AT235" s="54"/>
      <c r="AU235" s="56" t="str">
        <f t="shared" si="83"/>
        <v/>
      </c>
      <c r="AV235" s="56"/>
      <c r="AW235" s="54"/>
      <c r="AX235" s="54"/>
      <c r="AY235" s="69">
        <f t="shared" si="82"/>
        <v>1</v>
      </c>
      <c r="AZ235" s="69">
        <v>1</v>
      </c>
      <c r="BA235" s="50"/>
      <c r="BB235" s="51"/>
      <c r="BC235" s="51"/>
      <c r="BD235" s="149" t="str">
        <f t="shared" si="85"/>
        <v>--</v>
      </c>
      <c r="BE235" s="150" t="str">
        <f t="shared" si="86"/>
        <v>--</v>
      </c>
      <c r="BF235" s="150" t="str">
        <f t="shared" si="87"/>
        <v>--</v>
      </c>
      <c r="BG235" s="151" t="str">
        <f t="shared" si="88"/>
        <v>--</v>
      </c>
      <c r="BH235" s="149">
        <f t="shared" si="75"/>
        <v>70</v>
      </c>
      <c r="BI235" s="150" t="str">
        <f t="shared" si="76"/>
        <v>--</v>
      </c>
      <c r="BJ235" s="150" t="str">
        <f t="shared" si="77"/>
        <v>O</v>
      </c>
      <c r="BK235" s="151">
        <f t="shared" si="78"/>
        <v>36557</v>
      </c>
      <c r="BL235" s="49">
        <f t="shared" si="79"/>
        <v>370</v>
      </c>
      <c r="BM235" s="50" t="str">
        <f t="shared" si="84"/>
        <v>O</v>
      </c>
      <c r="BN235" s="49">
        <f t="shared" si="80"/>
        <v>370</v>
      </c>
      <c r="BO235" s="50" t="str">
        <f t="shared" si="81"/>
        <v>O</v>
      </c>
      <c r="BP235" s="50"/>
      <c r="BQ235" s="50"/>
      <c r="BR235" s="51"/>
      <c r="BS235" s="51"/>
      <c r="BT235" s="51"/>
      <c r="BU235" s="51"/>
      <c r="BV235" s="50">
        <v>1</v>
      </c>
      <c r="BW235" s="50">
        <v>1</v>
      </c>
      <c r="BX235" s="50">
        <v>1</v>
      </c>
      <c r="BY235" s="50">
        <v>1</v>
      </c>
    </row>
    <row r="236" spans="1:77" s="48" customFormat="1" ht="15" customHeight="1">
      <c r="A236" s="223">
        <v>269</v>
      </c>
      <c r="B236" s="169" t="s">
        <v>463</v>
      </c>
      <c r="C236" s="53" t="s">
        <v>464</v>
      </c>
      <c r="D236" s="302" t="s">
        <v>1494</v>
      </c>
      <c r="E236" s="132"/>
      <c r="F236" s="132"/>
      <c r="G236" s="152"/>
      <c r="H236" s="152"/>
      <c r="I236" s="66"/>
      <c r="J236" s="66"/>
      <c r="K236" s="52"/>
      <c r="L236" s="54"/>
      <c r="M236" s="55"/>
      <c r="N236" s="54"/>
      <c r="O236" s="55"/>
      <c r="P236" s="54"/>
      <c r="Q236" s="55"/>
      <c r="R236" s="54"/>
      <c r="S236" s="55"/>
      <c r="T236" s="54"/>
      <c r="U236" s="55"/>
      <c r="V236" s="56"/>
      <c r="W236" s="55"/>
      <c r="X236" s="56">
        <v>140</v>
      </c>
      <c r="Y236" s="55">
        <v>36251</v>
      </c>
      <c r="Z236" s="56"/>
      <c r="AA236" s="55"/>
      <c r="AB236" s="56">
        <v>300</v>
      </c>
      <c r="AC236" s="55">
        <v>36557</v>
      </c>
      <c r="AD236" s="56"/>
      <c r="AE236" s="55"/>
      <c r="AF236" s="56"/>
      <c r="AG236" s="56" t="str">
        <f t="shared" si="74"/>
        <v/>
      </c>
      <c r="AH236" s="55"/>
      <c r="AI236" s="56"/>
      <c r="AJ236" s="55"/>
      <c r="AK236" s="56"/>
      <c r="AL236" s="55"/>
      <c r="AM236" s="54"/>
      <c r="AN236" s="54" t="str">
        <f t="shared" si="73"/>
        <v/>
      </c>
      <c r="AO236" s="55"/>
      <c r="AP236" s="54"/>
      <c r="AQ236" s="55"/>
      <c r="AR236" s="54"/>
      <c r="AS236" s="55"/>
      <c r="AT236" s="54"/>
      <c r="AU236" s="56" t="str">
        <f t="shared" si="83"/>
        <v/>
      </c>
      <c r="AV236" s="56"/>
      <c r="AW236" s="54">
        <v>60</v>
      </c>
      <c r="AX236" s="111">
        <v>40431</v>
      </c>
      <c r="AY236" s="69">
        <f t="shared" si="82"/>
        <v>1</v>
      </c>
      <c r="AZ236" s="69">
        <v>1</v>
      </c>
      <c r="BA236" s="50"/>
      <c r="BB236" s="51"/>
      <c r="BC236" s="51"/>
      <c r="BD236" s="149" t="str">
        <f t="shared" si="85"/>
        <v>--</v>
      </c>
      <c r="BE236" s="150" t="str">
        <f t="shared" si="86"/>
        <v>--</v>
      </c>
      <c r="BF236" s="150" t="str">
        <f t="shared" si="87"/>
        <v>--</v>
      </c>
      <c r="BG236" s="151" t="str">
        <f t="shared" si="88"/>
        <v>--</v>
      </c>
      <c r="BH236" s="149">
        <f t="shared" si="75"/>
        <v>60</v>
      </c>
      <c r="BI236" s="150" t="str">
        <f t="shared" si="76"/>
        <v>--</v>
      </c>
      <c r="BJ236" s="150" t="str">
        <f t="shared" si="77"/>
        <v>P</v>
      </c>
      <c r="BK236" s="151">
        <f t="shared" si="78"/>
        <v>40431</v>
      </c>
      <c r="BL236" s="49">
        <f t="shared" si="79"/>
        <v>140</v>
      </c>
      <c r="BM236" s="50" t="str">
        <f t="shared" si="84"/>
        <v>O</v>
      </c>
      <c r="BN236" s="49">
        <f t="shared" si="80"/>
        <v>140</v>
      </c>
      <c r="BO236" s="50" t="str">
        <f t="shared" si="81"/>
        <v>O</v>
      </c>
      <c r="BP236" s="50"/>
      <c r="BQ236" s="50"/>
      <c r="BR236" s="51"/>
      <c r="BS236" s="51"/>
      <c r="BT236" s="51"/>
      <c r="BU236" s="51"/>
      <c r="BV236" s="50">
        <v>1</v>
      </c>
      <c r="BW236" s="50">
        <v>1</v>
      </c>
      <c r="BX236" s="50">
        <v>1</v>
      </c>
      <c r="BY236" s="50">
        <v>1</v>
      </c>
    </row>
    <row r="237" spans="1:77" s="48" customFormat="1" ht="15" customHeight="1">
      <c r="A237" s="223">
        <v>270</v>
      </c>
      <c r="B237" s="169" t="s">
        <v>465</v>
      </c>
      <c r="C237" s="53" t="s">
        <v>466</v>
      </c>
      <c r="D237" s="302" t="s">
        <v>1494</v>
      </c>
      <c r="E237" s="132"/>
      <c r="F237" s="132"/>
      <c r="G237" s="152"/>
      <c r="H237" s="152"/>
      <c r="I237" s="66"/>
      <c r="J237" s="66"/>
      <c r="K237" s="52"/>
      <c r="L237" s="54"/>
      <c r="M237" s="55"/>
      <c r="N237" s="54"/>
      <c r="O237" s="55"/>
      <c r="P237" s="54"/>
      <c r="Q237" s="55"/>
      <c r="R237" s="54"/>
      <c r="S237" s="55"/>
      <c r="T237" s="54"/>
      <c r="U237" s="55"/>
      <c r="V237" s="56"/>
      <c r="W237" s="55"/>
      <c r="X237" s="56">
        <v>93</v>
      </c>
      <c r="Y237" s="55">
        <v>36251</v>
      </c>
      <c r="Z237" s="56"/>
      <c r="AA237" s="55"/>
      <c r="AB237" s="56">
        <v>60</v>
      </c>
      <c r="AC237" s="55">
        <v>36557</v>
      </c>
      <c r="AD237" s="56"/>
      <c r="AE237" s="55"/>
      <c r="AF237" s="56"/>
      <c r="AG237" s="56" t="str">
        <f t="shared" si="74"/>
        <v/>
      </c>
      <c r="AH237" s="55"/>
      <c r="AI237" s="56"/>
      <c r="AJ237" s="55"/>
      <c r="AK237" s="56">
        <v>20</v>
      </c>
      <c r="AL237" s="55">
        <v>33359</v>
      </c>
      <c r="AM237" s="54"/>
      <c r="AN237" s="54" t="str">
        <f t="shared" si="73"/>
        <v/>
      </c>
      <c r="AO237" s="55"/>
      <c r="AP237" s="54"/>
      <c r="AQ237" s="55"/>
      <c r="AR237" s="54"/>
      <c r="AS237" s="55"/>
      <c r="AT237" s="54"/>
      <c r="AU237" s="56" t="str">
        <f t="shared" si="83"/>
        <v/>
      </c>
      <c r="AV237" s="56"/>
      <c r="AW237" s="54"/>
      <c r="AX237" s="54"/>
      <c r="AY237" s="69">
        <f t="shared" si="82"/>
        <v>1</v>
      </c>
      <c r="AZ237" s="69">
        <v>1</v>
      </c>
      <c r="BA237" s="50"/>
      <c r="BB237" s="51"/>
      <c r="BC237" s="51"/>
      <c r="BD237" s="149" t="str">
        <f t="shared" si="85"/>
        <v>--</v>
      </c>
      <c r="BE237" s="150" t="str">
        <f t="shared" si="86"/>
        <v>--</v>
      </c>
      <c r="BF237" s="150" t="str">
        <f t="shared" si="87"/>
        <v>--</v>
      </c>
      <c r="BG237" s="151" t="str">
        <f t="shared" si="88"/>
        <v>--</v>
      </c>
      <c r="BH237" s="149">
        <f t="shared" si="75"/>
        <v>60</v>
      </c>
      <c r="BI237" s="150" t="str">
        <f t="shared" si="76"/>
        <v>--</v>
      </c>
      <c r="BJ237" s="150" t="str">
        <f t="shared" si="77"/>
        <v>O</v>
      </c>
      <c r="BK237" s="151">
        <f t="shared" si="78"/>
        <v>36557</v>
      </c>
      <c r="BL237" s="49">
        <f t="shared" si="79"/>
        <v>93</v>
      </c>
      <c r="BM237" s="50" t="str">
        <f t="shared" si="84"/>
        <v>O</v>
      </c>
      <c r="BN237" s="49">
        <f t="shared" si="80"/>
        <v>93</v>
      </c>
      <c r="BO237" s="50" t="str">
        <f t="shared" si="81"/>
        <v>O</v>
      </c>
      <c r="BP237" s="50"/>
      <c r="BQ237" s="50"/>
      <c r="BR237" s="51"/>
      <c r="BS237" s="51"/>
      <c r="BT237" s="51"/>
      <c r="BU237" s="51"/>
      <c r="BV237" s="50">
        <v>1</v>
      </c>
      <c r="BW237" s="50">
        <v>1</v>
      </c>
      <c r="BX237" s="50">
        <v>1</v>
      </c>
      <c r="BY237" s="50">
        <v>1</v>
      </c>
    </row>
    <row r="238" spans="1:77" s="48" customFormat="1" ht="14.25" customHeight="1">
      <c r="A238" s="223">
        <v>271</v>
      </c>
      <c r="B238" s="169" t="s">
        <v>467</v>
      </c>
      <c r="C238" s="53" t="s">
        <v>468</v>
      </c>
      <c r="D238" s="302" t="s">
        <v>1494</v>
      </c>
      <c r="E238" s="132"/>
      <c r="F238" s="132"/>
      <c r="G238" s="152"/>
      <c r="H238" s="152"/>
      <c r="I238" s="66"/>
      <c r="J238" s="66"/>
      <c r="K238" s="52"/>
      <c r="L238" s="54"/>
      <c r="M238" s="55"/>
      <c r="N238" s="54"/>
      <c r="O238" s="55"/>
      <c r="P238" s="54"/>
      <c r="Q238" s="55"/>
      <c r="R238" s="54"/>
      <c r="S238" s="55"/>
      <c r="T238" s="54"/>
      <c r="U238" s="55"/>
      <c r="V238" s="56"/>
      <c r="W238" s="55"/>
      <c r="X238" s="56"/>
      <c r="Y238" s="55"/>
      <c r="Z238" s="56"/>
      <c r="AA238" s="55"/>
      <c r="AB238" s="56">
        <v>90</v>
      </c>
      <c r="AC238" s="55">
        <v>36557</v>
      </c>
      <c r="AD238" s="56"/>
      <c r="AE238" s="55"/>
      <c r="AF238" s="56"/>
      <c r="AG238" s="56" t="str">
        <f t="shared" si="74"/>
        <v/>
      </c>
      <c r="AH238" s="55"/>
      <c r="AI238" s="56"/>
      <c r="AJ238" s="55"/>
      <c r="AK238" s="56"/>
      <c r="AL238" s="55"/>
      <c r="AM238" s="54"/>
      <c r="AN238" s="54" t="str">
        <f t="shared" si="73"/>
        <v/>
      </c>
      <c r="AO238" s="55"/>
      <c r="AP238" s="54"/>
      <c r="AQ238" s="55"/>
      <c r="AR238" s="54"/>
      <c r="AS238" s="55"/>
      <c r="AT238" s="54"/>
      <c r="AU238" s="56" t="str">
        <f t="shared" si="83"/>
        <v/>
      </c>
      <c r="AV238" s="56"/>
      <c r="AW238" s="54">
        <v>1</v>
      </c>
      <c r="AX238" s="111">
        <v>40634</v>
      </c>
      <c r="AY238" s="69">
        <f t="shared" si="82"/>
        <v>1</v>
      </c>
      <c r="AZ238" s="69">
        <v>1</v>
      </c>
      <c r="BA238" s="50"/>
      <c r="BB238" s="51"/>
      <c r="BC238" s="51"/>
      <c r="BD238" s="149" t="str">
        <f t="shared" si="85"/>
        <v>--</v>
      </c>
      <c r="BE238" s="150" t="str">
        <f t="shared" si="86"/>
        <v>--</v>
      </c>
      <c r="BF238" s="150" t="str">
        <f t="shared" si="87"/>
        <v>--</v>
      </c>
      <c r="BG238" s="151" t="str">
        <f t="shared" si="88"/>
        <v>--</v>
      </c>
      <c r="BH238" s="149">
        <f t="shared" si="75"/>
        <v>1</v>
      </c>
      <c r="BI238" s="150" t="str">
        <f t="shared" si="76"/>
        <v>--</v>
      </c>
      <c r="BJ238" s="150" t="str">
        <f t="shared" si="77"/>
        <v>P</v>
      </c>
      <c r="BK238" s="151">
        <f t="shared" si="78"/>
        <v>40634</v>
      </c>
      <c r="BL238" s="49" t="str">
        <f t="shared" si="79"/>
        <v/>
      </c>
      <c r="BM238" s="50" t="str">
        <f t="shared" si="84"/>
        <v/>
      </c>
      <c r="BN238" s="49" t="str">
        <f t="shared" si="80"/>
        <v/>
      </c>
      <c r="BO238" s="50" t="str">
        <f t="shared" si="81"/>
        <v/>
      </c>
      <c r="BP238" s="50"/>
      <c r="BQ238" s="50"/>
      <c r="BR238" s="51"/>
      <c r="BS238" s="51"/>
      <c r="BT238" s="51"/>
      <c r="BU238" s="51"/>
      <c r="BV238" s="50">
        <v>1</v>
      </c>
      <c r="BW238" s="50">
        <v>1</v>
      </c>
      <c r="BX238" s="50">
        <v>1</v>
      </c>
      <c r="BY238" s="50">
        <v>1</v>
      </c>
    </row>
    <row r="239" spans="1:77" s="48" customFormat="1" ht="15" customHeight="1">
      <c r="A239" s="223">
        <v>272</v>
      </c>
      <c r="B239" s="169" t="s">
        <v>469</v>
      </c>
      <c r="C239" s="53" t="s">
        <v>470</v>
      </c>
      <c r="D239" s="13"/>
      <c r="E239" s="132"/>
      <c r="F239" s="132"/>
      <c r="G239" s="152"/>
      <c r="H239" s="152"/>
      <c r="I239" s="66"/>
      <c r="J239" s="66"/>
      <c r="K239" s="52"/>
      <c r="L239" s="54"/>
      <c r="M239" s="55"/>
      <c r="N239" s="54"/>
      <c r="O239" s="55"/>
      <c r="P239" s="54"/>
      <c r="Q239" s="55"/>
      <c r="R239" s="54"/>
      <c r="S239" s="55"/>
      <c r="T239" s="54"/>
      <c r="U239" s="55"/>
      <c r="V239" s="56"/>
      <c r="W239" s="55"/>
      <c r="X239" s="56"/>
      <c r="Y239" s="55"/>
      <c r="Z239" s="56"/>
      <c r="AA239" s="55"/>
      <c r="AB239" s="56"/>
      <c r="AC239" s="55"/>
      <c r="AD239" s="56"/>
      <c r="AE239" s="55"/>
      <c r="AF239" s="56"/>
      <c r="AG239" s="56" t="str">
        <f t="shared" si="74"/>
        <v/>
      </c>
      <c r="AH239" s="55"/>
      <c r="AI239" s="56"/>
      <c r="AJ239" s="55"/>
      <c r="AK239" s="56"/>
      <c r="AL239" s="55"/>
      <c r="AM239" s="54"/>
      <c r="AN239" s="54" t="str">
        <f t="shared" si="73"/>
        <v/>
      </c>
      <c r="AO239" s="55"/>
      <c r="AP239" s="54"/>
      <c r="AQ239" s="55"/>
      <c r="AR239" s="54"/>
      <c r="AS239" s="55"/>
      <c r="AT239" s="54"/>
      <c r="AU239" s="56" t="str">
        <f t="shared" si="83"/>
        <v/>
      </c>
      <c r="AV239" s="56"/>
      <c r="AW239" s="54"/>
      <c r="AX239" s="54"/>
      <c r="AY239" s="69" t="str">
        <f t="shared" si="82"/>
        <v/>
      </c>
      <c r="AZ239" s="69"/>
      <c r="BA239" s="50"/>
      <c r="BB239" s="51"/>
      <c r="BC239" s="51"/>
      <c r="BD239" s="149" t="str">
        <f t="shared" si="85"/>
        <v>--</v>
      </c>
      <c r="BE239" s="150" t="str">
        <f t="shared" si="86"/>
        <v>--</v>
      </c>
      <c r="BF239" s="150" t="str">
        <f t="shared" si="87"/>
        <v>--</v>
      </c>
      <c r="BG239" s="151" t="str">
        <f t="shared" si="88"/>
        <v>--</v>
      </c>
      <c r="BH239" s="149" t="str">
        <f t="shared" si="75"/>
        <v>--</v>
      </c>
      <c r="BI239" s="150" t="str">
        <f t="shared" si="76"/>
        <v>--</v>
      </c>
      <c r="BJ239" s="150" t="str">
        <f t="shared" si="77"/>
        <v>--</v>
      </c>
      <c r="BK239" s="151" t="str">
        <f t="shared" si="78"/>
        <v>--</v>
      </c>
      <c r="BL239" s="49" t="str">
        <f t="shared" si="79"/>
        <v/>
      </c>
      <c r="BM239" s="50" t="str">
        <f t="shared" si="84"/>
        <v/>
      </c>
      <c r="BN239" s="49" t="str">
        <f t="shared" si="80"/>
        <v/>
      </c>
      <c r="BO239" s="50" t="str">
        <f t="shared" si="81"/>
        <v/>
      </c>
      <c r="BP239" s="50"/>
      <c r="BQ239" s="50"/>
      <c r="BR239" s="51"/>
      <c r="BS239" s="51"/>
      <c r="BT239" s="51"/>
      <c r="BU239" s="51"/>
      <c r="BV239" s="50">
        <v>1</v>
      </c>
      <c r="BW239" s="50">
        <v>1</v>
      </c>
      <c r="BX239" s="50">
        <v>1</v>
      </c>
      <c r="BY239" s="50">
        <v>1</v>
      </c>
    </row>
    <row r="240" spans="1:77" s="48" customFormat="1" ht="15" customHeight="1">
      <c r="A240" s="223">
        <v>235</v>
      </c>
      <c r="B240" s="169" t="s">
        <v>471</v>
      </c>
      <c r="C240" s="53" t="s">
        <v>472</v>
      </c>
      <c r="D240" s="13"/>
      <c r="E240" s="132"/>
      <c r="F240" s="132"/>
      <c r="G240" s="152"/>
      <c r="H240" s="152"/>
      <c r="I240" s="66"/>
      <c r="J240" s="66"/>
      <c r="K240" s="52" t="s">
        <v>25</v>
      </c>
      <c r="L240" s="54"/>
      <c r="M240" s="55"/>
      <c r="N240" s="54"/>
      <c r="O240" s="55"/>
      <c r="P240" s="54"/>
      <c r="Q240" s="55"/>
      <c r="R240" s="54"/>
      <c r="S240" s="55"/>
      <c r="T240" s="54"/>
      <c r="U240" s="55"/>
      <c r="V240" s="56"/>
      <c r="W240" s="55"/>
      <c r="X240" s="56"/>
      <c r="Y240" s="55"/>
      <c r="Z240" s="56"/>
      <c r="AA240" s="55"/>
      <c r="AB240" s="56"/>
      <c r="AC240" s="55"/>
      <c r="AD240" s="56"/>
      <c r="AE240" s="55"/>
      <c r="AF240" s="56"/>
      <c r="AG240" s="56" t="str">
        <f t="shared" si="74"/>
        <v/>
      </c>
      <c r="AH240" s="55"/>
      <c r="AI240" s="56"/>
      <c r="AJ240" s="55"/>
      <c r="AK240" s="56"/>
      <c r="AL240" s="55"/>
      <c r="AM240" s="54"/>
      <c r="AN240" s="54" t="str">
        <f t="shared" si="73"/>
        <v/>
      </c>
      <c r="AO240" s="55"/>
      <c r="AP240" s="54"/>
      <c r="AQ240" s="55"/>
      <c r="AR240" s="54"/>
      <c r="AS240" s="55"/>
      <c r="AT240" s="54"/>
      <c r="AU240" s="56" t="str">
        <f t="shared" si="83"/>
        <v/>
      </c>
      <c r="AV240" s="56"/>
      <c r="AW240" s="54"/>
      <c r="AX240" s="54"/>
      <c r="AY240" s="69" t="str">
        <f t="shared" si="82"/>
        <v/>
      </c>
      <c r="AZ240" s="69"/>
      <c r="BA240" s="50"/>
      <c r="BB240" s="51"/>
      <c r="BC240" s="51"/>
      <c r="BD240" s="149" t="str">
        <f t="shared" si="85"/>
        <v>--</v>
      </c>
      <c r="BE240" s="150" t="str">
        <f t="shared" si="86"/>
        <v>--</v>
      </c>
      <c r="BF240" s="150" t="str">
        <f t="shared" si="87"/>
        <v>--</v>
      </c>
      <c r="BG240" s="151" t="str">
        <f t="shared" si="88"/>
        <v>--</v>
      </c>
      <c r="BH240" s="149" t="str">
        <f t="shared" si="75"/>
        <v>--</v>
      </c>
      <c r="BI240" s="150" t="str">
        <f t="shared" si="76"/>
        <v>--</v>
      </c>
      <c r="BJ240" s="150" t="str">
        <f t="shared" si="77"/>
        <v>--</v>
      </c>
      <c r="BK240" s="151" t="str">
        <f t="shared" si="78"/>
        <v>--</v>
      </c>
      <c r="BL240" s="49" t="str">
        <f t="shared" si="79"/>
        <v/>
      </c>
      <c r="BM240" s="50" t="str">
        <f t="shared" si="84"/>
        <v/>
      </c>
      <c r="BN240" s="49" t="str">
        <f t="shared" si="80"/>
        <v/>
      </c>
      <c r="BO240" s="50" t="str">
        <f t="shared" si="81"/>
        <v/>
      </c>
      <c r="BP240" s="50"/>
      <c r="BQ240" s="50"/>
      <c r="BR240" s="51"/>
      <c r="BS240" s="51"/>
      <c r="BT240" s="51"/>
      <c r="BU240" s="51"/>
      <c r="BV240" s="50">
        <v>1</v>
      </c>
      <c r="BW240" s="50">
        <v>1</v>
      </c>
      <c r="BX240" s="50">
        <v>1</v>
      </c>
      <c r="BY240" s="50">
        <v>1</v>
      </c>
    </row>
    <row r="241" spans="1:77" s="48" customFormat="1" ht="15" customHeight="1">
      <c r="A241" s="223">
        <v>236</v>
      </c>
      <c r="B241" s="169" t="s">
        <v>473</v>
      </c>
      <c r="C241" s="53" t="s">
        <v>474</v>
      </c>
      <c r="D241" s="302" t="s">
        <v>1494</v>
      </c>
      <c r="E241" s="132">
        <v>2.9999999999999997E-4</v>
      </c>
      <c r="F241" s="132">
        <f>AN241</f>
        <v>3.3333333333333332E-4</v>
      </c>
      <c r="G241" s="152">
        <v>43231</v>
      </c>
      <c r="H241" s="152"/>
      <c r="I241" s="66" t="s">
        <v>24</v>
      </c>
      <c r="J241" s="66"/>
      <c r="K241" s="52" t="s">
        <v>25</v>
      </c>
      <c r="L241" s="54"/>
      <c r="M241" s="55"/>
      <c r="N241" s="54">
        <v>160</v>
      </c>
      <c r="O241" s="55">
        <v>33208</v>
      </c>
      <c r="P241" s="54"/>
      <c r="Q241" s="55"/>
      <c r="R241" s="54"/>
      <c r="S241" s="55"/>
      <c r="T241" s="54"/>
      <c r="U241" s="55"/>
      <c r="V241" s="56"/>
      <c r="W241" s="55"/>
      <c r="X241" s="56"/>
      <c r="Y241" s="55"/>
      <c r="Z241" s="56"/>
      <c r="AA241" s="55"/>
      <c r="AB241" s="56">
        <v>30</v>
      </c>
      <c r="AC241" s="55">
        <v>36892</v>
      </c>
      <c r="AD241" s="56"/>
      <c r="AE241" s="55"/>
      <c r="AF241" s="56">
        <v>8.7999999999999998E-5</v>
      </c>
      <c r="AG241" s="56">
        <f t="shared" si="74"/>
        <v>1.1363636363636364E-2</v>
      </c>
      <c r="AH241" s="55">
        <v>32082</v>
      </c>
      <c r="AI241" s="56"/>
      <c r="AJ241" s="55"/>
      <c r="AK241" s="56"/>
      <c r="AL241" s="55"/>
      <c r="AM241" s="54">
        <v>3.0000000000000001E-3</v>
      </c>
      <c r="AN241" s="54">
        <f t="shared" si="73"/>
        <v>3.3333333333333332E-4</v>
      </c>
      <c r="AO241" s="55">
        <v>42705</v>
      </c>
      <c r="AP241" s="54"/>
      <c r="AQ241" s="55"/>
      <c r="AR241" s="54"/>
      <c r="AS241" s="55"/>
      <c r="AT241" s="54"/>
      <c r="AU241" s="56" t="str">
        <f t="shared" si="83"/>
        <v/>
      </c>
      <c r="AV241" s="56"/>
      <c r="AW241" s="54"/>
      <c r="AX241" s="54"/>
      <c r="AY241" s="69">
        <f t="shared" si="82"/>
        <v>1</v>
      </c>
      <c r="AZ241" s="69">
        <v>1</v>
      </c>
      <c r="BA241" s="50"/>
      <c r="BB241" s="51"/>
      <c r="BC241" s="51"/>
      <c r="BD241" s="149">
        <f t="shared" si="85"/>
        <v>3.3333333333333332E-4</v>
      </c>
      <c r="BE241" s="150" t="str">
        <f t="shared" si="86"/>
        <v>A</v>
      </c>
      <c r="BF241" s="150" t="str">
        <f t="shared" si="87"/>
        <v>I</v>
      </c>
      <c r="BG241" s="151">
        <f t="shared" si="88"/>
        <v>43231</v>
      </c>
      <c r="BH241" s="149">
        <f t="shared" si="75"/>
        <v>30</v>
      </c>
      <c r="BI241" s="150" t="str">
        <f t="shared" si="76"/>
        <v>--</v>
      </c>
      <c r="BJ241" s="150" t="str">
        <f t="shared" si="77"/>
        <v>O</v>
      </c>
      <c r="BK241" s="151">
        <f t="shared" si="78"/>
        <v>36892</v>
      </c>
      <c r="BL241" s="49">
        <f t="shared" si="79"/>
        <v>160</v>
      </c>
      <c r="BM241" s="50" t="str">
        <f t="shared" si="84"/>
        <v>Tint</v>
      </c>
      <c r="BN241" s="49">
        <f t="shared" si="80"/>
        <v>160</v>
      </c>
      <c r="BO241" s="50" t="str">
        <f t="shared" si="81"/>
        <v>Tint</v>
      </c>
      <c r="BP241" s="77">
        <f>(70*365*24)/((2*10+4*3+10*3+54*1)*365*24)*BD241</f>
        <v>2.011494252873563E-4</v>
      </c>
      <c r="BQ241" s="104">
        <f>ROUND(BD241/BP241,1)</f>
        <v>1.7</v>
      </c>
      <c r="BR241" s="102">
        <f>ROUND(BS241/BD241,0)</f>
        <v>26</v>
      </c>
      <c r="BS241" s="49">
        <f>(70*365*24)/((2+4+6)*250*8)*BD241</f>
        <v>8.5166666666666672E-3</v>
      </c>
      <c r="BT241" s="78">
        <f>ROUND(BS241/BU241,1)</f>
        <v>4.2</v>
      </c>
      <c r="BU241" s="49">
        <f>(70*365*24)/((2*10+4*3+6*3)*250*8)*BD241</f>
        <v>2.0439999999999998E-3</v>
      </c>
      <c r="BV241" s="50">
        <v>1</v>
      </c>
      <c r="BW241" s="50">
        <v>1</v>
      </c>
      <c r="BX241" s="50">
        <v>1</v>
      </c>
      <c r="BY241" s="50">
        <v>1</v>
      </c>
    </row>
    <row r="242" spans="1:77" s="48" customFormat="1" ht="15" customHeight="1">
      <c r="A242" s="223">
        <v>237</v>
      </c>
      <c r="B242" s="169" t="s">
        <v>475</v>
      </c>
      <c r="C242" s="53" t="s">
        <v>476</v>
      </c>
      <c r="D242" s="13"/>
      <c r="E242" s="132"/>
      <c r="F242" s="132"/>
      <c r="G242" s="152"/>
      <c r="H242" s="152"/>
      <c r="I242" s="66"/>
      <c r="J242" s="66"/>
      <c r="K242" s="52" t="s">
        <v>25</v>
      </c>
      <c r="L242" s="54"/>
      <c r="M242" s="55"/>
      <c r="N242" s="54"/>
      <c r="O242" s="55"/>
      <c r="P242" s="54"/>
      <c r="Q242" s="55"/>
      <c r="R242" s="54"/>
      <c r="S242" s="55"/>
      <c r="T242" s="54"/>
      <c r="U242" s="55"/>
      <c r="V242" s="56"/>
      <c r="W242" s="55"/>
      <c r="X242" s="56"/>
      <c r="Y242" s="55"/>
      <c r="Z242" s="56"/>
      <c r="AA242" s="55"/>
      <c r="AB242" s="56"/>
      <c r="AC242" s="55"/>
      <c r="AD242" s="56"/>
      <c r="AE242" s="55"/>
      <c r="AF242" s="56">
        <v>1.2999999999999999E-5</v>
      </c>
      <c r="AG242" s="56">
        <f t="shared" si="74"/>
        <v>7.6923076923076927E-2</v>
      </c>
      <c r="AH242" s="55">
        <v>36251</v>
      </c>
      <c r="AI242" s="56"/>
      <c r="AJ242" s="55"/>
      <c r="AK242" s="56"/>
      <c r="AL242" s="55"/>
      <c r="AM242" s="54"/>
      <c r="AN242" s="54" t="str">
        <f t="shared" si="73"/>
        <v/>
      </c>
      <c r="AO242" s="55"/>
      <c r="AP242" s="54">
        <v>8.0000000000000007E-5</v>
      </c>
      <c r="AQ242" s="55">
        <v>33359</v>
      </c>
      <c r="AR242" s="54"/>
      <c r="AS242" s="55"/>
      <c r="AT242" s="54"/>
      <c r="AU242" s="56" t="str">
        <f t="shared" si="83"/>
        <v/>
      </c>
      <c r="AV242" s="56"/>
      <c r="AW242" s="54"/>
      <c r="AX242" s="54"/>
      <c r="AY242" s="69">
        <f t="shared" si="82"/>
        <v>1</v>
      </c>
      <c r="AZ242" s="69">
        <v>1</v>
      </c>
      <c r="BA242" s="50"/>
      <c r="BB242" s="51"/>
      <c r="BC242" s="51"/>
      <c r="BD242" s="149">
        <f t="shared" si="85"/>
        <v>7.6923076923076927E-2</v>
      </c>
      <c r="BE242" s="150" t="str">
        <f t="shared" si="86"/>
        <v>--</v>
      </c>
      <c r="BF242" s="150" t="str">
        <f t="shared" si="87"/>
        <v>O</v>
      </c>
      <c r="BG242" s="151">
        <f t="shared" si="88"/>
        <v>36251</v>
      </c>
      <c r="BH242" s="149" t="str">
        <f t="shared" si="75"/>
        <v>--</v>
      </c>
      <c r="BI242" s="150" t="str">
        <f t="shared" si="76"/>
        <v>--</v>
      </c>
      <c r="BJ242" s="150" t="str">
        <f t="shared" si="77"/>
        <v>--</v>
      </c>
      <c r="BK242" s="151" t="str">
        <f t="shared" si="78"/>
        <v>--</v>
      </c>
      <c r="BL242" s="49" t="str">
        <f t="shared" si="79"/>
        <v/>
      </c>
      <c r="BM242" s="50" t="str">
        <f t="shared" si="84"/>
        <v/>
      </c>
      <c r="BN242" s="49" t="str">
        <f t="shared" si="80"/>
        <v/>
      </c>
      <c r="BO242" s="50" t="str">
        <f t="shared" si="81"/>
        <v/>
      </c>
      <c r="BP242" s="50"/>
      <c r="BQ242" s="50"/>
      <c r="BR242" s="51"/>
      <c r="BS242" s="51"/>
      <c r="BT242" s="51"/>
      <c r="BU242" s="51"/>
      <c r="BV242" s="50">
        <v>1</v>
      </c>
      <c r="BW242" s="50">
        <v>1</v>
      </c>
      <c r="BX242" s="50">
        <v>1</v>
      </c>
      <c r="BY242" s="50">
        <v>1</v>
      </c>
    </row>
    <row r="243" spans="1:77" s="48" customFormat="1" ht="15" customHeight="1">
      <c r="A243" s="223">
        <v>238</v>
      </c>
      <c r="B243" s="169" t="s">
        <v>477</v>
      </c>
      <c r="C243" s="57" t="s">
        <v>478</v>
      </c>
      <c r="D243" s="57"/>
      <c r="E243" s="153"/>
      <c r="F243" s="153"/>
      <c r="G243" s="154"/>
      <c r="H243" s="154"/>
      <c r="I243" s="67"/>
      <c r="J243" s="67"/>
      <c r="K243" s="72"/>
      <c r="L243" s="54"/>
      <c r="M243" s="55"/>
      <c r="N243" s="54"/>
      <c r="O243" s="55"/>
      <c r="P243" s="54"/>
      <c r="Q243" s="55"/>
      <c r="R243" s="54"/>
      <c r="S243" s="55"/>
      <c r="T243" s="54"/>
      <c r="U243" s="55"/>
      <c r="V243" s="56"/>
      <c r="W243" s="55"/>
      <c r="X243" s="56"/>
      <c r="Y243" s="55"/>
      <c r="Z243" s="56"/>
      <c r="AA243" s="55"/>
      <c r="AB243" s="56"/>
      <c r="AC243" s="55"/>
      <c r="AD243" s="56"/>
      <c r="AE243" s="55"/>
      <c r="AF243" s="56"/>
      <c r="AG243" s="56" t="str">
        <f t="shared" si="74"/>
        <v/>
      </c>
      <c r="AH243" s="55"/>
      <c r="AI243" s="56"/>
      <c r="AJ243" s="55"/>
      <c r="AK243" s="56"/>
      <c r="AL243" s="55"/>
      <c r="AM243" s="54"/>
      <c r="AN243" s="54" t="str">
        <f t="shared" si="73"/>
        <v/>
      </c>
      <c r="AO243" s="55"/>
      <c r="AP243" s="54"/>
      <c r="AQ243" s="55"/>
      <c r="AR243" s="54"/>
      <c r="AS243" s="55"/>
      <c r="AT243" s="54"/>
      <c r="AU243" s="56" t="str">
        <f t="shared" si="83"/>
        <v/>
      </c>
      <c r="AV243" s="56"/>
      <c r="AW243" s="54"/>
      <c r="AX243" s="54"/>
      <c r="AY243" s="69" t="str">
        <f t="shared" si="82"/>
        <v/>
      </c>
      <c r="AZ243" s="69"/>
      <c r="BA243" s="50"/>
      <c r="BB243" s="51"/>
      <c r="BC243" s="51"/>
      <c r="BD243" s="149" t="str">
        <f t="shared" si="85"/>
        <v>--</v>
      </c>
      <c r="BE243" s="150" t="str">
        <f t="shared" si="86"/>
        <v>--</v>
      </c>
      <c r="BF243" s="150" t="str">
        <f t="shared" si="87"/>
        <v>--</v>
      </c>
      <c r="BG243" s="151" t="str">
        <f t="shared" si="88"/>
        <v>--</v>
      </c>
      <c r="BH243" s="149" t="str">
        <f t="shared" si="75"/>
        <v>--</v>
      </c>
      <c r="BI243" s="150" t="str">
        <f t="shared" si="76"/>
        <v>--</v>
      </c>
      <c r="BJ243" s="150" t="str">
        <f t="shared" si="77"/>
        <v>--</v>
      </c>
      <c r="BK243" s="151" t="str">
        <f t="shared" si="78"/>
        <v>--</v>
      </c>
      <c r="BL243" s="49" t="str">
        <f t="shared" si="79"/>
        <v/>
      </c>
      <c r="BM243" s="50" t="str">
        <f t="shared" si="84"/>
        <v/>
      </c>
      <c r="BN243" s="49" t="str">
        <f t="shared" si="80"/>
        <v/>
      </c>
      <c r="BO243" s="50" t="str">
        <f t="shared" si="81"/>
        <v/>
      </c>
      <c r="BP243" s="50"/>
      <c r="BQ243" s="50"/>
      <c r="BR243" s="51"/>
      <c r="BS243" s="51"/>
      <c r="BT243" s="51"/>
      <c r="BU243" s="51"/>
      <c r="BV243" s="50">
        <v>1</v>
      </c>
      <c r="BW243" s="50">
        <v>1</v>
      </c>
      <c r="BX243" s="50">
        <v>1</v>
      </c>
      <c r="BY243" s="50">
        <v>1</v>
      </c>
    </row>
    <row r="244" spans="1:77" s="48" customFormat="1">
      <c r="A244" s="223">
        <v>239</v>
      </c>
      <c r="B244" s="291">
        <v>239</v>
      </c>
      <c r="C244" s="53" t="s">
        <v>479</v>
      </c>
      <c r="D244" s="302" t="s">
        <v>1494</v>
      </c>
      <c r="E244" s="132">
        <v>13</v>
      </c>
      <c r="F244" s="132">
        <f>AB244</f>
        <v>13</v>
      </c>
      <c r="G244" s="152"/>
      <c r="H244" s="152">
        <v>43231</v>
      </c>
      <c r="I244" s="66" t="s">
        <v>36</v>
      </c>
      <c r="J244" s="66"/>
      <c r="K244" s="52"/>
      <c r="L244" s="54"/>
      <c r="M244" s="55"/>
      <c r="N244" s="54"/>
      <c r="O244" s="55"/>
      <c r="P244" s="54"/>
      <c r="Q244" s="55"/>
      <c r="R244" s="54"/>
      <c r="S244" s="55"/>
      <c r="T244" s="54"/>
      <c r="U244" s="55"/>
      <c r="V244" s="56"/>
      <c r="W244" s="55"/>
      <c r="X244" s="56">
        <v>240</v>
      </c>
      <c r="Y244" s="55">
        <v>36251</v>
      </c>
      <c r="Z244" s="56"/>
      <c r="AA244" s="55"/>
      <c r="AB244" s="56">
        <v>13</v>
      </c>
      <c r="AC244" s="55">
        <v>37834</v>
      </c>
      <c r="AD244" s="56">
        <v>0.04</v>
      </c>
      <c r="AE244" s="55">
        <v>37834</v>
      </c>
      <c r="AF244" s="56"/>
      <c r="AG244" s="56" t="str">
        <f t="shared" si="74"/>
        <v/>
      </c>
      <c r="AH244" s="55"/>
      <c r="AI244" s="56"/>
      <c r="AJ244" s="55"/>
      <c r="AK244" s="56"/>
      <c r="AL244" s="55"/>
      <c r="AM244" s="54"/>
      <c r="AN244" s="54" t="str">
        <f t="shared" si="73"/>
        <v/>
      </c>
      <c r="AO244" s="55"/>
      <c r="AP244" s="54"/>
      <c r="AQ244" s="55"/>
      <c r="AR244" s="54"/>
      <c r="AS244" s="55"/>
      <c r="AT244" s="54"/>
      <c r="AU244" s="56" t="str">
        <f t="shared" si="83"/>
        <v/>
      </c>
      <c r="AV244" s="56"/>
      <c r="AW244" s="54"/>
      <c r="AX244" s="54"/>
      <c r="AY244" s="69">
        <f t="shared" si="82"/>
        <v>1</v>
      </c>
      <c r="AZ244" s="69">
        <v>1</v>
      </c>
      <c r="BA244" s="50"/>
      <c r="BB244" s="51"/>
      <c r="BC244" s="51"/>
      <c r="BD244" s="149" t="str">
        <f t="shared" si="85"/>
        <v>--</v>
      </c>
      <c r="BE244" s="150" t="str">
        <f t="shared" si="86"/>
        <v>--</v>
      </c>
      <c r="BF244" s="150" t="str">
        <f t="shared" si="87"/>
        <v>--</v>
      </c>
      <c r="BG244" s="151" t="str">
        <f t="shared" si="88"/>
        <v>--</v>
      </c>
      <c r="BH244" s="149">
        <f t="shared" si="75"/>
        <v>13</v>
      </c>
      <c r="BI244" s="150" t="str">
        <f t="shared" si="76"/>
        <v>A</v>
      </c>
      <c r="BJ244" s="150" t="str">
        <f t="shared" si="77"/>
        <v>O</v>
      </c>
      <c r="BK244" s="151">
        <f t="shared" si="78"/>
        <v>43231</v>
      </c>
      <c r="BL244" s="49">
        <f t="shared" si="79"/>
        <v>240</v>
      </c>
      <c r="BM244" s="50" t="str">
        <f t="shared" si="84"/>
        <v>O</v>
      </c>
      <c r="BN244" s="49">
        <f t="shared" si="80"/>
        <v>240</v>
      </c>
      <c r="BO244" s="50" t="str">
        <f t="shared" si="81"/>
        <v>O</v>
      </c>
      <c r="BP244" s="50"/>
      <c r="BQ244" s="50"/>
      <c r="BR244" s="51"/>
      <c r="BS244" s="51"/>
      <c r="BT244" s="51"/>
      <c r="BU244" s="51"/>
      <c r="BV244" s="50">
        <v>1</v>
      </c>
      <c r="BW244" s="50">
        <v>1</v>
      </c>
      <c r="BX244" s="50">
        <v>5.7</v>
      </c>
      <c r="BY244" s="50">
        <v>2.9</v>
      </c>
    </row>
    <row r="245" spans="1:77" s="48" customFormat="1" ht="15" customHeight="1">
      <c r="A245" s="223">
        <v>241</v>
      </c>
      <c r="B245" s="169" t="s">
        <v>480</v>
      </c>
      <c r="C245" s="57" t="s">
        <v>481</v>
      </c>
      <c r="D245" s="302" t="s">
        <v>1494</v>
      </c>
      <c r="E245" s="153"/>
      <c r="F245" s="153"/>
      <c r="G245" s="154"/>
      <c r="H245" s="154"/>
      <c r="I245" s="67"/>
      <c r="J245" s="67"/>
      <c r="K245" s="72"/>
      <c r="L245" s="54"/>
      <c r="M245" s="55"/>
      <c r="N245" s="54"/>
      <c r="O245" s="55"/>
      <c r="P245" s="54">
        <v>16</v>
      </c>
      <c r="Q245" s="55">
        <v>34912</v>
      </c>
      <c r="R245" s="54"/>
      <c r="S245" s="55"/>
      <c r="T245" s="54"/>
      <c r="U245" s="55"/>
      <c r="V245" s="56"/>
      <c r="W245" s="55"/>
      <c r="X245" s="56"/>
      <c r="Y245" s="55"/>
      <c r="Z245" s="56"/>
      <c r="AA245" s="55"/>
      <c r="AB245" s="56"/>
      <c r="AC245" s="55"/>
      <c r="AD245" s="56"/>
      <c r="AE245" s="55"/>
      <c r="AF245" s="56"/>
      <c r="AG245" s="56" t="str">
        <f t="shared" si="74"/>
        <v/>
      </c>
      <c r="AH245" s="55"/>
      <c r="AI245" s="56"/>
      <c r="AJ245" s="55"/>
      <c r="AK245" s="56"/>
      <c r="AL245" s="55"/>
      <c r="AM245" s="54"/>
      <c r="AN245" s="54" t="str">
        <f t="shared" si="73"/>
        <v/>
      </c>
      <c r="AO245" s="55"/>
      <c r="AP245" s="54">
        <v>0.06</v>
      </c>
      <c r="AQ245" s="55">
        <v>31778</v>
      </c>
      <c r="AR245" s="54"/>
      <c r="AS245" s="55"/>
      <c r="AT245" s="54"/>
      <c r="AU245" s="56" t="str">
        <f t="shared" si="83"/>
        <v/>
      </c>
      <c r="AV245" s="56"/>
      <c r="AW245" s="54"/>
      <c r="AX245" s="54"/>
      <c r="AY245" s="69">
        <f t="shared" si="82"/>
        <v>1</v>
      </c>
      <c r="AZ245" s="69">
        <v>1</v>
      </c>
      <c r="BA245" s="50"/>
      <c r="BB245" s="51"/>
      <c r="BC245" s="51"/>
      <c r="BD245" s="149" t="str">
        <f t="shared" si="85"/>
        <v>--</v>
      </c>
      <c r="BE245" s="150" t="str">
        <f t="shared" si="86"/>
        <v>--</v>
      </c>
      <c r="BF245" s="150" t="str">
        <f t="shared" si="87"/>
        <v>--</v>
      </c>
      <c r="BG245" s="151" t="str">
        <f t="shared" si="88"/>
        <v>--</v>
      </c>
      <c r="BH245" s="149" t="str">
        <f t="shared" si="75"/>
        <v>--</v>
      </c>
      <c r="BI245" s="150" t="str">
        <f t="shared" si="76"/>
        <v>--</v>
      </c>
      <c r="BJ245" s="150" t="str">
        <f t="shared" si="77"/>
        <v>--</v>
      </c>
      <c r="BK245" s="151" t="str">
        <f t="shared" si="78"/>
        <v>--</v>
      </c>
      <c r="BL245" s="49">
        <f t="shared" si="79"/>
        <v>16</v>
      </c>
      <c r="BM245" s="50" t="str">
        <f t="shared" si="84"/>
        <v>T</v>
      </c>
      <c r="BN245" s="49">
        <f t="shared" si="80"/>
        <v>16</v>
      </c>
      <c r="BO245" s="50" t="str">
        <f t="shared" si="81"/>
        <v>T</v>
      </c>
      <c r="BP245" s="50"/>
      <c r="BQ245" s="50"/>
      <c r="BR245" s="51"/>
      <c r="BS245" s="51"/>
      <c r="BT245" s="51"/>
      <c r="BU245" s="51"/>
      <c r="BV245" s="50">
        <v>1</v>
      </c>
      <c r="BW245" s="50">
        <v>1</v>
      </c>
      <c r="BX245" s="50">
        <v>1</v>
      </c>
      <c r="BY245" s="50">
        <v>1</v>
      </c>
    </row>
    <row r="246" spans="1:77" s="48" customFormat="1" ht="15" customHeight="1">
      <c r="A246" s="223">
        <v>250</v>
      </c>
      <c r="B246" s="169" t="s">
        <v>482</v>
      </c>
      <c r="C246" s="53" t="s">
        <v>483</v>
      </c>
      <c r="D246" s="302" t="s">
        <v>1494</v>
      </c>
      <c r="E246" s="132">
        <v>0.2</v>
      </c>
      <c r="F246" s="132">
        <f>AG246</f>
        <v>0.16666666666666666</v>
      </c>
      <c r="G246" s="152">
        <v>43231</v>
      </c>
      <c r="H246" s="152"/>
      <c r="I246" s="66" t="s">
        <v>24</v>
      </c>
      <c r="J246" s="66"/>
      <c r="K246" s="52" t="s">
        <v>25</v>
      </c>
      <c r="L246" s="54">
        <v>9.8000000000000007</v>
      </c>
      <c r="M246" s="55">
        <v>36342</v>
      </c>
      <c r="N246" s="54">
        <v>37</v>
      </c>
      <c r="O246" s="55">
        <v>36342</v>
      </c>
      <c r="P246" s="54">
        <v>49</v>
      </c>
      <c r="Q246" s="55">
        <v>36342</v>
      </c>
      <c r="R246" s="54"/>
      <c r="S246" s="55"/>
      <c r="T246" s="54"/>
      <c r="U246" s="55"/>
      <c r="V246" s="56"/>
      <c r="W246" s="55"/>
      <c r="X246" s="56">
        <v>55</v>
      </c>
      <c r="Y246" s="55">
        <v>39783</v>
      </c>
      <c r="Z246" s="56">
        <v>9</v>
      </c>
      <c r="AA246" s="55">
        <v>39783</v>
      </c>
      <c r="AB246" s="56">
        <v>9</v>
      </c>
      <c r="AC246" s="55">
        <v>39783</v>
      </c>
      <c r="AD246" s="56"/>
      <c r="AE246" s="55"/>
      <c r="AF246" s="56">
        <v>6.0000000000000002E-6</v>
      </c>
      <c r="AG246" s="56">
        <f t="shared" si="74"/>
        <v>0.16666666666666666</v>
      </c>
      <c r="AH246" s="55">
        <v>33664</v>
      </c>
      <c r="AI246" s="56"/>
      <c r="AJ246" s="55"/>
      <c r="AK246" s="56"/>
      <c r="AL246" s="55"/>
      <c r="AM246" s="54">
        <v>1.2999999999999999E-5</v>
      </c>
      <c r="AN246" s="54">
        <f t="shared" si="73"/>
        <v>7.6923076923076927E-2</v>
      </c>
      <c r="AO246" s="55">
        <v>32782</v>
      </c>
      <c r="AP246" s="54">
        <v>0.2</v>
      </c>
      <c r="AQ246" s="55">
        <v>33117</v>
      </c>
      <c r="AR246" s="54"/>
      <c r="AS246" s="55"/>
      <c r="AT246" s="54"/>
      <c r="AU246" s="56" t="str">
        <f t="shared" si="83"/>
        <v/>
      </c>
      <c r="AV246" s="56"/>
      <c r="AW246" s="54"/>
      <c r="AX246" s="54"/>
      <c r="AY246" s="69">
        <f t="shared" si="82"/>
        <v>1</v>
      </c>
      <c r="AZ246" s="69">
        <v>1</v>
      </c>
      <c r="BA246" s="50"/>
      <c r="BB246" s="51"/>
      <c r="BC246" s="51"/>
      <c r="BD246" s="149">
        <f t="shared" si="85"/>
        <v>0.16666666666666666</v>
      </c>
      <c r="BE246" s="150" t="str">
        <f t="shared" si="86"/>
        <v>A</v>
      </c>
      <c r="BF246" s="150" t="str">
        <f t="shared" si="87"/>
        <v>O</v>
      </c>
      <c r="BG246" s="151">
        <f t="shared" si="88"/>
        <v>43231</v>
      </c>
      <c r="BH246" s="149">
        <f t="shared" si="75"/>
        <v>9</v>
      </c>
      <c r="BI246" s="150" t="str">
        <f t="shared" si="76"/>
        <v>--</v>
      </c>
      <c r="BJ246" s="150" t="str">
        <f t="shared" si="77"/>
        <v>O</v>
      </c>
      <c r="BK246" s="151">
        <f t="shared" si="78"/>
        <v>39783</v>
      </c>
      <c r="BL246" s="49">
        <f t="shared" si="79"/>
        <v>49</v>
      </c>
      <c r="BM246" s="50" t="str">
        <f t="shared" si="84"/>
        <v>T</v>
      </c>
      <c r="BN246" s="49">
        <f t="shared" si="80"/>
        <v>49</v>
      </c>
      <c r="BO246" s="50" t="str">
        <f t="shared" si="81"/>
        <v>T</v>
      </c>
      <c r="BP246" s="50"/>
      <c r="BQ246" s="50"/>
      <c r="BR246" s="51"/>
      <c r="BS246" s="51"/>
      <c r="BT246" s="51"/>
      <c r="BU246" s="51"/>
      <c r="BV246" s="50">
        <v>1</v>
      </c>
      <c r="BW246" s="50">
        <v>1</v>
      </c>
      <c r="BX246" s="50">
        <v>1</v>
      </c>
      <c r="BY246" s="50">
        <v>1</v>
      </c>
    </row>
    <row r="247" spans="1:77" s="48" customFormat="1" ht="15" customHeight="1">
      <c r="A247" s="223">
        <v>251</v>
      </c>
      <c r="B247" s="169" t="s">
        <v>484</v>
      </c>
      <c r="C247" s="53" t="s">
        <v>485</v>
      </c>
      <c r="D247" s="13"/>
      <c r="E247" s="132"/>
      <c r="F247" s="132"/>
      <c r="G247" s="152"/>
      <c r="H247" s="152"/>
      <c r="I247" s="66"/>
      <c r="J247" s="66"/>
      <c r="K247" s="52"/>
      <c r="L247" s="54"/>
      <c r="M247" s="55"/>
      <c r="N247" s="54"/>
      <c r="O247" s="55"/>
      <c r="P247" s="54"/>
      <c r="Q247" s="55"/>
      <c r="R247" s="54"/>
      <c r="S247" s="55"/>
      <c r="T247" s="54"/>
      <c r="U247" s="55"/>
      <c r="V247" s="56"/>
      <c r="W247" s="55"/>
      <c r="X247" s="56"/>
      <c r="Y247" s="55"/>
      <c r="Z247" s="56"/>
      <c r="AA247" s="55"/>
      <c r="AB247" s="56"/>
      <c r="AC247" s="55"/>
      <c r="AD247" s="56"/>
      <c r="AE247" s="55"/>
      <c r="AF247" s="56"/>
      <c r="AG247" s="56" t="str">
        <f t="shared" si="74"/>
        <v/>
      </c>
      <c r="AH247" s="55"/>
      <c r="AI247" s="56"/>
      <c r="AJ247" s="55"/>
      <c r="AK247" s="56"/>
      <c r="AL247" s="55"/>
      <c r="AM247" s="54"/>
      <c r="AN247" s="54" t="str">
        <f t="shared" si="73"/>
        <v/>
      </c>
      <c r="AO247" s="55"/>
      <c r="AP247" s="54">
        <v>1E-3</v>
      </c>
      <c r="AQ247" s="55">
        <v>31778</v>
      </c>
      <c r="AR247" s="54"/>
      <c r="AS247" s="55"/>
      <c r="AT247" s="54"/>
      <c r="AU247" s="56" t="str">
        <f t="shared" si="83"/>
        <v/>
      </c>
      <c r="AV247" s="56"/>
      <c r="AW247" s="54"/>
      <c r="AX247" s="54"/>
      <c r="AY247" s="69" t="str">
        <f t="shared" si="82"/>
        <v/>
      </c>
      <c r="AZ247" s="69"/>
      <c r="BA247" s="50"/>
      <c r="BB247" s="51"/>
      <c r="BC247" s="51"/>
      <c r="BD247" s="149" t="str">
        <f t="shared" si="85"/>
        <v>--</v>
      </c>
      <c r="BE247" s="150" t="str">
        <f t="shared" si="86"/>
        <v>--</v>
      </c>
      <c r="BF247" s="150" t="str">
        <f t="shared" si="87"/>
        <v>--</v>
      </c>
      <c r="BG247" s="151" t="str">
        <f t="shared" si="88"/>
        <v>--</v>
      </c>
      <c r="BH247" s="149" t="str">
        <f t="shared" si="75"/>
        <v>--</v>
      </c>
      <c r="BI247" s="150" t="str">
        <f t="shared" si="76"/>
        <v>--</v>
      </c>
      <c r="BJ247" s="150" t="str">
        <f t="shared" si="77"/>
        <v>--</v>
      </c>
      <c r="BK247" s="151" t="str">
        <f t="shared" si="78"/>
        <v>--</v>
      </c>
      <c r="BL247" s="49" t="str">
        <f t="shared" si="79"/>
        <v/>
      </c>
      <c r="BM247" s="50" t="str">
        <f t="shared" si="84"/>
        <v/>
      </c>
      <c r="BN247" s="49" t="str">
        <f t="shared" si="80"/>
        <v/>
      </c>
      <c r="BO247" s="50" t="str">
        <f t="shared" si="81"/>
        <v/>
      </c>
      <c r="BP247" s="50"/>
      <c r="BQ247" s="50"/>
      <c r="BR247" s="51"/>
      <c r="BS247" s="51"/>
      <c r="BT247" s="51"/>
      <c r="BU247" s="51"/>
      <c r="BV247" s="50">
        <v>1</v>
      </c>
      <c r="BW247" s="50">
        <v>1</v>
      </c>
      <c r="BX247" s="50">
        <v>1</v>
      </c>
      <c r="BY247" s="50">
        <v>1</v>
      </c>
    </row>
    <row r="248" spans="1:77" s="48" customFormat="1" ht="15" customHeight="1">
      <c r="A248" s="223">
        <v>252</v>
      </c>
      <c r="B248" s="169" t="s">
        <v>486</v>
      </c>
      <c r="C248" s="57" t="s">
        <v>487</v>
      </c>
      <c r="D248" s="57"/>
      <c r="E248" s="153"/>
      <c r="F248" s="153"/>
      <c r="G248" s="154"/>
      <c r="H248" s="154"/>
      <c r="I248" s="67"/>
      <c r="J248" s="67"/>
      <c r="K248" s="72"/>
      <c r="L248" s="54"/>
      <c r="M248" s="55"/>
      <c r="N248" s="54"/>
      <c r="O248" s="55"/>
      <c r="P248" s="54"/>
      <c r="Q248" s="55"/>
      <c r="R248" s="54"/>
      <c r="S248" s="55"/>
      <c r="T248" s="54"/>
      <c r="U248" s="55"/>
      <c r="V248" s="56"/>
      <c r="W248" s="55"/>
      <c r="X248" s="56"/>
      <c r="Y248" s="55"/>
      <c r="Z248" s="56"/>
      <c r="AA248" s="55"/>
      <c r="AB248" s="56"/>
      <c r="AC248" s="55"/>
      <c r="AD248" s="56"/>
      <c r="AE248" s="55"/>
      <c r="AF248" s="56"/>
      <c r="AG248" s="56" t="str">
        <f t="shared" si="74"/>
        <v/>
      </c>
      <c r="AH248" s="55"/>
      <c r="AI248" s="56"/>
      <c r="AJ248" s="55"/>
      <c r="AK248" s="56"/>
      <c r="AL248" s="55"/>
      <c r="AM248" s="54"/>
      <c r="AN248" s="54" t="str">
        <f t="shared" si="73"/>
        <v/>
      </c>
      <c r="AO248" s="55"/>
      <c r="AP248" s="54"/>
      <c r="AQ248" s="55"/>
      <c r="AR248" s="54">
        <v>0.03</v>
      </c>
      <c r="AS248" s="55">
        <v>32387</v>
      </c>
      <c r="AT248" s="54"/>
      <c r="AU248" s="56" t="str">
        <f t="shared" si="83"/>
        <v/>
      </c>
      <c r="AV248" s="56"/>
      <c r="AW248" s="54"/>
      <c r="AX248" s="54"/>
      <c r="AY248" s="69" t="str">
        <f t="shared" si="82"/>
        <v/>
      </c>
      <c r="AZ248" s="69"/>
      <c r="BA248" s="50"/>
      <c r="BB248" s="51"/>
      <c r="BC248" s="51"/>
      <c r="BD248" s="149" t="str">
        <f t="shared" si="85"/>
        <v>--</v>
      </c>
      <c r="BE248" s="150" t="str">
        <f t="shared" si="86"/>
        <v>--</v>
      </c>
      <c r="BF248" s="150" t="str">
        <f t="shared" si="87"/>
        <v>--</v>
      </c>
      <c r="BG248" s="151" t="str">
        <f t="shared" si="88"/>
        <v>--</v>
      </c>
      <c r="BH248" s="149" t="str">
        <f t="shared" si="75"/>
        <v>--</v>
      </c>
      <c r="BI248" s="150" t="str">
        <f t="shared" si="76"/>
        <v>--</v>
      </c>
      <c r="BJ248" s="150" t="str">
        <f t="shared" si="77"/>
        <v>--</v>
      </c>
      <c r="BK248" s="151" t="str">
        <f t="shared" si="78"/>
        <v>--</v>
      </c>
      <c r="BL248" s="49" t="str">
        <f t="shared" si="79"/>
        <v/>
      </c>
      <c r="BM248" s="50" t="str">
        <f t="shared" si="84"/>
        <v/>
      </c>
      <c r="BN248" s="49" t="str">
        <f t="shared" si="80"/>
        <v/>
      </c>
      <c r="BO248" s="50" t="str">
        <f t="shared" si="81"/>
        <v/>
      </c>
      <c r="BP248" s="50"/>
      <c r="BQ248" s="50"/>
      <c r="BR248" s="51"/>
      <c r="BS248" s="51"/>
      <c r="BT248" s="51"/>
      <c r="BU248" s="51"/>
      <c r="BV248" s="50">
        <v>1</v>
      </c>
      <c r="BW248" s="50">
        <v>1</v>
      </c>
      <c r="BX248" s="50">
        <v>1</v>
      </c>
      <c r="BY248" s="50">
        <v>1</v>
      </c>
    </row>
    <row r="249" spans="1:77" s="48" customFormat="1" ht="15" customHeight="1">
      <c r="A249" s="223">
        <v>253</v>
      </c>
      <c r="B249" s="169" t="s">
        <v>488</v>
      </c>
      <c r="C249" s="57" t="s">
        <v>489</v>
      </c>
      <c r="D249" s="57"/>
      <c r="E249" s="153"/>
      <c r="F249" s="153"/>
      <c r="G249" s="154"/>
      <c r="H249" s="154"/>
      <c r="I249" s="67"/>
      <c r="J249" s="67"/>
      <c r="K249" s="72"/>
      <c r="L249" s="54"/>
      <c r="M249" s="55"/>
      <c r="N249" s="54"/>
      <c r="O249" s="55"/>
      <c r="P249" s="54"/>
      <c r="Q249" s="55"/>
      <c r="R249" s="54"/>
      <c r="S249" s="55"/>
      <c r="T249" s="54"/>
      <c r="U249" s="55"/>
      <c r="V249" s="56"/>
      <c r="W249" s="55"/>
      <c r="X249" s="56"/>
      <c r="Y249" s="55"/>
      <c r="Z249" s="56"/>
      <c r="AA249" s="55"/>
      <c r="AB249" s="56"/>
      <c r="AC249" s="55"/>
      <c r="AD249" s="56"/>
      <c r="AE249" s="55"/>
      <c r="AF249" s="56"/>
      <c r="AG249" s="56" t="str">
        <f t="shared" si="74"/>
        <v/>
      </c>
      <c r="AH249" s="55"/>
      <c r="AI249" s="56"/>
      <c r="AJ249" s="55"/>
      <c r="AK249" s="56"/>
      <c r="AL249" s="55"/>
      <c r="AM249" s="54"/>
      <c r="AN249" s="54" t="str">
        <f t="shared" si="73"/>
        <v/>
      </c>
      <c r="AO249" s="55"/>
      <c r="AP249" s="54"/>
      <c r="AQ249" s="55"/>
      <c r="AR249" s="54"/>
      <c r="AS249" s="55"/>
      <c r="AT249" s="54"/>
      <c r="AU249" s="56" t="str">
        <f t="shared" si="83"/>
        <v/>
      </c>
      <c r="AV249" s="56"/>
      <c r="AW249" s="54"/>
      <c r="AX249" s="54"/>
      <c r="AY249" s="69" t="str">
        <f t="shared" si="82"/>
        <v/>
      </c>
      <c r="AZ249" s="69"/>
      <c r="BA249" s="50"/>
      <c r="BB249" s="51"/>
      <c r="BC249" s="51"/>
      <c r="BD249" s="149" t="str">
        <f t="shared" si="85"/>
        <v>--</v>
      </c>
      <c r="BE249" s="150" t="str">
        <f t="shared" si="86"/>
        <v>--</v>
      </c>
      <c r="BF249" s="150" t="str">
        <f t="shared" si="87"/>
        <v>--</v>
      </c>
      <c r="BG249" s="151" t="str">
        <f t="shared" si="88"/>
        <v>--</v>
      </c>
      <c r="BH249" s="149" t="str">
        <f t="shared" si="75"/>
        <v>--</v>
      </c>
      <c r="BI249" s="150" t="str">
        <f t="shared" si="76"/>
        <v>--</v>
      </c>
      <c r="BJ249" s="150" t="str">
        <f t="shared" si="77"/>
        <v>--</v>
      </c>
      <c r="BK249" s="151" t="str">
        <f t="shared" si="78"/>
        <v>--</v>
      </c>
      <c r="BL249" s="49" t="str">
        <f t="shared" si="79"/>
        <v/>
      </c>
      <c r="BM249" s="50" t="str">
        <f t="shared" si="84"/>
        <v/>
      </c>
      <c r="BN249" s="49" t="str">
        <f t="shared" si="80"/>
        <v/>
      </c>
      <c r="BO249" s="50" t="str">
        <f t="shared" si="81"/>
        <v/>
      </c>
      <c r="BP249" s="50"/>
      <c r="BQ249" s="50"/>
      <c r="BR249" s="51"/>
      <c r="BS249" s="51"/>
      <c r="BT249" s="51"/>
      <c r="BU249" s="51"/>
      <c r="BV249" s="50">
        <v>1</v>
      </c>
      <c r="BW249" s="50">
        <v>1</v>
      </c>
      <c r="BX249" s="50">
        <v>1</v>
      </c>
      <c r="BY249" s="50">
        <v>1</v>
      </c>
    </row>
    <row r="250" spans="1:77" s="48" customFormat="1" ht="15" customHeight="1">
      <c r="A250" s="223">
        <v>352</v>
      </c>
      <c r="B250" s="291">
        <v>352</v>
      </c>
      <c r="C250" s="53" t="s">
        <v>490</v>
      </c>
      <c r="D250" s="13"/>
      <c r="E250" s="132"/>
      <c r="F250" s="132"/>
      <c r="G250" s="152"/>
      <c r="H250" s="152"/>
      <c r="I250" s="66"/>
      <c r="J250" s="66"/>
      <c r="K250" s="52"/>
      <c r="L250" s="54"/>
      <c r="M250" s="55"/>
      <c r="N250" s="54"/>
      <c r="O250" s="55"/>
      <c r="P250" s="54"/>
      <c r="Q250" s="55"/>
      <c r="R250" s="54"/>
      <c r="S250" s="55"/>
      <c r="T250" s="54"/>
      <c r="U250" s="55"/>
      <c r="V250" s="56"/>
      <c r="W250" s="55"/>
      <c r="X250" s="56"/>
      <c r="Y250" s="55"/>
      <c r="Z250" s="56"/>
      <c r="AA250" s="55"/>
      <c r="AB250" s="56"/>
      <c r="AC250" s="55"/>
      <c r="AD250" s="56"/>
      <c r="AE250" s="55"/>
      <c r="AF250" s="56"/>
      <c r="AG250" s="56" t="str">
        <f t="shared" si="74"/>
        <v/>
      </c>
      <c r="AH250" s="55"/>
      <c r="AI250" s="56"/>
      <c r="AJ250" s="55"/>
      <c r="AK250" s="56"/>
      <c r="AL250" s="55"/>
      <c r="AM250" s="54"/>
      <c r="AN250" s="54" t="str">
        <f t="shared" si="73"/>
        <v/>
      </c>
      <c r="AO250" s="55"/>
      <c r="AP250" s="54"/>
      <c r="AQ250" s="55"/>
      <c r="AR250" s="54"/>
      <c r="AS250" s="55"/>
      <c r="AT250" s="54"/>
      <c r="AU250" s="56" t="str">
        <f t="shared" si="83"/>
        <v/>
      </c>
      <c r="AV250" s="56"/>
      <c r="AW250" s="54"/>
      <c r="AX250" s="54"/>
      <c r="AY250" s="69" t="str">
        <f t="shared" si="82"/>
        <v/>
      </c>
      <c r="AZ250" s="69"/>
      <c r="BA250" s="50"/>
      <c r="BB250" s="51"/>
      <c r="BC250" s="51"/>
      <c r="BD250" s="149" t="str">
        <f t="shared" si="85"/>
        <v>--</v>
      </c>
      <c r="BE250" s="150" t="str">
        <f t="shared" si="86"/>
        <v>--</v>
      </c>
      <c r="BF250" s="150" t="str">
        <f t="shared" si="87"/>
        <v>--</v>
      </c>
      <c r="BG250" s="151" t="str">
        <f t="shared" si="88"/>
        <v>--</v>
      </c>
      <c r="BH250" s="149" t="str">
        <f t="shared" si="75"/>
        <v>--</v>
      </c>
      <c r="BI250" s="150" t="str">
        <f t="shared" si="76"/>
        <v>--</v>
      </c>
      <c r="BJ250" s="150" t="str">
        <f t="shared" si="77"/>
        <v>--</v>
      </c>
      <c r="BK250" s="151" t="str">
        <f t="shared" si="78"/>
        <v>--</v>
      </c>
      <c r="BL250" s="49" t="str">
        <f t="shared" si="79"/>
        <v/>
      </c>
      <c r="BM250" s="50" t="str">
        <f t="shared" si="84"/>
        <v/>
      </c>
      <c r="BN250" s="49" t="str">
        <f t="shared" si="80"/>
        <v/>
      </c>
      <c r="BO250" s="50" t="str">
        <f t="shared" si="81"/>
        <v/>
      </c>
      <c r="BP250" s="50"/>
      <c r="BQ250" s="50"/>
      <c r="BR250" s="51"/>
      <c r="BS250" s="51"/>
      <c r="BT250" s="51"/>
      <c r="BU250" s="51"/>
      <c r="BV250" s="50">
        <v>1</v>
      </c>
      <c r="BW250" s="50">
        <v>1</v>
      </c>
      <c r="BX250" s="50">
        <v>1</v>
      </c>
      <c r="BY250" s="50">
        <v>1</v>
      </c>
    </row>
    <row r="251" spans="1:77" s="48" customFormat="1" ht="15" customHeight="1">
      <c r="A251" s="223">
        <v>254</v>
      </c>
      <c r="B251" s="169" t="s">
        <v>491</v>
      </c>
      <c r="C251" s="53" t="s">
        <v>492</v>
      </c>
      <c r="D251" s="303" t="s">
        <v>1495</v>
      </c>
      <c r="E251" s="132"/>
      <c r="F251" s="132"/>
      <c r="G251" s="152"/>
      <c r="H251" s="152"/>
      <c r="I251" s="66"/>
      <c r="J251" s="66"/>
      <c r="K251" s="52"/>
      <c r="L251" s="54"/>
      <c r="M251" s="55"/>
      <c r="N251" s="54">
        <v>0.12</v>
      </c>
      <c r="O251" s="55">
        <v>42917</v>
      </c>
      <c r="P251" s="54">
        <v>4.0999999999999996</v>
      </c>
      <c r="Q251" s="55">
        <v>42917</v>
      </c>
      <c r="R251" s="54">
        <v>0.1</v>
      </c>
      <c r="S251" s="55">
        <v>42339</v>
      </c>
      <c r="T251" s="54"/>
      <c r="U251" s="55"/>
      <c r="V251" s="56"/>
      <c r="W251" s="55"/>
      <c r="X251" s="56"/>
      <c r="Y251" s="55"/>
      <c r="Z251" s="56"/>
      <c r="AA251" s="55"/>
      <c r="AB251" s="56">
        <v>0.08</v>
      </c>
      <c r="AC251" s="55">
        <v>36892</v>
      </c>
      <c r="AD251" s="56"/>
      <c r="AE251" s="55"/>
      <c r="AF251" s="56"/>
      <c r="AG251" s="56" t="str">
        <f t="shared" si="74"/>
        <v/>
      </c>
      <c r="AH251" s="55"/>
      <c r="AI251" s="56"/>
      <c r="AJ251" s="55"/>
      <c r="AK251" s="56"/>
      <c r="AL251" s="55"/>
      <c r="AM251" s="54"/>
      <c r="AN251" s="54" t="str">
        <f t="shared" si="73"/>
        <v/>
      </c>
      <c r="AO251" s="55"/>
      <c r="AP251" s="54"/>
      <c r="AQ251" s="55"/>
      <c r="AR251" s="54"/>
      <c r="AS251" s="55"/>
      <c r="AT251" s="54"/>
      <c r="AU251" s="56" t="str">
        <f t="shared" si="83"/>
        <v/>
      </c>
      <c r="AV251" s="56"/>
      <c r="AW251" s="54"/>
      <c r="AX251" s="54"/>
      <c r="AY251" s="69">
        <f t="shared" si="82"/>
        <v>1</v>
      </c>
      <c r="AZ251" s="69">
        <v>1</v>
      </c>
      <c r="BA251" s="50"/>
      <c r="BB251" s="51"/>
      <c r="BC251" s="51"/>
      <c r="BD251" s="149" t="str">
        <f t="shared" si="85"/>
        <v>--</v>
      </c>
      <c r="BE251" s="150" t="str">
        <f t="shared" si="86"/>
        <v>--</v>
      </c>
      <c r="BF251" s="150" t="str">
        <f t="shared" si="87"/>
        <v>--</v>
      </c>
      <c r="BG251" s="151" t="str">
        <f t="shared" si="88"/>
        <v>--</v>
      </c>
      <c r="BH251" s="149">
        <f t="shared" si="75"/>
        <v>0.08</v>
      </c>
      <c r="BI251" s="150" t="str">
        <f t="shared" si="76"/>
        <v>--</v>
      </c>
      <c r="BJ251" s="150" t="str">
        <f t="shared" si="77"/>
        <v>O</v>
      </c>
      <c r="BK251" s="151">
        <f t="shared" si="78"/>
        <v>36892</v>
      </c>
      <c r="BL251" s="49">
        <f t="shared" si="79"/>
        <v>4.0999999999999996</v>
      </c>
      <c r="BM251" s="50" t="str">
        <f t="shared" si="84"/>
        <v>T</v>
      </c>
      <c r="BN251" s="49">
        <f t="shared" si="80"/>
        <v>4.0999999999999996</v>
      </c>
      <c r="BO251" s="50" t="str">
        <f t="shared" si="81"/>
        <v>T</v>
      </c>
      <c r="BP251" s="50"/>
      <c r="BQ251" s="50"/>
      <c r="BR251" s="51"/>
      <c r="BS251" s="51"/>
      <c r="BT251" s="51"/>
      <c r="BU251" s="51"/>
      <c r="BV251" s="50">
        <v>1</v>
      </c>
      <c r="BW251" s="50">
        <v>1</v>
      </c>
      <c r="BX251" s="50">
        <v>1</v>
      </c>
      <c r="BY251" s="50">
        <v>1</v>
      </c>
    </row>
    <row r="252" spans="1:77" s="48" customFormat="1" ht="15" customHeight="1">
      <c r="A252" s="223">
        <v>255</v>
      </c>
      <c r="B252" s="169" t="s">
        <v>493</v>
      </c>
      <c r="C252" s="57" t="s">
        <v>494</v>
      </c>
      <c r="D252" s="57"/>
      <c r="E252" s="153"/>
      <c r="F252" s="153"/>
      <c r="G252" s="154"/>
      <c r="H252" s="154"/>
      <c r="I252" s="67"/>
      <c r="J252" s="67"/>
      <c r="K252" s="72"/>
      <c r="L252" s="54"/>
      <c r="M252" s="55"/>
      <c r="N252" s="54"/>
      <c r="O252" s="55"/>
      <c r="P252" s="54"/>
      <c r="Q252" s="55"/>
      <c r="R252" s="54"/>
      <c r="S252" s="55"/>
      <c r="T252" s="54"/>
      <c r="U252" s="55"/>
      <c r="V252" s="56"/>
      <c r="W252" s="55"/>
      <c r="X252" s="56"/>
      <c r="Y252" s="55"/>
      <c r="Z252" s="56"/>
      <c r="AA252" s="55"/>
      <c r="AB252" s="56"/>
      <c r="AC252" s="55"/>
      <c r="AD252" s="56"/>
      <c r="AE252" s="55"/>
      <c r="AF252" s="56"/>
      <c r="AG252" s="56" t="str">
        <f t="shared" si="74"/>
        <v/>
      </c>
      <c r="AH252" s="55"/>
      <c r="AI252" s="56"/>
      <c r="AJ252" s="55"/>
      <c r="AK252" s="56"/>
      <c r="AL252" s="55"/>
      <c r="AM252" s="54"/>
      <c r="AN252" s="54" t="str">
        <f t="shared" si="73"/>
        <v/>
      </c>
      <c r="AO252" s="55"/>
      <c r="AP252" s="54"/>
      <c r="AQ252" s="55"/>
      <c r="AR252" s="54"/>
      <c r="AS252" s="55"/>
      <c r="AT252" s="54"/>
      <c r="AU252" s="56" t="str">
        <f t="shared" si="83"/>
        <v/>
      </c>
      <c r="AV252" s="56"/>
      <c r="AW252" s="54"/>
      <c r="AX252" s="54"/>
      <c r="AY252" s="69" t="str">
        <f t="shared" si="82"/>
        <v/>
      </c>
      <c r="AZ252" s="69"/>
      <c r="BA252" s="50"/>
      <c r="BB252" s="51"/>
      <c r="BC252" s="51"/>
      <c r="BD252" s="149" t="str">
        <f t="shared" si="85"/>
        <v>--</v>
      </c>
      <c r="BE252" s="150" t="str">
        <f t="shared" si="86"/>
        <v>--</v>
      </c>
      <c r="BF252" s="150" t="str">
        <f t="shared" si="87"/>
        <v>--</v>
      </c>
      <c r="BG252" s="151" t="str">
        <f t="shared" si="88"/>
        <v>--</v>
      </c>
      <c r="BH252" s="149" t="str">
        <f t="shared" si="75"/>
        <v>--</v>
      </c>
      <c r="BI252" s="150" t="str">
        <f t="shared" si="76"/>
        <v>--</v>
      </c>
      <c r="BJ252" s="150" t="str">
        <f t="shared" si="77"/>
        <v>--</v>
      </c>
      <c r="BK252" s="151" t="str">
        <f t="shared" si="78"/>
        <v>--</v>
      </c>
      <c r="BL252" s="49" t="str">
        <f t="shared" si="79"/>
        <v/>
      </c>
      <c r="BM252" s="50" t="str">
        <f t="shared" si="84"/>
        <v/>
      </c>
      <c r="BN252" s="49" t="str">
        <f t="shared" si="80"/>
        <v/>
      </c>
      <c r="BO252" s="50" t="str">
        <f t="shared" si="81"/>
        <v/>
      </c>
      <c r="BP252" s="50"/>
      <c r="BQ252" s="50"/>
      <c r="BR252" s="51"/>
      <c r="BS252" s="51"/>
      <c r="BT252" s="51"/>
      <c r="BU252" s="51"/>
      <c r="BV252" s="50">
        <v>1</v>
      </c>
      <c r="BW252" s="50">
        <v>1</v>
      </c>
      <c r="BX252" s="50">
        <v>1</v>
      </c>
      <c r="BY252" s="50">
        <v>1</v>
      </c>
    </row>
    <row r="253" spans="1:77" s="48" customFormat="1" ht="15" customHeight="1">
      <c r="A253" s="223">
        <v>256</v>
      </c>
      <c r="B253" s="169" t="s">
        <v>495</v>
      </c>
      <c r="C253" s="57" t="s">
        <v>496</v>
      </c>
      <c r="D253" s="57"/>
      <c r="E253" s="153"/>
      <c r="F253" s="153"/>
      <c r="G253" s="154"/>
      <c r="H253" s="154"/>
      <c r="I253" s="67"/>
      <c r="J253" s="67"/>
      <c r="K253" s="72"/>
      <c r="L253" s="54"/>
      <c r="M253" s="55"/>
      <c r="N253" s="54"/>
      <c r="O253" s="55"/>
      <c r="P253" s="54"/>
      <c r="Q253" s="55"/>
      <c r="R253" s="54"/>
      <c r="S253" s="55"/>
      <c r="T253" s="54"/>
      <c r="U253" s="55"/>
      <c r="V253" s="56"/>
      <c r="W253" s="55"/>
      <c r="X253" s="56"/>
      <c r="Y253" s="55"/>
      <c r="Z253" s="56"/>
      <c r="AA253" s="55"/>
      <c r="AB253" s="56"/>
      <c r="AC253" s="55"/>
      <c r="AD253" s="56"/>
      <c r="AE253" s="55"/>
      <c r="AF253" s="56"/>
      <c r="AG253" s="56" t="str">
        <f t="shared" si="74"/>
        <v/>
      </c>
      <c r="AH253" s="55"/>
      <c r="AI253" s="56"/>
      <c r="AJ253" s="55"/>
      <c r="AK253" s="56"/>
      <c r="AL253" s="55"/>
      <c r="AM253" s="54"/>
      <c r="AN253" s="54" t="str">
        <f t="shared" si="73"/>
        <v/>
      </c>
      <c r="AO253" s="55"/>
      <c r="AP253" s="54"/>
      <c r="AQ253" s="55"/>
      <c r="AR253" s="54"/>
      <c r="AS253" s="55"/>
      <c r="AT253" s="54"/>
      <c r="AU253" s="56" t="str">
        <f t="shared" si="83"/>
        <v/>
      </c>
      <c r="AV253" s="56"/>
      <c r="AW253" s="54"/>
      <c r="AX253" s="54"/>
      <c r="AY253" s="69" t="str">
        <f t="shared" si="82"/>
        <v/>
      </c>
      <c r="AZ253" s="69"/>
      <c r="BA253" s="50"/>
      <c r="BB253" s="51"/>
      <c r="BC253" s="51"/>
      <c r="BD253" s="149" t="str">
        <f t="shared" si="85"/>
        <v>--</v>
      </c>
      <c r="BE253" s="150" t="str">
        <f t="shared" si="86"/>
        <v>--</v>
      </c>
      <c r="BF253" s="150" t="str">
        <f t="shared" si="87"/>
        <v>--</v>
      </c>
      <c r="BG253" s="151" t="str">
        <f t="shared" si="88"/>
        <v>--</v>
      </c>
      <c r="BH253" s="149" t="str">
        <f t="shared" si="75"/>
        <v>--</v>
      </c>
      <c r="BI253" s="150" t="str">
        <f t="shared" si="76"/>
        <v>--</v>
      </c>
      <c r="BJ253" s="150" t="str">
        <f t="shared" si="77"/>
        <v>--</v>
      </c>
      <c r="BK253" s="151" t="str">
        <f t="shared" si="78"/>
        <v>--</v>
      </c>
      <c r="BL253" s="49" t="str">
        <f t="shared" si="79"/>
        <v/>
      </c>
      <c r="BM253" s="50" t="str">
        <f t="shared" si="84"/>
        <v/>
      </c>
      <c r="BN253" s="49" t="str">
        <f t="shared" si="80"/>
        <v/>
      </c>
      <c r="BO253" s="50" t="str">
        <f t="shared" si="81"/>
        <v/>
      </c>
      <c r="BP253" s="50"/>
      <c r="BQ253" s="50"/>
      <c r="BR253" s="51"/>
      <c r="BS253" s="51"/>
      <c r="BT253" s="51"/>
      <c r="BU253" s="51"/>
      <c r="BV253" s="50">
        <v>1</v>
      </c>
      <c r="BW253" s="50">
        <v>1</v>
      </c>
      <c r="BX253" s="50">
        <v>1</v>
      </c>
      <c r="BY253" s="50">
        <v>1</v>
      </c>
    </row>
    <row r="254" spans="1:77" s="48" customFormat="1" ht="15" customHeight="1">
      <c r="A254" s="223">
        <v>276</v>
      </c>
      <c r="B254" s="169" t="s">
        <v>497</v>
      </c>
      <c r="C254" s="57" t="s">
        <v>498</v>
      </c>
      <c r="D254" s="57"/>
      <c r="E254" s="153"/>
      <c r="F254" s="153"/>
      <c r="G254" s="154"/>
      <c r="H254" s="154"/>
      <c r="I254" s="67"/>
      <c r="J254" s="67"/>
      <c r="K254" s="72"/>
      <c r="L254" s="54"/>
      <c r="M254" s="55"/>
      <c r="N254" s="54"/>
      <c r="O254" s="55"/>
      <c r="P254" s="54"/>
      <c r="Q254" s="55"/>
      <c r="R254" s="54"/>
      <c r="S254" s="55"/>
      <c r="T254" s="54"/>
      <c r="U254" s="55"/>
      <c r="V254" s="56"/>
      <c r="W254" s="55"/>
      <c r="X254" s="56"/>
      <c r="Y254" s="55"/>
      <c r="Z254" s="56"/>
      <c r="AA254" s="55"/>
      <c r="AB254" s="56"/>
      <c r="AC254" s="55"/>
      <c r="AD254" s="56"/>
      <c r="AE254" s="55"/>
      <c r="AF254" s="56"/>
      <c r="AG254" s="56" t="str">
        <f t="shared" si="74"/>
        <v/>
      </c>
      <c r="AH254" s="55"/>
      <c r="AI254" s="56"/>
      <c r="AJ254" s="55"/>
      <c r="AK254" s="56"/>
      <c r="AL254" s="55"/>
      <c r="AM254" s="54"/>
      <c r="AN254" s="54" t="str">
        <f t="shared" si="73"/>
        <v/>
      </c>
      <c r="AO254" s="55"/>
      <c r="AP254" s="54"/>
      <c r="AQ254" s="55"/>
      <c r="AR254" s="54"/>
      <c r="AS254" s="55"/>
      <c r="AT254" s="54"/>
      <c r="AU254" s="56" t="str">
        <f t="shared" si="83"/>
        <v/>
      </c>
      <c r="AV254" s="56"/>
      <c r="AW254" s="54"/>
      <c r="AX254" s="54"/>
      <c r="AY254" s="69" t="str">
        <f t="shared" si="82"/>
        <v/>
      </c>
      <c r="AZ254" s="69"/>
      <c r="BA254" s="50"/>
      <c r="BB254" s="51"/>
      <c r="BC254" s="51"/>
      <c r="BD254" s="149" t="str">
        <f t="shared" si="85"/>
        <v>--</v>
      </c>
      <c r="BE254" s="150" t="str">
        <f t="shared" si="86"/>
        <v>--</v>
      </c>
      <c r="BF254" s="150" t="str">
        <f t="shared" si="87"/>
        <v>--</v>
      </c>
      <c r="BG254" s="151" t="str">
        <f t="shared" si="88"/>
        <v>--</v>
      </c>
      <c r="BH254" s="149" t="str">
        <f t="shared" si="75"/>
        <v>--</v>
      </c>
      <c r="BI254" s="150" t="str">
        <f t="shared" si="76"/>
        <v>--</v>
      </c>
      <c r="BJ254" s="150" t="str">
        <f t="shared" si="77"/>
        <v>--</v>
      </c>
      <c r="BK254" s="151" t="str">
        <f t="shared" si="78"/>
        <v>--</v>
      </c>
      <c r="BL254" s="49" t="str">
        <f t="shared" si="79"/>
        <v/>
      </c>
      <c r="BM254" s="50" t="str">
        <f t="shared" si="84"/>
        <v/>
      </c>
      <c r="BN254" s="49" t="str">
        <f t="shared" si="80"/>
        <v/>
      </c>
      <c r="BO254" s="50" t="str">
        <f t="shared" si="81"/>
        <v/>
      </c>
      <c r="BP254" s="50"/>
      <c r="BQ254" s="50"/>
      <c r="BR254" s="51"/>
      <c r="BS254" s="51"/>
      <c r="BT254" s="51"/>
      <c r="BU254" s="51"/>
      <c r="BV254" s="50">
        <v>1</v>
      </c>
      <c r="BW254" s="50">
        <v>1</v>
      </c>
      <c r="BX254" s="50">
        <v>1</v>
      </c>
      <c r="BY254" s="50">
        <v>1</v>
      </c>
    </row>
    <row r="255" spans="1:77" s="48" customFormat="1" ht="15" customHeight="1">
      <c r="A255" s="223">
        <v>277</v>
      </c>
      <c r="B255" s="169" t="s">
        <v>499</v>
      </c>
      <c r="C255" s="57" t="s">
        <v>500</v>
      </c>
      <c r="D255" s="57"/>
      <c r="E255" s="153"/>
      <c r="F255" s="153"/>
      <c r="G255" s="154"/>
      <c r="H255" s="154"/>
      <c r="I255" s="67"/>
      <c r="J255" s="67"/>
      <c r="K255" s="72"/>
      <c r="L255" s="54"/>
      <c r="M255" s="55"/>
      <c r="N255" s="54"/>
      <c r="O255" s="55"/>
      <c r="P255" s="54"/>
      <c r="Q255" s="55"/>
      <c r="R255" s="54"/>
      <c r="S255" s="55"/>
      <c r="T255" s="54"/>
      <c r="U255" s="55"/>
      <c r="V255" s="56"/>
      <c r="W255" s="55"/>
      <c r="X255" s="56"/>
      <c r="Y255" s="55"/>
      <c r="Z255" s="56"/>
      <c r="AA255" s="55"/>
      <c r="AB255" s="56"/>
      <c r="AC255" s="55"/>
      <c r="AD255" s="56"/>
      <c r="AE255" s="55"/>
      <c r="AF255" s="56"/>
      <c r="AG255" s="56" t="str">
        <f t="shared" si="74"/>
        <v/>
      </c>
      <c r="AH255" s="55"/>
      <c r="AI255" s="56"/>
      <c r="AJ255" s="55"/>
      <c r="AK255" s="56"/>
      <c r="AL255" s="55"/>
      <c r="AM255" s="54"/>
      <c r="AN255" s="54" t="str">
        <f t="shared" si="73"/>
        <v/>
      </c>
      <c r="AO255" s="55"/>
      <c r="AP255" s="54"/>
      <c r="AQ255" s="55"/>
      <c r="AR255" s="54"/>
      <c r="AS255" s="55"/>
      <c r="AT255" s="54"/>
      <c r="AU255" s="56" t="str">
        <f t="shared" si="83"/>
        <v/>
      </c>
      <c r="AV255" s="56"/>
      <c r="AW255" s="54"/>
      <c r="AX255" s="54"/>
      <c r="AY255" s="69" t="str">
        <f t="shared" si="82"/>
        <v/>
      </c>
      <c r="AZ255" s="69"/>
      <c r="BA255" s="50"/>
      <c r="BB255" s="51"/>
      <c r="BC255" s="51"/>
      <c r="BD255" s="149" t="str">
        <f t="shared" si="85"/>
        <v>--</v>
      </c>
      <c r="BE255" s="150" t="str">
        <f t="shared" si="86"/>
        <v>--</v>
      </c>
      <c r="BF255" s="150" t="str">
        <f t="shared" si="87"/>
        <v>--</v>
      </c>
      <c r="BG255" s="151" t="str">
        <f t="shared" si="88"/>
        <v>--</v>
      </c>
      <c r="BH255" s="149" t="str">
        <f t="shared" si="75"/>
        <v>--</v>
      </c>
      <c r="BI255" s="150" t="str">
        <f t="shared" si="76"/>
        <v>--</v>
      </c>
      <c r="BJ255" s="150" t="str">
        <f t="shared" si="77"/>
        <v>--</v>
      </c>
      <c r="BK255" s="151" t="str">
        <f t="shared" si="78"/>
        <v>--</v>
      </c>
      <c r="BL255" s="49" t="str">
        <f t="shared" si="79"/>
        <v/>
      </c>
      <c r="BM255" s="50" t="str">
        <f t="shared" si="84"/>
        <v/>
      </c>
      <c r="BN255" s="49" t="str">
        <f t="shared" si="80"/>
        <v/>
      </c>
      <c r="BO255" s="50" t="str">
        <f t="shared" si="81"/>
        <v/>
      </c>
      <c r="BP255" s="50"/>
      <c r="BQ255" s="50"/>
      <c r="BR255" s="51"/>
      <c r="BS255" s="51"/>
      <c r="BT255" s="51"/>
      <c r="BU255" s="51"/>
      <c r="BV255" s="50">
        <v>1</v>
      </c>
      <c r="BW255" s="50">
        <v>1</v>
      </c>
      <c r="BX255" s="50">
        <v>1</v>
      </c>
      <c r="BY255" s="50">
        <v>1</v>
      </c>
    </row>
    <row r="256" spans="1:77" s="48" customFormat="1" ht="15" customHeight="1">
      <c r="A256" s="223">
        <v>278</v>
      </c>
      <c r="B256" s="169" t="s">
        <v>501</v>
      </c>
      <c r="C256" s="53" t="s">
        <v>502</v>
      </c>
      <c r="D256" s="13"/>
      <c r="E256" s="132"/>
      <c r="F256" s="132"/>
      <c r="G256" s="152"/>
      <c r="H256" s="152"/>
      <c r="I256" s="66"/>
      <c r="J256" s="66"/>
      <c r="K256" s="52" t="s">
        <v>25</v>
      </c>
      <c r="L256" s="54"/>
      <c r="M256" s="55"/>
      <c r="N256" s="54"/>
      <c r="O256" s="55"/>
      <c r="P256" s="54"/>
      <c r="Q256" s="55"/>
      <c r="R256" s="54"/>
      <c r="S256" s="55"/>
      <c r="T256" s="54">
        <v>1E-4</v>
      </c>
      <c r="U256" s="55">
        <v>39295</v>
      </c>
      <c r="V256" s="56">
        <v>5.9999999999999995E-4</v>
      </c>
      <c r="W256" s="55">
        <v>39295</v>
      </c>
      <c r="X256" s="56"/>
      <c r="Y256" s="55"/>
      <c r="Z256" s="56"/>
      <c r="AA256" s="55"/>
      <c r="AB256" s="56"/>
      <c r="AC256" s="55"/>
      <c r="AD256" s="56"/>
      <c r="AE256" s="55"/>
      <c r="AF256" s="56"/>
      <c r="AG256" s="56" t="str">
        <f t="shared" si="74"/>
        <v/>
      </c>
      <c r="AH256" s="55"/>
      <c r="AI256" s="56"/>
      <c r="AJ256" s="55"/>
      <c r="AK256" s="56"/>
      <c r="AL256" s="55"/>
      <c r="AM256" s="54">
        <v>1.2999999999999999E-3</v>
      </c>
      <c r="AN256" s="54">
        <f t="shared" si="73"/>
        <v>7.6923076923076923E-4</v>
      </c>
      <c r="AO256" s="55">
        <v>32021</v>
      </c>
      <c r="AP256" s="54">
        <v>5.0000000000000001E-4</v>
      </c>
      <c r="AQ256" s="55">
        <v>32021</v>
      </c>
      <c r="AR256" s="54"/>
      <c r="AS256" s="55"/>
      <c r="AT256" s="54"/>
      <c r="AU256" s="56" t="str">
        <f t="shared" si="83"/>
        <v/>
      </c>
      <c r="AV256" s="56"/>
      <c r="AW256" s="54"/>
      <c r="AX256" s="54"/>
      <c r="AY256" s="69">
        <f t="shared" si="82"/>
        <v>1</v>
      </c>
      <c r="AZ256" s="69">
        <v>1</v>
      </c>
      <c r="BA256" s="50"/>
      <c r="BB256" s="51"/>
      <c r="BC256" s="51"/>
      <c r="BD256" s="149">
        <f t="shared" si="85"/>
        <v>7.6923076923076923E-4</v>
      </c>
      <c r="BE256" s="150" t="str">
        <f t="shared" si="86"/>
        <v>--</v>
      </c>
      <c r="BF256" s="150" t="str">
        <f t="shared" si="87"/>
        <v>I</v>
      </c>
      <c r="BG256" s="151">
        <f t="shared" si="88"/>
        <v>32021</v>
      </c>
      <c r="BH256" s="149" t="str">
        <f t="shared" si="75"/>
        <v>--</v>
      </c>
      <c r="BI256" s="150" t="str">
        <f t="shared" si="76"/>
        <v>--</v>
      </c>
      <c r="BJ256" s="150" t="str">
        <f t="shared" si="77"/>
        <v>--</v>
      </c>
      <c r="BK256" s="151" t="str">
        <f t="shared" si="78"/>
        <v>--</v>
      </c>
      <c r="BL256" s="49" t="str">
        <f t="shared" si="79"/>
        <v/>
      </c>
      <c r="BM256" s="50" t="str">
        <f t="shared" ref="BM256:BM287" si="89">IF(COUNTBLANK(BL256),"",IF(BL256=J256,"S",IF(BL256=P256,"T",IF(BL256=X256,"O",IF(BL256=N256,"Tint","")))))</f>
        <v/>
      </c>
      <c r="BN256" s="49" t="str">
        <f t="shared" si="80"/>
        <v/>
      </c>
      <c r="BO256" s="50" t="str">
        <f t="shared" si="81"/>
        <v/>
      </c>
      <c r="BP256" s="50"/>
      <c r="BQ256" s="50"/>
      <c r="BR256" s="51"/>
      <c r="BS256" s="51"/>
      <c r="BT256" s="51"/>
      <c r="BU256" s="51"/>
      <c r="BV256" s="50">
        <v>1</v>
      </c>
      <c r="BW256" s="50">
        <v>1</v>
      </c>
      <c r="BX256" s="50">
        <v>1</v>
      </c>
      <c r="BY256" s="50">
        <v>1</v>
      </c>
    </row>
    <row r="257" spans="1:77" s="48" customFormat="1" ht="15" customHeight="1">
      <c r="A257" s="223">
        <v>279</v>
      </c>
      <c r="B257" s="169" t="s">
        <v>503</v>
      </c>
      <c r="C257" s="57" t="s">
        <v>504</v>
      </c>
      <c r="D257" s="57"/>
      <c r="E257" s="153"/>
      <c r="F257" s="153"/>
      <c r="G257" s="154"/>
      <c r="H257" s="154"/>
      <c r="I257" s="67"/>
      <c r="J257" s="67"/>
      <c r="K257" s="72"/>
      <c r="L257" s="54"/>
      <c r="M257" s="55"/>
      <c r="N257" s="54"/>
      <c r="O257" s="55"/>
      <c r="P257" s="54"/>
      <c r="Q257" s="55"/>
      <c r="R257" s="54"/>
      <c r="S257" s="55"/>
      <c r="T257" s="54"/>
      <c r="U257" s="55"/>
      <c r="V257" s="56"/>
      <c r="W257" s="55"/>
      <c r="X257" s="56"/>
      <c r="Y257" s="55"/>
      <c r="Z257" s="56"/>
      <c r="AA257" s="55"/>
      <c r="AB257" s="56"/>
      <c r="AC257" s="55"/>
      <c r="AD257" s="56"/>
      <c r="AE257" s="55"/>
      <c r="AF257" s="56"/>
      <c r="AG257" s="56" t="str">
        <f t="shared" si="74"/>
        <v/>
      </c>
      <c r="AH257" s="55"/>
      <c r="AI257" s="56"/>
      <c r="AJ257" s="55"/>
      <c r="AK257" s="56"/>
      <c r="AL257" s="55"/>
      <c r="AM257" s="54">
        <v>2.5999999999999999E-3</v>
      </c>
      <c r="AN257" s="54">
        <f t="shared" si="73"/>
        <v>3.8461538461538462E-4</v>
      </c>
      <c r="AO257" s="55">
        <v>32021</v>
      </c>
      <c r="AP257" s="54">
        <v>1.2999999999999999E-5</v>
      </c>
      <c r="AQ257" s="55">
        <v>32021</v>
      </c>
      <c r="AR257" s="54"/>
      <c r="AS257" s="55"/>
      <c r="AT257" s="54"/>
      <c r="AU257" s="56" t="str">
        <f t="shared" si="83"/>
        <v/>
      </c>
      <c r="AV257" s="56"/>
      <c r="AW257" s="54"/>
      <c r="AX257" s="54"/>
      <c r="AY257" s="69">
        <f t="shared" si="82"/>
        <v>1</v>
      </c>
      <c r="AZ257" s="69">
        <v>1</v>
      </c>
      <c r="BA257" s="50"/>
      <c r="BB257" s="51"/>
      <c r="BC257" s="51"/>
      <c r="BD257" s="149">
        <f t="shared" si="85"/>
        <v>3.8461538461538462E-4</v>
      </c>
      <c r="BE257" s="150" t="str">
        <f t="shared" si="86"/>
        <v>--</v>
      </c>
      <c r="BF257" s="150" t="str">
        <f t="shared" si="87"/>
        <v>I</v>
      </c>
      <c r="BG257" s="151">
        <f t="shared" si="88"/>
        <v>32021</v>
      </c>
      <c r="BH257" s="149" t="str">
        <f t="shared" si="75"/>
        <v>--</v>
      </c>
      <c r="BI257" s="150" t="str">
        <f t="shared" si="76"/>
        <v>--</v>
      </c>
      <c r="BJ257" s="150" t="str">
        <f t="shared" si="77"/>
        <v>--</v>
      </c>
      <c r="BK257" s="151" t="str">
        <f t="shared" si="78"/>
        <v>--</v>
      </c>
      <c r="BL257" s="49" t="str">
        <f t="shared" si="79"/>
        <v/>
      </c>
      <c r="BM257" s="50" t="str">
        <f t="shared" si="89"/>
        <v/>
      </c>
      <c r="BN257" s="49" t="str">
        <f t="shared" si="80"/>
        <v/>
      </c>
      <c r="BO257" s="50" t="str">
        <f t="shared" si="81"/>
        <v/>
      </c>
      <c r="BP257" s="50"/>
      <c r="BQ257" s="50"/>
      <c r="BR257" s="51"/>
      <c r="BS257" s="51"/>
      <c r="BT257" s="51"/>
      <c r="BU257" s="51"/>
      <c r="BV257" s="50">
        <v>1</v>
      </c>
      <c r="BW257" s="50">
        <v>1</v>
      </c>
      <c r="BX257" s="50">
        <v>1</v>
      </c>
      <c r="BY257" s="50">
        <v>1</v>
      </c>
    </row>
    <row r="258" spans="1:77" s="48" customFormat="1" ht="15" customHeight="1">
      <c r="A258" s="223">
        <v>280</v>
      </c>
      <c r="B258" s="169" t="s">
        <v>505</v>
      </c>
      <c r="C258" s="53" t="s">
        <v>506</v>
      </c>
      <c r="D258" s="13"/>
      <c r="E258" s="132"/>
      <c r="F258" s="132"/>
      <c r="G258" s="152"/>
      <c r="H258" s="152"/>
      <c r="I258" s="66"/>
      <c r="J258" s="66"/>
      <c r="K258" s="52" t="s">
        <v>25</v>
      </c>
      <c r="L258" s="54"/>
      <c r="M258" s="55"/>
      <c r="N258" s="54"/>
      <c r="O258" s="55"/>
      <c r="P258" s="54"/>
      <c r="Q258" s="55"/>
      <c r="R258" s="54">
        <v>6.9999999999999994E-5</v>
      </c>
      <c r="S258" s="55">
        <v>42217</v>
      </c>
      <c r="T258" s="54">
        <v>1E-4</v>
      </c>
      <c r="U258" s="55">
        <v>42217</v>
      </c>
      <c r="V258" s="56">
        <v>8.0000000000000002E-3</v>
      </c>
      <c r="W258" s="55">
        <v>42217</v>
      </c>
      <c r="X258" s="56"/>
      <c r="Y258" s="55"/>
      <c r="Z258" s="56"/>
      <c r="AA258" s="55"/>
      <c r="AB258" s="56"/>
      <c r="AC258" s="55"/>
      <c r="AD258" s="56"/>
      <c r="AE258" s="55"/>
      <c r="AF258" s="56">
        <v>5.1000000000000004E-4</v>
      </c>
      <c r="AG258" s="56">
        <f t="shared" si="74"/>
        <v>1.9607843137254902E-3</v>
      </c>
      <c r="AH258" s="55">
        <v>36251</v>
      </c>
      <c r="AI258" s="56"/>
      <c r="AJ258" s="55"/>
      <c r="AK258" s="56"/>
      <c r="AL258" s="55"/>
      <c r="AM258" s="54">
        <v>4.6000000000000001E-4</v>
      </c>
      <c r="AN258" s="54">
        <f t="shared" si="73"/>
        <v>2.1739130434782609E-3</v>
      </c>
      <c r="AO258" s="55">
        <v>33298</v>
      </c>
      <c r="AP258" s="54">
        <v>8.0000000000000004E-4</v>
      </c>
      <c r="AQ258" s="55">
        <v>32387</v>
      </c>
      <c r="AR258" s="54"/>
      <c r="AS258" s="55"/>
      <c r="AT258" s="54"/>
      <c r="AU258" s="56" t="str">
        <f t="shared" si="83"/>
        <v/>
      </c>
      <c r="AV258" s="56"/>
      <c r="AW258" s="54"/>
      <c r="AX258" s="54"/>
      <c r="AY258" s="69">
        <f t="shared" si="82"/>
        <v>1</v>
      </c>
      <c r="AZ258" s="69">
        <v>1</v>
      </c>
      <c r="BA258" s="50"/>
      <c r="BB258" s="51"/>
      <c r="BC258" s="51"/>
      <c r="BD258" s="149">
        <f t="shared" ref="BD258:BD283" si="90">IF(AND(G258="",AH258="",AO258="",AV258=""), "--", IF(AND(G258&gt;=AH258,G258&gt;=AO258,G258&gt;=AV258), F258, IF(AND(AH258&gt;=AO258,AH258&gt;=AV258), AG258, IF(AO258&gt;=AV258, AN258, IF(ISNUMBER(AV258), AU258, "--")))))</f>
        <v>1.9607843137254902E-3</v>
      </c>
      <c r="BE258" s="150" t="str">
        <f t="shared" ref="BE258:BE283" si="91">IF(BD258="--","--", IF(BD258=F258,"A","--"))</f>
        <v>--</v>
      </c>
      <c r="BF258" s="150" t="str">
        <f t="shared" ref="BF258:BF283" si="92">IF(BD258="--","--", IF(BD258=AG258,"O", IF(BD258=AN258,"I", IF(BD258=AU258,"P", IF(BD258=F258,"A")))))</f>
        <v>O</v>
      </c>
      <c r="BG258" s="151">
        <f t="shared" ref="BG258:BG283" si="93">IF(AND(G258="",AH258="",AO258="",AV258=""), "--", IF(AND(G258&gt;=AH258,G258&gt;=AO258,G258&gt;=AV258), G258, IF(AND(AH258&gt;=AO258,AH258&gt;=AV258), AH258, IF(AO258&gt;=AV258, AO258, IF(ISNUMBER(AV258), AV258, "--")))))</f>
        <v>36251</v>
      </c>
      <c r="BH258" s="149" t="str">
        <f t="shared" si="75"/>
        <v>--</v>
      </c>
      <c r="BI258" s="150" t="str">
        <f t="shared" si="76"/>
        <v>--</v>
      </c>
      <c r="BJ258" s="150" t="str">
        <f t="shared" si="77"/>
        <v>--</v>
      </c>
      <c r="BK258" s="151" t="str">
        <f t="shared" si="78"/>
        <v>--</v>
      </c>
      <c r="BL258" s="49" t="str">
        <f t="shared" si="79"/>
        <v/>
      </c>
      <c r="BM258" s="50" t="str">
        <f t="shared" si="89"/>
        <v/>
      </c>
      <c r="BN258" s="49" t="str">
        <f t="shared" si="80"/>
        <v/>
      </c>
      <c r="BO258" s="50" t="str">
        <f t="shared" si="81"/>
        <v/>
      </c>
      <c r="BP258" s="50"/>
      <c r="BQ258" s="50"/>
      <c r="BR258" s="51"/>
      <c r="BS258" s="51"/>
      <c r="BT258" s="51"/>
      <c r="BU258" s="51"/>
      <c r="BV258" s="50">
        <v>1</v>
      </c>
      <c r="BW258" s="50">
        <v>1</v>
      </c>
      <c r="BX258" s="50">
        <v>1</v>
      </c>
      <c r="BY258" s="50">
        <v>1</v>
      </c>
    </row>
    <row r="259" spans="1:77" s="48" customFormat="1" ht="15" customHeight="1">
      <c r="A259" s="223">
        <v>281</v>
      </c>
      <c r="B259" s="169" t="s">
        <v>507</v>
      </c>
      <c r="C259" s="53" t="s">
        <v>508</v>
      </c>
      <c r="D259" s="13"/>
      <c r="E259" s="132"/>
      <c r="F259" s="132"/>
      <c r="G259" s="152"/>
      <c r="H259" s="152"/>
      <c r="I259" s="66"/>
      <c r="J259" s="66"/>
      <c r="K259" s="52" t="s">
        <v>25</v>
      </c>
      <c r="L259" s="54"/>
      <c r="M259" s="55"/>
      <c r="N259" s="54"/>
      <c r="O259" s="55"/>
      <c r="P259" s="54"/>
      <c r="Q259" s="55"/>
      <c r="R259" s="54"/>
      <c r="S259" s="55"/>
      <c r="T259" s="54">
        <v>2.0000000000000001E-4</v>
      </c>
      <c r="U259" s="55">
        <v>34455</v>
      </c>
      <c r="V259" s="56"/>
      <c r="W259" s="55"/>
      <c r="X259" s="56"/>
      <c r="Y259" s="55"/>
      <c r="Z259" s="56"/>
      <c r="AA259" s="55"/>
      <c r="AB259" s="56"/>
      <c r="AC259" s="55"/>
      <c r="AD259" s="56"/>
      <c r="AE259" s="55"/>
      <c r="AF259" s="56"/>
      <c r="AG259" s="56" t="str">
        <f t="shared" si="74"/>
        <v/>
      </c>
      <c r="AH259" s="55"/>
      <c r="AI259" s="56"/>
      <c r="AJ259" s="55"/>
      <c r="AK259" s="56"/>
      <c r="AL259" s="55"/>
      <c r="AM259" s="54">
        <v>2.1999999999999999E-5</v>
      </c>
      <c r="AN259" s="54">
        <f t="shared" si="73"/>
        <v>4.5454545454545456E-2</v>
      </c>
      <c r="AO259" s="55">
        <v>31837</v>
      </c>
      <c r="AP259" s="54"/>
      <c r="AQ259" s="55"/>
      <c r="AR259" s="54"/>
      <c r="AS259" s="55"/>
      <c r="AT259" s="54"/>
      <c r="AU259" s="56" t="str">
        <f t="shared" si="83"/>
        <v/>
      </c>
      <c r="AV259" s="56"/>
      <c r="AW259" s="54"/>
      <c r="AX259" s="54"/>
      <c r="AY259" s="69">
        <f t="shared" si="82"/>
        <v>1</v>
      </c>
      <c r="AZ259" s="69">
        <v>1</v>
      </c>
      <c r="BA259" s="50"/>
      <c r="BB259" s="51"/>
      <c r="BC259" s="51"/>
      <c r="BD259" s="149">
        <f t="shared" si="90"/>
        <v>4.5454545454545456E-2</v>
      </c>
      <c r="BE259" s="150" t="str">
        <f t="shared" si="91"/>
        <v>--</v>
      </c>
      <c r="BF259" s="150" t="str">
        <f t="shared" si="92"/>
        <v>I</v>
      </c>
      <c r="BG259" s="151">
        <f t="shared" si="93"/>
        <v>31837</v>
      </c>
      <c r="BH259" s="149" t="str">
        <f t="shared" si="75"/>
        <v>--</v>
      </c>
      <c r="BI259" s="150" t="str">
        <f t="shared" si="76"/>
        <v>--</v>
      </c>
      <c r="BJ259" s="150" t="str">
        <f t="shared" si="77"/>
        <v>--</v>
      </c>
      <c r="BK259" s="151" t="str">
        <f t="shared" si="78"/>
        <v>--</v>
      </c>
      <c r="BL259" s="49" t="str">
        <f t="shared" si="79"/>
        <v/>
      </c>
      <c r="BM259" s="50" t="str">
        <f t="shared" si="89"/>
        <v/>
      </c>
      <c r="BN259" s="49" t="str">
        <f t="shared" si="80"/>
        <v/>
      </c>
      <c r="BO259" s="50" t="str">
        <f t="shared" si="81"/>
        <v/>
      </c>
      <c r="BP259" s="50"/>
      <c r="BQ259" s="50"/>
      <c r="BR259" s="51"/>
      <c r="BS259" s="51"/>
      <c r="BT259" s="51"/>
      <c r="BU259" s="51"/>
      <c r="BV259" s="50">
        <v>1</v>
      </c>
      <c r="BW259" s="50">
        <v>1</v>
      </c>
      <c r="BX259" s="50">
        <v>1</v>
      </c>
      <c r="BY259" s="50">
        <v>1</v>
      </c>
    </row>
    <row r="260" spans="1:77" s="48" customFormat="1" ht="36" customHeight="1">
      <c r="A260" s="223">
        <v>282</v>
      </c>
      <c r="B260" s="169" t="s">
        <v>509</v>
      </c>
      <c r="C260" s="53" t="s">
        <v>510</v>
      </c>
      <c r="D260" s="13"/>
      <c r="E260" s="132"/>
      <c r="F260" s="132"/>
      <c r="G260" s="152"/>
      <c r="H260" s="152"/>
      <c r="I260" s="66"/>
      <c r="J260" s="66"/>
      <c r="K260" s="52"/>
      <c r="L260" s="54"/>
      <c r="M260" s="55"/>
      <c r="N260" s="54"/>
      <c r="O260" s="55"/>
      <c r="P260" s="54"/>
      <c r="Q260" s="55"/>
      <c r="R260" s="54"/>
      <c r="S260" s="55"/>
      <c r="T260" s="54"/>
      <c r="U260" s="55"/>
      <c r="V260" s="56"/>
      <c r="W260" s="55"/>
      <c r="X260" s="56"/>
      <c r="Y260" s="55"/>
      <c r="Z260" s="56"/>
      <c r="AA260" s="55"/>
      <c r="AB260" s="56"/>
      <c r="AC260" s="55"/>
      <c r="AD260" s="56"/>
      <c r="AE260" s="55"/>
      <c r="AF260" s="56">
        <v>1.1000000000000001E-3</v>
      </c>
      <c r="AG260" s="56">
        <f t="shared" si="74"/>
        <v>9.0909090909090898E-4</v>
      </c>
      <c r="AH260" s="55">
        <v>36251</v>
      </c>
      <c r="AI260" s="56">
        <v>4</v>
      </c>
      <c r="AJ260" s="55">
        <v>36800</v>
      </c>
      <c r="AK260" s="56"/>
      <c r="AL260" s="55"/>
      <c r="AM260" s="54">
        <v>5.1000000000000004E-4</v>
      </c>
      <c r="AN260" s="54">
        <f t="shared" ref="AN260:AN325" si="94">IF(ISBLANK(AM260),"",0.000001/AM260)</f>
        <v>1.9607843137254902E-3</v>
      </c>
      <c r="AO260" s="55">
        <v>31837</v>
      </c>
      <c r="AP260" s="54"/>
      <c r="AQ260" s="55"/>
      <c r="AR260" s="54"/>
      <c r="AS260" s="55"/>
      <c r="AT260" s="54"/>
      <c r="AU260" s="56" t="str">
        <f t="shared" si="83"/>
        <v/>
      </c>
      <c r="AV260" s="56"/>
      <c r="AW260" s="54"/>
      <c r="AX260" s="54"/>
      <c r="AY260" s="69">
        <f t="shared" si="82"/>
        <v>1</v>
      </c>
      <c r="AZ260" s="69">
        <v>1</v>
      </c>
      <c r="BA260" s="50"/>
      <c r="BB260" s="51"/>
      <c r="BC260" s="51"/>
      <c r="BD260" s="149">
        <f t="shared" si="90"/>
        <v>9.0909090909090898E-4</v>
      </c>
      <c r="BE260" s="150" t="str">
        <f t="shared" si="91"/>
        <v>--</v>
      </c>
      <c r="BF260" s="150" t="str">
        <f t="shared" si="92"/>
        <v>O</v>
      </c>
      <c r="BG260" s="151">
        <f t="shared" si="93"/>
        <v>36251</v>
      </c>
      <c r="BH260" s="149" t="str">
        <f t="shared" si="75"/>
        <v>--</v>
      </c>
      <c r="BI260" s="150" t="str">
        <f t="shared" si="76"/>
        <v>--</v>
      </c>
      <c r="BJ260" s="150" t="str">
        <f t="shared" si="77"/>
        <v>--</v>
      </c>
      <c r="BK260" s="151" t="str">
        <f t="shared" si="78"/>
        <v>--</v>
      </c>
      <c r="BL260" s="49" t="str">
        <f t="shared" si="79"/>
        <v/>
      </c>
      <c r="BM260" s="50" t="str">
        <f t="shared" si="89"/>
        <v/>
      </c>
      <c r="BN260" s="49" t="str">
        <f t="shared" si="80"/>
        <v/>
      </c>
      <c r="BO260" s="50" t="str">
        <f t="shared" si="81"/>
        <v/>
      </c>
      <c r="BP260" s="50"/>
      <c r="BQ260" s="50"/>
      <c r="BR260" s="51"/>
      <c r="BS260" s="51"/>
      <c r="BT260" s="51"/>
      <c r="BU260" s="51"/>
      <c r="BV260" s="50">
        <v>5.4</v>
      </c>
      <c r="BW260" s="50">
        <v>1.3</v>
      </c>
      <c r="BX260" s="50">
        <v>1</v>
      </c>
      <c r="BY260" s="50">
        <v>1</v>
      </c>
    </row>
    <row r="261" spans="1:77" s="48" customFormat="1" ht="15" customHeight="1">
      <c r="A261" s="223">
        <v>283</v>
      </c>
      <c r="B261" s="169" t="s">
        <v>511</v>
      </c>
      <c r="C261" s="53" t="s">
        <v>512</v>
      </c>
      <c r="D261" s="13"/>
      <c r="E261" s="132"/>
      <c r="F261" s="132"/>
      <c r="G261" s="152"/>
      <c r="H261" s="152"/>
      <c r="I261" s="66"/>
      <c r="J261" s="66"/>
      <c r="K261" s="52"/>
      <c r="L261" s="54"/>
      <c r="M261" s="55"/>
      <c r="N261" s="54"/>
      <c r="O261" s="55"/>
      <c r="P261" s="54"/>
      <c r="Q261" s="55"/>
      <c r="R261" s="54">
        <v>8.0000000000000002E-3</v>
      </c>
      <c r="S261" s="55">
        <v>38565</v>
      </c>
      <c r="T261" s="54"/>
      <c r="U261" s="55"/>
      <c r="V261" s="56"/>
      <c r="W261" s="55"/>
      <c r="X261" s="56"/>
      <c r="Y261" s="55"/>
      <c r="Z261" s="56"/>
      <c r="AA261" s="55"/>
      <c r="AB261" s="56"/>
      <c r="AC261" s="55"/>
      <c r="AD261" s="56"/>
      <c r="AE261" s="55"/>
      <c r="AF261" s="56">
        <v>1.1000000000000001E-3</v>
      </c>
      <c r="AG261" s="56">
        <f t="shared" ref="AG261:AG326" si="95">IF(ISBLANK(AF261),"",0.000001/AF261)</f>
        <v>9.0909090909090898E-4</v>
      </c>
      <c r="AH261" s="55">
        <v>36251</v>
      </c>
      <c r="AI261" s="56">
        <v>4</v>
      </c>
      <c r="AJ261" s="55">
        <v>36800</v>
      </c>
      <c r="AK261" s="56"/>
      <c r="AL261" s="55"/>
      <c r="AM261" s="54">
        <v>1.8E-3</v>
      </c>
      <c r="AN261" s="54">
        <f t="shared" si="94"/>
        <v>5.5555555555555556E-4</v>
      </c>
      <c r="AO261" s="55">
        <v>31837</v>
      </c>
      <c r="AP261" s="54"/>
      <c r="AQ261" s="55"/>
      <c r="AR261" s="54"/>
      <c r="AS261" s="55"/>
      <c r="AT261" s="54"/>
      <c r="AU261" s="56" t="str">
        <f t="shared" si="83"/>
        <v/>
      </c>
      <c r="AV261" s="56"/>
      <c r="AW261" s="54"/>
      <c r="AX261" s="54"/>
      <c r="AY261" s="69">
        <f t="shared" si="82"/>
        <v>1</v>
      </c>
      <c r="AZ261" s="69">
        <v>1</v>
      </c>
      <c r="BA261" s="50"/>
      <c r="BB261" s="51"/>
      <c r="BC261" s="51"/>
      <c r="BD261" s="149">
        <f t="shared" si="90"/>
        <v>9.0909090909090898E-4</v>
      </c>
      <c r="BE261" s="150" t="str">
        <f t="shared" si="91"/>
        <v>--</v>
      </c>
      <c r="BF261" s="150" t="str">
        <f t="shared" si="92"/>
        <v>O</v>
      </c>
      <c r="BG261" s="151">
        <f t="shared" si="93"/>
        <v>36251</v>
      </c>
      <c r="BH261" s="149" t="str">
        <f t="shared" si="75"/>
        <v>--</v>
      </c>
      <c r="BI261" s="150" t="str">
        <f t="shared" si="76"/>
        <v>--</v>
      </c>
      <c r="BJ261" s="150" t="str">
        <f t="shared" si="77"/>
        <v>--</v>
      </c>
      <c r="BK261" s="151" t="str">
        <f t="shared" si="78"/>
        <v>--</v>
      </c>
      <c r="BL261" s="49" t="str">
        <f t="shared" si="79"/>
        <v/>
      </c>
      <c r="BM261" s="50" t="str">
        <f t="shared" si="89"/>
        <v/>
      </c>
      <c r="BN261" s="49" t="str">
        <f t="shared" si="80"/>
        <v/>
      </c>
      <c r="BO261" s="50" t="str">
        <f t="shared" si="81"/>
        <v/>
      </c>
      <c r="BP261" s="50"/>
      <c r="BQ261" s="50"/>
      <c r="BR261" s="51"/>
      <c r="BS261" s="51"/>
      <c r="BT261" s="51"/>
      <c r="BU261" s="51"/>
      <c r="BV261" s="50">
        <v>5.4</v>
      </c>
      <c r="BW261" s="50">
        <v>1.3</v>
      </c>
      <c r="BX261" s="50">
        <v>1</v>
      </c>
      <c r="BY261" s="50">
        <v>1</v>
      </c>
    </row>
    <row r="262" spans="1:77" s="48" customFormat="1" ht="15" customHeight="1">
      <c r="A262" s="223">
        <v>284</v>
      </c>
      <c r="B262" s="169" t="s">
        <v>513</v>
      </c>
      <c r="C262" s="53" t="s">
        <v>514</v>
      </c>
      <c r="D262" s="13"/>
      <c r="E262" s="132"/>
      <c r="F262" s="132"/>
      <c r="G262" s="152"/>
      <c r="H262" s="152"/>
      <c r="I262" s="66"/>
      <c r="J262" s="66"/>
      <c r="K262" s="52"/>
      <c r="L262" s="54"/>
      <c r="M262" s="55"/>
      <c r="N262" s="54"/>
      <c r="O262" s="55"/>
      <c r="P262" s="54"/>
      <c r="Q262" s="55"/>
      <c r="R262" s="54"/>
      <c r="S262" s="55"/>
      <c r="T262" s="54">
        <v>5.9999999999999995E-4</v>
      </c>
      <c r="U262" s="55">
        <v>38565</v>
      </c>
      <c r="V262" s="56">
        <v>0.05</v>
      </c>
      <c r="W262" s="55">
        <v>38565</v>
      </c>
      <c r="X262" s="56"/>
      <c r="Y262" s="55"/>
      <c r="Z262" s="56"/>
      <c r="AA262" s="55"/>
      <c r="AB262" s="56"/>
      <c r="AC262" s="55"/>
      <c r="AD262" s="56"/>
      <c r="AE262" s="55"/>
      <c r="AF262" s="56">
        <v>1.1000000000000001E-3</v>
      </c>
      <c r="AG262" s="56">
        <f t="shared" si="95"/>
        <v>9.0909090909090898E-4</v>
      </c>
      <c r="AH262" s="55">
        <v>36251</v>
      </c>
      <c r="AI262" s="56">
        <v>4</v>
      </c>
      <c r="AJ262" s="55">
        <v>36800</v>
      </c>
      <c r="AK262" s="56"/>
      <c r="AL262" s="55"/>
      <c r="AM262" s="54">
        <v>5.2999999999999998E-4</v>
      </c>
      <c r="AN262" s="54">
        <f t="shared" si="94"/>
        <v>1.8867924528301887E-3</v>
      </c>
      <c r="AO262" s="55">
        <v>32021</v>
      </c>
      <c r="AP262" s="54"/>
      <c r="AQ262" s="55"/>
      <c r="AR262" s="54"/>
      <c r="AS262" s="55"/>
      <c r="AT262" s="54"/>
      <c r="AU262" s="56" t="str">
        <f t="shared" si="83"/>
        <v/>
      </c>
      <c r="AV262" s="56"/>
      <c r="AW262" s="54"/>
      <c r="AX262" s="54"/>
      <c r="AY262" s="69">
        <f t="shared" si="82"/>
        <v>1</v>
      </c>
      <c r="AZ262" s="69">
        <v>1</v>
      </c>
      <c r="BA262" s="50"/>
      <c r="BB262" s="51"/>
      <c r="BC262" s="51"/>
      <c r="BD262" s="149">
        <f t="shared" si="90"/>
        <v>9.0909090909090898E-4</v>
      </c>
      <c r="BE262" s="150" t="str">
        <f t="shared" si="91"/>
        <v>--</v>
      </c>
      <c r="BF262" s="150" t="str">
        <f t="shared" si="92"/>
        <v>O</v>
      </c>
      <c r="BG262" s="151">
        <f t="shared" si="93"/>
        <v>36251</v>
      </c>
      <c r="BH262" s="149" t="str">
        <f t="shared" si="75"/>
        <v>--</v>
      </c>
      <c r="BI262" s="150" t="str">
        <f t="shared" si="76"/>
        <v>--</v>
      </c>
      <c r="BJ262" s="150" t="str">
        <f t="shared" si="77"/>
        <v>--</v>
      </c>
      <c r="BK262" s="151" t="str">
        <f t="shared" si="78"/>
        <v>--</v>
      </c>
      <c r="BL262" s="49" t="str">
        <f t="shared" si="79"/>
        <v/>
      </c>
      <c r="BM262" s="50" t="str">
        <f t="shared" si="89"/>
        <v/>
      </c>
      <c r="BN262" s="49" t="str">
        <f t="shared" si="80"/>
        <v/>
      </c>
      <c r="BO262" s="50" t="str">
        <f t="shared" si="81"/>
        <v/>
      </c>
      <c r="BP262" s="50"/>
      <c r="BQ262" s="50"/>
      <c r="BR262" s="51"/>
      <c r="BS262" s="51"/>
      <c r="BT262" s="51"/>
      <c r="BU262" s="51"/>
      <c r="BV262" s="50">
        <v>5.4</v>
      </c>
      <c r="BW262" s="50">
        <v>1.3</v>
      </c>
      <c r="BX262" s="50">
        <v>1</v>
      </c>
      <c r="BY262" s="50">
        <v>1</v>
      </c>
    </row>
    <row r="263" spans="1:77" s="48" customFormat="1" ht="24" customHeight="1">
      <c r="A263" s="223">
        <v>285</v>
      </c>
      <c r="B263" s="169" t="s">
        <v>515</v>
      </c>
      <c r="C263" s="53" t="s">
        <v>516</v>
      </c>
      <c r="D263" s="13"/>
      <c r="E263" s="132"/>
      <c r="F263" s="132"/>
      <c r="G263" s="152"/>
      <c r="H263" s="152"/>
      <c r="I263" s="66"/>
      <c r="J263" s="66"/>
      <c r="K263" s="52" t="s">
        <v>25</v>
      </c>
      <c r="L263" s="54"/>
      <c r="M263" s="55"/>
      <c r="N263" s="54"/>
      <c r="O263" s="55"/>
      <c r="P263" s="54"/>
      <c r="Q263" s="55"/>
      <c r="R263" s="54"/>
      <c r="S263" s="55"/>
      <c r="T263" s="54">
        <v>1.0000000000000001E-5</v>
      </c>
      <c r="U263" s="55">
        <v>38565</v>
      </c>
      <c r="V263" s="56">
        <v>3.0000000000000001E-3</v>
      </c>
      <c r="W263" s="55">
        <v>38565</v>
      </c>
      <c r="X263" s="56"/>
      <c r="Y263" s="55"/>
      <c r="Z263" s="56"/>
      <c r="AA263" s="55"/>
      <c r="AB263" s="56"/>
      <c r="AC263" s="55"/>
      <c r="AD263" s="56"/>
      <c r="AE263" s="55"/>
      <c r="AF263" s="56">
        <v>3.1E-4</v>
      </c>
      <c r="AG263" s="56">
        <f t="shared" si="95"/>
        <v>3.2258064516129032E-3</v>
      </c>
      <c r="AH263" s="55">
        <v>36251</v>
      </c>
      <c r="AI263" s="56">
        <v>1.1000000000000001</v>
      </c>
      <c r="AJ263" s="55">
        <v>36800</v>
      </c>
      <c r="AK263" s="56"/>
      <c r="AL263" s="55"/>
      <c r="AM263" s="54"/>
      <c r="AN263" s="54" t="str">
        <f t="shared" si="94"/>
        <v/>
      </c>
      <c r="AO263" s="55"/>
      <c r="AP263" s="54">
        <v>2.9999999999999997E-4</v>
      </c>
      <c r="AQ263" s="55">
        <v>31778</v>
      </c>
      <c r="AR263" s="54"/>
      <c r="AS263" s="55"/>
      <c r="AT263" s="54"/>
      <c r="AU263" s="56" t="str">
        <f t="shared" si="83"/>
        <v/>
      </c>
      <c r="AV263" s="56"/>
      <c r="AW263" s="54"/>
      <c r="AX263" s="54"/>
      <c r="AY263" s="69">
        <f t="shared" si="82"/>
        <v>1</v>
      </c>
      <c r="AZ263" s="69">
        <v>1</v>
      </c>
      <c r="BA263" s="50"/>
      <c r="BB263" s="51"/>
      <c r="BC263" s="51"/>
      <c r="BD263" s="149">
        <f t="shared" si="90"/>
        <v>3.2258064516129032E-3</v>
      </c>
      <c r="BE263" s="150" t="str">
        <f t="shared" si="91"/>
        <v>--</v>
      </c>
      <c r="BF263" s="150" t="str">
        <f t="shared" si="92"/>
        <v>O</v>
      </c>
      <c r="BG263" s="151">
        <f t="shared" si="93"/>
        <v>36251</v>
      </c>
      <c r="BH263" s="149" t="str">
        <f t="shared" ref="BH263:BH326" si="96">IF(AND(H263="",M263="",AC263="",AL263="",AX263=""), "--", IF(AND(H263&gt;=M263,H263&gt;=AC263,H263&gt;=AL263,H263&gt;=AX263), F263, IF(AND(M263&gt;=AC263,M263&gt;=AL263,M263&gt;=AX263), L263, IF(AND(AC263&gt;=AL263,AC263&gt;=AX263), AB263, IF(AL263&gt;=AX263, AK263, IF(ISNUMBER(AX263), AW263, "--"))))))</f>
        <v>--</v>
      </c>
      <c r="BI263" s="150" t="str">
        <f t="shared" ref="BI263:BI326" si="97">IF(BH263="","--", IF(BH263=F263,"A","--"))</f>
        <v>--</v>
      </c>
      <c r="BJ263" s="150" t="str">
        <f t="shared" ref="BJ263:BJ326" si="98">IF(BH263="--","--", IF(BH263=L263,"T", IF(BH263=AB263,"O", IF(BH263=AK263,"I", IF(BH263=AW263,"P", IF(BH263=F263,"A"))))))</f>
        <v>--</v>
      </c>
      <c r="BK263" s="151" t="str">
        <f t="shared" ref="BK263:BK326" si="99">IF(AND(H263="",M263="",AC263="",AL263="",AX263=""), "--", IF(AND(H263&gt;=M263,H263&gt;=AC263,H263&gt;=AL263,H263&gt;=AX263), H263, IF(AND(M263&gt;=AC263,M263&gt;=AL263,M263&gt;=AX263), M263, IF(AND(AC263&gt;=AL263,AC263&gt;=AX263), AC263, IF(AL263&gt;=AX263, AL263, IF(ISNUMBER(AX263), AX263, "--"))))))</f>
        <v>--</v>
      </c>
      <c r="BL263" s="49" t="str">
        <f t="shared" ref="BL263:BL326" si="100">IF(ISNUMBER(J263),J263,IF(ISNUMBER(P263),P263,IF(ISNUMBER(X263),X263,IF(ISNUMBER(N263),N263,""))))</f>
        <v/>
      </c>
      <c r="BM263" s="50" t="str">
        <f t="shared" si="89"/>
        <v/>
      </c>
      <c r="BN263" s="49" t="str">
        <f t="shared" ref="BN263:BN326" si="101">IF(AND(ISNUMBER(BL263),ISNUMBER(BH263),BL263&lt;BH263),BH263,BL263)</f>
        <v/>
      </c>
      <c r="BO263" s="50" t="str">
        <f t="shared" ref="BO263:BO326" si="102">IF(COUNTBLANK(BL263),"", IF(BN263=BL263,BM263,BF263))</f>
        <v/>
      </c>
      <c r="BP263" s="50"/>
      <c r="BQ263" s="50"/>
      <c r="BR263" s="51"/>
      <c r="BS263" s="51"/>
      <c r="BT263" s="51"/>
      <c r="BU263" s="51"/>
      <c r="BV263" s="50">
        <v>5.4</v>
      </c>
      <c r="BW263" s="50">
        <v>1.3</v>
      </c>
      <c r="BX263" s="50">
        <v>1</v>
      </c>
      <c r="BY263" s="50">
        <v>1</v>
      </c>
    </row>
    <row r="264" spans="1:77" s="48" customFormat="1" ht="15" customHeight="1">
      <c r="A264" s="223">
        <v>286</v>
      </c>
      <c r="B264" s="169" t="s">
        <v>517</v>
      </c>
      <c r="C264" s="53" t="s">
        <v>518</v>
      </c>
      <c r="D264" s="302" t="s">
        <v>1494</v>
      </c>
      <c r="E264" s="132"/>
      <c r="F264" s="132"/>
      <c r="G264" s="152"/>
      <c r="H264" s="152"/>
      <c r="I264" s="66"/>
      <c r="J264" s="66"/>
      <c r="K264" s="52" t="s">
        <v>25</v>
      </c>
      <c r="L264" s="54">
        <v>2.2000000000000002</v>
      </c>
      <c r="M264" s="55">
        <v>36342</v>
      </c>
      <c r="N264" s="54">
        <v>110</v>
      </c>
      <c r="O264" s="55">
        <v>36342</v>
      </c>
      <c r="P264" s="54"/>
      <c r="Q264" s="55"/>
      <c r="R264" s="54"/>
      <c r="S264" s="55"/>
      <c r="T264" s="54"/>
      <c r="U264" s="55"/>
      <c r="V264" s="56"/>
      <c r="W264" s="55"/>
      <c r="X264" s="56"/>
      <c r="Y264" s="55"/>
      <c r="Z264" s="56"/>
      <c r="AA264" s="55"/>
      <c r="AB264" s="56"/>
      <c r="AC264" s="55"/>
      <c r="AD264" s="56"/>
      <c r="AE264" s="55"/>
      <c r="AF264" s="56"/>
      <c r="AG264" s="56" t="str">
        <f t="shared" si="95"/>
        <v/>
      </c>
      <c r="AH264" s="55"/>
      <c r="AI264" s="56"/>
      <c r="AJ264" s="55"/>
      <c r="AK264" s="56">
        <v>0.2</v>
      </c>
      <c r="AL264" s="55">
        <v>37073</v>
      </c>
      <c r="AM264" s="54"/>
      <c r="AN264" s="54" t="str">
        <f t="shared" si="94"/>
        <v/>
      </c>
      <c r="AO264" s="55"/>
      <c r="AP264" s="54"/>
      <c r="AQ264" s="55"/>
      <c r="AR264" s="54"/>
      <c r="AS264" s="55"/>
      <c r="AT264" s="54"/>
      <c r="AU264" s="56" t="str">
        <f t="shared" si="83"/>
        <v/>
      </c>
      <c r="AV264" s="56"/>
      <c r="AW264" s="54"/>
      <c r="AX264" s="54"/>
      <c r="AY264" s="69">
        <f t="shared" ref="AY264:AY327" si="103">IF(F264&amp;L264&amp;N264&amp;P264&amp;X264&amp;Z264&amp;AB264&amp;AF264&amp;AK264&amp;AM264&amp;AT264&amp;AW264&lt;&gt;"",1,"")</f>
        <v>1</v>
      </c>
      <c r="AZ264" s="69">
        <v>1</v>
      </c>
      <c r="BA264" s="50"/>
      <c r="BB264" s="51"/>
      <c r="BC264" s="51"/>
      <c r="BD264" s="149" t="str">
        <f t="shared" si="90"/>
        <v>--</v>
      </c>
      <c r="BE264" s="150" t="str">
        <f t="shared" si="91"/>
        <v>--</v>
      </c>
      <c r="BF264" s="150" t="str">
        <f t="shared" si="92"/>
        <v>--</v>
      </c>
      <c r="BG264" s="151" t="str">
        <f t="shared" si="93"/>
        <v>--</v>
      </c>
      <c r="BH264" s="149">
        <f t="shared" si="96"/>
        <v>0.2</v>
      </c>
      <c r="BI264" s="150" t="str">
        <f t="shared" si="97"/>
        <v>--</v>
      </c>
      <c r="BJ264" s="150" t="str">
        <f t="shared" si="98"/>
        <v>I</v>
      </c>
      <c r="BK264" s="151">
        <f t="shared" si="99"/>
        <v>37073</v>
      </c>
      <c r="BL264" s="49">
        <f t="shared" si="100"/>
        <v>110</v>
      </c>
      <c r="BM264" s="50" t="str">
        <f t="shared" si="89"/>
        <v>Tint</v>
      </c>
      <c r="BN264" s="49">
        <f t="shared" si="101"/>
        <v>110</v>
      </c>
      <c r="BO264" s="50" t="str">
        <f t="shared" si="102"/>
        <v>Tint</v>
      </c>
      <c r="BP264" s="50"/>
      <c r="BQ264" s="50"/>
      <c r="BR264" s="51"/>
      <c r="BS264" s="51"/>
      <c r="BT264" s="51"/>
      <c r="BU264" s="51"/>
      <c r="BV264" s="50">
        <v>1</v>
      </c>
      <c r="BW264" s="50">
        <v>1</v>
      </c>
      <c r="BX264" s="50">
        <v>1</v>
      </c>
      <c r="BY264" s="50">
        <v>1</v>
      </c>
    </row>
    <row r="265" spans="1:77" s="48" customFormat="1" ht="15" customHeight="1">
      <c r="A265" s="223">
        <v>287</v>
      </c>
      <c r="B265" s="169" t="s">
        <v>519</v>
      </c>
      <c r="C265" s="53" t="s">
        <v>520</v>
      </c>
      <c r="D265" s="302" t="s">
        <v>1494</v>
      </c>
      <c r="E265" s="132"/>
      <c r="F265" s="132"/>
      <c r="G265" s="152"/>
      <c r="H265" s="152"/>
      <c r="I265" s="66"/>
      <c r="J265" s="66"/>
      <c r="K265" s="52" t="s">
        <v>25</v>
      </c>
      <c r="L265" s="54"/>
      <c r="M265" s="55"/>
      <c r="N265" s="54">
        <v>58000</v>
      </c>
      <c r="O265" s="55">
        <v>35674</v>
      </c>
      <c r="P265" s="54">
        <v>58000</v>
      </c>
      <c r="Q265" s="55">
        <v>35674</v>
      </c>
      <c r="R265" s="54"/>
      <c r="S265" s="55"/>
      <c r="T265" s="54"/>
      <c r="U265" s="55"/>
      <c r="V265" s="56"/>
      <c r="W265" s="55"/>
      <c r="X265" s="56"/>
      <c r="Y265" s="55"/>
      <c r="Z265" s="56"/>
      <c r="AA265" s="55"/>
      <c r="AB265" s="56"/>
      <c r="AC265" s="55"/>
      <c r="AD265" s="56"/>
      <c r="AE265" s="55"/>
      <c r="AF265" s="56"/>
      <c r="AG265" s="56" t="str">
        <f t="shared" si="95"/>
        <v/>
      </c>
      <c r="AH265" s="55"/>
      <c r="AI265" s="56"/>
      <c r="AJ265" s="55"/>
      <c r="AK265" s="56">
        <v>30</v>
      </c>
      <c r="AL265" s="55">
        <v>40787</v>
      </c>
      <c r="AM265" s="54"/>
      <c r="AN265" s="54" t="str">
        <f t="shared" si="94"/>
        <v/>
      </c>
      <c r="AO265" s="55"/>
      <c r="AP265" s="54"/>
      <c r="AQ265" s="55"/>
      <c r="AR265" s="54">
        <v>0.04</v>
      </c>
      <c r="AS265" s="55">
        <v>40787</v>
      </c>
      <c r="AT265" s="54"/>
      <c r="AU265" s="56" t="str">
        <f t="shared" si="83"/>
        <v/>
      </c>
      <c r="AV265" s="56"/>
      <c r="AW265" s="54"/>
      <c r="AX265" s="54"/>
      <c r="AY265" s="69">
        <f t="shared" si="103"/>
        <v>1</v>
      </c>
      <c r="AZ265" s="69">
        <v>1</v>
      </c>
      <c r="BA265" s="50"/>
      <c r="BB265" s="51"/>
      <c r="BC265" s="51"/>
      <c r="BD265" s="149" t="str">
        <f t="shared" si="90"/>
        <v>--</v>
      </c>
      <c r="BE265" s="150" t="str">
        <f t="shared" si="91"/>
        <v>--</v>
      </c>
      <c r="BF265" s="150" t="str">
        <f t="shared" si="92"/>
        <v>--</v>
      </c>
      <c r="BG265" s="151" t="str">
        <f t="shared" si="93"/>
        <v>--</v>
      </c>
      <c r="BH265" s="149">
        <f t="shared" si="96"/>
        <v>30</v>
      </c>
      <c r="BI265" s="150" t="str">
        <f t="shared" si="97"/>
        <v>--</v>
      </c>
      <c r="BJ265" s="150" t="str">
        <f t="shared" si="98"/>
        <v>I</v>
      </c>
      <c r="BK265" s="151">
        <f t="shared" si="99"/>
        <v>40787</v>
      </c>
      <c r="BL265" s="49">
        <f t="shared" si="100"/>
        <v>58000</v>
      </c>
      <c r="BM265" s="50" t="str">
        <f t="shared" si="89"/>
        <v>T</v>
      </c>
      <c r="BN265" s="49">
        <f t="shared" si="101"/>
        <v>58000</v>
      </c>
      <c r="BO265" s="50" t="str">
        <f t="shared" si="102"/>
        <v>T</v>
      </c>
      <c r="BP265" s="50"/>
      <c r="BQ265" s="50"/>
      <c r="BR265" s="51"/>
      <c r="BS265" s="51"/>
      <c r="BT265" s="51"/>
      <c r="BU265" s="51"/>
      <c r="BV265" s="50">
        <v>1</v>
      </c>
      <c r="BW265" s="50">
        <v>1</v>
      </c>
      <c r="BX265" s="50">
        <v>1</v>
      </c>
      <c r="BY265" s="50">
        <v>1</v>
      </c>
    </row>
    <row r="266" spans="1:77" s="48" customFormat="1" ht="15" customHeight="1">
      <c r="A266" s="223">
        <v>288</v>
      </c>
      <c r="B266" s="169" t="s">
        <v>521</v>
      </c>
      <c r="C266" s="53" t="s">
        <v>522</v>
      </c>
      <c r="D266" s="13"/>
      <c r="E266" s="132"/>
      <c r="F266" s="132"/>
      <c r="G266" s="152"/>
      <c r="H266" s="152"/>
      <c r="I266" s="66"/>
      <c r="J266" s="66"/>
      <c r="K266" s="52" t="s">
        <v>25</v>
      </c>
      <c r="L266" s="54"/>
      <c r="M266" s="55"/>
      <c r="N266" s="54"/>
      <c r="O266" s="55"/>
      <c r="P266" s="54"/>
      <c r="Q266" s="55"/>
      <c r="R266" s="54"/>
      <c r="S266" s="55"/>
      <c r="T266" s="54"/>
      <c r="U266" s="55"/>
      <c r="V266" s="56"/>
      <c r="W266" s="55"/>
      <c r="X266" s="56"/>
      <c r="Y266" s="55"/>
      <c r="Z266" s="56"/>
      <c r="AA266" s="55"/>
      <c r="AB266" s="56"/>
      <c r="AC266" s="55"/>
      <c r="AD266" s="56"/>
      <c r="AE266" s="55"/>
      <c r="AF266" s="56"/>
      <c r="AG266" s="56" t="str">
        <f t="shared" si="95"/>
        <v/>
      </c>
      <c r="AH266" s="55"/>
      <c r="AI266" s="56"/>
      <c r="AJ266" s="55"/>
      <c r="AK266" s="56"/>
      <c r="AL266" s="55"/>
      <c r="AM266" s="54"/>
      <c r="AN266" s="54" t="str">
        <f t="shared" si="94"/>
        <v/>
      </c>
      <c r="AO266" s="55"/>
      <c r="AP266" s="54"/>
      <c r="AQ266" s="55"/>
      <c r="AR266" s="54"/>
      <c r="AS266" s="55"/>
      <c r="AT266" s="54"/>
      <c r="AU266" s="56" t="str">
        <f t="shared" ref="AU266:AU331" si="104">IF(ISBLANK(AT266),"",0.000001/(AT266/1000))</f>
        <v/>
      </c>
      <c r="AV266" s="56"/>
      <c r="AW266" s="54"/>
      <c r="AX266" s="54"/>
      <c r="AY266" s="69" t="str">
        <f t="shared" si="103"/>
        <v/>
      </c>
      <c r="AZ266" s="69"/>
      <c r="BA266" s="50"/>
      <c r="BB266" s="51"/>
      <c r="BC266" s="51"/>
      <c r="BD266" s="149" t="str">
        <f t="shared" si="90"/>
        <v>--</v>
      </c>
      <c r="BE266" s="150" t="str">
        <f t="shared" si="91"/>
        <v>--</v>
      </c>
      <c r="BF266" s="150" t="str">
        <f t="shared" si="92"/>
        <v>--</v>
      </c>
      <c r="BG266" s="151" t="str">
        <f t="shared" si="93"/>
        <v>--</v>
      </c>
      <c r="BH266" s="149" t="str">
        <f t="shared" si="96"/>
        <v>--</v>
      </c>
      <c r="BI266" s="150" t="str">
        <f t="shared" si="97"/>
        <v>--</v>
      </c>
      <c r="BJ266" s="150" t="str">
        <f t="shared" si="98"/>
        <v>--</v>
      </c>
      <c r="BK266" s="151" t="str">
        <f t="shared" si="99"/>
        <v>--</v>
      </c>
      <c r="BL266" s="49" t="str">
        <f t="shared" si="100"/>
        <v/>
      </c>
      <c r="BM266" s="50" t="str">
        <f t="shared" si="89"/>
        <v/>
      </c>
      <c r="BN266" s="49" t="str">
        <f t="shared" si="101"/>
        <v/>
      </c>
      <c r="BO266" s="50" t="str">
        <f t="shared" si="102"/>
        <v/>
      </c>
      <c r="BP266" s="50"/>
      <c r="BQ266" s="50"/>
      <c r="BR266" s="51"/>
      <c r="BS266" s="51"/>
      <c r="BT266" s="51"/>
      <c r="BU266" s="51"/>
      <c r="BV266" s="50">
        <v>1</v>
      </c>
      <c r="BW266" s="50">
        <v>1</v>
      </c>
      <c r="BX266" s="50">
        <v>1</v>
      </c>
      <c r="BY266" s="50">
        <v>1</v>
      </c>
    </row>
    <row r="267" spans="1:77" s="48" customFormat="1" ht="15" customHeight="1">
      <c r="A267" s="223">
        <v>297</v>
      </c>
      <c r="B267" s="169" t="s">
        <v>523</v>
      </c>
      <c r="C267" s="53" t="s">
        <v>524</v>
      </c>
      <c r="D267" s="303" t="s">
        <v>1495</v>
      </c>
      <c r="E267" s="132"/>
      <c r="F267" s="132"/>
      <c r="G267" s="152"/>
      <c r="H267" s="152"/>
      <c r="I267" s="66"/>
      <c r="J267" s="66"/>
      <c r="K267" s="52" t="s">
        <v>25</v>
      </c>
      <c r="L267" s="54">
        <v>6.9000000000000006E-2</v>
      </c>
      <c r="M267" s="55">
        <v>36008</v>
      </c>
      <c r="N267" s="54">
        <v>0.21</v>
      </c>
      <c r="O267" s="55">
        <v>36008</v>
      </c>
      <c r="P267" s="54"/>
      <c r="Q267" s="55"/>
      <c r="R267" s="54"/>
      <c r="S267" s="55"/>
      <c r="T267" s="54"/>
      <c r="U267" s="55"/>
      <c r="V267" s="56"/>
      <c r="W267" s="55"/>
      <c r="X267" s="56"/>
      <c r="Y267" s="55"/>
      <c r="Z267" s="56"/>
      <c r="AA267" s="55"/>
      <c r="AB267" s="56"/>
      <c r="AC267" s="55"/>
      <c r="AD267" s="56"/>
      <c r="AE267" s="55"/>
      <c r="AF267" s="56"/>
      <c r="AG267" s="56" t="str">
        <f t="shared" si="95"/>
        <v/>
      </c>
      <c r="AH267" s="55"/>
      <c r="AI267" s="56"/>
      <c r="AJ267" s="55"/>
      <c r="AK267" s="56">
        <v>0.01</v>
      </c>
      <c r="AL267" s="55">
        <v>34578</v>
      </c>
      <c r="AM267" s="54"/>
      <c r="AN267" s="54" t="str">
        <f t="shared" si="94"/>
        <v/>
      </c>
      <c r="AO267" s="55"/>
      <c r="AP267" s="54"/>
      <c r="AQ267" s="55"/>
      <c r="AR267" s="54"/>
      <c r="AS267" s="55"/>
      <c r="AT267" s="54"/>
      <c r="AU267" s="56" t="str">
        <f t="shared" si="104"/>
        <v/>
      </c>
      <c r="AV267" s="56"/>
      <c r="AW267" s="54"/>
      <c r="AX267" s="54"/>
      <c r="AY267" s="69">
        <f t="shared" si="103"/>
        <v>1</v>
      </c>
      <c r="AZ267" s="69">
        <v>1</v>
      </c>
      <c r="BA267" s="50"/>
      <c r="BB267" s="51"/>
      <c r="BC267" s="51"/>
      <c r="BD267" s="149" t="str">
        <f t="shared" si="90"/>
        <v>--</v>
      </c>
      <c r="BE267" s="150" t="str">
        <f t="shared" si="91"/>
        <v>--</v>
      </c>
      <c r="BF267" s="150" t="str">
        <f t="shared" si="92"/>
        <v>--</v>
      </c>
      <c r="BG267" s="151" t="str">
        <f t="shared" si="93"/>
        <v>--</v>
      </c>
      <c r="BH267" s="149">
        <f t="shared" si="96"/>
        <v>6.9000000000000006E-2</v>
      </c>
      <c r="BI267" s="150" t="str">
        <f t="shared" si="97"/>
        <v>--</v>
      </c>
      <c r="BJ267" s="150" t="str">
        <f t="shared" si="98"/>
        <v>T</v>
      </c>
      <c r="BK267" s="151">
        <f t="shared" si="99"/>
        <v>36008</v>
      </c>
      <c r="BL267" s="49">
        <f t="shared" si="100"/>
        <v>0.21</v>
      </c>
      <c r="BM267" s="50" t="str">
        <f t="shared" si="89"/>
        <v>Tint</v>
      </c>
      <c r="BN267" s="49">
        <f t="shared" si="101"/>
        <v>0.21</v>
      </c>
      <c r="BO267" s="50" t="str">
        <f t="shared" si="102"/>
        <v>Tint</v>
      </c>
      <c r="BP267" s="50"/>
      <c r="BQ267" s="50"/>
      <c r="BR267" s="51"/>
      <c r="BS267" s="51"/>
      <c r="BT267" s="51"/>
      <c r="BU267" s="51"/>
      <c r="BV267" s="50">
        <v>1</v>
      </c>
      <c r="BW267" s="50">
        <v>1</v>
      </c>
      <c r="BX267" s="50">
        <v>1</v>
      </c>
      <c r="BY267" s="50">
        <v>1</v>
      </c>
    </row>
    <row r="268" spans="1:77" s="48" customFormat="1" ht="15" customHeight="1">
      <c r="A268" s="223">
        <v>289</v>
      </c>
      <c r="B268" s="169" t="s">
        <v>525</v>
      </c>
      <c r="C268" s="53" t="s">
        <v>526</v>
      </c>
      <c r="D268" s="302" t="s">
        <v>1494</v>
      </c>
      <c r="E268" s="132">
        <v>700</v>
      </c>
      <c r="F268" s="132">
        <f>AK268</f>
        <v>700</v>
      </c>
      <c r="G268" s="152"/>
      <c r="H268" s="152">
        <v>43231</v>
      </c>
      <c r="I268" s="66" t="s">
        <v>36</v>
      </c>
      <c r="J268" s="66"/>
      <c r="K268" s="52" t="s">
        <v>25</v>
      </c>
      <c r="L268" s="54">
        <v>2100</v>
      </c>
      <c r="M268" s="55">
        <v>36342</v>
      </c>
      <c r="N268" s="54"/>
      <c r="O268" s="55"/>
      <c r="P268" s="54"/>
      <c r="Q268" s="55"/>
      <c r="R268" s="54"/>
      <c r="S268" s="55"/>
      <c r="T268" s="54"/>
      <c r="U268" s="55"/>
      <c r="V268" s="56"/>
      <c r="W268" s="55"/>
      <c r="X268" s="56"/>
      <c r="Y268" s="55"/>
      <c r="Z268" s="56"/>
      <c r="AA268" s="55"/>
      <c r="AB268" s="56">
        <v>7000</v>
      </c>
      <c r="AC268" s="55">
        <v>36617</v>
      </c>
      <c r="AD268" s="56"/>
      <c r="AE268" s="55"/>
      <c r="AF268" s="56"/>
      <c r="AG268" s="56" t="str">
        <f t="shared" si="95"/>
        <v/>
      </c>
      <c r="AH268" s="55"/>
      <c r="AI268" s="56"/>
      <c r="AJ268" s="55"/>
      <c r="AK268" s="56">
        <v>700</v>
      </c>
      <c r="AL268" s="55">
        <v>38687</v>
      </c>
      <c r="AM268" s="54"/>
      <c r="AN268" s="54" t="str">
        <f t="shared" si="94"/>
        <v/>
      </c>
      <c r="AO268" s="55"/>
      <c r="AP268" s="54"/>
      <c r="AQ268" s="55"/>
      <c r="AR268" s="54"/>
      <c r="AS268" s="55"/>
      <c r="AT268" s="54"/>
      <c r="AU268" s="56" t="str">
        <f t="shared" si="104"/>
        <v/>
      </c>
      <c r="AV268" s="56"/>
      <c r="AW268" s="54"/>
      <c r="AX268" s="54"/>
      <c r="AY268" s="69">
        <f t="shared" si="103"/>
        <v>1</v>
      </c>
      <c r="AZ268" s="69">
        <v>1</v>
      </c>
      <c r="BA268" s="50"/>
      <c r="BB268" s="51"/>
      <c r="BC268" s="51"/>
      <c r="BD268" s="149" t="str">
        <f t="shared" si="90"/>
        <v>--</v>
      </c>
      <c r="BE268" s="150" t="str">
        <f t="shared" si="91"/>
        <v>--</v>
      </c>
      <c r="BF268" s="150" t="str">
        <f t="shared" si="92"/>
        <v>--</v>
      </c>
      <c r="BG268" s="151" t="str">
        <f t="shared" si="93"/>
        <v>--</v>
      </c>
      <c r="BH268" s="149">
        <f t="shared" si="96"/>
        <v>700</v>
      </c>
      <c r="BI268" s="150" t="str">
        <f t="shared" si="97"/>
        <v>A</v>
      </c>
      <c r="BJ268" s="150" t="str">
        <f t="shared" si="98"/>
        <v>I</v>
      </c>
      <c r="BK268" s="151">
        <f t="shared" si="99"/>
        <v>43231</v>
      </c>
      <c r="BL268" s="49" t="str">
        <f t="shared" si="100"/>
        <v/>
      </c>
      <c r="BM268" s="50" t="str">
        <f t="shared" si="89"/>
        <v/>
      </c>
      <c r="BN268" s="49" t="str">
        <f t="shared" si="101"/>
        <v/>
      </c>
      <c r="BO268" s="50" t="str">
        <f t="shared" si="102"/>
        <v/>
      </c>
      <c r="BP268" s="50"/>
      <c r="BQ268" s="50"/>
      <c r="BR268" s="51"/>
      <c r="BS268" s="51"/>
      <c r="BT268" s="51"/>
      <c r="BU268" s="51"/>
      <c r="BV268" s="50">
        <v>1</v>
      </c>
      <c r="BW268" s="50">
        <v>1</v>
      </c>
      <c r="BX268" s="50">
        <v>1</v>
      </c>
      <c r="BY268" s="50">
        <v>1</v>
      </c>
    </row>
    <row r="269" spans="1:77" s="48" customFormat="1" ht="15" customHeight="1">
      <c r="A269" s="223">
        <v>290</v>
      </c>
      <c r="B269" s="169" t="s">
        <v>527</v>
      </c>
      <c r="C269" s="53" t="s">
        <v>528</v>
      </c>
      <c r="D269" s="302" t="s">
        <v>1494</v>
      </c>
      <c r="E269" s="132"/>
      <c r="F269" s="132"/>
      <c r="G269" s="152"/>
      <c r="H269" s="152"/>
      <c r="I269" s="66"/>
      <c r="J269" s="66"/>
      <c r="K269" s="52" t="s">
        <v>25</v>
      </c>
      <c r="L269" s="54"/>
      <c r="M269" s="55"/>
      <c r="N269" s="54">
        <v>5.2</v>
      </c>
      <c r="O269" s="55">
        <v>35674</v>
      </c>
      <c r="P269" s="54"/>
      <c r="Q269" s="55"/>
      <c r="R269" s="54"/>
      <c r="S269" s="55"/>
      <c r="T269" s="54"/>
      <c r="U269" s="55"/>
      <c r="V269" s="56"/>
      <c r="W269" s="55"/>
      <c r="X269" s="56"/>
      <c r="Y269" s="55"/>
      <c r="Z269" s="56"/>
      <c r="AA269" s="55"/>
      <c r="AB269" s="56">
        <v>0.2</v>
      </c>
      <c r="AC269" s="55">
        <v>36892</v>
      </c>
      <c r="AD269" s="56"/>
      <c r="AE269" s="55"/>
      <c r="AF269" s="56">
        <v>4.8999999999999998E-3</v>
      </c>
      <c r="AG269" s="56">
        <f t="shared" si="95"/>
        <v>2.0408163265306123E-4</v>
      </c>
      <c r="AH269" s="55">
        <v>36251</v>
      </c>
      <c r="AI269" s="56"/>
      <c r="AJ269" s="55"/>
      <c r="AK269" s="56"/>
      <c r="AL269" s="55"/>
      <c r="AM269" s="54">
        <v>4.8999999999999998E-3</v>
      </c>
      <c r="AN269" s="54">
        <f t="shared" si="94"/>
        <v>2.0408163265306123E-4</v>
      </c>
      <c r="AO269" s="55">
        <v>32387</v>
      </c>
      <c r="AP269" s="54"/>
      <c r="AQ269" s="55"/>
      <c r="AR269" s="54"/>
      <c r="AS269" s="55"/>
      <c r="AT269" s="54"/>
      <c r="AU269" s="56" t="str">
        <f t="shared" si="104"/>
        <v/>
      </c>
      <c r="AV269" s="56"/>
      <c r="AW269" s="54">
        <v>0.03</v>
      </c>
      <c r="AX269" s="111">
        <v>40066</v>
      </c>
      <c r="AY269" s="69">
        <f t="shared" si="103"/>
        <v>1</v>
      </c>
      <c r="AZ269" s="69">
        <v>1</v>
      </c>
      <c r="BA269" s="50"/>
      <c r="BB269" s="51"/>
      <c r="BC269" s="51"/>
      <c r="BD269" s="149">
        <f t="shared" si="90"/>
        <v>2.0408163265306123E-4</v>
      </c>
      <c r="BE269" s="150" t="str">
        <f t="shared" si="91"/>
        <v>--</v>
      </c>
      <c r="BF269" s="150" t="str">
        <f t="shared" si="92"/>
        <v>O</v>
      </c>
      <c r="BG269" s="151">
        <f t="shared" si="93"/>
        <v>36251</v>
      </c>
      <c r="BH269" s="149">
        <f t="shared" si="96"/>
        <v>0.03</v>
      </c>
      <c r="BI269" s="150" t="str">
        <f t="shared" si="97"/>
        <v>--</v>
      </c>
      <c r="BJ269" s="150" t="str">
        <f t="shared" si="98"/>
        <v>P</v>
      </c>
      <c r="BK269" s="151">
        <f t="shared" si="99"/>
        <v>40066</v>
      </c>
      <c r="BL269" s="49">
        <f t="shared" si="100"/>
        <v>5.2</v>
      </c>
      <c r="BM269" s="50" t="str">
        <f t="shared" si="89"/>
        <v>Tint</v>
      </c>
      <c r="BN269" s="49">
        <f t="shared" si="101"/>
        <v>5.2</v>
      </c>
      <c r="BO269" s="50" t="str">
        <f t="shared" si="102"/>
        <v>Tint</v>
      </c>
      <c r="BP269" s="50"/>
      <c r="BQ269" s="50"/>
      <c r="BR269" s="51"/>
      <c r="BS269" s="51"/>
      <c r="BT269" s="51"/>
      <c r="BU269" s="51"/>
      <c r="BV269" s="50">
        <v>1</v>
      </c>
      <c r="BW269" s="50">
        <v>1</v>
      </c>
      <c r="BX269" s="50">
        <v>1</v>
      </c>
      <c r="BY269" s="50">
        <v>1</v>
      </c>
    </row>
    <row r="270" spans="1:77" s="48" customFormat="1" ht="15" customHeight="1">
      <c r="A270" s="223">
        <v>291</v>
      </c>
      <c r="B270" s="169" t="s">
        <v>529</v>
      </c>
      <c r="C270" s="57" t="s">
        <v>530</v>
      </c>
      <c r="D270" s="57"/>
      <c r="E270" s="153"/>
      <c r="F270" s="153"/>
      <c r="G270" s="154"/>
      <c r="H270" s="154"/>
      <c r="I270" s="67"/>
      <c r="J270" s="67"/>
      <c r="K270" s="72"/>
      <c r="L270" s="54"/>
      <c r="M270" s="55"/>
      <c r="N270" s="54"/>
      <c r="O270" s="55"/>
      <c r="P270" s="54"/>
      <c r="Q270" s="55"/>
      <c r="R270" s="54"/>
      <c r="S270" s="55"/>
      <c r="T270" s="54"/>
      <c r="U270" s="55"/>
      <c r="V270" s="56"/>
      <c r="W270" s="55"/>
      <c r="X270" s="56"/>
      <c r="Y270" s="55"/>
      <c r="Z270" s="56"/>
      <c r="AA270" s="55"/>
      <c r="AB270" s="56"/>
      <c r="AC270" s="55"/>
      <c r="AD270" s="56"/>
      <c r="AE270" s="55"/>
      <c r="AF270" s="56"/>
      <c r="AG270" s="56" t="str">
        <f t="shared" si="95"/>
        <v/>
      </c>
      <c r="AH270" s="55"/>
      <c r="AI270" s="56"/>
      <c r="AJ270" s="55"/>
      <c r="AK270" s="56"/>
      <c r="AL270" s="55"/>
      <c r="AM270" s="54"/>
      <c r="AN270" s="54" t="str">
        <f t="shared" si="94"/>
        <v/>
      </c>
      <c r="AO270" s="55"/>
      <c r="AP270" s="54"/>
      <c r="AQ270" s="55"/>
      <c r="AR270" s="54"/>
      <c r="AS270" s="55"/>
      <c r="AT270" s="54"/>
      <c r="AU270" s="56" t="str">
        <f t="shared" si="104"/>
        <v/>
      </c>
      <c r="AV270" s="56"/>
      <c r="AW270" s="54"/>
      <c r="AX270" s="54"/>
      <c r="AY270" s="69" t="str">
        <f t="shared" si="103"/>
        <v/>
      </c>
      <c r="AZ270" s="69"/>
      <c r="BA270" s="50"/>
      <c r="BB270" s="51"/>
      <c r="BC270" s="51"/>
      <c r="BD270" s="149" t="str">
        <f t="shared" si="90"/>
        <v>--</v>
      </c>
      <c r="BE270" s="150" t="str">
        <f t="shared" si="91"/>
        <v>--</v>
      </c>
      <c r="BF270" s="150" t="str">
        <f t="shared" si="92"/>
        <v>--</v>
      </c>
      <c r="BG270" s="151" t="str">
        <f t="shared" si="93"/>
        <v>--</v>
      </c>
      <c r="BH270" s="149" t="str">
        <f t="shared" si="96"/>
        <v>--</v>
      </c>
      <c r="BI270" s="150" t="str">
        <f t="shared" si="97"/>
        <v>--</v>
      </c>
      <c r="BJ270" s="150" t="str">
        <f t="shared" si="98"/>
        <v>--</v>
      </c>
      <c r="BK270" s="151" t="str">
        <f t="shared" si="99"/>
        <v>--</v>
      </c>
      <c r="BL270" s="49" t="str">
        <f t="shared" si="100"/>
        <v/>
      </c>
      <c r="BM270" s="50" t="str">
        <f t="shared" si="89"/>
        <v/>
      </c>
      <c r="BN270" s="49" t="str">
        <f t="shared" si="101"/>
        <v/>
      </c>
      <c r="BO270" s="50" t="str">
        <f t="shared" si="102"/>
        <v/>
      </c>
      <c r="BP270" s="50"/>
      <c r="BQ270" s="50"/>
      <c r="BR270" s="51"/>
      <c r="BS270" s="51"/>
      <c r="BT270" s="51"/>
      <c r="BU270" s="51"/>
      <c r="BV270" s="50">
        <v>1</v>
      </c>
      <c r="BW270" s="50">
        <v>1</v>
      </c>
      <c r="BX270" s="50">
        <v>1</v>
      </c>
      <c r="BY270" s="50">
        <v>1</v>
      </c>
    </row>
    <row r="271" spans="1:77" s="48" customFormat="1" ht="15" customHeight="1">
      <c r="A271" s="223">
        <v>292</v>
      </c>
      <c r="B271" s="169" t="s">
        <v>531</v>
      </c>
      <c r="C271" s="53" t="s">
        <v>532</v>
      </c>
      <c r="D271" s="302" t="s">
        <v>1494</v>
      </c>
      <c r="E271" s="132">
        <v>20</v>
      </c>
      <c r="F271" s="132">
        <f>AK271</f>
        <v>20</v>
      </c>
      <c r="G271" s="152"/>
      <c r="H271" s="152">
        <v>43231</v>
      </c>
      <c r="I271" s="66" t="s">
        <v>36</v>
      </c>
      <c r="J271" s="66"/>
      <c r="K271" s="52" t="s">
        <v>25</v>
      </c>
      <c r="L271" s="54"/>
      <c r="M271" s="55"/>
      <c r="N271" s="54"/>
      <c r="O271" s="55"/>
      <c r="P271" s="54"/>
      <c r="Q271" s="55"/>
      <c r="R271" s="54"/>
      <c r="S271" s="55"/>
      <c r="T271" s="54"/>
      <c r="U271" s="55"/>
      <c r="V271" s="56"/>
      <c r="W271" s="55"/>
      <c r="X271" s="56">
        <v>2100</v>
      </c>
      <c r="Y271" s="55">
        <v>36251</v>
      </c>
      <c r="Z271" s="56"/>
      <c r="AA271" s="55"/>
      <c r="AB271" s="56">
        <v>9</v>
      </c>
      <c r="AC271" s="55">
        <v>36557</v>
      </c>
      <c r="AD271" s="56"/>
      <c r="AE271" s="55"/>
      <c r="AF271" s="56"/>
      <c r="AG271" s="56" t="str">
        <f t="shared" si="95"/>
        <v/>
      </c>
      <c r="AH271" s="55"/>
      <c r="AI271" s="56"/>
      <c r="AJ271" s="55"/>
      <c r="AK271" s="56">
        <v>20</v>
      </c>
      <c r="AL271" s="55">
        <v>34881</v>
      </c>
      <c r="AM271" s="54"/>
      <c r="AN271" s="54" t="str">
        <f t="shared" si="94"/>
        <v/>
      </c>
      <c r="AO271" s="55"/>
      <c r="AP271" s="54"/>
      <c r="AQ271" s="55"/>
      <c r="AR271" s="54"/>
      <c r="AS271" s="55"/>
      <c r="AT271" s="54"/>
      <c r="AU271" s="56" t="str">
        <f t="shared" si="104"/>
        <v/>
      </c>
      <c r="AV271" s="56"/>
      <c r="AW271" s="54"/>
      <c r="AX271" s="54"/>
      <c r="AY271" s="69">
        <f t="shared" si="103"/>
        <v>1</v>
      </c>
      <c r="AZ271" s="69">
        <v>1</v>
      </c>
      <c r="BA271" s="50"/>
      <c r="BB271" s="51"/>
      <c r="BC271" s="51"/>
      <c r="BD271" s="149" t="str">
        <f t="shared" si="90"/>
        <v>--</v>
      </c>
      <c r="BE271" s="150" t="str">
        <f t="shared" si="91"/>
        <v>--</v>
      </c>
      <c r="BF271" s="150" t="str">
        <f t="shared" si="92"/>
        <v>--</v>
      </c>
      <c r="BG271" s="151" t="str">
        <f t="shared" si="93"/>
        <v>--</v>
      </c>
      <c r="BH271" s="149">
        <f t="shared" si="96"/>
        <v>20</v>
      </c>
      <c r="BI271" s="150" t="str">
        <f t="shared" si="97"/>
        <v>A</v>
      </c>
      <c r="BJ271" s="150" t="str">
        <f t="shared" si="98"/>
        <v>I</v>
      </c>
      <c r="BK271" s="151">
        <f t="shared" si="99"/>
        <v>43231</v>
      </c>
      <c r="BL271" s="49">
        <f t="shared" si="100"/>
        <v>2100</v>
      </c>
      <c r="BM271" s="50" t="str">
        <f t="shared" si="89"/>
        <v>O</v>
      </c>
      <c r="BN271" s="49">
        <f t="shared" si="101"/>
        <v>2100</v>
      </c>
      <c r="BO271" s="50" t="str">
        <f t="shared" si="102"/>
        <v>O</v>
      </c>
      <c r="BP271" s="50"/>
      <c r="BQ271" s="50"/>
      <c r="BR271" s="51"/>
      <c r="BS271" s="51"/>
      <c r="BT271" s="51"/>
      <c r="BU271" s="51"/>
      <c r="BV271" s="50">
        <v>1</v>
      </c>
      <c r="BW271" s="50">
        <v>1</v>
      </c>
      <c r="BX271" s="50">
        <v>1</v>
      </c>
      <c r="BY271" s="50">
        <v>1</v>
      </c>
    </row>
    <row r="272" spans="1:77" s="48" customFormat="1" ht="15" customHeight="1">
      <c r="A272" s="223">
        <v>69</v>
      </c>
      <c r="B272" s="169" t="s">
        <v>533</v>
      </c>
      <c r="C272" s="53" t="s">
        <v>534</v>
      </c>
      <c r="D272" s="13"/>
      <c r="E272" s="132"/>
      <c r="F272" s="132"/>
      <c r="G272" s="152"/>
      <c r="H272" s="152"/>
      <c r="I272" s="66"/>
      <c r="J272" s="66"/>
      <c r="K272" s="52"/>
      <c r="L272" s="54"/>
      <c r="M272" s="55"/>
      <c r="N272" s="54"/>
      <c r="O272" s="55"/>
      <c r="P272" s="54"/>
      <c r="Q272" s="55"/>
      <c r="R272" s="54"/>
      <c r="S272" s="55"/>
      <c r="T272" s="54"/>
      <c r="U272" s="55"/>
      <c r="V272" s="56"/>
      <c r="W272" s="55"/>
      <c r="X272" s="56"/>
      <c r="Y272" s="55"/>
      <c r="Z272" s="56"/>
      <c r="AA272" s="55"/>
      <c r="AB272" s="56"/>
      <c r="AC272" s="55"/>
      <c r="AD272" s="56"/>
      <c r="AE272" s="55"/>
      <c r="AF272" s="56"/>
      <c r="AG272" s="56" t="str">
        <f t="shared" si="95"/>
        <v/>
      </c>
      <c r="AH272" s="55"/>
      <c r="AI272" s="56"/>
      <c r="AJ272" s="55"/>
      <c r="AK272" s="56"/>
      <c r="AL272" s="55"/>
      <c r="AM272" s="54"/>
      <c r="AN272" s="54" t="str">
        <f t="shared" si="94"/>
        <v/>
      </c>
      <c r="AO272" s="55"/>
      <c r="AP272" s="54"/>
      <c r="AQ272" s="55"/>
      <c r="AR272" s="54"/>
      <c r="AS272" s="55"/>
      <c r="AT272" s="54"/>
      <c r="AU272" s="56" t="str">
        <f t="shared" si="104"/>
        <v/>
      </c>
      <c r="AV272" s="56"/>
      <c r="AW272" s="54"/>
      <c r="AX272" s="54"/>
      <c r="AY272" s="69" t="str">
        <f t="shared" si="103"/>
        <v/>
      </c>
      <c r="AZ272" s="69"/>
      <c r="BA272" s="50"/>
      <c r="BB272" s="51"/>
      <c r="BC272" s="51"/>
      <c r="BD272" s="149" t="str">
        <f t="shared" si="90"/>
        <v>--</v>
      </c>
      <c r="BE272" s="150" t="str">
        <f t="shared" si="91"/>
        <v>--</v>
      </c>
      <c r="BF272" s="150" t="str">
        <f t="shared" si="92"/>
        <v>--</v>
      </c>
      <c r="BG272" s="151" t="str">
        <f t="shared" si="93"/>
        <v>--</v>
      </c>
      <c r="BH272" s="149" t="str">
        <f t="shared" si="96"/>
        <v>--</v>
      </c>
      <c r="BI272" s="150" t="str">
        <f t="shared" si="97"/>
        <v>--</v>
      </c>
      <c r="BJ272" s="150" t="str">
        <f t="shared" si="98"/>
        <v>--</v>
      </c>
      <c r="BK272" s="151" t="str">
        <f t="shared" si="99"/>
        <v>--</v>
      </c>
      <c r="BL272" s="49" t="str">
        <f t="shared" si="100"/>
        <v/>
      </c>
      <c r="BM272" s="50" t="str">
        <f t="shared" si="89"/>
        <v/>
      </c>
      <c r="BN272" s="49" t="str">
        <f t="shared" si="101"/>
        <v/>
      </c>
      <c r="BO272" s="50" t="str">
        <f t="shared" si="102"/>
        <v/>
      </c>
      <c r="BP272" s="50"/>
      <c r="BQ272" s="50"/>
      <c r="BR272" s="51"/>
      <c r="BS272" s="51"/>
      <c r="BT272" s="51"/>
      <c r="BU272" s="51"/>
      <c r="BV272" s="50">
        <v>1</v>
      </c>
      <c r="BW272" s="50">
        <v>1</v>
      </c>
      <c r="BX272" s="50">
        <v>1</v>
      </c>
      <c r="BY272" s="50">
        <v>1</v>
      </c>
    </row>
    <row r="273" spans="1:77" s="48" customFormat="1" ht="15" customHeight="1">
      <c r="A273" s="223">
        <v>240</v>
      </c>
      <c r="B273" s="169" t="s">
        <v>535</v>
      </c>
      <c r="C273" s="53" t="s">
        <v>536</v>
      </c>
      <c r="D273" s="302" t="s">
        <v>1494</v>
      </c>
      <c r="E273" s="158">
        <v>13</v>
      </c>
      <c r="F273" s="158">
        <v>13</v>
      </c>
      <c r="G273" s="159"/>
      <c r="H273" s="152">
        <v>43231</v>
      </c>
      <c r="I273" s="69" t="s">
        <v>36</v>
      </c>
      <c r="J273" s="69"/>
      <c r="K273" s="52" t="s">
        <v>25</v>
      </c>
      <c r="L273" s="54"/>
      <c r="M273" s="55"/>
      <c r="N273" s="54"/>
      <c r="O273" s="55"/>
      <c r="P273" s="54">
        <v>16</v>
      </c>
      <c r="Q273" s="55"/>
      <c r="R273" s="54"/>
      <c r="S273" s="55"/>
      <c r="T273" s="54"/>
      <c r="U273" s="55"/>
      <c r="V273" s="56"/>
      <c r="W273" s="55"/>
      <c r="X273" s="56">
        <v>240</v>
      </c>
      <c r="Y273" s="55">
        <v>36251</v>
      </c>
      <c r="Z273" s="56"/>
      <c r="AA273" s="55"/>
      <c r="AB273" s="56">
        <v>14</v>
      </c>
      <c r="AC273" s="55">
        <v>37834</v>
      </c>
      <c r="AD273" s="56">
        <v>0.04</v>
      </c>
      <c r="AE273" s="55">
        <v>37834</v>
      </c>
      <c r="AF273" s="56"/>
      <c r="AG273" s="56" t="str">
        <f t="shared" si="95"/>
        <v/>
      </c>
      <c r="AH273" s="55"/>
      <c r="AI273" s="56"/>
      <c r="AJ273" s="55"/>
      <c r="AK273" s="56"/>
      <c r="AL273" s="55"/>
      <c r="AM273" s="54"/>
      <c r="AN273" s="54" t="str">
        <f t="shared" si="94"/>
        <v/>
      </c>
      <c r="AO273" s="55"/>
      <c r="AP273" s="54"/>
      <c r="AQ273" s="55"/>
      <c r="AR273" s="54"/>
      <c r="AS273" s="55"/>
      <c r="AT273" s="54"/>
      <c r="AU273" s="56" t="str">
        <f t="shared" si="104"/>
        <v/>
      </c>
      <c r="AV273" s="56"/>
      <c r="AW273" s="54"/>
      <c r="AX273" s="54"/>
      <c r="AY273" s="69">
        <f t="shared" si="103"/>
        <v>1</v>
      </c>
      <c r="AZ273" s="69">
        <v>1</v>
      </c>
      <c r="BA273" s="50"/>
      <c r="BB273" s="51"/>
      <c r="BC273" s="51"/>
      <c r="BD273" s="149" t="str">
        <f t="shared" si="90"/>
        <v>--</v>
      </c>
      <c r="BE273" s="150" t="str">
        <f t="shared" si="91"/>
        <v>--</v>
      </c>
      <c r="BF273" s="150" t="str">
        <f t="shared" si="92"/>
        <v>--</v>
      </c>
      <c r="BG273" s="151" t="str">
        <f t="shared" si="93"/>
        <v>--</v>
      </c>
      <c r="BH273" s="149">
        <f t="shared" si="96"/>
        <v>13</v>
      </c>
      <c r="BI273" s="150" t="str">
        <f t="shared" si="97"/>
        <v>A</v>
      </c>
      <c r="BJ273" s="150" t="str">
        <f t="shared" si="98"/>
        <v>A</v>
      </c>
      <c r="BK273" s="151">
        <f t="shared" si="99"/>
        <v>43231</v>
      </c>
      <c r="BL273" s="49">
        <f t="shared" si="100"/>
        <v>16</v>
      </c>
      <c r="BM273" s="50" t="str">
        <f t="shared" si="89"/>
        <v>T</v>
      </c>
      <c r="BN273" s="49">
        <f t="shared" si="101"/>
        <v>16</v>
      </c>
      <c r="BO273" s="50" t="str">
        <f t="shared" si="102"/>
        <v>T</v>
      </c>
      <c r="BP273" s="50"/>
      <c r="BQ273" s="50"/>
      <c r="BR273" s="51"/>
      <c r="BS273" s="51"/>
      <c r="BT273" s="51"/>
      <c r="BU273" s="51"/>
      <c r="BV273" s="50">
        <v>1</v>
      </c>
      <c r="BW273" s="50">
        <v>1</v>
      </c>
      <c r="BX273" s="50">
        <v>6.1</v>
      </c>
      <c r="BY273" s="50">
        <v>3</v>
      </c>
    </row>
    <row r="274" spans="1:77" s="48" customFormat="1" ht="15" customHeight="1">
      <c r="A274" s="223">
        <v>293</v>
      </c>
      <c r="B274" s="170" t="s">
        <v>537</v>
      </c>
      <c r="C274" s="53" t="s">
        <v>538</v>
      </c>
      <c r="D274" s="302" t="s">
        <v>1494</v>
      </c>
      <c r="E274" s="132">
        <v>2</v>
      </c>
      <c r="F274" s="132">
        <f>AK274</f>
        <v>2</v>
      </c>
      <c r="G274" s="152"/>
      <c r="H274" s="152">
        <v>43231</v>
      </c>
      <c r="I274" s="66" t="s">
        <v>36</v>
      </c>
      <c r="J274" s="66">
        <v>98</v>
      </c>
      <c r="K274" s="52"/>
      <c r="L274" s="54"/>
      <c r="M274" s="55"/>
      <c r="N274" s="54">
        <v>28</v>
      </c>
      <c r="O274" s="55">
        <v>41913</v>
      </c>
      <c r="P274" s="54">
        <v>98</v>
      </c>
      <c r="Q274" s="55">
        <v>41913</v>
      </c>
      <c r="R274" s="54"/>
      <c r="S274" s="55"/>
      <c r="T274" s="54"/>
      <c r="U274" s="55"/>
      <c r="V274" s="56"/>
      <c r="W274" s="55"/>
      <c r="X274" s="56">
        <v>42</v>
      </c>
      <c r="Y274" s="55">
        <v>36251</v>
      </c>
      <c r="Z274" s="56"/>
      <c r="AA274" s="55"/>
      <c r="AB274" s="56">
        <v>10</v>
      </c>
      <c r="AC274" s="55">
        <v>36617</v>
      </c>
      <c r="AD274" s="56"/>
      <c r="AE274" s="55"/>
      <c r="AF274" s="56"/>
      <c r="AG274" s="56" t="str">
        <f t="shared" si="95"/>
        <v/>
      </c>
      <c r="AH274" s="55"/>
      <c r="AI274" s="56"/>
      <c r="AJ274" s="55"/>
      <c r="AK274" s="56">
        <v>2</v>
      </c>
      <c r="AL274" s="55">
        <v>37803</v>
      </c>
      <c r="AM274" s="54"/>
      <c r="AN274" s="54" t="str">
        <f t="shared" si="94"/>
        <v/>
      </c>
      <c r="AO274" s="55"/>
      <c r="AP274" s="54"/>
      <c r="AQ274" s="55"/>
      <c r="AR274" s="54"/>
      <c r="AS274" s="55"/>
      <c r="AT274" s="54"/>
      <c r="AU274" s="56" t="str">
        <f t="shared" si="104"/>
        <v/>
      </c>
      <c r="AV274" s="56"/>
      <c r="AW274" s="54"/>
      <c r="AX274" s="54"/>
      <c r="AY274" s="69">
        <f t="shared" si="103"/>
        <v>1</v>
      </c>
      <c r="AZ274" s="69">
        <v>1</v>
      </c>
      <c r="BA274" s="50"/>
      <c r="BB274" s="51"/>
      <c r="BC274" s="51"/>
      <c r="BD274" s="149" t="str">
        <f t="shared" si="90"/>
        <v>--</v>
      </c>
      <c r="BE274" s="150" t="str">
        <f t="shared" si="91"/>
        <v>--</v>
      </c>
      <c r="BF274" s="150" t="str">
        <f t="shared" si="92"/>
        <v>--</v>
      </c>
      <c r="BG274" s="151" t="str">
        <f t="shared" si="93"/>
        <v>--</v>
      </c>
      <c r="BH274" s="149">
        <f t="shared" si="96"/>
        <v>2</v>
      </c>
      <c r="BI274" s="150" t="str">
        <f t="shared" si="97"/>
        <v>A</v>
      </c>
      <c r="BJ274" s="150" t="str">
        <f t="shared" si="98"/>
        <v>I</v>
      </c>
      <c r="BK274" s="151">
        <f t="shared" si="99"/>
        <v>43231</v>
      </c>
      <c r="BL274" s="49">
        <f t="shared" si="100"/>
        <v>98</v>
      </c>
      <c r="BM274" s="50" t="str">
        <f t="shared" si="89"/>
        <v>S</v>
      </c>
      <c r="BN274" s="49">
        <f t="shared" si="101"/>
        <v>98</v>
      </c>
      <c r="BO274" s="50" t="str">
        <f t="shared" si="102"/>
        <v>S</v>
      </c>
      <c r="BP274" s="50"/>
      <c r="BQ274" s="50"/>
      <c r="BR274" s="51"/>
      <c r="BS274" s="51"/>
      <c r="BT274" s="51"/>
      <c r="BU274" s="51"/>
      <c r="BV274" s="50">
        <v>1</v>
      </c>
      <c r="BW274" s="50">
        <v>1</v>
      </c>
      <c r="BX274" s="50">
        <v>1</v>
      </c>
      <c r="BY274" s="50">
        <v>1</v>
      </c>
    </row>
    <row r="275" spans="1:77" s="48" customFormat="1" ht="15" customHeight="1">
      <c r="A275" s="223">
        <v>294</v>
      </c>
      <c r="B275" s="169" t="s">
        <v>539</v>
      </c>
      <c r="C275" s="53" t="s">
        <v>540</v>
      </c>
      <c r="D275" s="13"/>
      <c r="E275" s="132"/>
      <c r="F275" s="132"/>
      <c r="G275" s="152"/>
      <c r="H275" s="152"/>
      <c r="I275" s="66"/>
      <c r="J275" s="66"/>
      <c r="K275" s="52" t="s">
        <v>25</v>
      </c>
      <c r="L275" s="54"/>
      <c r="M275" s="55"/>
      <c r="N275" s="54"/>
      <c r="O275" s="55"/>
      <c r="P275" s="54"/>
      <c r="Q275" s="55"/>
      <c r="R275" s="54"/>
      <c r="S275" s="55"/>
      <c r="T275" s="54"/>
      <c r="U275" s="55"/>
      <c r="V275" s="56"/>
      <c r="W275" s="55"/>
      <c r="X275" s="56"/>
      <c r="Y275" s="55"/>
      <c r="Z275" s="56"/>
      <c r="AA275" s="55"/>
      <c r="AB275" s="56"/>
      <c r="AC275" s="55"/>
      <c r="AD275" s="56"/>
      <c r="AE275" s="55"/>
      <c r="AF275" s="56"/>
      <c r="AG275" s="56" t="str">
        <f t="shared" si="95"/>
        <v/>
      </c>
      <c r="AH275" s="55"/>
      <c r="AI275" s="56"/>
      <c r="AJ275" s="55"/>
      <c r="AK275" s="56"/>
      <c r="AL275" s="55"/>
      <c r="AM275" s="54"/>
      <c r="AN275" s="54" t="str">
        <f t="shared" si="94"/>
        <v/>
      </c>
      <c r="AO275" s="55"/>
      <c r="AP275" s="54"/>
      <c r="AQ275" s="55"/>
      <c r="AR275" s="54"/>
      <c r="AS275" s="55"/>
      <c r="AT275" s="54"/>
      <c r="AU275" s="56" t="str">
        <f t="shared" si="104"/>
        <v/>
      </c>
      <c r="AV275" s="56"/>
      <c r="AW275" s="54"/>
      <c r="AX275" s="54"/>
      <c r="AY275" s="69" t="str">
        <f t="shared" si="103"/>
        <v/>
      </c>
      <c r="AZ275" s="69"/>
      <c r="BA275" s="50"/>
      <c r="BB275" s="51"/>
      <c r="BC275" s="51"/>
      <c r="BD275" s="149" t="str">
        <f t="shared" si="90"/>
        <v>--</v>
      </c>
      <c r="BE275" s="150" t="str">
        <f t="shared" si="91"/>
        <v>--</v>
      </c>
      <c r="BF275" s="150" t="str">
        <f t="shared" si="92"/>
        <v>--</v>
      </c>
      <c r="BG275" s="151" t="str">
        <f t="shared" si="93"/>
        <v>--</v>
      </c>
      <c r="BH275" s="149" t="str">
        <f t="shared" si="96"/>
        <v>--</v>
      </c>
      <c r="BI275" s="150" t="str">
        <f t="shared" si="97"/>
        <v>--</v>
      </c>
      <c r="BJ275" s="150" t="str">
        <f t="shared" si="98"/>
        <v>--</v>
      </c>
      <c r="BK275" s="151" t="str">
        <f t="shared" si="99"/>
        <v>--</v>
      </c>
      <c r="BL275" s="49" t="str">
        <f t="shared" si="100"/>
        <v/>
      </c>
      <c r="BM275" s="50" t="str">
        <f t="shared" si="89"/>
        <v/>
      </c>
      <c r="BN275" s="49" t="str">
        <f t="shared" si="101"/>
        <v/>
      </c>
      <c r="BO275" s="50" t="str">
        <f t="shared" si="102"/>
        <v/>
      </c>
      <c r="BP275" s="50"/>
      <c r="BQ275" s="50"/>
      <c r="BR275" s="51"/>
      <c r="BS275" s="51"/>
      <c r="BT275" s="51"/>
      <c r="BU275" s="51"/>
      <c r="BV275" s="50">
        <v>1</v>
      </c>
      <c r="BW275" s="50">
        <v>1</v>
      </c>
      <c r="BX275" s="50">
        <v>1</v>
      </c>
      <c r="BY275" s="50">
        <v>1</v>
      </c>
    </row>
    <row r="276" spans="1:77" s="48" customFormat="1" ht="15" customHeight="1">
      <c r="A276" s="223">
        <v>570</v>
      </c>
      <c r="B276" s="169" t="s">
        <v>541</v>
      </c>
      <c r="C276" s="53" t="s">
        <v>542</v>
      </c>
      <c r="D276" s="13"/>
      <c r="E276" s="132"/>
      <c r="F276" s="132"/>
      <c r="G276" s="152"/>
      <c r="H276" s="152"/>
      <c r="I276" s="66"/>
      <c r="J276" s="66"/>
      <c r="K276" s="52"/>
      <c r="L276" s="54"/>
      <c r="M276" s="55"/>
      <c r="N276" s="54"/>
      <c r="O276" s="55"/>
      <c r="P276" s="54"/>
      <c r="Q276" s="55"/>
      <c r="R276" s="54"/>
      <c r="S276" s="55"/>
      <c r="T276" s="54"/>
      <c r="U276" s="55"/>
      <c r="V276" s="56"/>
      <c r="W276" s="55"/>
      <c r="X276" s="56"/>
      <c r="Y276" s="55"/>
      <c r="Z276" s="56"/>
      <c r="AA276" s="55"/>
      <c r="AB276" s="56"/>
      <c r="AC276" s="55"/>
      <c r="AD276" s="56"/>
      <c r="AE276" s="55"/>
      <c r="AF276" s="56"/>
      <c r="AG276" s="56" t="str">
        <f t="shared" si="95"/>
        <v/>
      </c>
      <c r="AH276" s="55"/>
      <c r="AI276" s="56"/>
      <c r="AJ276" s="55"/>
      <c r="AK276" s="56"/>
      <c r="AL276" s="55"/>
      <c r="AM276" s="54"/>
      <c r="AN276" s="54" t="str">
        <f t="shared" si="94"/>
        <v/>
      </c>
      <c r="AO276" s="55"/>
      <c r="AP276" s="54"/>
      <c r="AQ276" s="55"/>
      <c r="AR276" s="54"/>
      <c r="AS276" s="55"/>
      <c r="AT276" s="54"/>
      <c r="AU276" s="56" t="str">
        <f t="shared" si="104"/>
        <v/>
      </c>
      <c r="AV276" s="56"/>
      <c r="AW276" s="54"/>
      <c r="AX276" s="54"/>
      <c r="AY276" s="69" t="str">
        <f t="shared" si="103"/>
        <v/>
      </c>
      <c r="AZ276" s="69"/>
      <c r="BA276" s="50"/>
      <c r="BB276" s="51"/>
      <c r="BC276" s="51"/>
      <c r="BD276" s="149" t="str">
        <f t="shared" si="90"/>
        <v>--</v>
      </c>
      <c r="BE276" s="150" t="str">
        <f t="shared" si="91"/>
        <v>--</v>
      </c>
      <c r="BF276" s="150" t="str">
        <f t="shared" si="92"/>
        <v>--</v>
      </c>
      <c r="BG276" s="151" t="str">
        <f t="shared" si="93"/>
        <v>--</v>
      </c>
      <c r="BH276" s="149" t="str">
        <f t="shared" si="96"/>
        <v>--</v>
      </c>
      <c r="BI276" s="150" t="str">
        <f t="shared" si="97"/>
        <v>--</v>
      </c>
      <c r="BJ276" s="150" t="str">
        <f t="shared" si="98"/>
        <v>--</v>
      </c>
      <c r="BK276" s="151" t="str">
        <f t="shared" si="99"/>
        <v>--</v>
      </c>
      <c r="BL276" s="49" t="str">
        <f t="shared" si="100"/>
        <v/>
      </c>
      <c r="BM276" s="50" t="str">
        <f t="shared" si="89"/>
        <v/>
      </c>
      <c r="BN276" s="49" t="str">
        <f t="shared" si="101"/>
        <v/>
      </c>
      <c r="BO276" s="50" t="str">
        <f t="shared" si="102"/>
        <v/>
      </c>
      <c r="BP276" s="50"/>
      <c r="BQ276" s="50"/>
      <c r="BR276" s="51"/>
      <c r="BS276" s="51"/>
      <c r="BT276" s="51"/>
      <c r="BU276" s="51"/>
      <c r="BV276" s="50">
        <v>1</v>
      </c>
      <c r="BW276" s="50">
        <v>1</v>
      </c>
      <c r="BX276" s="50">
        <v>1</v>
      </c>
      <c r="BY276" s="50">
        <v>1</v>
      </c>
    </row>
    <row r="277" spans="1:77" s="48" customFormat="1" ht="15" customHeight="1">
      <c r="A277" s="223">
        <v>295</v>
      </c>
      <c r="B277" s="169" t="s">
        <v>543</v>
      </c>
      <c r="C277" s="53" t="s">
        <v>544</v>
      </c>
      <c r="D277" s="13"/>
      <c r="E277" s="132"/>
      <c r="F277" s="132"/>
      <c r="G277" s="152"/>
      <c r="H277" s="152"/>
      <c r="I277" s="66"/>
      <c r="J277" s="66"/>
      <c r="K277" s="52"/>
      <c r="L277" s="54"/>
      <c r="M277" s="55"/>
      <c r="N277" s="54"/>
      <c r="O277" s="55"/>
      <c r="P277" s="54"/>
      <c r="Q277" s="55"/>
      <c r="R277" s="54"/>
      <c r="S277" s="55"/>
      <c r="T277" s="54"/>
      <c r="U277" s="55"/>
      <c r="V277" s="56"/>
      <c r="W277" s="55"/>
      <c r="X277" s="56"/>
      <c r="Y277" s="55"/>
      <c r="Z277" s="56"/>
      <c r="AA277" s="55"/>
      <c r="AB277" s="56"/>
      <c r="AC277" s="55"/>
      <c r="AD277" s="56"/>
      <c r="AE277" s="55"/>
      <c r="AF277" s="56"/>
      <c r="AG277" s="56" t="str">
        <f t="shared" si="95"/>
        <v/>
      </c>
      <c r="AH277" s="55"/>
      <c r="AI277" s="56"/>
      <c r="AJ277" s="55"/>
      <c r="AK277" s="56"/>
      <c r="AL277" s="55"/>
      <c r="AM277" s="54"/>
      <c r="AN277" s="54" t="str">
        <f t="shared" si="94"/>
        <v/>
      </c>
      <c r="AO277" s="55"/>
      <c r="AP277" s="54"/>
      <c r="AQ277" s="55"/>
      <c r="AR277" s="54"/>
      <c r="AS277" s="55"/>
      <c r="AT277" s="54"/>
      <c r="AU277" s="56" t="str">
        <f t="shared" si="104"/>
        <v/>
      </c>
      <c r="AV277" s="56"/>
      <c r="AW277" s="54"/>
      <c r="AX277" s="54"/>
      <c r="AY277" s="69" t="str">
        <f t="shared" si="103"/>
        <v/>
      </c>
      <c r="AZ277" s="69"/>
      <c r="BA277" s="50"/>
      <c r="BB277" s="51"/>
      <c r="BC277" s="51"/>
      <c r="BD277" s="149" t="str">
        <f t="shared" si="90"/>
        <v>--</v>
      </c>
      <c r="BE277" s="150" t="str">
        <f t="shared" si="91"/>
        <v>--</v>
      </c>
      <c r="BF277" s="150" t="str">
        <f t="shared" si="92"/>
        <v>--</v>
      </c>
      <c r="BG277" s="151" t="str">
        <f t="shared" si="93"/>
        <v>--</v>
      </c>
      <c r="BH277" s="149" t="str">
        <f t="shared" si="96"/>
        <v>--</v>
      </c>
      <c r="BI277" s="150" t="str">
        <f t="shared" si="97"/>
        <v>--</v>
      </c>
      <c r="BJ277" s="150" t="str">
        <f t="shared" si="98"/>
        <v>--</v>
      </c>
      <c r="BK277" s="151" t="str">
        <f t="shared" si="99"/>
        <v>--</v>
      </c>
      <c r="BL277" s="49" t="str">
        <f t="shared" si="100"/>
        <v/>
      </c>
      <c r="BM277" s="50" t="str">
        <f t="shared" si="89"/>
        <v/>
      </c>
      <c r="BN277" s="49" t="str">
        <f t="shared" si="101"/>
        <v/>
      </c>
      <c r="BO277" s="50" t="str">
        <f t="shared" si="102"/>
        <v/>
      </c>
      <c r="BP277" s="50"/>
      <c r="BQ277" s="50"/>
      <c r="BR277" s="51"/>
      <c r="BS277" s="51"/>
      <c r="BT277" s="51"/>
      <c r="BU277" s="51"/>
      <c r="BV277" s="50">
        <v>1</v>
      </c>
      <c r="BW277" s="50">
        <v>1</v>
      </c>
      <c r="BX277" s="50">
        <v>1</v>
      </c>
      <c r="BY277" s="50">
        <v>1</v>
      </c>
    </row>
    <row r="278" spans="1:77" s="48" customFormat="1" ht="15" customHeight="1">
      <c r="A278" s="223">
        <v>300</v>
      </c>
      <c r="B278" s="169" t="s">
        <v>545</v>
      </c>
      <c r="C278" s="53" t="s">
        <v>546</v>
      </c>
      <c r="D278" s="302" t="s">
        <v>1494</v>
      </c>
      <c r="E278" s="132"/>
      <c r="F278" s="132"/>
      <c r="G278" s="152"/>
      <c r="H278" s="152"/>
      <c r="I278" s="66"/>
      <c r="J278" s="66"/>
      <c r="K278" s="52" t="s">
        <v>25</v>
      </c>
      <c r="L278" s="54"/>
      <c r="M278" s="55"/>
      <c r="N278" s="54"/>
      <c r="O278" s="55"/>
      <c r="P278" s="54"/>
      <c r="Q278" s="55"/>
      <c r="R278" s="54">
        <v>0.2</v>
      </c>
      <c r="S278" s="55">
        <v>32843</v>
      </c>
      <c r="T278" s="54">
        <v>3</v>
      </c>
      <c r="U278" s="55">
        <v>32843</v>
      </c>
      <c r="V278" s="56"/>
      <c r="W278" s="55"/>
      <c r="X278" s="56"/>
      <c r="Y278" s="55"/>
      <c r="Z278" s="56"/>
      <c r="AA278" s="55"/>
      <c r="AB278" s="56">
        <v>2000</v>
      </c>
      <c r="AC278" s="55">
        <v>37226</v>
      </c>
      <c r="AD278" s="56"/>
      <c r="AE278" s="55"/>
      <c r="AF278" s="56"/>
      <c r="AG278" s="56" t="str">
        <f t="shared" si="95"/>
        <v/>
      </c>
      <c r="AH278" s="55"/>
      <c r="AI278" s="56"/>
      <c r="AJ278" s="55"/>
      <c r="AK278" s="56"/>
      <c r="AL278" s="55"/>
      <c r="AM278" s="54"/>
      <c r="AN278" s="54" t="str">
        <f t="shared" si="94"/>
        <v/>
      </c>
      <c r="AO278" s="55"/>
      <c r="AP278" s="54">
        <v>0.2</v>
      </c>
      <c r="AQ278" s="55">
        <v>32752</v>
      </c>
      <c r="AR278" s="54">
        <v>9.5E-4</v>
      </c>
      <c r="AS278" s="55">
        <v>33878</v>
      </c>
      <c r="AT278" s="54"/>
      <c r="AU278" s="56" t="str">
        <f t="shared" si="104"/>
        <v/>
      </c>
      <c r="AV278" s="56"/>
      <c r="AW278" s="54"/>
      <c r="AX278" s="54"/>
      <c r="AY278" s="69">
        <f t="shared" si="103"/>
        <v>1</v>
      </c>
      <c r="AZ278" s="69">
        <v>1</v>
      </c>
      <c r="BA278" s="50"/>
      <c r="BB278" s="51"/>
      <c r="BC278" s="51"/>
      <c r="BD278" s="149" t="str">
        <f t="shared" si="90"/>
        <v>--</v>
      </c>
      <c r="BE278" s="150" t="str">
        <f t="shared" si="91"/>
        <v>--</v>
      </c>
      <c r="BF278" s="150" t="str">
        <f t="shared" si="92"/>
        <v>--</v>
      </c>
      <c r="BG278" s="151" t="str">
        <f t="shared" si="93"/>
        <v>--</v>
      </c>
      <c r="BH278" s="149">
        <f t="shared" si="96"/>
        <v>2000</v>
      </c>
      <c r="BI278" s="150" t="str">
        <f t="shared" si="97"/>
        <v>--</v>
      </c>
      <c r="BJ278" s="150" t="str">
        <f t="shared" si="98"/>
        <v>O</v>
      </c>
      <c r="BK278" s="151">
        <f t="shared" si="99"/>
        <v>37226</v>
      </c>
      <c r="BL278" s="49" t="str">
        <f t="shared" si="100"/>
        <v/>
      </c>
      <c r="BM278" s="50" t="str">
        <f t="shared" si="89"/>
        <v/>
      </c>
      <c r="BN278" s="49" t="str">
        <f t="shared" si="101"/>
        <v/>
      </c>
      <c r="BO278" s="50" t="str">
        <f t="shared" si="102"/>
        <v/>
      </c>
      <c r="BP278" s="50"/>
      <c r="BQ278" s="50"/>
      <c r="BR278" s="51"/>
      <c r="BS278" s="51"/>
      <c r="BT278" s="51"/>
      <c r="BU278" s="51"/>
      <c r="BV278" s="50">
        <v>1</v>
      </c>
      <c r="BW278" s="50">
        <v>1</v>
      </c>
      <c r="BX278" s="50">
        <v>1</v>
      </c>
      <c r="BY278" s="50">
        <v>1</v>
      </c>
    </row>
    <row r="279" spans="1:77" s="48" customFormat="1" ht="24" customHeight="1">
      <c r="A279" s="223">
        <v>301</v>
      </c>
      <c r="B279" s="169" t="s">
        <v>547</v>
      </c>
      <c r="C279" s="53" t="s">
        <v>548</v>
      </c>
      <c r="D279" s="13"/>
      <c r="E279" s="132"/>
      <c r="F279" s="132"/>
      <c r="G279" s="152"/>
      <c r="H279" s="152"/>
      <c r="I279" s="66"/>
      <c r="J279" s="66"/>
      <c r="K279" s="52"/>
      <c r="L279" s="54"/>
      <c r="M279" s="55"/>
      <c r="N279" s="54"/>
      <c r="O279" s="55"/>
      <c r="P279" s="54"/>
      <c r="Q279" s="55"/>
      <c r="R279" s="54"/>
      <c r="S279" s="55"/>
      <c r="T279" s="54"/>
      <c r="U279" s="55"/>
      <c r="V279" s="56"/>
      <c r="W279" s="55"/>
      <c r="X279" s="56"/>
      <c r="Y279" s="55"/>
      <c r="Z279" s="56"/>
      <c r="AA279" s="55"/>
      <c r="AB279" s="56"/>
      <c r="AC279" s="55"/>
      <c r="AD279" s="56"/>
      <c r="AE279" s="55"/>
      <c r="AF279" s="56"/>
      <c r="AG279" s="56" t="str">
        <f t="shared" si="95"/>
        <v/>
      </c>
      <c r="AH279" s="55"/>
      <c r="AI279" s="56"/>
      <c r="AJ279" s="55"/>
      <c r="AK279" s="56"/>
      <c r="AL279" s="55"/>
      <c r="AM279" s="54"/>
      <c r="AN279" s="54" t="str">
        <f t="shared" si="94"/>
        <v/>
      </c>
      <c r="AO279" s="55"/>
      <c r="AP279" s="54"/>
      <c r="AQ279" s="55"/>
      <c r="AR279" s="54"/>
      <c r="AS279" s="55"/>
      <c r="AT279" s="54"/>
      <c r="AU279" s="56" t="str">
        <f>IF(ISBLANK(AT279),"",0.000001/(AT279/1000))</f>
        <v/>
      </c>
      <c r="AV279" s="56"/>
      <c r="AW279" s="54"/>
      <c r="AX279" s="54"/>
      <c r="AY279" s="69" t="str">
        <f t="shared" si="103"/>
        <v/>
      </c>
      <c r="AZ279" s="69"/>
      <c r="BA279" s="50"/>
      <c r="BB279" s="51"/>
      <c r="BC279" s="51"/>
      <c r="BD279" s="149" t="str">
        <f t="shared" si="90"/>
        <v>--</v>
      </c>
      <c r="BE279" s="150" t="str">
        <f t="shared" si="91"/>
        <v>--</v>
      </c>
      <c r="BF279" s="150" t="str">
        <f t="shared" si="92"/>
        <v>--</v>
      </c>
      <c r="BG279" s="151" t="str">
        <f t="shared" si="93"/>
        <v>--</v>
      </c>
      <c r="BH279" s="149" t="str">
        <f t="shared" si="96"/>
        <v>--</v>
      </c>
      <c r="BI279" s="150" t="str">
        <f t="shared" si="97"/>
        <v>--</v>
      </c>
      <c r="BJ279" s="150" t="str">
        <f t="shared" si="98"/>
        <v>--</v>
      </c>
      <c r="BK279" s="151" t="str">
        <f t="shared" si="99"/>
        <v>--</v>
      </c>
      <c r="BL279" s="49" t="str">
        <f t="shared" si="100"/>
        <v/>
      </c>
      <c r="BM279" s="50" t="str">
        <f t="shared" si="89"/>
        <v/>
      </c>
      <c r="BN279" s="49" t="str">
        <f t="shared" si="101"/>
        <v/>
      </c>
      <c r="BO279" s="50" t="str">
        <f t="shared" si="102"/>
        <v/>
      </c>
      <c r="BP279" s="50"/>
      <c r="BQ279" s="50"/>
      <c r="BR279" s="51"/>
      <c r="BS279" s="51"/>
      <c r="BT279" s="51"/>
      <c r="BU279" s="51"/>
      <c r="BV279" s="50">
        <v>1</v>
      </c>
      <c r="BW279" s="50">
        <v>1</v>
      </c>
      <c r="BX279" s="50">
        <v>1</v>
      </c>
      <c r="BY279" s="50">
        <v>1</v>
      </c>
    </row>
    <row r="280" spans="1:77" s="48" customFormat="1" ht="15" customHeight="1">
      <c r="A280" s="223">
        <v>302</v>
      </c>
      <c r="B280" s="169" t="s">
        <v>549</v>
      </c>
      <c r="C280" s="53" t="s">
        <v>550</v>
      </c>
      <c r="D280" s="302" t="s">
        <v>1494</v>
      </c>
      <c r="E280" s="132"/>
      <c r="F280" s="132"/>
      <c r="G280" s="152"/>
      <c r="H280" s="152"/>
      <c r="I280" s="66"/>
      <c r="J280" s="66"/>
      <c r="K280" s="52"/>
      <c r="L280" s="54"/>
      <c r="M280" s="55"/>
      <c r="N280" s="54"/>
      <c r="O280" s="55"/>
      <c r="P280" s="54"/>
      <c r="Q280" s="55"/>
      <c r="R280" s="54"/>
      <c r="S280" s="55"/>
      <c r="T280" s="54"/>
      <c r="U280" s="55"/>
      <c r="V280" s="56"/>
      <c r="W280" s="55"/>
      <c r="X280" s="56">
        <v>3200</v>
      </c>
      <c r="Y280" s="55">
        <v>36251</v>
      </c>
      <c r="Z280" s="56"/>
      <c r="AA280" s="55"/>
      <c r="AB280" s="56">
        <v>7000</v>
      </c>
      <c r="AC280" s="55">
        <v>36557</v>
      </c>
      <c r="AD280" s="56"/>
      <c r="AE280" s="55"/>
      <c r="AF280" s="56"/>
      <c r="AG280" s="56" t="str">
        <f t="shared" si="95"/>
        <v/>
      </c>
      <c r="AH280" s="55"/>
      <c r="AI280" s="56"/>
      <c r="AJ280" s="55"/>
      <c r="AK280" s="56"/>
      <c r="AL280" s="55"/>
      <c r="AM280" s="54"/>
      <c r="AN280" s="54" t="str">
        <f t="shared" si="94"/>
        <v/>
      </c>
      <c r="AO280" s="55"/>
      <c r="AP280" s="54"/>
      <c r="AQ280" s="55"/>
      <c r="AR280" s="54"/>
      <c r="AS280" s="55"/>
      <c r="AT280" s="54"/>
      <c r="AU280" s="56" t="str">
        <f t="shared" si="104"/>
        <v/>
      </c>
      <c r="AV280" s="56"/>
      <c r="AW280" s="54">
        <v>200</v>
      </c>
      <c r="AX280" s="111">
        <v>41898</v>
      </c>
      <c r="AY280" s="69">
        <f t="shared" si="103"/>
        <v>1</v>
      </c>
      <c r="AZ280" s="69">
        <v>1</v>
      </c>
      <c r="BA280" s="50"/>
      <c r="BB280" s="51"/>
      <c r="BC280" s="51"/>
      <c r="BD280" s="149" t="str">
        <f t="shared" si="90"/>
        <v>--</v>
      </c>
      <c r="BE280" s="150" t="str">
        <f t="shared" si="91"/>
        <v>--</v>
      </c>
      <c r="BF280" s="150" t="str">
        <f t="shared" si="92"/>
        <v>--</v>
      </c>
      <c r="BG280" s="151" t="str">
        <f t="shared" si="93"/>
        <v>--</v>
      </c>
      <c r="BH280" s="149">
        <f t="shared" si="96"/>
        <v>200</v>
      </c>
      <c r="BI280" s="150" t="str">
        <f t="shared" si="97"/>
        <v>--</v>
      </c>
      <c r="BJ280" s="150" t="str">
        <f t="shared" si="98"/>
        <v>P</v>
      </c>
      <c r="BK280" s="151">
        <f t="shared" si="99"/>
        <v>41898</v>
      </c>
      <c r="BL280" s="49">
        <f t="shared" si="100"/>
        <v>3200</v>
      </c>
      <c r="BM280" s="50" t="str">
        <f t="shared" si="89"/>
        <v>O</v>
      </c>
      <c r="BN280" s="49">
        <f t="shared" si="101"/>
        <v>3200</v>
      </c>
      <c r="BO280" s="50" t="str">
        <f t="shared" si="102"/>
        <v>O</v>
      </c>
      <c r="BP280" s="50"/>
      <c r="BQ280" s="50"/>
      <c r="BR280" s="51"/>
      <c r="BS280" s="51"/>
      <c r="BT280" s="51"/>
      <c r="BU280" s="51"/>
      <c r="BV280" s="50">
        <v>1</v>
      </c>
      <c r="BW280" s="50">
        <v>1</v>
      </c>
      <c r="BX280" s="50">
        <v>1</v>
      </c>
      <c r="BY280" s="50">
        <v>1</v>
      </c>
    </row>
    <row r="281" spans="1:77" s="48" customFormat="1" ht="15" customHeight="1">
      <c r="A281" s="223">
        <v>157</v>
      </c>
      <c r="B281" s="169" t="s">
        <v>551</v>
      </c>
      <c r="C281" s="53" t="s">
        <v>552</v>
      </c>
      <c r="D281" s="302" t="s">
        <v>1494</v>
      </c>
      <c r="E281" s="132"/>
      <c r="F281" s="132"/>
      <c r="G281" s="152"/>
      <c r="H281" s="152"/>
      <c r="I281" s="66"/>
      <c r="J281" s="66"/>
      <c r="K281" s="52" t="s">
        <v>25</v>
      </c>
      <c r="L281" s="54"/>
      <c r="M281" s="55"/>
      <c r="N281" s="54"/>
      <c r="O281" s="55"/>
      <c r="P281" s="54"/>
      <c r="Q281" s="55"/>
      <c r="R281" s="54"/>
      <c r="S281" s="55"/>
      <c r="T281" s="54"/>
      <c r="U281" s="55"/>
      <c r="V281" s="56"/>
      <c r="W281" s="55"/>
      <c r="X281" s="56"/>
      <c r="Y281" s="55"/>
      <c r="Z281" s="56"/>
      <c r="AA281" s="55"/>
      <c r="AB281" s="56"/>
      <c r="AC281" s="55"/>
      <c r="AD281" s="56"/>
      <c r="AE281" s="55"/>
      <c r="AF281" s="56"/>
      <c r="AG281" s="56" t="str">
        <f t="shared" si="95"/>
        <v/>
      </c>
      <c r="AH281" s="55"/>
      <c r="AI281" s="56"/>
      <c r="AJ281" s="55"/>
      <c r="AK281" s="56">
        <v>400</v>
      </c>
      <c r="AL281" s="55">
        <v>35643</v>
      </c>
      <c r="AM281" s="54"/>
      <c r="AN281" s="54" t="str">
        <f t="shared" si="94"/>
        <v/>
      </c>
      <c r="AO281" s="55"/>
      <c r="AP281" s="54"/>
      <c r="AQ281" s="55"/>
      <c r="AR281" s="54"/>
      <c r="AS281" s="55"/>
      <c r="AT281" s="54"/>
      <c r="AU281" s="56" t="str">
        <f t="shared" si="104"/>
        <v/>
      </c>
      <c r="AV281" s="56"/>
      <c r="AW281" s="54"/>
      <c r="AX281" s="54"/>
      <c r="AY281" s="69">
        <f t="shared" si="103"/>
        <v>1</v>
      </c>
      <c r="AZ281" s="69">
        <v>1</v>
      </c>
      <c r="BA281" s="50"/>
      <c r="BB281" s="51"/>
      <c r="BC281" s="51"/>
      <c r="BD281" s="149" t="str">
        <f t="shared" si="90"/>
        <v>--</v>
      </c>
      <c r="BE281" s="150" t="str">
        <f t="shared" si="91"/>
        <v>--</v>
      </c>
      <c r="BF281" s="150" t="str">
        <f t="shared" si="92"/>
        <v>--</v>
      </c>
      <c r="BG281" s="151" t="str">
        <f t="shared" si="93"/>
        <v>--</v>
      </c>
      <c r="BH281" s="149">
        <f t="shared" si="96"/>
        <v>400</v>
      </c>
      <c r="BI281" s="150" t="str">
        <f t="shared" si="97"/>
        <v>--</v>
      </c>
      <c r="BJ281" s="150" t="str">
        <f t="shared" si="98"/>
        <v>I</v>
      </c>
      <c r="BK281" s="151">
        <f t="shared" si="99"/>
        <v>35643</v>
      </c>
      <c r="BL281" s="49" t="str">
        <f t="shared" si="100"/>
        <v/>
      </c>
      <c r="BM281" s="50" t="str">
        <f t="shared" si="89"/>
        <v/>
      </c>
      <c r="BN281" s="49" t="str">
        <f t="shared" si="101"/>
        <v/>
      </c>
      <c r="BO281" s="50" t="str">
        <f t="shared" si="102"/>
        <v/>
      </c>
      <c r="BP281" s="50"/>
      <c r="BQ281" s="50"/>
      <c r="BR281" s="51"/>
      <c r="BS281" s="51"/>
      <c r="BT281" s="51"/>
      <c r="BU281" s="51"/>
      <c r="BV281" s="50">
        <v>1</v>
      </c>
      <c r="BW281" s="50">
        <v>1</v>
      </c>
      <c r="BX281" s="50">
        <v>1</v>
      </c>
      <c r="BY281" s="50">
        <v>1</v>
      </c>
    </row>
    <row r="282" spans="1:77" s="48" customFormat="1" ht="15" customHeight="1">
      <c r="A282" s="223">
        <v>303</v>
      </c>
      <c r="B282" s="169" t="s">
        <v>553</v>
      </c>
      <c r="C282" s="53" t="s">
        <v>554</v>
      </c>
      <c r="D282" s="13"/>
      <c r="E282" s="132"/>
      <c r="F282" s="132"/>
      <c r="G282" s="152"/>
      <c r="H282" s="152"/>
      <c r="I282" s="66"/>
      <c r="J282" s="66"/>
      <c r="K282" s="52"/>
      <c r="L282" s="54"/>
      <c r="M282" s="55"/>
      <c r="N282" s="54"/>
      <c r="O282" s="55"/>
      <c r="P282" s="54"/>
      <c r="Q282" s="55"/>
      <c r="R282" s="54"/>
      <c r="S282" s="55"/>
      <c r="T282" s="54"/>
      <c r="U282" s="55"/>
      <c r="V282" s="56"/>
      <c r="W282" s="55"/>
      <c r="X282" s="56"/>
      <c r="Y282" s="55"/>
      <c r="Z282" s="56"/>
      <c r="AA282" s="55"/>
      <c r="AB282" s="56"/>
      <c r="AC282" s="55"/>
      <c r="AD282" s="56"/>
      <c r="AE282" s="55"/>
      <c r="AF282" s="56"/>
      <c r="AG282" s="56" t="str">
        <f t="shared" si="95"/>
        <v/>
      </c>
      <c r="AH282" s="55"/>
      <c r="AI282" s="56"/>
      <c r="AJ282" s="55"/>
      <c r="AK282" s="56"/>
      <c r="AL282" s="55"/>
      <c r="AM282" s="54"/>
      <c r="AN282" s="54" t="str">
        <f t="shared" si="94"/>
        <v/>
      </c>
      <c r="AO282" s="55"/>
      <c r="AP282" s="54">
        <v>0.05</v>
      </c>
      <c r="AQ282" s="55">
        <v>32387</v>
      </c>
      <c r="AR282" s="54"/>
      <c r="AS282" s="55"/>
      <c r="AT282" s="54"/>
      <c r="AU282" s="56" t="str">
        <f t="shared" si="104"/>
        <v/>
      </c>
      <c r="AV282" s="56"/>
      <c r="AW282" s="54"/>
      <c r="AX282" s="54"/>
      <c r="AY282" s="69" t="str">
        <f t="shared" si="103"/>
        <v/>
      </c>
      <c r="AZ282" s="69"/>
      <c r="BA282" s="50"/>
      <c r="BB282" s="51"/>
      <c r="BC282" s="51"/>
      <c r="BD282" s="149" t="str">
        <f t="shared" si="90"/>
        <v>--</v>
      </c>
      <c r="BE282" s="150" t="str">
        <f t="shared" si="91"/>
        <v>--</v>
      </c>
      <c r="BF282" s="150" t="str">
        <f t="shared" si="92"/>
        <v>--</v>
      </c>
      <c r="BG282" s="151" t="str">
        <f t="shared" si="93"/>
        <v>--</v>
      </c>
      <c r="BH282" s="149" t="str">
        <f t="shared" si="96"/>
        <v>--</v>
      </c>
      <c r="BI282" s="150" t="str">
        <f t="shared" si="97"/>
        <v>--</v>
      </c>
      <c r="BJ282" s="150" t="str">
        <f t="shared" si="98"/>
        <v>--</v>
      </c>
      <c r="BK282" s="151" t="str">
        <f t="shared" si="99"/>
        <v>--</v>
      </c>
      <c r="BL282" s="49" t="str">
        <f t="shared" si="100"/>
        <v/>
      </c>
      <c r="BM282" s="50" t="str">
        <f t="shared" si="89"/>
        <v/>
      </c>
      <c r="BN282" s="49" t="str">
        <f t="shared" si="101"/>
        <v/>
      </c>
      <c r="BO282" s="50" t="str">
        <f t="shared" si="102"/>
        <v/>
      </c>
      <c r="BP282" s="50"/>
      <c r="BQ282" s="50"/>
      <c r="BR282" s="51"/>
      <c r="BS282" s="51"/>
      <c r="BT282" s="51"/>
      <c r="BU282" s="51"/>
      <c r="BV282" s="50">
        <v>1</v>
      </c>
      <c r="BW282" s="50">
        <v>1</v>
      </c>
      <c r="BX282" s="50">
        <v>1</v>
      </c>
      <c r="BY282" s="50">
        <v>1</v>
      </c>
    </row>
    <row r="283" spans="1:77" s="48" customFormat="1" ht="15" customHeight="1">
      <c r="A283" s="223">
        <v>304</v>
      </c>
      <c r="B283" s="169" t="s">
        <v>555</v>
      </c>
      <c r="C283" s="57" t="s">
        <v>556</v>
      </c>
      <c r="D283" s="57"/>
      <c r="E283" s="153"/>
      <c r="F283" s="153"/>
      <c r="G283" s="154"/>
      <c r="H283" s="154"/>
      <c r="I283" s="67"/>
      <c r="J283" s="67"/>
      <c r="K283" s="72"/>
      <c r="L283" s="54"/>
      <c r="M283" s="55"/>
      <c r="N283" s="54"/>
      <c r="O283" s="55"/>
      <c r="P283" s="54"/>
      <c r="Q283" s="55"/>
      <c r="R283" s="54"/>
      <c r="S283" s="55"/>
      <c r="T283" s="54"/>
      <c r="U283" s="55"/>
      <c r="V283" s="56"/>
      <c r="W283" s="55"/>
      <c r="X283" s="56"/>
      <c r="Y283" s="55"/>
      <c r="Z283" s="56"/>
      <c r="AA283" s="55"/>
      <c r="AB283" s="56"/>
      <c r="AC283" s="55"/>
      <c r="AD283" s="56"/>
      <c r="AE283" s="55"/>
      <c r="AF283" s="56"/>
      <c r="AG283" s="56" t="str">
        <f t="shared" si="95"/>
        <v/>
      </c>
      <c r="AH283" s="55"/>
      <c r="AI283" s="56"/>
      <c r="AJ283" s="55"/>
      <c r="AK283" s="56"/>
      <c r="AL283" s="55"/>
      <c r="AM283" s="54"/>
      <c r="AN283" s="54" t="str">
        <f t="shared" si="94"/>
        <v/>
      </c>
      <c r="AO283" s="55"/>
      <c r="AP283" s="54"/>
      <c r="AQ283" s="55"/>
      <c r="AR283" s="54"/>
      <c r="AS283" s="55"/>
      <c r="AT283" s="54"/>
      <c r="AU283" s="56" t="str">
        <f t="shared" si="104"/>
        <v/>
      </c>
      <c r="AV283" s="56"/>
      <c r="AW283" s="54"/>
      <c r="AX283" s="54"/>
      <c r="AY283" s="69" t="str">
        <f t="shared" si="103"/>
        <v/>
      </c>
      <c r="AZ283" s="69"/>
      <c r="BA283" s="50"/>
      <c r="BB283" s="51"/>
      <c r="BC283" s="51"/>
      <c r="BD283" s="149" t="str">
        <f t="shared" si="90"/>
        <v>--</v>
      </c>
      <c r="BE283" s="150" t="str">
        <f t="shared" si="91"/>
        <v>--</v>
      </c>
      <c r="BF283" s="150" t="str">
        <f t="shared" si="92"/>
        <v>--</v>
      </c>
      <c r="BG283" s="151" t="str">
        <f t="shared" si="93"/>
        <v>--</v>
      </c>
      <c r="BH283" s="149" t="str">
        <f t="shared" si="96"/>
        <v>--</v>
      </c>
      <c r="BI283" s="150" t="str">
        <f t="shared" si="97"/>
        <v>--</v>
      </c>
      <c r="BJ283" s="150" t="str">
        <f t="shared" si="98"/>
        <v>--</v>
      </c>
      <c r="BK283" s="151" t="str">
        <f t="shared" si="99"/>
        <v>--</v>
      </c>
      <c r="BL283" s="49" t="str">
        <f t="shared" si="100"/>
        <v/>
      </c>
      <c r="BM283" s="50" t="str">
        <f t="shared" si="89"/>
        <v/>
      </c>
      <c r="BN283" s="49" t="str">
        <f t="shared" si="101"/>
        <v/>
      </c>
      <c r="BO283" s="50" t="str">
        <f t="shared" si="102"/>
        <v/>
      </c>
      <c r="BP283" s="50"/>
      <c r="BQ283" s="50"/>
      <c r="BR283" s="51"/>
      <c r="BS283" s="51"/>
      <c r="BT283" s="51"/>
      <c r="BU283" s="51"/>
      <c r="BV283" s="50">
        <v>1</v>
      </c>
      <c r="BW283" s="50">
        <v>1</v>
      </c>
      <c r="BX283" s="50">
        <v>1</v>
      </c>
      <c r="BY283" s="50">
        <v>1</v>
      </c>
    </row>
    <row r="284" spans="1:77" s="48" customFormat="1" ht="17.25" customHeight="1">
      <c r="A284" s="223">
        <v>305</v>
      </c>
      <c r="B284" s="169" t="s">
        <v>557</v>
      </c>
      <c r="C284" s="53" t="s">
        <v>1280</v>
      </c>
      <c r="D284" s="302" t="s">
        <v>1494</v>
      </c>
      <c r="E284" s="132">
        <v>0.15</v>
      </c>
      <c r="F284" s="132">
        <v>0.15</v>
      </c>
      <c r="G284" s="152" t="s">
        <v>1161</v>
      </c>
      <c r="H284" s="152">
        <v>43231</v>
      </c>
      <c r="I284" s="66" t="s">
        <v>36</v>
      </c>
      <c r="J284" s="66">
        <v>0.15</v>
      </c>
      <c r="K284" s="52" t="s">
        <v>25</v>
      </c>
      <c r="L284" s="54"/>
      <c r="M284" s="55"/>
      <c r="N284" s="54"/>
      <c r="O284" s="55"/>
      <c r="P284" s="54"/>
      <c r="Q284" s="55"/>
      <c r="R284" s="54"/>
      <c r="S284" s="55"/>
      <c r="T284" s="54"/>
      <c r="U284" s="55"/>
      <c r="V284" s="56"/>
      <c r="W284" s="55"/>
      <c r="X284" s="56"/>
      <c r="Y284" s="55"/>
      <c r="Z284" s="56"/>
      <c r="AA284" s="55"/>
      <c r="AB284" s="56"/>
      <c r="AC284" s="55"/>
      <c r="AD284" s="56"/>
      <c r="AE284" s="55"/>
      <c r="AF284" s="56">
        <v>1.2E-5</v>
      </c>
      <c r="AG284" s="56">
        <f t="shared" si="95"/>
        <v>8.3333333333333329E-2</v>
      </c>
      <c r="AH284" s="55">
        <v>35521</v>
      </c>
      <c r="AI284" s="56">
        <v>8.5000000000000006E-3</v>
      </c>
      <c r="AJ284" s="55">
        <v>36800</v>
      </c>
      <c r="AK284" s="56"/>
      <c r="AL284" s="55"/>
      <c r="AM284" s="54"/>
      <c r="AN284" s="54" t="str">
        <f t="shared" si="94"/>
        <v/>
      </c>
      <c r="AO284" s="55"/>
      <c r="AP284" s="54"/>
      <c r="AQ284" s="55"/>
      <c r="AR284" s="54"/>
      <c r="AS284" s="55"/>
      <c r="AT284" s="54"/>
      <c r="AU284" s="56" t="str">
        <f t="shared" si="104"/>
        <v/>
      </c>
      <c r="AV284" s="56"/>
      <c r="AW284" s="54"/>
      <c r="AX284" s="54"/>
      <c r="AY284" s="69">
        <f t="shared" si="103"/>
        <v>1</v>
      </c>
      <c r="AZ284" s="69">
        <v>1</v>
      </c>
      <c r="BA284" s="50"/>
      <c r="BB284" s="51"/>
      <c r="BC284" s="51"/>
      <c r="BD284" s="216" t="s">
        <v>1438</v>
      </c>
      <c r="BE284" s="150" t="s">
        <v>1161</v>
      </c>
      <c r="BF284" s="150"/>
      <c r="BG284" s="151"/>
      <c r="BH284" s="149">
        <f t="shared" si="96"/>
        <v>0.15</v>
      </c>
      <c r="BI284" s="150" t="str">
        <f t="shared" si="97"/>
        <v>A</v>
      </c>
      <c r="BJ284" s="150" t="str">
        <f t="shared" si="98"/>
        <v>A</v>
      </c>
      <c r="BK284" s="151">
        <f t="shared" si="99"/>
        <v>43231</v>
      </c>
      <c r="BL284" s="49">
        <f t="shared" si="100"/>
        <v>0.15</v>
      </c>
      <c r="BM284" s="50" t="str">
        <f t="shared" si="89"/>
        <v>S</v>
      </c>
      <c r="BN284" s="49">
        <f t="shared" si="101"/>
        <v>0.15</v>
      </c>
      <c r="BO284" s="50" t="str">
        <f t="shared" si="102"/>
        <v>S</v>
      </c>
      <c r="BP284" s="50"/>
      <c r="BQ284" s="50"/>
      <c r="BR284" s="51"/>
      <c r="BS284" s="51"/>
      <c r="BT284" s="51"/>
      <c r="BU284" s="51"/>
      <c r="BV284" s="50">
        <v>11</v>
      </c>
      <c r="BW284" s="50">
        <v>5.8</v>
      </c>
      <c r="BX284" s="50">
        <v>1</v>
      </c>
      <c r="BY284" s="50">
        <v>1</v>
      </c>
    </row>
    <row r="285" spans="1:77" s="48" customFormat="1" ht="15" customHeight="1">
      <c r="A285" s="223">
        <v>306</v>
      </c>
      <c r="B285" s="169" t="s">
        <v>558</v>
      </c>
      <c r="C285" s="57" t="s">
        <v>559</v>
      </c>
      <c r="D285" s="57"/>
      <c r="E285" s="153"/>
      <c r="F285" s="153"/>
      <c r="G285" s="154"/>
      <c r="H285" s="154"/>
      <c r="I285" s="67"/>
      <c r="J285" s="67"/>
      <c r="K285" s="52" t="s">
        <v>25</v>
      </c>
      <c r="L285" s="54"/>
      <c r="M285" s="55"/>
      <c r="N285" s="54"/>
      <c r="O285" s="55"/>
      <c r="P285" s="54"/>
      <c r="Q285" s="55"/>
      <c r="R285" s="54"/>
      <c r="S285" s="55"/>
      <c r="T285" s="54"/>
      <c r="U285" s="55"/>
      <c r="V285" s="56"/>
      <c r="W285" s="55"/>
      <c r="X285" s="56"/>
      <c r="Y285" s="55"/>
      <c r="Z285" s="56"/>
      <c r="AA285" s="55"/>
      <c r="AB285" s="56"/>
      <c r="AC285" s="55"/>
      <c r="AD285" s="56"/>
      <c r="AE285" s="55"/>
      <c r="AF285" s="56"/>
      <c r="AG285" s="56" t="str">
        <f t="shared" si="95"/>
        <v/>
      </c>
      <c r="AH285" s="55"/>
      <c r="AI285" s="56"/>
      <c r="AJ285" s="55"/>
      <c r="AK285" s="56"/>
      <c r="AL285" s="55"/>
      <c r="AM285" s="54"/>
      <c r="AN285" s="54" t="str">
        <f t="shared" si="94"/>
        <v/>
      </c>
      <c r="AO285" s="55"/>
      <c r="AP285" s="54"/>
      <c r="AQ285" s="55"/>
      <c r="AR285" s="54"/>
      <c r="AS285" s="55"/>
      <c r="AT285" s="54"/>
      <c r="AU285" s="56" t="str">
        <f t="shared" si="104"/>
        <v/>
      </c>
      <c r="AV285" s="56"/>
      <c r="AW285" s="54"/>
      <c r="AX285" s="54"/>
      <c r="AY285" s="69" t="str">
        <f t="shared" si="103"/>
        <v/>
      </c>
      <c r="AZ285" s="69"/>
      <c r="BA285" s="50"/>
      <c r="BB285" s="51"/>
      <c r="BC285" s="51"/>
      <c r="BD285" s="149" t="str">
        <f t="shared" ref="BD285:BD332" si="105">IF(AND(G285="",AH285="",AO285="",AV285=""), "--", IF(AND(G285&gt;=AH285,G285&gt;=AO285,G285&gt;=AV285), F285, IF(AND(AH285&gt;=AO285,AH285&gt;=AV285), AG285, IF(AO285&gt;=AV285, AN285, IF(ISNUMBER(AV285), AU285, "--")))))</f>
        <v>--</v>
      </c>
      <c r="BE285" s="150" t="str">
        <f t="shared" ref="BE285:BE332" si="106">IF(BD285="--","--", IF(BD285=F285,"A","--"))</f>
        <v>--</v>
      </c>
      <c r="BF285" s="150" t="str">
        <f t="shared" ref="BF285:BF348" si="107">IF(BD285="--","--", IF(BD285=AG285,"O", IF(BD285=AN285,"I", IF(BD285=AU285,"P", IF(BD285=F285,"A")))))</f>
        <v>--</v>
      </c>
      <c r="BG285" s="151" t="str">
        <f t="shared" ref="BG285:BG332" si="108">IF(AND(G285="",AH285="",AO285="",AV285=""), "--", IF(AND(G285&gt;=AH285,G285&gt;=AO285,G285&gt;=AV285), G285, IF(AND(AH285&gt;=AO285,AH285&gt;=AV285), AH285, IF(AO285&gt;=AV285, AO285, IF(ISNUMBER(AV285), AV285, "--")))))</f>
        <v>--</v>
      </c>
      <c r="BH285" s="149" t="str">
        <f t="shared" si="96"/>
        <v>--</v>
      </c>
      <c r="BI285" s="150" t="str">
        <f t="shared" si="97"/>
        <v>--</v>
      </c>
      <c r="BJ285" s="150" t="str">
        <f t="shared" si="98"/>
        <v>--</v>
      </c>
      <c r="BK285" s="151" t="str">
        <f t="shared" si="99"/>
        <v>--</v>
      </c>
      <c r="BL285" s="49" t="str">
        <f t="shared" si="100"/>
        <v/>
      </c>
      <c r="BM285" s="50" t="str">
        <f t="shared" si="89"/>
        <v/>
      </c>
      <c r="BN285" s="49" t="str">
        <f t="shared" si="101"/>
        <v/>
      </c>
      <c r="BO285" s="50" t="str">
        <f t="shared" si="102"/>
        <v/>
      </c>
      <c r="BP285" s="50"/>
      <c r="BQ285" s="50"/>
      <c r="BR285" s="51"/>
      <c r="BS285" s="51"/>
      <c r="BT285" s="51"/>
      <c r="BU285" s="51"/>
      <c r="BV285" s="50">
        <v>1</v>
      </c>
      <c r="BW285" s="50">
        <v>1</v>
      </c>
      <c r="BX285" s="50">
        <v>1</v>
      </c>
      <c r="BY285" s="50">
        <v>1</v>
      </c>
    </row>
    <row r="286" spans="1:77" s="48" customFormat="1" ht="15" customHeight="1">
      <c r="A286" s="223">
        <v>311</v>
      </c>
      <c r="B286" s="169" t="s">
        <v>560</v>
      </c>
      <c r="C286" s="53" t="s">
        <v>561</v>
      </c>
      <c r="D286" s="303" t="s">
        <v>1495</v>
      </c>
      <c r="E286" s="132"/>
      <c r="F286" s="132"/>
      <c r="G286" s="152"/>
      <c r="H286" s="152"/>
      <c r="I286" s="66"/>
      <c r="J286" s="66"/>
      <c r="K286" s="52" t="s">
        <v>25</v>
      </c>
      <c r="L286" s="54"/>
      <c r="M286" s="55"/>
      <c r="N286" s="54"/>
      <c r="O286" s="55"/>
      <c r="P286" s="54"/>
      <c r="Q286" s="55"/>
      <c r="R286" s="54"/>
      <c r="S286" s="55"/>
      <c r="T286" s="54"/>
      <c r="U286" s="55"/>
      <c r="V286" s="56"/>
      <c r="W286" s="55"/>
      <c r="X286" s="56"/>
      <c r="Y286" s="55"/>
      <c r="Z286" s="56"/>
      <c r="AA286" s="55"/>
      <c r="AB286" s="56">
        <v>0.7</v>
      </c>
      <c r="AC286" s="55">
        <v>37226</v>
      </c>
      <c r="AD286" s="56"/>
      <c r="AE286" s="55"/>
      <c r="AF286" s="56"/>
      <c r="AG286" s="56" t="str">
        <f t="shared" si="95"/>
        <v/>
      </c>
      <c r="AH286" s="55"/>
      <c r="AI286" s="56"/>
      <c r="AJ286" s="55"/>
      <c r="AK286" s="56"/>
      <c r="AL286" s="55"/>
      <c r="AM286" s="54"/>
      <c r="AN286" s="54" t="str">
        <f t="shared" si="94"/>
        <v/>
      </c>
      <c r="AO286" s="55"/>
      <c r="AP286" s="54">
        <v>0.1</v>
      </c>
      <c r="AQ286" s="55">
        <v>32356</v>
      </c>
      <c r="AR286" s="54"/>
      <c r="AS286" s="55"/>
      <c r="AT286" s="54"/>
      <c r="AU286" s="56" t="str">
        <f t="shared" si="104"/>
        <v/>
      </c>
      <c r="AV286" s="56"/>
      <c r="AW286" s="54"/>
      <c r="AX286" s="54"/>
      <c r="AY286" s="69">
        <f t="shared" si="103"/>
        <v>1</v>
      </c>
      <c r="AZ286" s="69">
        <v>1</v>
      </c>
      <c r="BA286" s="50"/>
      <c r="BB286" s="51"/>
      <c r="BC286" s="51"/>
      <c r="BD286" s="149" t="str">
        <f t="shared" si="105"/>
        <v>--</v>
      </c>
      <c r="BE286" s="150" t="str">
        <f t="shared" si="106"/>
        <v>--</v>
      </c>
      <c r="BF286" s="150" t="str">
        <f t="shared" si="107"/>
        <v>--</v>
      </c>
      <c r="BG286" s="151" t="str">
        <f t="shared" si="108"/>
        <v>--</v>
      </c>
      <c r="BH286" s="149">
        <f t="shared" si="96"/>
        <v>0.7</v>
      </c>
      <c r="BI286" s="150" t="str">
        <f t="shared" si="97"/>
        <v>--</v>
      </c>
      <c r="BJ286" s="150" t="str">
        <f t="shared" si="98"/>
        <v>O</v>
      </c>
      <c r="BK286" s="151">
        <f t="shared" si="99"/>
        <v>37226</v>
      </c>
      <c r="BL286" s="49" t="str">
        <f t="shared" si="100"/>
        <v/>
      </c>
      <c r="BM286" s="50" t="str">
        <f t="shared" si="89"/>
        <v/>
      </c>
      <c r="BN286" s="49" t="str">
        <f t="shared" si="101"/>
        <v/>
      </c>
      <c r="BO286" s="50" t="str">
        <f t="shared" si="102"/>
        <v/>
      </c>
      <c r="BP286" s="50"/>
      <c r="BQ286" s="50"/>
      <c r="BR286" s="51"/>
      <c r="BS286" s="51"/>
      <c r="BT286" s="51"/>
      <c r="BU286" s="51"/>
      <c r="BV286" s="50">
        <v>1</v>
      </c>
      <c r="BW286" s="50">
        <v>1</v>
      </c>
      <c r="BX286" s="50">
        <v>1</v>
      </c>
      <c r="BY286" s="50">
        <v>1</v>
      </c>
    </row>
    <row r="287" spans="1:77" s="48" customFormat="1" ht="15" customHeight="1">
      <c r="A287" s="223">
        <v>312</v>
      </c>
      <c r="B287" s="169" t="s">
        <v>562</v>
      </c>
      <c r="C287" s="53" t="s">
        <v>1302</v>
      </c>
      <c r="D287" s="302" t="s">
        <v>1494</v>
      </c>
      <c r="E287" s="132">
        <v>0.09</v>
      </c>
      <c r="F287" s="132">
        <f>AB287</f>
        <v>0.09</v>
      </c>
      <c r="G287" s="152"/>
      <c r="H287" s="152">
        <v>43231</v>
      </c>
      <c r="I287" s="66" t="s">
        <v>36</v>
      </c>
      <c r="J287" s="66">
        <v>0.3</v>
      </c>
      <c r="K287" s="52" t="s">
        <v>25</v>
      </c>
      <c r="L287" s="54">
        <v>0.3</v>
      </c>
      <c r="M287" s="55">
        <v>41153</v>
      </c>
      <c r="N287" s="54"/>
      <c r="O287" s="55"/>
      <c r="P287" s="54"/>
      <c r="Q287" s="55"/>
      <c r="R287" s="54"/>
      <c r="S287" s="55"/>
      <c r="T287" s="54"/>
      <c r="U287" s="55"/>
      <c r="V287" s="56"/>
      <c r="W287" s="55"/>
      <c r="X287" s="56"/>
      <c r="Y287" s="55"/>
      <c r="Z287" s="56">
        <v>0.17</v>
      </c>
      <c r="AA287" s="55">
        <v>39783</v>
      </c>
      <c r="AB287" s="56">
        <v>0.09</v>
      </c>
      <c r="AC287" s="55">
        <v>39783</v>
      </c>
      <c r="AD287" s="56"/>
      <c r="AE287" s="55"/>
      <c r="AF287" s="56"/>
      <c r="AG287" s="56" t="str">
        <f t="shared" si="95"/>
        <v/>
      </c>
      <c r="AH287" s="55"/>
      <c r="AI287" s="56"/>
      <c r="AJ287" s="55"/>
      <c r="AK287" s="56">
        <v>0.05</v>
      </c>
      <c r="AL287" s="55">
        <v>35004</v>
      </c>
      <c r="AM287" s="54"/>
      <c r="AN287" s="54" t="str">
        <f t="shared" si="94"/>
        <v/>
      </c>
      <c r="AO287" s="55"/>
      <c r="AP287" s="54"/>
      <c r="AQ287" s="55"/>
      <c r="AR287" s="54"/>
      <c r="AS287" s="55"/>
      <c r="AT287" s="54"/>
      <c r="AU287" s="56" t="str">
        <f t="shared" si="104"/>
        <v/>
      </c>
      <c r="AV287" s="56"/>
      <c r="AW287" s="54"/>
      <c r="AX287" s="54"/>
      <c r="AY287" s="69">
        <f t="shared" si="103"/>
        <v>1</v>
      </c>
      <c r="AZ287" s="69">
        <v>1</v>
      </c>
      <c r="BA287" s="50"/>
      <c r="BB287" s="51"/>
      <c r="BC287" s="51"/>
      <c r="BD287" s="149" t="str">
        <f t="shared" si="105"/>
        <v>--</v>
      </c>
      <c r="BE287" s="150" t="str">
        <f t="shared" si="106"/>
        <v>--</v>
      </c>
      <c r="BF287" s="150" t="str">
        <f t="shared" si="107"/>
        <v>--</v>
      </c>
      <c r="BG287" s="151" t="str">
        <f t="shared" si="108"/>
        <v>--</v>
      </c>
      <c r="BH287" s="149">
        <f t="shared" si="96"/>
        <v>0.09</v>
      </c>
      <c r="BI287" s="150" t="str">
        <f t="shared" si="97"/>
        <v>A</v>
      </c>
      <c r="BJ287" s="150" t="str">
        <f t="shared" si="98"/>
        <v>O</v>
      </c>
      <c r="BK287" s="151">
        <f t="shared" si="99"/>
        <v>43231</v>
      </c>
      <c r="BL287" s="49">
        <f t="shared" si="100"/>
        <v>0.3</v>
      </c>
      <c r="BM287" s="50" t="str">
        <f t="shared" si="89"/>
        <v>S</v>
      </c>
      <c r="BN287" s="49">
        <f t="shared" si="101"/>
        <v>0.3</v>
      </c>
      <c r="BO287" s="50" t="str">
        <f t="shared" si="102"/>
        <v>S</v>
      </c>
      <c r="BP287" s="50"/>
      <c r="BQ287" s="50"/>
      <c r="BR287" s="51"/>
      <c r="BS287" s="51"/>
      <c r="BT287" s="51"/>
      <c r="BU287" s="51"/>
      <c r="BV287" s="50">
        <v>1</v>
      </c>
      <c r="BW287" s="50">
        <v>1</v>
      </c>
      <c r="BX287" s="50">
        <v>1</v>
      </c>
      <c r="BY287" s="50">
        <v>1</v>
      </c>
    </row>
    <row r="288" spans="1:77" s="48" customFormat="1" ht="15" customHeight="1">
      <c r="A288" s="223">
        <v>314</v>
      </c>
      <c r="B288" s="169" t="s">
        <v>563</v>
      </c>
      <c r="C288" s="57" t="s">
        <v>564</v>
      </c>
      <c r="D288" s="57"/>
      <c r="E288" s="153"/>
      <c r="F288" s="153"/>
      <c r="G288" s="154"/>
      <c r="H288" s="154"/>
      <c r="I288" s="67"/>
      <c r="J288" s="67"/>
      <c r="K288" s="72"/>
      <c r="L288" s="54"/>
      <c r="M288" s="55"/>
      <c r="N288" s="54"/>
      <c r="O288" s="55"/>
      <c r="P288" s="54"/>
      <c r="Q288" s="55"/>
      <c r="R288" s="54"/>
      <c r="S288" s="55"/>
      <c r="T288" s="54"/>
      <c r="U288" s="55"/>
      <c r="V288" s="56"/>
      <c r="W288" s="55"/>
      <c r="X288" s="56"/>
      <c r="Y288" s="55"/>
      <c r="Z288" s="56"/>
      <c r="AA288" s="55"/>
      <c r="AB288" s="56"/>
      <c r="AC288" s="55"/>
      <c r="AD288" s="56"/>
      <c r="AE288" s="55"/>
      <c r="AF288" s="56"/>
      <c r="AG288" s="56" t="str">
        <f t="shared" si="95"/>
        <v/>
      </c>
      <c r="AH288" s="55"/>
      <c r="AI288" s="56"/>
      <c r="AJ288" s="55"/>
      <c r="AK288" s="56"/>
      <c r="AL288" s="55"/>
      <c r="AM288" s="54"/>
      <c r="AN288" s="54" t="str">
        <f t="shared" si="94"/>
        <v/>
      </c>
      <c r="AO288" s="55"/>
      <c r="AP288" s="54"/>
      <c r="AQ288" s="55"/>
      <c r="AR288" s="54"/>
      <c r="AS288" s="55"/>
      <c r="AT288" s="54"/>
      <c r="AU288" s="56" t="str">
        <f t="shared" si="104"/>
        <v/>
      </c>
      <c r="AV288" s="56"/>
      <c r="AW288" s="54"/>
      <c r="AX288" s="54"/>
      <c r="AY288" s="69" t="str">
        <f t="shared" si="103"/>
        <v/>
      </c>
      <c r="AZ288" s="69"/>
      <c r="BA288" s="50"/>
      <c r="BB288" s="51"/>
      <c r="BC288" s="51"/>
      <c r="BD288" s="149" t="str">
        <f t="shared" si="105"/>
        <v>--</v>
      </c>
      <c r="BE288" s="150" t="str">
        <f t="shared" si="106"/>
        <v>--</v>
      </c>
      <c r="BF288" s="150" t="str">
        <f t="shared" si="107"/>
        <v>--</v>
      </c>
      <c r="BG288" s="151" t="str">
        <f t="shared" si="108"/>
        <v>--</v>
      </c>
      <c r="BH288" s="149" t="str">
        <f t="shared" si="96"/>
        <v>--</v>
      </c>
      <c r="BI288" s="150" t="str">
        <f t="shared" si="97"/>
        <v>--</v>
      </c>
      <c r="BJ288" s="150" t="str">
        <f t="shared" si="98"/>
        <v>--</v>
      </c>
      <c r="BK288" s="151" t="str">
        <f t="shared" si="99"/>
        <v>--</v>
      </c>
      <c r="BL288" s="49" t="str">
        <f t="shared" si="100"/>
        <v/>
      </c>
      <c r="BM288" s="50" t="str">
        <f t="shared" ref="BM288:BM291" si="109">IF(COUNTBLANK(BL288),"",IF(BL288=J288,"S",IF(BL288=P288,"T",IF(BL288=X288,"O",IF(BL288=N288,"Tint","")))))</f>
        <v/>
      </c>
      <c r="BN288" s="49" t="str">
        <f t="shared" si="101"/>
        <v/>
      </c>
      <c r="BO288" s="50" t="str">
        <f t="shared" si="102"/>
        <v/>
      </c>
      <c r="BP288" s="50"/>
      <c r="BQ288" s="50"/>
      <c r="BR288" s="51"/>
      <c r="BS288" s="51"/>
      <c r="BT288" s="51"/>
      <c r="BU288" s="51"/>
      <c r="BV288" s="50">
        <v>1</v>
      </c>
      <c r="BW288" s="50">
        <v>1</v>
      </c>
      <c r="BX288" s="50">
        <v>1</v>
      </c>
      <c r="BY288" s="50">
        <v>1</v>
      </c>
    </row>
    <row r="289" spans="1:77" s="48" customFormat="1" ht="15" customHeight="1">
      <c r="A289" s="223">
        <v>315</v>
      </c>
      <c r="B289" s="170" t="s">
        <v>565</v>
      </c>
      <c r="C289" s="57" t="s">
        <v>566</v>
      </c>
      <c r="D289" s="57"/>
      <c r="E289" s="153"/>
      <c r="F289" s="153"/>
      <c r="G289" s="154"/>
      <c r="H289" s="154"/>
      <c r="I289" s="67"/>
      <c r="J289" s="67"/>
      <c r="K289" s="72"/>
      <c r="L289" s="54"/>
      <c r="M289" s="55"/>
      <c r="N289" s="54"/>
      <c r="O289" s="55"/>
      <c r="P289" s="54"/>
      <c r="Q289" s="55"/>
      <c r="R289" s="54"/>
      <c r="S289" s="55"/>
      <c r="T289" s="54"/>
      <c r="U289" s="55"/>
      <c r="V289" s="56"/>
      <c r="W289" s="55"/>
      <c r="X289" s="56"/>
      <c r="Y289" s="55"/>
      <c r="Z289" s="56"/>
      <c r="AA289" s="55"/>
      <c r="AB289" s="56"/>
      <c r="AC289" s="55"/>
      <c r="AD289" s="56"/>
      <c r="AE289" s="55"/>
      <c r="AF289" s="56"/>
      <c r="AG289" s="56" t="str">
        <f t="shared" si="95"/>
        <v/>
      </c>
      <c r="AH289" s="55"/>
      <c r="AI289" s="56"/>
      <c r="AJ289" s="55"/>
      <c r="AK289" s="56"/>
      <c r="AL289" s="55"/>
      <c r="AM289" s="54"/>
      <c r="AN289" s="54" t="str">
        <f t="shared" si="94"/>
        <v/>
      </c>
      <c r="AO289" s="55"/>
      <c r="AP289" s="54"/>
      <c r="AQ289" s="55"/>
      <c r="AR289" s="54"/>
      <c r="AS289" s="55"/>
      <c r="AT289" s="54"/>
      <c r="AU289" s="56" t="str">
        <f t="shared" si="104"/>
        <v/>
      </c>
      <c r="AV289" s="56"/>
      <c r="AW289" s="54"/>
      <c r="AX289" s="54"/>
      <c r="AY289" s="69" t="str">
        <f t="shared" si="103"/>
        <v/>
      </c>
      <c r="AZ289" s="69"/>
      <c r="BA289" s="50"/>
      <c r="BB289" s="51"/>
      <c r="BC289" s="51"/>
      <c r="BD289" s="149" t="str">
        <f t="shared" si="105"/>
        <v>--</v>
      </c>
      <c r="BE289" s="150" t="str">
        <f t="shared" si="106"/>
        <v>--</v>
      </c>
      <c r="BF289" s="150" t="str">
        <f t="shared" si="107"/>
        <v>--</v>
      </c>
      <c r="BG289" s="151" t="str">
        <f t="shared" si="108"/>
        <v>--</v>
      </c>
      <c r="BH289" s="149" t="str">
        <f t="shared" si="96"/>
        <v>--</v>
      </c>
      <c r="BI289" s="150" t="str">
        <f t="shared" si="97"/>
        <v>--</v>
      </c>
      <c r="BJ289" s="150" t="str">
        <f t="shared" si="98"/>
        <v>--</v>
      </c>
      <c r="BK289" s="151" t="str">
        <f t="shared" si="99"/>
        <v>--</v>
      </c>
      <c r="BL289" s="49" t="str">
        <f t="shared" si="100"/>
        <v/>
      </c>
      <c r="BM289" s="50" t="str">
        <f t="shared" si="109"/>
        <v/>
      </c>
      <c r="BN289" s="49" t="str">
        <f t="shared" si="101"/>
        <v/>
      </c>
      <c r="BO289" s="50" t="str">
        <f t="shared" si="102"/>
        <v/>
      </c>
      <c r="BP289" s="50"/>
      <c r="BQ289" s="50"/>
      <c r="BR289" s="51"/>
      <c r="BS289" s="51"/>
      <c r="BT289" s="51"/>
      <c r="BU289" s="51"/>
      <c r="BV289" s="50">
        <v>1</v>
      </c>
      <c r="BW289" s="50">
        <v>1</v>
      </c>
      <c r="BX289" s="50">
        <v>1</v>
      </c>
      <c r="BY289" s="50">
        <v>1</v>
      </c>
    </row>
    <row r="290" spans="1:77" s="48" customFormat="1" ht="15" customHeight="1">
      <c r="A290" s="223">
        <v>316</v>
      </c>
      <c r="B290" s="169" t="s">
        <v>567</v>
      </c>
      <c r="C290" s="53" t="s">
        <v>1281</v>
      </c>
      <c r="D290" s="302" t="s">
        <v>1494</v>
      </c>
      <c r="E290" s="132">
        <v>0.3</v>
      </c>
      <c r="F290" s="132">
        <f>AK290</f>
        <v>0.3</v>
      </c>
      <c r="G290" s="152"/>
      <c r="H290" s="152">
        <v>43231</v>
      </c>
      <c r="I290" s="66" t="s">
        <v>36</v>
      </c>
      <c r="J290" s="66"/>
      <c r="K290" s="52" t="s">
        <v>25</v>
      </c>
      <c r="L290" s="54">
        <v>0.2</v>
      </c>
      <c r="M290" s="55">
        <v>36220</v>
      </c>
      <c r="N290" s="54"/>
      <c r="O290" s="55"/>
      <c r="P290" s="54"/>
      <c r="Q290" s="55"/>
      <c r="R290" s="54"/>
      <c r="S290" s="55"/>
      <c r="T290" s="54"/>
      <c r="U290" s="55"/>
      <c r="V290" s="56"/>
      <c r="W290" s="55"/>
      <c r="X290" s="56">
        <v>0.6</v>
      </c>
      <c r="Y290" s="55">
        <v>39783</v>
      </c>
      <c r="Z290" s="56">
        <v>0.06</v>
      </c>
      <c r="AA290" s="55">
        <v>39783</v>
      </c>
      <c r="AB290" s="56">
        <v>0.03</v>
      </c>
      <c r="AC290" s="55">
        <v>39783</v>
      </c>
      <c r="AD290" s="56">
        <v>1.6000000000000001E-4</v>
      </c>
      <c r="AE290" s="55">
        <v>39783</v>
      </c>
      <c r="AF290" s="56"/>
      <c r="AG290" s="56" t="str">
        <f t="shared" si="95"/>
        <v/>
      </c>
      <c r="AH290" s="55"/>
      <c r="AI290" s="56"/>
      <c r="AJ290" s="55"/>
      <c r="AK290" s="56">
        <v>0.3</v>
      </c>
      <c r="AL290" s="55">
        <v>34881</v>
      </c>
      <c r="AM290" s="54"/>
      <c r="AN290" s="54" t="str">
        <f t="shared" si="94"/>
        <v/>
      </c>
      <c r="AO290" s="55"/>
      <c r="AP290" s="54"/>
      <c r="AQ290" s="55"/>
      <c r="AR290" s="54"/>
      <c r="AS290" s="55"/>
      <c r="AT290" s="54"/>
      <c r="AU290" s="56" t="str">
        <f t="shared" si="104"/>
        <v/>
      </c>
      <c r="AV290" s="56"/>
      <c r="AW290" s="54"/>
      <c r="AX290" s="54"/>
      <c r="AY290" s="69">
        <f t="shared" si="103"/>
        <v>1</v>
      </c>
      <c r="AZ290" s="69">
        <v>1</v>
      </c>
      <c r="BA290" s="50"/>
      <c r="BB290" s="51"/>
      <c r="BC290" s="51"/>
      <c r="BD290" s="149" t="str">
        <f t="shared" si="105"/>
        <v>--</v>
      </c>
      <c r="BE290" s="150" t="str">
        <f t="shared" si="106"/>
        <v>--</v>
      </c>
      <c r="BF290" s="150" t="str">
        <f t="shared" si="107"/>
        <v>--</v>
      </c>
      <c r="BG290" s="151" t="str">
        <f t="shared" si="108"/>
        <v>--</v>
      </c>
      <c r="BH290" s="149">
        <f t="shared" si="96"/>
        <v>0.3</v>
      </c>
      <c r="BI290" s="150" t="str">
        <f t="shared" si="97"/>
        <v>A</v>
      </c>
      <c r="BJ290" s="150" t="str">
        <f t="shared" si="98"/>
        <v>I</v>
      </c>
      <c r="BK290" s="151">
        <f t="shared" si="99"/>
        <v>43231</v>
      </c>
      <c r="BL290" s="49">
        <f t="shared" si="100"/>
        <v>0.6</v>
      </c>
      <c r="BM290" s="50" t="str">
        <f t="shared" si="109"/>
        <v>O</v>
      </c>
      <c r="BN290" s="49">
        <f t="shared" si="101"/>
        <v>0.6</v>
      </c>
      <c r="BO290" s="50" t="str">
        <f t="shared" si="102"/>
        <v>O</v>
      </c>
      <c r="BP290" s="50"/>
      <c r="BQ290" s="50"/>
      <c r="BR290" s="51"/>
      <c r="BS290" s="51"/>
      <c r="BT290" s="51"/>
      <c r="BU290" s="51"/>
      <c r="BV290" s="50">
        <v>1</v>
      </c>
      <c r="BW290" s="50">
        <v>1</v>
      </c>
      <c r="BX290" s="50">
        <v>3.9</v>
      </c>
      <c r="BY290" s="50">
        <v>2.1</v>
      </c>
    </row>
    <row r="291" spans="1:77" s="48" customFormat="1" ht="15" customHeight="1">
      <c r="A291" s="223">
        <v>320</v>
      </c>
      <c r="B291" s="169" t="s">
        <v>375</v>
      </c>
      <c r="C291" s="57" t="s">
        <v>1314</v>
      </c>
      <c r="D291" s="57"/>
      <c r="E291" s="153"/>
      <c r="F291" s="153"/>
      <c r="G291" s="154"/>
      <c r="H291" s="154"/>
      <c r="I291" s="67"/>
      <c r="J291" s="67"/>
      <c r="K291" s="72"/>
      <c r="L291" s="54"/>
      <c r="M291" s="55"/>
      <c r="N291" s="54"/>
      <c r="O291" s="55"/>
      <c r="P291" s="54"/>
      <c r="Q291" s="55"/>
      <c r="R291" s="54"/>
      <c r="S291" s="55"/>
      <c r="T291" s="54"/>
      <c r="U291" s="55"/>
      <c r="V291" s="56"/>
      <c r="W291" s="55"/>
      <c r="X291" s="56"/>
      <c r="Y291" s="55"/>
      <c r="Z291" s="56"/>
      <c r="AA291" s="55"/>
      <c r="AB291" s="56"/>
      <c r="AC291" s="55"/>
      <c r="AD291" s="56"/>
      <c r="AE291" s="55"/>
      <c r="AF291" s="56"/>
      <c r="AG291" s="56" t="str">
        <f t="shared" si="95"/>
        <v/>
      </c>
      <c r="AH291" s="55"/>
      <c r="AI291" s="56"/>
      <c r="AJ291" s="55"/>
      <c r="AK291" s="56"/>
      <c r="AL291" s="55"/>
      <c r="AM291" s="54"/>
      <c r="AN291" s="54" t="str">
        <f t="shared" si="94"/>
        <v/>
      </c>
      <c r="AO291" s="55"/>
      <c r="AP291" s="54"/>
      <c r="AQ291" s="55"/>
      <c r="AR291" s="54"/>
      <c r="AS291" s="55"/>
      <c r="AT291" s="54"/>
      <c r="AU291" s="56" t="str">
        <f t="shared" si="104"/>
        <v/>
      </c>
      <c r="AV291" s="56"/>
      <c r="AW291" s="54"/>
      <c r="AX291" s="54"/>
      <c r="AY291" s="69" t="str">
        <f t="shared" si="103"/>
        <v/>
      </c>
      <c r="AZ291" s="69"/>
      <c r="BA291" s="50"/>
      <c r="BB291" s="51"/>
      <c r="BC291" s="51"/>
      <c r="BD291" s="149" t="str">
        <f t="shared" si="105"/>
        <v>--</v>
      </c>
      <c r="BE291" s="150" t="str">
        <f t="shared" si="106"/>
        <v>--</v>
      </c>
      <c r="BF291" s="150" t="str">
        <f t="shared" si="107"/>
        <v>--</v>
      </c>
      <c r="BG291" s="151" t="str">
        <f t="shared" si="108"/>
        <v>--</v>
      </c>
      <c r="BH291" s="149" t="str">
        <f t="shared" si="96"/>
        <v>--</v>
      </c>
      <c r="BI291" s="150" t="str">
        <f t="shared" si="97"/>
        <v>--</v>
      </c>
      <c r="BJ291" s="150" t="str">
        <f t="shared" si="98"/>
        <v>--</v>
      </c>
      <c r="BK291" s="151" t="str">
        <f t="shared" si="99"/>
        <v>--</v>
      </c>
      <c r="BL291" s="49" t="str">
        <f t="shared" si="100"/>
        <v/>
      </c>
      <c r="BM291" s="50" t="str">
        <f t="shared" si="109"/>
        <v/>
      </c>
      <c r="BN291" s="49" t="str">
        <f t="shared" si="101"/>
        <v/>
      </c>
      <c r="BO291" s="50" t="str">
        <f t="shared" si="102"/>
        <v/>
      </c>
      <c r="BP291" s="50"/>
      <c r="BQ291" s="50"/>
      <c r="BR291" s="51"/>
      <c r="BS291" s="51"/>
      <c r="BT291" s="51"/>
      <c r="BU291" s="51"/>
      <c r="BV291" s="50">
        <v>1</v>
      </c>
      <c r="BW291" s="50">
        <v>1</v>
      </c>
      <c r="BX291" s="50">
        <v>1</v>
      </c>
      <c r="BY291" s="50">
        <v>1</v>
      </c>
    </row>
    <row r="292" spans="1:77" s="48" customFormat="1" ht="15" customHeight="1">
      <c r="A292" s="223">
        <v>319</v>
      </c>
      <c r="B292" s="169" t="s">
        <v>568</v>
      </c>
      <c r="C292" s="53" t="s">
        <v>1283</v>
      </c>
      <c r="D292" s="13"/>
      <c r="E292" s="132"/>
      <c r="F292" s="132"/>
      <c r="G292" s="152"/>
      <c r="H292" s="152"/>
      <c r="I292" s="66"/>
      <c r="J292" s="66"/>
      <c r="K292" s="52"/>
      <c r="L292" s="54"/>
      <c r="M292" s="55"/>
      <c r="N292" s="54"/>
      <c r="O292" s="55"/>
      <c r="P292" s="54"/>
      <c r="Q292" s="55"/>
      <c r="R292" s="54"/>
      <c r="S292" s="55"/>
      <c r="T292" s="54"/>
      <c r="U292" s="55"/>
      <c r="V292" s="56"/>
      <c r="W292" s="55"/>
      <c r="X292" s="56"/>
      <c r="Y292" s="55"/>
      <c r="Z292" s="56"/>
      <c r="AA292" s="55"/>
      <c r="AB292" s="56"/>
      <c r="AC292" s="55"/>
      <c r="AD292" s="56"/>
      <c r="AE292" s="55"/>
      <c r="AF292" s="56"/>
      <c r="AG292" s="56"/>
      <c r="AH292" s="55"/>
      <c r="AI292" s="56"/>
      <c r="AJ292" s="55"/>
      <c r="AK292" s="56"/>
      <c r="AL292" s="55"/>
      <c r="AM292" s="54"/>
      <c r="AN292" s="54"/>
      <c r="AO292" s="55"/>
      <c r="AP292" s="54"/>
      <c r="AQ292" s="55"/>
      <c r="AR292" s="54"/>
      <c r="AS292" s="55"/>
      <c r="AT292" s="54"/>
      <c r="AU292" s="56"/>
      <c r="AV292" s="56"/>
      <c r="AW292" s="54"/>
      <c r="AX292" s="54"/>
      <c r="AY292" s="69" t="str">
        <f t="shared" si="103"/>
        <v/>
      </c>
      <c r="AZ292" s="69"/>
      <c r="BA292" s="50"/>
      <c r="BB292" s="51"/>
      <c r="BC292" s="51"/>
      <c r="BD292" s="149" t="str">
        <f t="shared" si="105"/>
        <v>--</v>
      </c>
      <c r="BE292" s="150" t="str">
        <f t="shared" si="106"/>
        <v>--</v>
      </c>
      <c r="BF292" s="150" t="str">
        <f t="shared" si="107"/>
        <v>--</v>
      </c>
      <c r="BG292" s="151" t="str">
        <f t="shared" si="108"/>
        <v>--</v>
      </c>
      <c r="BH292" s="149" t="str">
        <f t="shared" si="96"/>
        <v>--</v>
      </c>
      <c r="BI292" s="150" t="str">
        <f t="shared" si="97"/>
        <v>--</v>
      </c>
      <c r="BJ292" s="150" t="str">
        <f t="shared" si="98"/>
        <v>--</v>
      </c>
      <c r="BK292" s="151" t="str">
        <f t="shared" si="99"/>
        <v>--</v>
      </c>
      <c r="BL292" s="49" t="str">
        <f t="shared" si="100"/>
        <v/>
      </c>
      <c r="BM292" s="50"/>
      <c r="BN292" s="49" t="str">
        <f t="shared" si="101"/>
        <v/>
      </c>
      <c r="BO292" s="50" t="str">
        <f t="shared" si="102"/>
        <v/>
      </c>
      <c r="BP292" s="50"/>
      <c r="BQ292" s="50"/>
      <c r="BR292" s="51"/>
      <c r="BS292" s="51"/>
      <c r="BT292" s="51"/>
      <c r="BU292" s="51"/>
      <c r="BV292" s="50">
        <v>1</v>
      </c>
      <c r="BW292" s="50">
        <v>1</v>
      </c>
      <c r="BX292" s="50">
        <v>1</v>
      </c>
      <c r="BY292" s="50">
        <v>1</v>
      </c>
    </row>
    <row r="293" spans="1:77" s="48" customFormat="1" ht="15" customHeight="1">
      <c r="A293" s="223">
        <v>638</v>
      </c>
      <c r="B293" s="169" t="s">
        <v>1282</v>
      </c>
      <c r="C293" s="53" t="s">
        <v>1284</v>
      </c>
      <c r="D293" s="13"/>
      <c r="E293" s="132"/>
      <c r="F293" s="132"/>
      <c r="G293" s="152"/>
      <c r="H293" s="152"/>
      <c r="I293" s="66"/>
      <c r="J293" s="66"/>
      <c r="K293" s="52" t="s">
        <v>25</v>
      </c>
      <c r="L293" s="54"/>
      <c r="M293" s="55"/>
      <c r="N293" s="54"/>
      <c r="O293" s="55"/>
      <c r="P293" s="54"/>
      <c r="Q293" s="55"/>
      <c r="R293" s="54">
        <v>2.9999999999999997E-4</v>
      </c>
      <c r="S293" s="55">
        <v>36220</v>
      </c>
      <c r="T293" s="54"/>
      <c r="U293" s="55"/>
      <c r="V293" s="56"/>
      <c r="W293" s="55"/>
      <c r="X293" s="56"/>
      <c r="Y293" s="55"/>
      <c r="Z293" s="56"/>
      <c r="AA293" s="55"/>
      <c r="AB293" s="56"/>
      <c r="AC293" s="55"/>
      <c r="AD293" s="56"/>
      <c r="AE293" s="55"/>
      <c r="AF293" s="56"/>
      <c r="AG293" s="56" t="str">
        <f t="shared" si="95"/>
        <v/>
      </c>
      <c r="AH293" s="55"/>
      <c r="AI293" s="56"/>
      <c r="AJ293" s="55"/>
      <c r="AK293" s="56"/>
      <c r="AL293" s="55"/>
      <c r="AM293" s="54"/>
      <c r="AN293" s="54" t="str">
        <f t="shared" si="94"/>
        <v/>
      </c>
      <c r="AO293" s="55"/>
      <c r="AP293" s="54">
        <v>1E-4</v>
      </c>
      <c r="AQ293" s="55">
        <v>37073</v>
      </c>
      <c r="AR293" s="54"/>
      <c r="AS293" s="55"/>
      <c r="AT293" s="54"/>
      <c r="AU293" s="56" t="str">
        <f t="shared" si="104"/>
        <v/>
      </c>
      <c r="AV293" s="56"/>
      <c r="AW293" s="54"/>
      <c r="AX293" s="54"/>
      <c r="AY293" s="69" t="str">
        <f t="shared" si="103"/>
        <v/>
      </c>
      <c r="AZ293" s="69"/>
      <c r="BA293" s="50"/>
      <c r="BB293" s="51"/>
      <c r="BC293" s="51"/>
      <c r="BD293" s="149" t="str">
        <f t="shared" si="105"/>
        <v>--</v>
      </c>
      <c r="BE293" s="150" t="str">
        <f t="shared" si="106"/>
        <v>--</v>
      </c>
      <c r="BF293" s="150" t="str">
        <f t="shared" si="107"/>
        <v>--</v>
      </c>
      <c r="BG293" s="151" t="str">
        <f t="shared" si="108"/>
        <v>--</v>
      </c>
      <c r="BH293" s="149" t="str">
        <f t="shared" si="96"/>
        <v>--</v>
      </c>
      <c r="BI293" s="150" t="str">
        <f t="shared" si="97"/>
        <v>--</v>
      </c>
      <c r="BJ293" s="150" t="str">
        <f t="shared" si="98"/>
        <v>--</v>
      </c>
      <c r="BK293" s="151" t="str">
        <f t="shared" si="99"/>
        <v>--</v>
      </c>
      <c r="BL293" s="49" t="str">
        <f t="shared" si="100"/>
        <v/>
      </c>
      <c r="BM293" s="50" t="str">
        <f t="shared" ref="BM293:BM324" si="110">IF(COUNTBLANK(BL293),"",IF(BL293=J293,"S",IF(BL293=P293,"T",IF(BL293=X293,"O",IF(BL293=N293,"Tint","")))))</f>
        <v/>
      </c>
      <c r="BN293" s="49" t="str">
        <f t="shared" si="101"/>
        <v/>
      </c>
      <c r="BO293" s="50" t="str">
        <f t="shared" si="102"/>
        <v/>
      </c>
      <c r="BP293" s="50"/>
      <c r="BQ293" s="50"/>
      <c r="BR293" s="51"/>
      <c r="BS293" s="51"/>
      <c r="BT293" s="51"/>
      <c r="BU293" s="51"/>
      <c r="BV293" s="50">
        <v>1</v>
      </c>
      <c r="BW293" s="50">
        <v>1</v>
      </c>
      <c r="BX293" s="50">
        <v>1</v>
      </c>
      <c r="BY293" s="50">
        <v>1</v>
      </c>
    </row>
    <row r="294" spans="1:77" s="48" customFormat="1" ht="15" customHeight="1">
      <c r="A294" s="223">
        <v>321</v>
      </c>
      <c r="B294" s="169" t="s">
        <v>569</v>
      </c>
      <c r="C294" s="53" t="s">
        <v>570</v>
      </c>
      <c r="D294" s="302" t="s">
        <v>1494</v>
      </c>
      <c r="E294" s="132">
        <v>4000</v>
      </c>
      <c r="F294" s="132">
        <f>AB294</f>
        <v>4000</v>
      </c>
      <c r="G294" s="152"/>
      <c r="H294" s="152">
        <v>43231</v>
      </c>
      <c r="I294" s="66" t="s">
        <v>36</v>
      </c>
      <c r="J294" s="66"/>
      <c r="K294" s="52" t="s">
        <v>25</v>
      </c>
      <c r="L294" s="54"/>
      <c r="M294" s="55"/>
      <c r="N294" s="54"/>
      <c r="O294" s="55"/>
      <c r="P294" s="54"/>
      <c r="Q294" s="55"/>
      <c r="R294" s="54"/>
      <c r="S294" s="55"/>
      <c r="T294" s="54"/>
      <c r="U294" s="55"/>
      <c r="V294" s="56"/>
      <c r="W294" s="55"/>
      <c r="X294" s="56">
        <v>28000</v>
      </c>
      <c r="Y294" s="55">
        <v>36251</v>
      </c>
      <c r="Z294" s="56"/>
      <c r="AA294" s="55"/>
      <c r="AB294" s="56">
        <v>4000</v>
      </c>
      <c r="AC294" s="55">
        <v>36617</v>
      </c>
      <c r="AD294" s="56"/>
      <c r="AE294" s="55"/>
      <c r="AF294" s="56"/>
      <c r="AG294" s="56" t="str">
        <f t="shared" si="95"/>
        <v/>
      </c>
      <c r="AH294" s="55"/>
      <c r="AI294" s="56"/>
      <c r="AJ294" s="55"/>
      <c r="AK294" s="56">
        <v>20000</v>
      </c>
      <c r="AL294" s="55">
        <v>41518</v>
      </c>
      <c r="AM294" s="54"/>
      <c r="AN294" s="54" t="str">
        <f t="shared" si="94"/>
        <v/>
      </c>
      <c r="AO294" s="55"/>
      <c r="AP294" s="54"/>
      <c r="AQ294" s="55"/>
      <c r="AR294" s="54"/>
      <c r="AS294" s="55"/>
      <c r="AT294" s="54"/>
      <c r="AU294" s="56" t="str">
        <f t="shared" si="104"/>
        <v/>
      </c>
      <c r="AV294" s="56"/>
      <c r="AW294" s="54"/>
      <c r="AX294" s="54"/>
      <c r="AY294" s="69">
        <f t="shared" si="103"/>
        <v>1</v>
      </c>
      <c r="AZ294" s="69">
        <v>1</v>
      </c>
      <c r="BA294" s="50"/>
      <c r="BB294" s="51"/>
      <c r="BC294" s="51"/>
      <c r="BD294" s="149" t="str">
        <f t="shared" si="105"/>
        <v>--</v>
      </c>
      <c r="BE294" s="150" t="str">
        <f t="shared" si="106"/>
        <v>--</v>
      </c>
      <c r="BF294" s="150" t="str">
        <f t="shared" si="107"/>
        <v>--</v>
      </c>
      <c r="BG294" s="151" t="str">
        <f t="shared" si="108"/>
        <v>--</v>
      </c>
      <c r="BH294" s="149">
        <f t="shared" si="96"/>
        <v>4000</v>
      </c>
      <c r="BI294" s="150" t="str">
        <f t="shared" si="97"/>
        <v>A</v>
      </c>
      <c r="BJ294" s="150" t="str">
        <f t="shared" si="98"/>
        <v>O</v>
      </c>
      <c r="BK294" s="151">
        <f t="shared" si="99"/>
        <v>43231</v>
      </c>
      <c r="BL294" s="49">
        <f t="shared" si="100"/>
        <v>28000</v>
      </c>
      <c r="BM294" s="50" t="str">
        <f t="shared" si="110"/>
        <v>O</v>
      </c>
      <c r="BN294" s="49">
        <f t="shared" si="101"/>
        <v>28000</v>
      </c>
      <c r="BO294" s="50" t="str">
        <f t="shared" si="102"/>
        <v>O</v>
      </c>
      <c r="BP294" s="50"/>
      <c r="BQ294" s="50"/>
      <c r="BR294" s="51"/>
      <c r="BS294" s="51"/>
      <c r="BT294" s="51"/>
      <c r="BU294" s="51"/>
      <c r="BV294" s="50">
        <v>1</v>
      </c>
      <c r="BW294" s="50">
        <v>1</v>
      </c>
      <c r="BX294" s="50">
        <v>1</v>
      </c>
      <c r="BY294" s="50">
        <v>1</v>
      </c>
    </row>
    <row r="295" spans="1:77" s="48" customFormat="1" ht="15" customHeight="1">
      <c r="A295" s="223">
        <v>322</v>
      </c>
      <c r="B295" s="169" t="s">
        <v>571</v>
      </c>
      <c r="C295" s="53" t="s">
        <v>572</v>
      </c>
      <c r="D295" s="13"/>
      <c r="E295" s="132"/>
      <c r="F295" s="132"/>
      <c r="G295" s="152"/>
      <c r="H295" s="152"/>
      <c r="I295" s="66"/>
      <c r="J295" s="66"/>
      <c r="K295" s="52" t="s">
        <v>25</v>
      </c>
      <c r="L295" s="54"/>
      <c r="M295" s="55"/>
      <c r="N295" s="54"/>
      <c r="O295" s="55"/>
      <c r="P295" s="54"/>
      <c r="Q295" s="55"/>
      <c r="R295" s="54"/>
      <c r="S295" s="55"/>
      <c r="T295" s="54">
        <v>5.0000000000000001E-3</v>
      </c>
      <c r="U295" s="55">
        <v>37500</v>
      </c>
      <c r="V295" s="56"/>
      <c r="W295" s="55"/>
      <c r="X295" s="56"/>
      <c r="Y295" s="55"/>
      <c r="Z295" s="56"/>
      <c r="AA295" s="55"/>
      <c r="AB295" s="56"/>
      <c r="AC295" s="55"/>
      <c r="AD295" s="56"/>
      <c r="AE295" s="55"/>
      <c r="AF295" s="56"/>
      <c r="AG295" s="56" t="str">
        <f t="shared" si="95"/>
        <v/>
      </c>
      <c r="AH295" s="55"/>
      <c r="AI295" s="56"/>
      <c r="AJ295" s="55"/>
      <c r="AK295" s="56"/>
      <c r="AL295" s="55"/>
      <c r="AM295" s="54"/>
      <c r="AN295" s="54" t="str">
        <f t="shared" si="94"/>
        <v/>
      </c>
      <c r="AO295" s="55"/>
      <c r="AP295" s="54">
        <v>5.0000000000000001E-3</v>
      </c>
      <c r="AQ295" s="55">
        <v>33117</v>
      </c>
      <c r="AR295" s="54"/>
      <c r="AS295" s="55"/>
      <c r="AT295" s="54"/>
      <c r="AU295" s="56" t="str">
        <f t="shared" si="104"/>
        <v/>
      </c>
      <c r="AV295" s="56"/>
      <c r="AW295" s="54"/>
      <c r="AX295" s="54"/>
      <c r="AY295" s="69" t="str">
        <f t="shared" si="103"/>
        <v/>
      </c>
      <c r="AZ295" s="69"/>
      <c r="BA295" s="50"/>
      <c r="BB295" s="51"/>
      <c r="BC295" s="51"/>
      <c r="BD295" s="149" t="str">
        <f t="shared" si="105"/>
        <v>--</v>
      </c>
      <c r="BE295" s="150" t="str">
        <f t="shared" si="106"/>
        <v>--</v>
      </c>
      <c r="BF295" s="150" t="str">
        <f t="shared" si="107"/>
        <v>--</v>
      </c>
      <c r="BG295" s="151" t="str">
        <f t="shared" si="108"/>
        <v>--</v>
      </c>
      <c r="BH295" s="149" t="str">
        <f t="shared" si="96"/>
        <v>--</v>
      </c>
      <c r="BI295" s="150" t="str">
        <f t="shared" si="97"/>
        <v>--</v>
      </c>
      <c r="BJ295" s="150" t="str">
        <f t="shared" si="98"/>
        <v>--</v>
      </c>
      <c r="BK295" s="151" t="str">
        <f t="shared" si="99"/>
        <v>--</v>
      </c>
      <c r="BL295" s="49" t="str">
        <f t="shared" si="100"/>
        <v/>
      </c>
      <c r="BM295" s="50" t="str">
        <f t="shared" si="110"/>
        <v/>
      </c>
      <c r="BN295" s="49" t="str">
        <f t="shared" si="101"/>
        <v/>
      </c>
      <c r="BO295" s="50" t="str">
        <f t="shared" si="102"/>
        <v/>
      </c>
      <c r="BP295" s="50"/>
      <c r="BQ295" s="50"/>
      <c r="BR295" s="51"/>
      <c r="BS295" s="51"/>
      <c r="BT295" s="51"/>
      <c r="BU295" s="51"/>
      <c r="BV295" s="50">
        <v>1</v>
      </c>
      <c r="BW295" s="50">
        <v>1</v>
      </c>
      <c r="BX295" s="50">
        <v>1</v>
      </c>
      <c r="BY295" s="50">
        <v>1</v>
      </c>
    </row>
    <row r="296" spans="1:77" s="48" customFormat="1" ht="24" customHeight="1">
      <c r="A296" s="223">
        <v>323</v>
      </c>
      <c r="B296" s="169" t="s">
        <v>573</v>
      </c>
      <c r="C296" s="57" t="s">
        <v>574</v>
      </c>
      <c r="D296" s="57"/>
      <c r="E296" s="153"/>
      <c r="F296" s="153"/>
      <c r="G296" s="154"/>
      <c r="H296" s="154"/>
      <c r="I296" s="67"/>
      <c r="J296" s="67"/>
      <c r="K296" s="72"/>
      <c r="L296" s="54"/>
      <c r="M296" s="55"/>
      <c r="N296" s="54"/>
      <c r="O296" s="55"/>
      <c r="P296" s="54"/>
      <c r="Q296" s="55"/>
      <c r="R296" s="54"/>
      <c r="S296" s="55"/>
      <c r="T296" s="54"/>
      <c r="U296" s="55"/>
      <c r="V296" s="56"/>
      <c r="W296" s="55"/>
      <c r="X296" s="56"/>
      <c r="Y296" s="55"/>
      <c r="Z296" s="56"/>
      <c r="AA296" s="55"/>
      <c r="AB296" s="56"/>
      <c r="AC296" s="55"/>
      <c r="AD296" s="56"/>
      <c r="AE296" s="55"/>
      <c r="AF296" s="56"/>
      <c r="AG296" s="56" t="str">
        <f t="shared" si="95"/>
        <v/>
      </c>
      <c r="AH296" s="55"/>
      <c r="AI296" s="56"/>
      <c r="AJ296" s="55"/>
      <c r="AK296" s="56"/>
      <c r="AL296" s="55"/>
      <c r="AM296" s="54"/>
      <c r="AN296" s="54" t="str">
        <f t="shared" si="94"/>
        <v/>
      </c>
      <c r="AO296" s="55"/>
      <c r="AP296" s="54"/>
      <c r="AQ296" s="55"/>
      <c r="AR296" s="54"/>
      <c r="AS296" s="55"/>
      <c r="AT296" s="54"/>
      <c r="AU296" s="56" t="str">
        <f t="shared" si="104"/>
        <v/>
      </c>
      <c r="AV296" s="56"/>
      <c r="AW296" s="54"/>
      <c r="AX296" s="54"/>
      <c r="AY296" s="69" t="str">
        <f t="shared" si="103"/>
        <v/>
      </c>
      <c r="AZ296" s="69"/>
      <c r="BA296" s="50"/>
      <c r="BB296" s="51"/>
      <c r="BC296" s="51"/>
      <c r="BD296" s="149" t="str">
        <f t="shared" si="105"/>
        <v>--</v>
      </c>
      <c r="BE296" s="150" t="str">
        <f t="shared" si="106"/>
        <v>--</v>
      </c>
      <c r="BF296" s="150" t="str">
        <f t="shared" si="107"/>
        <v>--</v>
      </c>
      <c r="BG296" s="151" t="str">
        <f t="shared" si="108"/>
        <v>--</v>
      </c>
      <c r="BH296" s="149" t="str">
        <f t="shared" si="96"/>
        <v>--</v>
      </c>
      <c r="BI296" s="150" t="str">
        <f t="shared" si="97"/>
        <v>--</v>
      </c>
      <c r="BJ296" s="150" t="str">
        <f t="shared" si="98"/>
        <v>--</v>
      </c>
      <c r="BK296" s="151" t="str">
        <f t="shared" si="99"/>
        <v>--</v>
      </c>
      <c r="BL296" s="49" t="str">
        <f t="shared" si="100"/>
        <v/>
      </c>
      <c r="BM296" s="50" t="str">
        <f t="shared" si="110"/>
        <v/>
      </c>
      <c r="BN296" s="49" t="str">
        <f t="shared" si="101"/>
        <v/>
      </c>
      <c r="BO296" s="50" t="str">
        <f t="shared" si="102"/>
        <v/>
      </c>
      <c r="BP296" s="50"/>
      <c r="BQ296" s="50"/>
      <c r="BR296" s="51"/>
      <c r="BS296" s="51"/>
      <c r="BT296" s="51"/>
      <c r="BU296" s="51"/>
      <c r="BV296" s="50">
        <v>1</v>
      </c>
      <c r="BW296" s="50">
        <v>1</v>
      </c>
      <c r="BX296" s="50">
        <v>1</v>
      </c>
      <c r="BY296" s="50">
        <v>1</v>
      </c>
    </row>
    <row r="297" spans="1:77" s="48" customFormat="1" ht="24" customHeight="1">
      <c r="A297" s="223">
        <v>327</v>
      </c>
      <c r="B297" s="169" t="s">
        <v>575</v>
      </c>
      <c r="C297" s="53" t="s">
        <v>576</v>
      </c>
      <c r="D297" s="13"/>
      <c r="E297" s="132"/>
      <c r="F297" s="132"/>
      <c r="G297" s="152"/>
      <c r="H297" s="152"/>
      <c r="I297" s="66"/>
      <c r="J297" s="66"/>
      <c r="K297" s="52" t="s">
        <v>25</v>
      </c>
      <c r="L297" s="54"/>
      <c r="M297" s="55"/>
      <c r="N297" s="54"/>
      <c r="O297" s="55"/>
      <c r="P297" s="54"/>
      <c r="Q297" s="55"/>
      <c r="R297" s="54">
        <v>3.0000000000000001E-3</v>
      </c>
      <c r="S297" s="55">
        <v>34455</v>
      </c>
      <c r="T297" s="54"/>
      <c r="U297" s="55"/>
      <c r="V297" s="56"/>
      <c r="W297" s="55"/>
      <c r="X297" s="56"/>
      <c r="Y297" s="55"/>
      <c r="Z297" s="56"/>
      <c r="AA297" s="55"/>
      <c r="AB297" s="56"/>
      <c r="AC297" s="55"/>
      <c r="AD297" s="56"/>
      <c r="AE297" s="55"/>
      <c r="AF297" s="56">
        <v>4.2999999999999999E-4</v>
      </c>
      <c r="AG297" s="56">
        <f t="shared" si="95"/>
        <v>2.3255813953488372E-3</v>
      </c>
      <c r="AH297" s="55">
        <v>36251</v>
      </c>
      <c r="AI297" s="56"/>
      <c r="AJ297" s="55"/>
      <c r="AK297" s="56"/>
      <c r="AL297" s="55"/>
      <c r="AM297" s="54"/>
      <c r="AN297" s="54" t="str">
        <f t="shared" si="94"/>
        <v/>
      </c>
      <c r="AO297" s="55"/>
      <c r="AP297" s="54"/>
      <c r="AQ297" s="55"/>
      <c r="AR297" s="54"/>
      <c r="AS297" s="55"/>
      <c r="AT297" s="54"/>
      <c r="AU297" s="56" t="str">
        <f t="shared" si="104"/>
        <v/>
      </c>
      <c r="AV297" s="56"/>
      <c r="AW297" s="54"/>
      <c r="AX297" s="54"/>
      <c r="AY297" s="69">
        <f t="shared" si="103"/>
        <v>1</v>
      </c>
      <c r="AZ297" s="69">
        <v>1</v>
      </c>
      <c r="BA297" s="50"/>
      <c r="BB297" s="51"/>
      <c r="BC297" s="51"/>
      <c r="BD297" s="149">
        <f t="shared" si="105"/>
        <v>2.3255813953488372E-3</v>
      </c>
      <c r="BE297" s="150" t="str">
        <f t="shared" si="106"/>
        <v>--</v>
      </c>
      <c r="BF297" s="150" t="str">
        <f t="shared" si="107"/>
        <v>O</v>
      </c>
      <c r="BG297" s="151">
        <f t="shared" si="108"/>
        <v>36251</v>
      </c>
      <c r="BH297" s="149" t="str">
        <f t="shared" si="96"/>
        <v>--</v>
      </c>
      <c r="BI297" s="150" t="str">
        <f t="shared" si="97"/>
        <v>--</v>
      </c>
      <c r="BJ297" s="150" t="str">
        <f t="shared" si="98"/>
        <v>--</v>
      </c>
      <c r="BK297" s="151" t="str">
        <f t="shared" si="99"/>
        <v>--</v>
      </c>
      <c r="BL297" s="49" t="str">
        <f t="shared" si="100"/>
        <v/>
      </c>
      <c r="BM297" s="50" t="str">
        <f t="shared" si="110"/>
        <v/>
      </c>
      <c r="BN297" s="49" t="str">
        <f t="shared" si="101"/>
        <v/>
      </c>
      <c r="BO297" s="50" t="str">
        <f t="shared" si="102"/>
        <v/>
      </c>
      <c r="BP297" s="50"/>
      <c r="BQ297" s="50"/>
      <c r="BR297" s="51"/>
      <c r="BS297" s="51"/>
      <c r="BT297" s="51"/>
      <c r="BU297" s="51"/>
      <c r="BV297" s="50">
        <v>1</v>
      </c>
      <c r="BW297" s="50">
        <v>1</v>
      </c>
      <c r="BX297" s="50">
        <v>1</v>
      </c>
      <c r="BY297" s="50">
        <v>1</v>
      </c>
    </row>
    <row r="298" spans="1:77" s="48" customFormat="1" ht="24" customHeight="1">
      <c r="A298" s="223">
        <v>329</v>
      </c>
      <c r="B298" s="169" t="s">
        <v>577</v>
      </c>
      <c r="C298" s="53" t="s">
        <v>578</v>
      </c>
      <c r="D298" s="303" t="s">
        <v>1495</v>
      </c>
      <c r="E298" s="132"/>
      <c r="F298" s="132"/>
      <c r="G298" s="152"/>
      <c r="H298" s="152"/>
      <c r="I298" s="66"/>
      <c r="J298" s="66"/>
      <c r="K298" s="52" t="s">
        <v>25</v>
      </c>
      <c r="L298" s="54"/>
      <c r="M298" s="55"/>
      <c r="N298" s="54"/>
      <c r="O298" s="55"/>
      <c r="P298" s="54"/>
      <c r="Q298" s="55"/>
      <c r="R298" s="54"/>
      <c r="S298" s="55"/>
      <c r="T298" s="54">
        <v>0.08</v>
      </c>
      <c r="U298" s="55">
        <v>36008</v>
      </c>
      <c r="V298" s="56">
        <v>0.2</v>
      </c>
      <c r="W298" s="55">
        <v>36008</v>
      </c>
      <c r="X298" s="56"/>
      <c r="Y298" s="55"/>
      <c r="Z298" s="56"/>
      <c r="AA298" s="55"/>
      <c r="AB298" s="56">
        <v>20</v>
      </c>
      <c r="AC298" s="55">
        <v>37226</v>
      </c>
      <c r="AD298" s="56"/>
      <c r="AE298" s="55"/>
      <c r="AF298" s="56">
        <v>4.6000000000000001E-4</v>
      </c>
      <c r="AG298" s="56">
        <f t="shared" si="95"/>
        <v>2.1739130434782609E-3</v>
      </c>
      <c r="AH298" s="55">
        <v>36251</v>
      </c>
      <c r="AI298" s="56">
        <v>1.6</v>
      </c>
      <c r="AJ298" s="55">
        <v>36800</v>
      </c>
      <c r="AK298" s="56"/>
      <c r="AL298" s="55"/>
      <c r="AM298" s="54"/>
      <c r="AN298" s="54" t="str">
        <f t="shared" si="94"/>
        <v/>
      </c>
      <c r="AO298" s="55"/>
      <c r="AP298" s="54"/>
      <c r="AQ298" s="55"/>
      <c r="AR298" s="54"/>
      <c r="AS298" s="55"/>
      <c r="AT298" s="54"/>
      <c r="AU298" s="56" t="str">
        <f t="shared" si="104"/>
        <v/>
      </c>
      <c r="AV298" s="56"/>
      <c r="AW298" s="54"/>
      <c r="AX298" s="54"/>
      <c r="AY298" s="69">
        <f t="shared" si="103"/>
        <v>1</v>
      </c>
      <c r="AZ298" s="69">
        <v>1</v>
      </c>
      <c r="BA298" s="50"/>
      <c r="BB298" s="51"/>
      <c r="BC298" s="51"/>
      <c r="BD298" s="149">
        <f t="shared" si="105"/>
        <v>2.1739130434782609E-3</v>
      </c>
      <c r="BE298" s="150" t="str">
        <f t="shared" si="106"/>
        <v>--</v>
      </c>
      <c r="BF298" s="150" t="str">
        <f t="shared" si="107"/>
        <v>O</v>
      </c>
      <c r="BG298" s="151">
        <f t="shared" si="108"/>
        <v>36251</v>
      </c>
      <c r="BH298" s="149">
        <f t="shared" si="96"/>
        <v>20</v>
      </c>
      <c r="BI298" s="150" t="str">
        <f t="shared" si="97"/>
        <v>--</v>
      </c>
      <c r="BJ298" s="150" t="str">
        <f t="shared" si="98"/>
        <v>O</v>
      </c>
      <c r="BK298" s="151">
        <f t="shared" si="99"/>
        <v>37226</v>
      </c>
      <c r="BL298" s="49" t="str">
        <f t="shared" si="100"/>
        <v/>
      </c>
      <c r="BM298" s="50" t="str">
        <f t="shared" si="110"/>
        <v/>
      </c>
      <c r="BN298" s="49" t="str">
        <f t="shared" si="101"/>
        <v/>
      </c>
      <c r="BO298" s="50" t="str">
        <f t="shared" si="102"/>
        <v/>
      </c>
      <c r="BP298" s="50"/>
      <c r="BQ298" s="50"/>
      <c r="BR298" s="51"/>
      <c r="BS298" s="51"/>
      <c r="BT298" s="51"/>
      <c r="BU298" s="51"/>
      <c r="BV298" s="50">
        <v>7.2</v>
      </c>
      <c r="BW298" s="50">
        <v>2.5</v>
      </c>
      <c r="BX298" s="50">
        <v>1</v>
      </c>
      <c r="BY298" s="50">
        <v>1</v>
      </c>
    </row>
    <row r="299" spans="1:77" s="48" customFormat="1" ht="15" customHeight="1">
      <c r="A299" s="223">
        <v>330</v>
      </c>
      <c r="B299" s="169" t="s">
        <v>579</v>
      </c>
      <c r="C299" s="57" t="s">
        <v>1285</v>
      </c>
      <c r="D299" s="57"/>
      <c r="E299" s="153"/>
      <c r="F299" s="153"/>
      <c r="G299" s="154"/>
      <c r="H299" s="154"/>
      <c r="I299" s="67"/>
      <c r="J299" s="67"/>
      <c r="K299" s="72"/>
      <c r="L299" s="54"/>
      <c r="M299" s="55"/>
      <c r="N299" s="54"/>
      <c r="O299" s="55"/>
      <c r="P299" s="54"/>
      <c r="Q299" s="55"/>
      <c r="R299" s="54"/>
      <c r="S299" s="55"/>
      <c r="T299" s="54"/>
      <c r="U299" s="55"/>
      <c r="V299" s="56"/>
      <c r="W299" s="55"/>
      <c r="X299" s="56"/>
      <c r="Y299" s="55"/>
      <c r="Z299" s="56"/>
      <c r="AA299" s="55"/>
      <c r="AB299" s="56"/>
      <c r="AC299" s="55"/>
      <c r="AD299" s="56"/>
      <c r="AE299" s="55"/>
      <c r="AF299" s="56"/>
      <c r="AG299" s="56" t="str">
        <f t="shared" si="95"/>
        <v/>
      </c>
      <c r="AH299" s="55"/>
      <c r="AI299" s="56"/>
      <c r="AJ299" s="55"/>
      <c r="AK299" s="56"/>
      <c r="AL299" s="55"/>
      <c r="AM299" s="54"/>
      <c r="AN299" s="54" t="str">
        <f t="shared" si="94"/>
        <v/>
      </c>
      <c r="AO299" s="55"/>
      <c r="AP299" s="54"/>
      <c r="AQ299" s="55"/>
      <c r="AR299" s="54"/>
      <c r="AS299" s="55"/>
      <c r="AT299" s="54"/>
      <c r="AU299" s="56" t="str">
        <f t="shared" si="104"/>
        <v/>
      </c>
      <c r="AV299" s="56"/>
      <c r="AW299" s="54"/>
      <c r="AX299" s="54"/>
      <c r="AY299" s="69" t="str">
        <f t="shared" si="103"/>
        <v/>
      </c>
      <c r="AZ299" s="69"/>
      <c r="BA299" s="50"/>
      <c r="BB299" s="51"/>
      <c r="BC299" s="51"/>
      <c r="BD299" s="149" t="str">
        <f t="shared" si="105"/>
        <v>--</v>
      </c>
      <c r="BE299" s="150" t="str">
        <f t="shared" si="106"/>
        <v>--</v>
      </c>
      <c r="BF299" s="150" t="str">
        <f t="shared" si="107"/>
        <v>--</v>
      </c>
      <c r="BG299" s="151" t="str">
        <f t="shared" si="108"/>
        <v>--</v>
      </c>
      <c r="BH299" s="149" t="str">
        <f t="shared" si="96"/>
        <v>--</v>
      </c>
      <c r="BI299" s="150" t="str">
        <f t="shared" si="97"/>
        <v>--</v>
      </c>
      <c r="BJ299" s="150" t="str">
        <f t="shared" si="98"/>
        <v>--</v>
      </c>
      <c r="BK299" s="151" t="str">
        <f t="shared" si="99"/>
        <v>--</v>
      </c>
      <c r="BL299" s="49" t="str">
        <f t="shared" si="100"/>
        <v/>
      </c>
      <c r="BM299" s="50" t="str">
        <f t="shared" si="110"/>
        <v/>
      </c>
      <c r="BN299" s="49" t="str">
        <f t="shared" si="101"/>
        <v/>
      </c>
      <c r="BO299" s="50" t="str">
        <f t="shared" si="102"/>
        <v/>
      </c>
      <c r="BP299" s="50"/>
      <c r="BQ299" s="50"/>
      <c r="BR299" s="51"/>
      <c r="BS299" s="51"/>
      <c r="BT299" s="51"/>
      <c r="BU299" s="51"/>
      <c r="BV299" s="50">
        <v>1</v>
      </c>
      <c r="BW299" s="50">
        <v>1</v>
      </c>
      <c r="BX299" s="50">
        <v>1</v>
      </c>
      <c r="BY299" s="50">
        <v>1</v>
      </c>
    </row>
    <row r="300" spans="1:77" s="48" customFormat="1" ht="15" customHeight="1">
      <c r="A300" s="223">
        <v>331</v>
      </c>
      <c r="B300" s="169" t="s">
        <v>580</v>
      </c>
      <c r="C300" s="57" t="s">
        <v>1286</v>
      </c>
      <c r="D300" s="57"/>
      <c r="E300" s="153"/>
      <c r="F300" s="153"/>
      <c r="G300" s="154"/>
      <c r="H300" s="154"/>
      <c r="I300" s="67"/>
      <c r="J300" s="67"/>
      <c r="K300" s="72"/>
      <c r="L300" s="54"/>
      <c r="M300" s="55"/>
      <c r="N300" s="54"/>
      <c r="O300" s="55"/>
      <c r="P300" s="54"/>
      <c r="Q300" s="55"/>
      <c r="R300" s="54"/>
      <c r="S300" s="55"/>
      <c r="T300" s="54"/>
      <c r="U300" s="55"/>
      <c r="V300" s="56"/>
      <c r="W300" s="55"/>
      <c r="X300" s="56"/>
      <c r="Y300" s="55"/>
      <c r="Z300" s="56"/>
      <c r="AA300" s="55"/>
      <c r="AB300" s="56"/>
      <c r="AC300" s="55"/>
      <c r="AD300" s="56"/>
      <c r="AE300" s="55"/>
      <c r="AF300" s="56"/>
      <c r="AG300" s="56" t="str">
        <f t="shared" si="95"/>
        <v/>
      </c>
      <c r="AH300" s="55"/>
      <c r="AI300" s="56"/>
      <c r="AJ300" s="55"/>
      <c r="AK300" s="56"/>
      <c r="AL300" s="55"/>
      <c r="AM300" s="54"/>
      <c r="AN300" s="54" t="str">
        <f t="shared" si="94"/>
        <v/>
      </c>
      <c r="AO300" s="55"/>
      <c r="AP300" s="54"/>
      <c r="AQ300" s="55"/>
      <c r="AR300" s="54"/>
      <c r="AS300" s="55"/>
      <c r="AT300" s="54"/>
      <c r="AU300" s="56" t="str">
        <f t="shared" si="104"/>
        <v/>
      </c>
      <c r="AV300" s="56"/>
      <c r="AW300" s="54"/>
      <c r="AX300" s="54"/>
      <c r="AY300" s="69" t="str">
        <f t="shared" si="103"/>
        <v/>
      </c>
      <c r="AZ300" s="69"/>
      <c r="BA300" s="50"/>
      <c r="BB300" s="51"/>
      <c r="BC300" s="51"/>
      <c r="BD300" s="149" t="str">
        <f t="shared" si="105"/>
        <v>--</v>
      </c>
      <c r="BE300" s="150" t="str">
        <f t="shared" si="106"/>
        <v>--</v>
      </c>
      <c r="BF300" s="150" t="str">
        <f t="shared" si="107"/>
        <v>--</v>
      </c>
      <c r="BG300" s="151" t="str">
        <f t="shared" si="108"/>
        <v>--</v>
      </c>
      <c r="BH300" s="149" t="str">
        <f t="shared" si="96"/>
        <v>--</v>
      </c>
      <c r="BI300" s="150" t="str">
        <f t="shared" si="97"/>
        <v>--</v>
      </c>
      <c r="BJ300" s="150" t="str">
        <f t="shared" si="98"/>
        <v>--</v>
      </c>
      <c r="BK300" s="151" t="str">
        <f t="shared" si="99"/>
        <v>--</v>
      </c>
      <c r="BL300" s="49" t="str">
        <f t="shared" si="100"/>
        <v/>
      </c>
      <c r="BM300" s="50" t="str">
        <f t="shared" si="110"/>
        <v/>
      </c>
      <c r="BN300" s="49" t="str">
        <f t="shared" si="101"/>
        <v/>
      </c>
      <c r="BO300" s="50" t="str">
        <f t="shared" si="102"/>
        <v/>
      </c>
      <c r="BP300" s="50"/>
      <c r="BQ300" s="50"/>
      <c r="BR300" s="51"/>
      <c r="BS300" s="51"/>
      <c r="BT300" s="51"/>
      <c r="BU300" s="51"/>
      <c r="BV300" s="50">
        <v>1</v>
      </c>
      <c r="BW300" s="50">
        <v>1</v>
      </c>
      <c r="BX300" s="50">
        <v>1</v>
      </c>
      <c r="BY300" s="50">
        <v>1</v>
      </c>
    </row>
    <row r="301" spans="1:77" s="48" customFormat="1" ht="15" customHeight="1">
      <c r="A301" s="223">
        <v>332</v>
      </c>
      <c r="B301" s="169" t="s">
        <v>581</v>
      </c>
      <c r="C301" s="57" t="s">
        <v>1374</v>
      </c>
      <c r="D301" s="57"/>
      <c r="E301" s="153"/>
      <c r="F301" s="153"/>
      <c r="G301" s="154"/>
      <c r="H301" s="154"/>
      <c r="I301" s="67"/>
      <c r="J301" s="67"/>
      <c r="K301" s="72"/>
      <c r="L301" s="54"/>
      <c r="M301" s="55"/>
      <c r="N301" s="54"/>
      <c r="O301" s="55"/>
      <c r="P301" s="54"/>
      <c r="Q301" s="55"/>
      <c r="R301" s="54"/>
      <c r="S301" s="55"/>
      <c r="T301" s="54"/>
      <c r="U301" s="55"/>
      <c r="V301" s="56"/>
      <c r="W301" s="55"/>
      <c r="X301" s="56"/>
      <c r="Y301" s="55"/>
      <c r="Z301" s="56"/>
      <c r="AA301" s="55"/>
      <c r="AB301" s="56"/>
      <c r="AC301" s="55"/>
      <c r="AD301" s="56"/>
      <c r="AE301" s="55"/>
      <c r="AF301" s="56"/>
      <c r="AG301" s="56" t="str">
        <f t="shared" si="95"/>
        <v/>
      </c>
      <c r="AH301" s="55"/>
      <c r="AI301" s="56"/>
      <c r="AJ301" s="55"/>
      <c r="AK301" s="56"/>
      <c r="AL301" s="55"/>
      <c r="AM301" s="54"/>
      <c r="AN301" s="54" t="str">
        <f t="shared" si="94"/>
        <v/>
      </c>
      <c r="AO301" s="55"/>
      <c r="AP301" s="54"/>
      <c r="AQ301" s="55"/>
      <c r="AR301" s="54">
        <v>4.5999999999999999E-2</v>
      </c>
      <c r="AS301" s="55">
        <v>32721</v>
      </c>
      <c r="AT301" s="54"/>
      <c r="AU301" s="56" t="str">
        <f t="shared" si="104"/>
        <v/>
      </c>
      <c r="AV301" s="56"/>
      <c r="AW301" s="54"/>
      <c r="AX301" s="54"/>
      <c r="AY301" s="69" t="str">
        <f t="shared" si="103"/>
        <v/>
      </c>
      <c r="AZ301" s="69"/>
      <c r="BA301" s="50"/>
      <c r="BB301" s="51"/>
      <c r="BC301" s="51"/>
      <c r="BD301" s="149" t="str">
        <f t="shared" si="105"/>
        <v>--</v>
      </c>
      <c r="BE301" s="150" t="str">
        <f t="shared" si="106"/>
        <v>--</v>
      </c>
      <c r="BF301" s="150" t="str">
        <f t="shared" si="107"/>
        <v>--</v>
      </c>
      <c r="BG301" s="151" t="str">
        <f t="shared" si="108"/>
        <v>--</v>
      </c>
      <c r="BH301" s="149" t="str">
        <f t="shared" si="96"/>
        <v>--</v>
      </c>
      <c r="BI301" s="150" t="str">
        <f t="shared" si="97"/>
        <v>--</v>
      </c>
      <c r="BJ301" s="150" t="str">
        <f t="shared" si="98"/>
        <v>--</v>
      </c>
      <c r="BK301" s="151" t="str">
        <f t="shared" si="99"/>
        <v>--</v>
      </c>
      <c r="BL301" s="49" t="str">
        <f t="shared" si="100"/>
        <v/>
      </c>
      <c r="BM301" s="50" t="str">
        <f t="shared" si="110"/>
        <v/>
      </c>
      <c r="BN301" s="49" t="str">
        <f t="shared" si="101"/>
        <v/>
      </c>
      <c r="BO301" s="50" t="str">
        <f t="shared" si="102"/>
        <v/>
      </c>
      <c r="BP301" s="50"/>
      <c r="BQ301" s="50"/>
      <c r="BR301" s="51"/>
      <c r="BS301" s="51"/>
      <c r="BT301" s="51"/>
      <c r="BU301" s="51"/>
      <c r="BV301" s="50">
        <v>1</v>
      </c>
      <c r="BW301" s="50">
        <v>1</v>
      </c>
      <c r="BX301" s="50">
        <v>1</v>
      </c>
      <c r="BY301" s="50">
        <v>1</v>
      </c>
    </row>
    <row r="302" spans="1:77" s="48" customFormat="1" ht="15" customHeight="1">
      <c r="A302" s="223">
        <v>298</v>
      </c>
      <c r="B302" s="169" t="s">
        <v>582</v>
      </c>
      <c r="C302" s="53" t="s">
        <v>583</v>
      </c>
      <c r="D302" s="307" t="s">
        <v>1494</v>
      </c>
      <c r="E302" s="132"/>
      <c r="F302" s="132"/>
      <c r="G302" s="152"/>
      <c r="H302" s="152"/>
      <c r="I302" s="66"/>
      <c r="J302" s="66"/>
      <c r="K302" s="52" t="s">
        <v>25</v>
      </c>
      <c r="L302" s="54">
        <v>1</v>
      </c>
      <c r="M302" s="55">
        <v>42248</v>
      </c>
      <c r="N302" s="54"/>
      <c r="O302" s="55"/>
      <c r="P302" s="54"/>
      <c r="Q302" s="55"/>
      <c r="R302" s="54"/>
      <c r="S302" s="55"/>
      <c r="T302" s="54"/>
      <c r="U302" s="55"/>
      <c r="V302" s="56"/>
      <c r="W302" s="55"/>
      <c r="X302" s="56">
        <v>12</v>
      </c>
      <c r="Y302" s="55">
        <v>42430</v>
      </c>
      <c r="Z302" s="56">
        <v>0.16</v>
      </c>
      <c r="AA302" s="55">
        <v>42430</v>
      </c>
      <c r="AB302" s="56">
        <v>0.08</v>
      </c>
      <c r="AC302" s="55">
        <v>42430</v>
      </c>
      <c r="AD302" s="56"/>
      <c r="AE302" s="55"/>
      <c r="AF302" s="56"/>
      <c r="AG302" s="56" t="str">
        <f t="shared" si="95"/>
        <v/>
      </c>
      <c r="AH302" s="55"/>
      <c r="AI302" s="56"/>
      <c r="AJ302" s="55"/>
      <c r="AK302" s="56">
        <v>0.6</v>
      </c>
      <c r="AL302" s="55">
        <v>35827</v>
      </c>
      <c r="AM302" s="54"/>
      <c r="AN302" s="54" t="str">
        <f t="shared" si="94"/>
        <v/>
      </c>
      <c r="AO302" s="55"/>
      <c r="AP302" s="54"/>
      <c r="AQ302" s="55"/>
      <c r="AR302" s="54"/>
      <c r="AS302" s="55"/>
      <c r="AT302" s="54"/>
      <c r="AU302" s="56" t="str">
        <f t="shared" si="104"/>
        <v/>
      </c>
      <c r="AV302" s="56"/>
      <c r="AW302" s="54"/>
      <c r="AX302" s="54"/>
      <c r="AY302" s="69">
        <f t="shared" si="103"/>
        <v>1</v>
      </c>
      <c r="AZ302" s="69">
        <v>1</v>
      </c>
      <c r="BA302" s="50"/>
      <c r="BB302" s="51"/>
      <c r="BC302" s="51"/>
      <c r="BD302" s="149" t="str">
        <f t="shared" si="105"/>
        <v>--</v>
      </c>
      <c r="BE302" s="150" t="str">
        <f t="shared" si="106"/>
        <v>--</v>
      </c>
      <c r="BF302" s="150" t="str">
        <f t="shared" si="107"/>
        <v>--</v>
      </c>
      <c r="BG302" s="151" t="str">
        <f t="shared" si="108"/>
        <v>--</v>
      </c>
      <c r="BH302" s="149">
        <f t="shared" si="96"/>
        <v>0.08</v>
      </c>
      <c r="BI302" s="150" t="str">
        <f t="shared" si="97"/>
        <v>--</v>
      </c>
      <c r="BJ302" s="150" t="str">
        <f t="shared" si="98"/>
        <v>O</v>
      </c>
      <c r="BK302" s="151">
        <f t="shared" si="99"/>
        <v>42430</v>
      </c>
      <c r="BL302" s="49">
        <f t="shared" si="100"/>
        <v>12</v>
      </c>
      <c r="BM302" s="50" t="str">
        <f t="shared" si="110"/>
        <v>O</v>
      </c>
      <c r="BN302" s="49">
        <f t="shared" si="101"/>
        <v>12</v>
      </c>
      <c r="BO302" s="50" t="str">
        <f t="shared" si="102"/>
        <v>O</v>
      </c>
      <c r="BP302" s="50"/>
      <c r="BQ302" s="50"/>
      <c r="BR302" s="51"/>
      <c r="BS302" s="51"/>
      <c r="BT302" s="51"/>
      <c r="BU302" s="51"/>
      <c r="BV302" s="50">
        <v>1</v>
      </c>
      <c r="BW302" s="50">
        <v>1</v>
      </c>
      <c r="BX302" s="50">
        <v>1</v>
      </c>
      <c r="BY302" s="50">
        <v>1</v>
      </c>
    </row>
    <row r="303" spans="1:77" s="48" customFormat="1" ht="15" customHeight="1">
      <c r="A303" s="223">
        <v>334</v>
      </c>
      <c r="B303" s="169" t="s">
        <v>584</v>
      </c>
      <c r="C303" s="53" t="s">
        <v>585</v>
      </c>
      <c r="D303" s="13"/>
      <c r="E303" s="132"/>
      <c r="F303" s="132"/>
      <c r="G303" s="152"/>
      <c r="H303" s="152"/>
      <c r="I303" s="66"/>
      <c r="J303" s="66"/>
      <c r="K303" s="52" t="s">
        <v>25</v>
      </c>
      <c r="L303" s="54"/>
      <c r="M303" s="55"/>
      <c r="N303" s="54"/>
      <c r="O303" s="55"/>
      <c r="P303" s="54"/>
      <c r="Q303" s="55"/>
      <c r="R303" s="54"/>
      <c r="S303" s="55"/>
      <c r="T303" s="54"/>
      <c r="U303" s="55"/>
      <c r="V303" s="56"/>
      <c r="W303" s="55"/>
      <c r="X303" s="56"/>
      <c r="Y303" s="55"/>
      <c r="Z303" s="56"/>
      <c r="AA303" s="55"/>
      <c r="AB303" s="56"/>
      <c r="AC303" s="55"/>
      <c r="AD303" s="56"/>
      <c r="AE303" s="55"/>
      <c r="AF303" s="56"/>
      <c r="AG303" s="56" t="str">
        <f t="shared" si="95"/>
        <v/>
      </c>
      <c r="AH303" s="55"/>
      <c r="AI303" s="56"/>
      <c r="AJ303" s="55"/>
      <c r="AK303" s="56"/>
      <c r="AL303" s="55"/>
      <c r="AM303" s="54"/>
      <c r="AN303" s="54" t="str">
        <f t="shared" si="94"/>
        <v/>
      </c>
      <c r="AO303" s="55"/>
      <c r="AP303" s="54"/>
      <c r="AQ303" s="55"/>
      <c r="AR303" s="54"/>
      <c r="AS303" s="55"/>
      <c r="AT303" s="54"/>
      <c r="AU303" s="56" t="str">
        <f t="shared" si="104"/>
        <v/>
      </c>
      <c r="AV303" s="56"/>
      <c r="AW303" s="54"/>
      <c r="AX303" s="54"/>
      <c r="AY303" s="69" t="str">
        <f t="shared" si="103"/>
        <v/>
      </c>
      <c r="AZ303" s="69"/>
      <c r="BA303" s="50"/>
      <c r="BB303" s="51"/>
      <c r="BC303" s="51"/>
      <c r="BD303" s="149" t="str">
        <f t="shared" si="105"/>
        <v>--</v>
      </c>
      <c r="BE303" s="150" t="str">
        <f t="shared" si="106"/>
        <v>--</v>
      </c>
      <c r="BF303" s="150" t="str">
        <f t="shared" si="107"/>
        <v>--</v>
      </c>
      <c r="BG303" s="151" t="str">
        <f t="shared" si="108"/>
        <v>--</v>
      </c>
      <c r="BH303" s="149" t="str">
        <f t="shared" si="96"/>
        <v>--</v>
      </c>
      <c r="BI303" s="150" t="str">
        <f t="shared" si="97"/>
        <v>--</v>
      </c>
      <c r="BJ303" s="150" t="str">
        <f t="shared" si="98"/>
        <v>--</v>
      </c>
      <c r="BK303" s="151" t="str">
        <f t="shared" si="99"/>
        <v>--</v>
      </c>
      <c r="BL303" s="49" t="str">
        <f t="shared" si="100"/>
        <v/>
      </c>
      <c r="BM303" s="50" t="str">
        <f t="shared" si="110"/>
        <v/>
      </c>
      <c r="BN303" s="49" t="str">
        <f t="shared" si="101"/>
        <v/>
      </c>
      <c r="BO303" s="50" t="str">
        <f t="shared" si="102"/>
        <v/>
      </c>
      <c r="BP303" s="50"/>
      <c r="BQ303" s="50"/>
      <c r="BR303" s="51"/>
      <c r="BS303" s="51"/>
      <c r="BT303" s="51"/>
      <c r="BU303" s="51"/>
      <c r="BV303" s="50">
        <v>1</v>
      </c>
      <c r="BW303" s="50">
        <v>1</v>
      </c>
      <c r="BX303" s="50">
        <v>1</v>
      </c>
      <c r="BY303" s="50">
        <v>1</v>
      </c>
    </row>
    <row r="304" spans="1:77" s="48" customFormat="1" ht="15" customHeight="1">
      <c r="A304" s="223">
        <v>335</v>
      </c>
      <c r="B304" s="169" t="s">
        <v>586</v>
      </c>
      <c r="C304" s="57" t="s">
        <v>587</v>
      </c>
      <c r="D304" s="57"/>
      <c r="E304" s="153"/>
      <c r="F304" s="153"/>
      <c r="G304" s="154"/>
      <c r="H304" s="154"/>
      <c r="I304" s="67"/>
      <c r="J304" s="67"/>
      <c r="K304" s="72"/>
      <c r="L304" s="54"/>
      <c r="M304" s="55"/>
      <c r="N304" s="54"/>
      <c r="O304" s="55"/>
      <c r="P304" s="54"/>
      <c r="Q304" s="55"/>
      <c r="R304" s="54"/>
      <c r="S304" s="55"/>
      <c r="T304" s="54">
        <v>8.0000000000000004E-4</v>
      </c>
      <c r="U304" s="55">
        <v>35674</v>
      </c>
      <c r="V304" s="56"/>
      <c r="W304" s="55"/>
      <c r="X304" s="56"/>
      <c r="Y304" s="55"/>
      <c r="Z304" s="56"/>
      <c r="AA304" s="55"/>
      <c r="AB304" s="56"/>
      <c r="AC304" s="55"/>
      <c r="AD304" s="56"/>
      <c r="AE304" s="55"/>
      <c r="AF304" s="56"/>
      <c r="AG304" s="56" t="str">
        <f t="shared" si="95"/>
        <v/>
      </c>
      <c r="AH304" s="55"/>
      <c r="AI304" s="56"/>
      <c r="AJ304" s="55"/>
      <c r="AK304" s="56"/>
      <c r="AL304" s="55"/>
      <c r="AM304" s="54"/>
      <c r="AN304" s="54" t="str">
        <f t="shared" si="94"/>
        <v/>
      </c>
      <c r="AO304" s="55"/>
      <c r="AP304" s="54"/>
      <c r="AQ304" s="55"/>
      <c r="AR304" s="54"/>
      <c r="AS304" s="55"/>
      <c r="AT304" s="54"/>
      <c r="AU304" s="56" t="str">
        <f t="shared" si="104"/>
        <v/>
      </c>
      <c r="AV304" s="56"/>
      <c r="AW304" s="54"/>
      <c r="AX304" s="54"/>
      <c r="AY304" s="69" t="str">
        <f t="shared" si="103"/>
        <v/>
      </c>
      <c r="AZ304" s="69"/>
      <c r="BA304" s="50"/>
      <c r="BB304" s="51"/>
      <c r="BC304" s="51"/>
      <c r="BD304" s="149" t="str">
        <f t="shared" si="105"/>
        <v>--</v>
      </c>
      <c r="BE304" s="150" t="str">
        <f t="shared" si="106"/>
        <v>--</v>
      </c>
      <c r="BF304" s="150" t="str">
        <f t="shared" si="107"/>
        <v>--</v>
      </c>
      <c r="BG304" s="151" t="str">
        <f t="shared" si="108"/>
        <v>--</v>
      </c>
      <c r="BH304" s="149" t="str">
        <f t="shared" si="96"/>
        <v>--</v>
      </c>
      <c r="BI304" s="150" t="str">
        <f t="shared" si="97"/>
        <v>--</v>
      </c>
      <c r="BJ304" s="150" t="str">
        <f t="shared" si="98"/>
        <v>--</v>
      </c>
      <c r="BK304" s="151" t="str">
        <f t="shared" si="99"/>
        <v>--</v>
      </c>
      <c r="BL304" s="49" t="str">
        <f t="shared" si="100"/>
        <v/>
      </c>
      <c r="BM304" s="50" t="str">
        <f t="shared" si="110"/>
        <v/>
      </c>
      <c r="BN304" s="49" t="str">
        <f t="shared" si="101"/>
        <v/>
      </c>
      <c r="BO304" s="50" t="str">
        <f t="shared" si="102"/>
        <v/>
      </c>
      <c r="BP304" s="50"/>
      <c r="BQ304" s="50"/>
      <c r="BR304" s="51"/>
      <c r="BS304" s="51"/>
      <c r="BT304" s="51"/>
      <c r="BU304" s="51"/>
      <c r="BV304" s="50">
        <v>1</v>
      </c>
      <c r="BW304" s="50">
        <v>1</v>
      </c>
      <c r="BX304" s="50">
        <v>1</v>
      </c>
      <c r="BY304" s="50">
        <v>1</v>
      </c>
    </row>
    <row r="305" spans="1:77" s="48" customFormat="1" ht="15" customHeight="1">
      <c r="A305" s="223">
        <v>336</v>
      </c>
      <c r="B305" s="169" t="s">
        <v>588</v>
      </c>
      <c r="C305" s="53" t="s">
        <v>589</v>
      </c>
      <c r="D305" s="13"/>
      <c r="E305" s="132"/>
      <c r="F305" s="132"/>
      <c r="G305" s="152"/>
      <c r="H305" s="152"/>
      <c r="I305" s="66"/>
      <c r="J305" s="66"/>
      <c r="K305" s="52" t="s">
        <v>25</v>
      </c>
      <c r="L305" s="54"/>
      <c r="M305" s="55"/>
      <c r="N305" s="54"/>
      <c r="O305" s="55"/>
      <c r="P305" s="54"/>
      <c r="Q305" s="55"/>
      <c r="R305" s="54"/>
      <c r="S305" s="55"/>
      <c r="T305" s="54"/>
      <c r="U305" s="55"/>
      <c r="V305" s="56"/>
      <c r="W305" s="55"/>
      <c r="X305" s="56"/>
      <c r="Y305" s="55"/>
      <c r="Z305" s="56"/>
      <c r="AA305" s="55"/>
      <c r="AB305" s="56"/>
      <c r="AC305" s="55"/>
      <c r="AD305" s="56"/>
      <c r="AE305" s="55"/>
      <c r="AF305" s="56"/>
      <c r="AG305" s="56" t="str">
        <f t="shared" si="95"/>
        <v/>
      </c>
      <c r="AH305" s="55"/>
      <c r="AI305" s="56"/>
      <c r="AJ305" s="55"/>
      <c r="AK305" s="56"/>
      <c r="AL305" s="55"/>
      <c r="AM305" s="54"/>
      <c r="AN305" s="54" t="str">
        <f t="shared" si="94"/>
        <v/>
      </c>
      <c r="AO305" s="55"/>
      <c r="AP305" s="54"/>
      <c r="AQ305" s="55"/>
      <c r="AR305" s="54"/>
      <c r="AS305" s="55"/>
      <c r="AT305" s="54"/>
      <c r="AU305" s="56" t="str">
        <f t="shared" si="104"/>
        <v/>
      </c>
      <c r="AV305" s="56"/>
      <c r="AW305" s="54"/>
      <c r="AX305" s="54"/>
      <c r="AY305" s="69" t="str">
        <f t="shared" si="103"/>
        <v/>
      </c>
      <c r="AZ305" s="69"/>
      <c r="BA305" s="50"/>
      <c r="BB305" s="51"/>
      <c r="BC305" s="51"/>
      <c r="BD305" s="149" t="str">
        <f t="shared" si="105"/>
        <v>--</v>
      </c>
      <c r="BE305" s="150" t="str">
        <f t="shared" si="106"/>
        <v>--</v>
      </c>
      <c r="BF305" s="150" t="str">
        <f t="shared" si="107"/>
        <v>--</v>
      </c>
      <c r="BG305" s="151" t="str">
        <f t="shared" si="108"/>
        <v>--</v>
      </c>
      <c r="BH305" s="149" t="str">
        <f t="shared" si="96"/>
        <v>--</v>
      </c>
      <c r="BI305" s="150" t="str">
        <f t="shared" si="97"/>
        <v>--</v>
      </c>
      <c r="BJ305" s="150" t="str">
        <f t="shared" si="98"/>
        <v>--</v>
      </c>
      <c r="BK305" s="151" t="str">
        <f t="shared" si="99"/>
        <v>--</v>
      </c>
      <c r="BL305" s="49" t="str">
        <f t="shared" si="100"/>
        <v/>
      </c>
      <c r="BM305" s="50" t="str">
        <f t="shared" si="110"/>
        <v/>
      </c>
      <c r="BN305" s="49" t="str">
        <f t="shared" si="101"/>
        <v/>
      </c>
      <c r="BO305" s="50" t="str">
        <f t="shared" si="102"/>
        <v/>
      </c>
      <c r="BP305" s="50"/>
      <c r="BQ305" s="50"/>
      <c r="BR305" s="51"/>
      <c r="BS305" s="51"/>
      <c r="BT305" s="51"/>
      <c r="BU305" s="51"/>
      <c r="BV305" s="50">
        <v>1</v>
      </c>
      <c r="BW305" s="50">
        <v>1</v>
      </c>
      <c r="BX305" s="50">
        <v>1</v>
      </c>
      <c r="BY305" s="50">
        <v>1</v>
      </c>
    </row>
    <row r="306" spans="1:77" s="48" customFormat="1" ht="15" customHeight="1">
      <c r="A306" s="223">
        <v>337</v>
      </c>
      <c r="B306" s="169" t="s">
        <v>590</v>
      </c>
      <c r="C306" s="53" t="s">
        <v>591</v>
      </c>
      <c r="D306" s="302" t="s">
        <v>1494</v>
      </c>
      <c r="E306" s="132"/>
      <c r="F306" s="132"/>
      <c r="G306" s="152"/>
      <c r="H306" s="152"/>
      <c r="I306" s="66"/>
      <c r="J306" s="66"/>
      <c r="K306" s="52" t="s">
        <v>25</v>
      </c>
      <c r="L306" s="54"/>
      <c r="M306" s="55"/>
      <c r="N306" s="54"/>
      <c r="O306" s="55"/>
      <c r="P306" s="54"/>
      <c r="Q306" s="55"/>
      <c r="R306" s="54"/>
      <c r="S306" s="55"/>
      <c r="T306" s="54"/>
      <c r="U306" s="55"/>
      <c r="V306" s="56"/>
      <c r="W306" s="55"/>
      <c r="X306" s="56"/>
      <c r="Y306" s="55"/>
      <c r="Z306" s="56"/>
      <c r="AA306" s="55"/>
      <c r="AB306" s="56"/>
      <c r="AC306" s="55"/>
      <c r="AD306" s="56"/>
      <c r="AE306" s="55"/>
      <c r="AF306" s="56"/>
      <c r="AG306" s="56" t="str">
        <f t="shared" si="95"/>
        <v/>
      </c>
      <c r="AH306" s="55"/>
      <c r="AI306" s="56"/>
      <c r="AJ306" s="55"/>
      <c r="AK306" s="56">
        <v>3000</v>
      </c>
      <c r="AL306" s="55">
        <v>37712</v>
      </c>
      <c r="AM306" s="54"/>
      <c r="AN306" s="54" t="str">
        <f t="shared" si="94"/>
        <v/>
      </c>
      <c r="AO306" s="55"/>
      <c r="AP306" s="54"/>
      <c r="AQ306" s="55"/>
      <c r="AR306" s="54"/>
      <c r="AS306" s="55"/>
      <c r="AT306" s="54"/>
      <c r="AU306" s="56" t="str">
        <f t="shared" si="104"/>
        <v/>
      </c>
      <c r="AV306" s="56"/>
      <c r="AW306" s="54"/>
      <c r="AX306" s="54"/>
      <c r="AY306" s="69">
        <f t="shared" si="103"/>
        <v>1</v>
      </c>
      <c r="AZ306" s="69">
        <v>1</v>
      </c>
      <c r="BA306" s="50"/>
      <c r="BB306" s="51"/>
      <c r="BC306" s="51"/>
      <c r="BD306" s="149" t="str">
        <f t="shared" si="105"/>
        <v>--</v>
      </c>
      <c r="BE306" s="150" t="str">
        <f t="shared" si="106"/>
        <v>--</v>
      </c>
      <c r="BF306" s="150" t="str">
        <f t="shared" si="107"/>
        <v>--</v>
      </c>
      <c r="BG306" s="151" t="str">
        <f t="shared" si="108"/>
        <v>--</v>
      </c>
      <c r="BH306" s="149">
        <f t="shared" si="96"/>
        <v>3000</v>
      </c>
      <c r="BI306" s="150" t="str">
        <f t="shared" si="97"/>
        <v>--</v>
      </c>
      <c r="BJ306" s="150" t="str">
        <f t="shared" si="98"/>
        <v>I</v>
      </c>
      <c r="BK306" s="151">
        <f t="shared" si="99"/>
        <v>37712</v>
      </c>
      <c r="BL306" s="49" t="str">
        <f t="shared" si="100"/>
        <v/>
      </c>
      <c r="BM306" s="50" t="str">
        <f t="shared" si="110"/>
        <v/>
      </c>
      <c r="BN306" s="49" t="str">
        <f t="shared" si="101"/>
        <v/>
      </c>
      <c r="BO306" s="50" t="str">
        <f t="shared" si="102"/>
        <v/>
      </c>
      <c r="BP306" s="50"/>
      <c r="BQ306" s="50"/>
      <c r="BR306" s="51"/>
      <c r="BS306" s="51"/>
      <c r="BT306" s="51"/>
      <c r="BU306" s="51"/>
      <c r="BV306" s="50">
        <v>1</v>
      </c>
      <c r="BW306" s="50">
        <v>1</v>
      </c>
      <c r="BX306" s="50">
        <v>1</v>
      </c>
      <c r="BY306" s="50">
        <v>1</v>
      </c>
    </row>
    <row r="307" spans="1:77" s="48" customFormat="1" ht="15" customHeight="1">
      <c r="A307" s="223">
        <v>299</v>
      </c>
      <c r="B307" s="169" t="s">
        <v>592</v>
      </c>
      <c r="C307" s="53" t="s">
        <v>593</v>
      </c>
      <c r="D307" s="302" t="s">
        <v>1494</v>
      </c>
      <c r="E307" s="132"/>
      <c r="F307" s="132"/>
      <c r="G307" s="152"/>
      <c r="H307" s="152"/>
      <c r="I307" s="66"/>
      <c r="J307" s="66"/>
      <c r="K307" s="52" t="s">
        <v>25</v>
      </c>
      <c r="L307" s="54"/>
      <c r="M307" s="55"/>
      <c r="N307" s="54"/>
      <c r="O307" s="55"/>
      <c r="P307" s="54"/>
      <c r="Q307" s="55"/>
      <c r="R307" s="54"/>
      <c r="S307" s="55"/>
      <c r="T307" s="54"/>
      <c r="U307" s="55"/>
      <c r="V307" s="56"/>
      <c r="W307" s="55"/>
      <c r="X307" s="56"/>
      <c r="Y307" s="55"/>
      <c r="Z307" s="56"/>
      <c r="AA307" s="55"/>
      <c r="AB307" s="56">
        <v>1</v>
      </c>
      <c r="AC307" s="55">
        <v>37226</v>
      </c>
      <c r="AD307" s="56"/>
      <c r="AE307" s="55"/>
      <c r="AF307" s="56"/>
      <c r="AG307" s="56" t="str">
        <f t="shared" si="95"/>
        <v/>
      </c>
      <c r="AH307" s="55"/>
      <c r="AI307" s="56"/>
      <c r="AJ307" s="55"/>
      <c r="AK307" s="56"/>
      <c r="AL307" s="55"/>
      <c r="AM307" s="54"/>
      <c r="AN307" s="54" t="str">
        <f t="shared" si="94"/>
        <v/>
      </c>
      <c r="AO307" s="55"/>
      <c r="AP307" s="54"/>
      <c r="AQ307" s="55"/>
      <c r="AR307" s="54"/>
      <c r="AS307" s="55"/>
      <c r="AT307" s="54"/>
      <c r="AU307" s="56" t="str">
        <f t="shared" si="104"/>
        <v/>
      </c>
      <c r="AV307" s="56"/>
      <c r="AW307" s="54"/>
      <c r="AX307" s="54"/>
      <c r="AY307" s="69">
        <f t="shared" si="103"/>
        <v>1</v>
      </c>
      <c r="AZ307" s="69">
        <v>1</v>
      </c>
      <c r="BA307" s="50"/>
      <c r="BB307" s="51"/>
      <c r="BC307" s="51"/>
      <c r="BD307" s="149" t="str">
        <f t="shared" si="105"/>
        <v>--</v>
      </c>
      <c r="BE307" s="150" t="str">
        <f t="shared" si="106"/>
        <v>--</v>
      </c>
      <c r="BF307" s="150" t="str">
        <f t="shared" si="107"/>
        <v>--</v>
      </c>
      <c r="BG307" s="151" t="str">
        <f t="shared" si="108"/>
        <v>--</v>
      </c>
      <c r="BH307" s="149">
        <f t="shared" si="96"/>
        <v>1</v>
      </c>
      <c r="BI307" s="150" t="str">
        <f t="shared" si="97"/>
        <v>--</v>
      </c>
      <c r="BJ307" s="150" t="str">
        <f t="shared" si="98"/>
        <v>O</v>
      </c>
      <c r="BK307" s="151">
        <f t="shared" si="99"/>
        <v>37226</v>
      </c>
      <c r="BL307" s="49" t="str">
        <f t="shared" si="100"/>
        <v/>
      </c>
      <c r="BM307" s="50" t="str">
        <f t="shared" si="110"/>
        <v/>
      </c>
      <c r="BN307" s="49" t="str">
        <f t="shared" si="101"/>
        <v/>
      </c>
      <c r="BO307" s="50" t="str">
        <f t="shared" si="102"/>
        <v/>
      </c>
      <c r="BP307" s="50"/>
      <c r="BQ307" s="50"/>
      <c r="BR307" s="51"/>
      <c r="BS307" s="51"/>
      <c r="BT307" s="51"/>
      <c r="BU307" s="51"/>
      <c r="BV307" s="50">
        <v>1</v>
      </c>
      <c r="BW307" s="50">
        <v>1</v>
      </c>
      <c r="BX307" s="50">
        <v>1</v>
      </c>
      <c r="BY307" s="50">
        <v>1</v>
      </c>
    </row>
    <row r="308" spans="1:77" s="48" customFormat="1" ht="15" customHeight="1">
      <c r="A308" s="223">
        <v>338</v>
      </c>
      <c r="B308" s="169" t="s">
        <v>594</v>
      </c>
      <c r="C308" s="53" t="s">
        <v>595</v>
      </c>
      <c r="D308" s="13"/>
      <c r="E308" s="132"/>
      <c r="F308" s="132"/>
      <c r="G308" s="152"/>
      <c r="H308" s="152"/>
      <c r="I308" s="66"/>
      <c r="J308" s="66"/>
      <c r="K308" s="52"/>
      <c r="L308" s="54"/>
      <c r="M308" s="55"/>
      <c r="N308" s="54"/>
      <c r="O308" s="55"/>
      <c r="P308" s="54"/>
      <c r="Q308" s="55"/>
      <c r="R308" s="54"/>
      <c r="S308" s="55"/>
      <c r="T308" s="54"/>
      <c r="U308" s="55"/>
      <c r="V308" s="56"/>
      <c r="W308" s="55"/>
      <c r="X308" s="56"/>
      <c r="Y308" s="55"/>
      <c r="Z308" s="56"/>
      <c r="AA308" s="55"/>
      <c r="AB308" s="56"/>
      <c r="AC308" s="55"/>
      <c r="AD308" s="56"/>
      <c r="AE308" s="55"/>
      <c r="AF308" s="56"/>
      <c r="AG308" s="56" t="str">
        <f t="shared" si="95"/>
        <v/>
      </c>
      <c r="AH308" s="55"/>
      <c r="AI308" s="56"/>
      <c r="AJ308" s="55"/>
      <c r="AK308" s="56"/>
      <c r="AL308" s="55"/>
      <c r="AM308" s="54"/>
      <c r="AN308" s="54" t="str">
        <f t="shared" si="94"/>
        <v/>
      </c>
      <c r="AO308" s="55"/>
      <c r="AP308" s="54"/>
      <c r="AQ308" s="55"/>
      <c r="AR308" s="54"/>
      <c r="AS308" s="55"/>
      <c r="AT308" s="54"/>
      <c r="AU308" s="56" t="str">
        <f t="shared" si="104"/>
        <v/>
      </c>
      <c r="AV308" s="56"/>
      <c r="AW308" s="54"/>
      <c r="AX308" s="54"/>
      <c r="AY308" s="69" t="str">
        <f t="shared" si="103"/>
        <v/>
      </c>
      <c r="AZ308" s="69"/>
      <c r="BA308" s="50"/>
      <c r="BB308" s="51"/>
      <c r="BC308" s="51"/>
      <c r="BD308" s="149" t="str">
        <f t="shared" si="105"/>
        <v>--</v>
      </c>
      <c r="BE308" s="150" t="str">
        <f t="shared" si="106"/>
        <v>--</v>
      </c>
      <c r="BF308" s="150" t="str">
        <f t="shared" si="107"/>
        <v>--</v>
      </c>
      <c r="BG308" s="151" t="str">
        <f t="shared" si="108"/>
        <v>--</v>
      </c>
      <c r="BH308" s="149" t="str">
        <f t="shared" si="96"/>
        <v>--</v>
      </c>
      <c r="BI308" s="150" t="str">
        <f t="shared" si="97"/>
        <v>--</v>
      </c>
      <c r="BJ308" s="150" t="str">
        <f t="shared" si="98"/>
        <v>--</v>
      </c>
      <c r="BK308" s="151" t="str">
        <f t="shared" si="99"/>
        <v>--</v>
      </c>
      <c r="BL308" s="49" t="str">
        <f t="shared" si="100"/>
        <v/>
      </c>
      <c r="BM308" s="50" t="str">
        <f t="shared" si="110"/>
        <v/>
      </c>
      <c r="BN308" s="49" t="str">
        <f t="shared" si="101"/>
        <v/>
      </c>
      <c r="BO308" s="50" t="str">
        <f t="shared" si="102"/>
        <v/>
      </c>
      <c r="BP308" s="50"/>
      <c r="BQ308" s="50"/>
      <c r="BR308" s="51"/>
      <c r="BS308" s="51"/>
      <c r="BT308" s="51"/>
      <c r="BU308" s="51"/>
      <c r="BV308" s="50">
        <v>1</v>
      </c>
      <c r="BW308" s="50">
        <v>1</v>
      </c>
      <c r="BX308" s="50">
        <v>1</v>
      </c>
      <c r="BY308" s="50">
        <v>1</v>
      </c>
    </row>
    <row r="309" spans="1:77" s="48" customFormat="1" ht="15" customHeight="1">
      <c r="A309" s="223">
        <v>339</v>
      </c>
      <c r="B309" s="169" t="s">
        <v>596</v>
      </c>
      <c r="C309" s="53" t="s">
        <v>597</v>
      </c>
      <c r="D309" s="303" t="s">
        <v>1495</v>
      </c>
      <c r="E309" s="132"/>
      <c r="F309" s="132"/>
      <c r="G309" s="152"/>
      <c r="H309" s="152"/>
      <c r="I309" s="66"/>
      <c r="J309" s="66"/>
      <c r="K309" s="52" t="s">
        <v>25</v>
      </c>
      <c r="L309" s="54"/>
      <c r="M309" s="55"/>
      <c r="N309" s="54"/>
      <c r="O309" s="55"/>
      <c r="P309" s="54"/>
      <c r="Q309" s="55"/>
      <c r="R309" s="54"/>
      <c r="S309" s="55"/>
      <c r="T309" s="54"/>
      <c r="U309" s="55"/>
      <c r="V309" s="56"/>
      <c r="W309" s="55"/>
      <c r="X309" s="56"/>
      <c r="Y309" s="55"/>
      <c r="Z309" s="56"/>
      <c r="AA309" s="55"/>
      <c r="AB309" s="56"/>
      <c r="AC309" s="55"/>
      <c r="AD309" s="56"/>
      <c r="AE309" s="55"/>
      <c r="AF309" s="56"/>
      <c r="AG309" s="56" t="str">
        <f t="shared" si="95"/>
        <v/>
      </c>
      <c r="AH309" s="55"/>
      <c r="AI309" s="56"/>
      <c r="AJ309" s="55"/>
      <c r="AK309" s="56">
        <v>700</v>
      </c>
      <c r="AL309" s="55">
        <v>35855</v>
      </c>
      <c r="AM309" s="54"/>
      <c r="AN309" s="54" t="str">
        <f t="shared" si="94"/>
        <v/>
      </c>
      <c r="AO309" s="55"/>
      <c r="AP309" s="54"/>
      <c r="AQ309" s="55"/>
      <c r="AR309" s="54"/>
      <c r="AS309" s="55"/>
      <c r="AT309" s="54"/>
      <c r="AU309" s="56" t="str">
        <f t="shared" si="104"/>
        <v/>
      </c>
      <c r="AV309" s="56"/>
      <c r="AW309" s="54"/>
      <c r="AX309" s="54"/>
      <c r="AY309" s="69">
        <f t="shared" si="103"/>
        <v>1</v>
      </c>
      <c r="AZ309" s="69">
        <v>1</v>
      </c>
      <c r="BA309" s="50"/>
      <c r="BB309" s="51"/>
      <c r="BC309" s="51"/>
      <c r="BD309" s="149" t="str">
        <f t="shared" si="105"/>
        <v>--</v>
      </c>
      <c r="BE309" s="150" t="str">
        <f t="shared" si="106"/>
        <v>--</v>
      </c>
      <c r="BF309" s="150" t="str">
        <f t="shared" si="107"/>
        <v>--</v>
      </c>
      <c r="BG309" s="151" t="str">
        <f t="shared" si="108"/>
        <v>--</v>
      </c>
      <c r="BH309" s="149">
        <f t="shared" si="96"/>
        <v>700</v>
      </c>
      <c r="BI309" s="150" t="str">
        <f t="shared" si="97"/>
        <v>--</v>
      </c>
      <c r="BJ309" s="150" t="str">
        <f t="shared" si="98"/>
        <v>I</v>
      </c>
      <c r="BK309" s="151">
        <f t="shared" si="99"/>
        <v>35855</v>
      </c>
      <c r="BL309" s="49" t="str">
        <f t="shared" si="100"/>
        <v/>
      </c>
      <c r="BM309" s="50" t="str">
        <f t="shared" si="110"/>
        <v/>
      </c>
      <c r="BN309" s="49" t="str">
        <f t="shared" si="101"/>
        <v/>
      </c>
      <c r="BO309" s="50" t="str">
        <f t="shared" si="102"/>
        <v/>
      </c>
      <c r="BP309" s="50"/>
      <c r="BQ309" s="50"/>
      <c r="BR309" s="51"/>
      <c r="BS309" s="51"/>
      <c r="BT309" s="51"/>
      <c r="BU309" s="51"/>
      <c r="BV309" s="50">
        <v>1</v>
      </c>
      <c r="BW309" s="50">
        <v>1</v>
      </c>
      <c r="BX309" s="50">
        <v>1</v>
      </c>
      <c r="BY309" s="50">
        <v>1</v>
      </c>
    </row>
    <row r="310" spans="1:77" s="48" customFormat="1" ht="15" customHeight="1">
      <c r="A310" s="223">
        <v>340</v>
      </c>
      <c r="B310" s="169" t="s">
        <v>598</v>
      </c>
      <c r="C310" s="57" t="s">
        <v>599</v>
      </c>
      <c r="D310" s="57"/>
      <c r="E310" s="153"/>
      <c r="F310" s="153"/>
      <c r="G310" s="154"/>
      <c r="H310" s="154"/>
      <c r="I310" s="67"/>
      <c r="J310" s="67"/>
      <c r="K310" s="72"/>
      <c r="L310" s="54"/>
      <c r="M310" s="55"/>
      <c r="N310" s="54"/>
      <c r="O310" s="55"/>
      <c r="P310" s="54"/>
      <c r="Q310" s="55"/>
      <c r="R310" s="54"/>
      <c r="S310" s="55"/>
      <c r="T310" s="54"/>
      <c r="U310" s="55"/>
      <c r="V310" s="56"/>
      <c r="W310" s="55"/>
      <c r="X310" s="56"/>
      <c r="Y310" s="55"/>
      <c r="Z310" s="56"/>
      <c r="AA310" s="55"/>
      <c r="AB310" s="56"/>
      <c r="AC310" s="55"/>
      <c r="AD310" s="56"/>
      <c r="AE310" s="55"/>
      <c r="AF310" s="56"/>
      <c r="AG310" s="56" t="str">
        <f t="shared" si="95"/>
        <v/>
      </c>
      <c r="AH310" s="55"/>
      <c r="AI310" s="56"/>
      <c r="AJ310" s="55"/>
      <c r="AK310" s="56"/>
      <c r="AL310" s="55"/>
      <c r="AM310" s="54"/>
      <c r="AN310" s="54" t="str">
        <f t="shared" si="94"/>
        <v/>
      </c>
      <c r="AO310" s="55"/>
      <c r="AP310" s="54"/>
      <c r="AQ310" s="55"/>
      <c r="AR310" s="54"/>
      <c r="AS310" s="55"/>
      <c r="AT310" s="54"/>
      <c r="AU310" s="56" t="str">
        <f t="shared" si="104"/>
        <v/>
      </c>
      <c r="AV310" s="56"/>
      <c r="AW310" s="54"/>
      <c r="AX310" s="54"/>
      <c r="AY310" s="69" t="str">
        <f t="shared" si="103"/>
        <v/>
      </c>
      <c r="AZ310" s="69"/>
      <c r="BA310" s="50"/>
      <c r="BB310" s="51"/>
      <c r="BC310" s="51"/>
      <c r="BD310" s="149" t="str">
        <f t="shared" si="105"/>
        <v>--</v>
      </c>
      <c r="BE310" s="150" t="str">
        <f t="shared" si="106"/>
        <v>--</v>
      </c>
      <c r="BF310" s="150" t="str">
        <f t="shared" si="107"/>
        <v>--</v>
      </c>
      <c r="BG310" s="151" t="str">
        <f t="shared" si="108"/>
        <v>--</v>
      </c>
      <c r="BH310" s="149" t="str">
        <f t="shared" si="96"/>
        <v>--</v>
      </c>
      <c r="BI310" s="150" t="str">
        <f t="shared" si="97"/>
        <v>--</v>
      </c>
      <c r="BJ310" s="150" t="str">
        <f t="shared" si="98"/>
        <v>--</v>
      </c>
      <c r="BK310" s="151" t="str">
        <f t="shared" si="99"/>
        <v>--</v>
      </c>
      <c r="BL310" s="49" t="str">
        <f t="shared" si="100"/>
        <v/>
      </c>
      <c r="BM310" s="50" t="str">
        <f t="shared" si="110"/>
        <v/>
      </c>
      <c r="BN310" s="49" t="str">
        <f t="shared" si="101"/>
        <v/>
      </c>
      <c r="BO310" s="50" t="str">
        <f t="shared" si="102"/>
        <v/>
      </c>
      <c r="BP310" s="50"/>
      <c r="BQ310" s="50"/>
      <c r="BR310" s="51"/>
      <c r="BS310" s="51"/>
      <c r="BT310" s="51"/>
      <c r="BU310" s="51"/>
      <c r="BV310" s="50">
        <v>1</v>
      </c>
      <c r="BW310" s="50">
        <v>1</v>
      </c>
      <c r="BX310" s="50">
        <v>1</v>
      </c>
      <c r="BY310" s="50">
        <v>1</v>
      </c>
    </row>
    <row r="311" spans="1:77" s="48" customFormat="1" ht="15" customHeight="1">
      <c r="A311" s="223">
        <v>341</v>
      </c>
      <c r="B311" s="169" t="s">
        <v>600</v>
      </c>
      <c r="C311" s="57" t="s">
        <v>601</v>
      </c>
      <c r="D311" s="57"/>
      <c r="E311" s="153"/>
      <c r="F311" s="153"/>
      <c r="G311" s="154"/>
      <c r="H311" s="154"/>
      <c r="I311" s="67"/>
      <c r="J311" s="67"/>
      <c r="K311" s="72"/>
      <c r="L311" s="54"/>
      <c r="M311" s="55"/>
      <c r="N311" s="54"/>
      <c r="O311" s="55"/>
      <c r="P311" s="54"/>
      <c r="Q311" s="55"/>
      <c r="R311" s="54"/>
      <c r="S311" s="55"/>
      <c r="T311" s="54"/>
      <c r="U311" s="55"/>
      <c r="V311" s="56"/>
      <c r="W311" s="55"/>
      <c r="X311" s="56"/>
      <c r="Y311" s="55"/>
      <c r="Z311" s="56"/>
      <c r="AA311" s="55"/>
      <c r="AB311" s="56"/>
      <c r="AC311" s="55"/>
      <c r="AD311" s="56"/>
      <c r="AE311" s="55"/>
      <c r="AF311" s="56"/>
      <c r="AG311" s="56" t="str">
        <f t="shared" si="95"/>
        <v/>
      </c>
      <c r="AH311" s="55"/>
      <c r="AI311" s="56"/>
      <c r="AJ311" s="55"/>
      <c r="AK311" s="56"/>
      <c r="AL311" s="55"/>
      <c r="AM311" s="54"/>
      <c r="AN311" s="54" t="str">
        <f t="shared" si="94"/>
        <v/>
      </c>
      <c r="AO311" s="55"/>
      <c r="AP311" s="54"/>
      <c r="AQ311" s="55"/>
      <c r="AR311" s="54"/>
      <c r="AS311" s="55"/>
      <c r="AT311" s="54"/>
      <c r="AU311" s="56" t="str">
        <f t="shared" si="104"/>
        <v/>
      </c>
      <c r="AV311" s="56"/>
      <c r="AW311" s="54"/>
      <c r="AX311" s="54"/>
      <c r="AY311" s="69" t="str">
        <f t="shared" si="103"/>
        <v/>
      </c>
      <c r="AZ311" s="69"/>
      <c r="BA311" s="50"/>
      <c r="BB311" s="51"/>
      <c r="BC311" s="51"/>
      <c r="BD311" s="149" t="str">
        <f t="shared" si="105"/>
        <v>--</v>
      </c>
      <c r="BE311" s="150" t="str">
        <f t="shared" si="106"/>
        <v>--</v>
      </c>
      <c r="BF311" s="150" t="str">
        <f t="shared" si="107"/>
        <v>--</v>
      </c>
      <c r="BG311" s="151" t="str">
        <f t="shared" si="108"/>
        <v>--</v>
      </c>
      <c r="BH311" s="149" t="str">
        <f t="shared" si="96"/>
        <v>--</v>
      </c>
      <c r="BI311" s="150" t="str">
        <f t="shared" si="97"/>
        <v>--</v>
      </c>
      <c r="BJ311" s="150" t="str">
        <f t="shared" si="98"/>
        <v>--</v>
      </c>
      <c r="BK311" s="151" t="str">
        <f t="shared" si="99"/>
        <v>--</v>
      </c>
      <c r="BL311" s="49" t="str">
        <f t="shared" si="100"/>
        <v/>
      </c>
      <c r="BM311" s="50" t="str">
        <f t="shared" si="110"/>
        <v/>
      </c>
      <c r="BN311" s="49" t="str">
        <f t="shared" si="101"/>
        <v/>
      </c>
      <c r="BO311" s="50" t="str">
        <f t="shared" si="102"/>
        <v/>
      </c>
      <c r="BP311" s="50"/>
      <c r="BQ311" s="50"/>
      <c r="BR311" s="51"/>
      <c r="BS311" s="51"/>
      <c r="BT311" s="51"/>
      <c r="BU311" s="51"/>
      <c r="BV311" s="50">
        <v>1</v>
      </c>
      <c r="BW311" s="50">
        <v>1</v>
      </c>
      <c r="BX311" s="50">
        <v>1</v>
      </c>
      <c r="BY311" s="50">
        <v>1</v>
      </c>
    </row>
    <row r="312" spans="1:77" s="48" customFormat="1" ht="15" customHeight="1">
      <c r="A312" s="223">
        <v>342</v>
      </c>
      <c r="B312" s="169" t="s">
        <v>602</v>
      </c>
      <c r="C312" s="57" t="s">
        <v>603</v>
      </c>
      <c r="D312" s="57"/>
      <c r="E312" s="153"/>
      <c r="F312" s="153"/>
      <c r="G312" s="154"/>
      <c r="H312" s="154"/>
      <c r="I312" s="67"/>
      <c r="J312" s="67"/>
      <c r="K312" s="72"/>
      <c r="L312" s="54"/>
      <c r="M312" s="55"/>
      <c r="N312" s="54"/>
      <c r="O312" s="55"/>
      <c r="P312" s="54"/>
      <c r="Q312" s="55"/>
      <c r="R312" s="54"/>
      <c r="S312" s="55"/>
      <c r="T312" s="54"/>
      <c r="U312" s="55"/>
      <c r="V312" s="56"/>
      <c r="W312" s="55"/>
      <c r="X312" s="56"/>
      <c r="Y312" s="55"/>
      <c r="Z312" s="56"/>
      <c r="AA312" s="55"/>
      <c r="AB312" s="56"/>
      <c r="AC312" s="55"/>
      <c r="AD312" s="56"/>
      <c r="AE312" s="55"/>
      <c r="AF312" s="56"/>
      <c r="AG312" s="56" t="str">
        <f t="shared" si="95"/>
        <v/>
      </c>
      <c r="AH312" s="55"/>
      <c r="AI312" s="56"/>
      <c r="AJ312" s="55"/>
      <c r="AK312" s="56"/>
      <c r="AL312" s="55"/>
      <c r="AM312" s="54"/>
      <c r="AN312" s="54" t="str">
        <f t="shared" si="94"/>
        <v/>
      </c>
      <c r="AO312" s="55"/>
      <c r="AP312" s="54"/>
      <c r="AQ312" s="55"/>
      <c r="AR312" s="54"/>
      <c r="AS312" s="55"/>
      <c r="AT312" s="54"/>
      <c r="AU312" s="56" t="str">
        <f t="shared" si="104"/>
        <v/>
      </c>
      <c r="AV312" s="56"/>
      <c r="AW312" s="54"/>
      <c r="AX312" s="54"/>
      <c r="AY312" s="69" t="str">
        <f t="shared" si="103"/>
        <v/>
      </c>
      <c r="AZ312" s="69"/>
      <c r="BA312" s="50"/>
      <c r="BB312" s="51"/>
      <c r="BC312" s="51"/>
      <c r="BD312" s="149" t="str">
        <f t="shared" si="105"/>
        <v>--</v>
      </c>
      <c r="BE312" s="150" t="str">
        <f t="shared" si="106"/>
        <v>--</v>
      </c>
      <c r="BF312" s="150" t="str">
        <f t="shared" si="107"/>
        <v>--</v>
      </c>
      <c r="BG312" s="151" t="str">
        <f t="shared" si="108"/>
        <v>--</v>
      </c>
      <c r="BH312" s="149" t="str">
        <f t="shared" si="96"/>
        <v>--</v>
      </c>
      <c r="BI312" s="150" t="str">
        <f t="shared" si="97"/>
        <v>--</v>
      </c>
      <c r="BJ312" s="150" t="str">
        <f t="shared" si="98"/>
        <v>--</v>
      </c>
      <c r="BK312" s="151" t="str">
        <f t="shared" si="99"/>
        <v>--</v>
      </c>
      <c r="BL312" s="49" t="str">
        <f t="shared" si="100"/>
        <v/>
      </c>
      <c r="BM312" s="50" t="str">
        <f t="shared" si="110"/>
        <v/>
      </c>
      <c r="BN312" s="49" t="str">
        <f t="shared" si="101"/>
        <v/>
      </c>
      <c r="BO312" s="50" t="str">
        <f t="shared" si="102"/>
        <v/>
      </c>
      <c r="BP312" s="50"/>
      <c r="BQ312" s="50"/>
      <c r="BR312" s="51"/>
      <c r="BS312" s="51"/>
      <c r="BT312" s="51"/>
      <c r="BU312" s="51"/>
      <c r="BV312" s="50">
        <v>1</v>
      </c>
      <c r="BW312" s="50">
        <v>1</v>
      </c>
      <c r="BX312" s="50">
        <v>1</v>
      </c>
      <c r="BY312" s="50">
        <v>1</v>
      </c>
    </row>
    <row r="313" spans="1:77" s="48" customFormat="1" ht="15" customHeight="1">
      <c r="A313" s="223">
        <v>343</v>
      </c>
      <c r="B313" s="169" t="s">
        <v>604</v>
      </c>
      <c r="C313" s="12" t="s">
        <v>605</v>
      </c>
      <c r="D313" s="12"/>
      <c r="E313" s="155"/>
      <c r="F313" s="155"/>
      <c r="G313" s="156"/>
      <c r="H313" s="156"/>
      <c r="I313" s="68"/>
      <c r="J313" s="68"/>
      <c r="K313" s="74"/>
      <c r="L313" s="54"/>
      <c r="M313" s="55"/>
      <c r="N313" s="54"/>
      <c r="O313" s="55"/>
      <c r="P313" s="54"/>
      <c r="Q313" s="55"/>
      <c r="R313" s="54"/>
      <c r="S313" s="55"/>
      <c r="T313" s="54"/>
      <c r="U313" s="55"/>
      <c r="V313" s="56"/>
      <c r="W313" s="55"/>
      <c r="X313" s="56"/>
      <c r="Y313" s="55"/>
      <c r="Z313" s="56"/>
      <c r="AA313" s="55"/>
      <c r="AB313" s="56"/>
      <c r="AC313" s="55"/>
      <c r="AD313" s="56"/>
      <c r="AE313" s="55"/>
      <c r="AF313" s="56"/>
      <c r="AG313" s="56" t="str">
        <f t="shared" si="95"/>
        <v/>
      </c>
      <c r="AH313" s="55"/>
      <c r="AI313" s="56"/>
      <c r="AJ313" s="55"/>
      <c r="AK313" s="56"/>
      <c r="AL313" s="55"/>
      <c r="AM313" s="54"/>
      <c r="AN313" s="54" t="str">
        <f t="shared" si="94"/>
        <v/>
      </c>
      <c r="AO313" s="55"/>
      <c r="AP313" s="54"/>
      <c r="AQ313" s="55"/>
      <c r="AR313" s="54"/>
      <c r="AS313" s="55"/>
      <c r="AT313" s="54"/>
      <c r="AU313" s="56" t="str">
        <f t="shared" si="104"/>
        <v/>
      </c>
      <c r="AV313" s="56"/>
      <c r="AW313" s="54"/>
      <c r="AX313" s="54"/>
      <c r="AY313" s="69" t="str">
        <f t="shared" si="103"/>
        <v/>
      </c>
      <c r="AZ313" s="69"/>
      <c r="BA313" s="50"/>
      <c r="BB313" s="51"/>
      <c r="BC313" s="51"/>
      <c r="BD313" s="149" t="str">
        <f t="shared" si="105"/>
        <v>--</v>
      </c>
      <c r="BE313" s="150" t="str">
        <f t="shared" si="106"/>
        <v>--</v>
      </c>
      <c r="BF313" s="150" t="str">
        <f t="shared" si="107"/>
        <v>--</v>
      </c>
      <c r="BG313" s="151" t="str">
        <f t="shared" si="108"/>
        <v>--</v>
      </c>
      <c r="BH313" s="149" t="str">
        <f t="shared" si="96"/>
        <v>--</v>
      </c>
      <c r="BI313" s="150" t="str">
        <f t="shared" si="97"/>
        <v>--</v>
      </c>
      <c r="BJ313" s="150" t="str">
        <f t="shared" si="98"/>
        <v>--</v>
      </c>
      <c r="BK313" s="151" t="str">
        <f t="shared" si="99"/>
        <v>--</v>
      </c>
      <c r="BL313" s="49" t="str">
        <f t="shared" si="100"/>
        <v/>
      </c>
      <c r="BM313" s="50" t="str">
        <f t="shared" si="110"/>
        <v/>
      </c>
      <c r="BN313" s="49" t="str">
        <f t="shared" si="101"/>
        <v/>
      </c>
      <c r="BO313" s="50" t="str">
        <f t="shared" si="102"/>
        <v/>
      </c>
      <c r="BP313" s="50"/>
      <c r="BQ313" s="50"/>
      <c r="BR313" s="51"/>
      <c r="BS313" s="51"/>
      <c r="BT313" s="51"/>
      <c r="BU313" s="51"/>
      <c r="BV313" s="50">
        <v>1</v>
      </c>
      <c r="BW313" s="50">
        <v>1</v>
      </c>
      <c r="BX313" s="50">
        <v>1</v>
      </c>
      <c r="BY313" s="50">
        <v>1</v>
      </c>
    </row>
    <row r="314" spans="1:77" s="48" customFormat="1" ht="15" customHeight="1">
      <c r="A314" s="223">
        <v>344</v>
      </c>
      <c r="B314" s="169" t="s">
        <v>606</v>
      </c>
      <c r="C314" s="12" t="s">
        <v>607</v>
      </c>
      <c r="D314" s="12"/>
      <c r="E314" s="155"/>
      <c r="F314" s="155"/>
      <c r="G314" s="156"/>
      <c r="H314" s="156"/>
      <c r="I314" s="68"/>
      <c r="J314" s="68"/>
      <c r="K314" s="74"/>
      <c r="L314" s="54"/>
      <c r="M314" s="55"/>
      <c r="N314" s="54"/>
      <c r="O314" s="55"/>
      <c r="P314" s="54"/>
      <c r="Q314" s="55"/>
      <c r="R314" s="54"/>
      <c r="S314" s="55"/>
      <c r="T314" s="54"/>
      <c r="U314" s="55"/>
      <c r="V314" s="56"/>
      <c r="W314" s="55"/>
      <c r="X314" s="56"/>
      <c r="Y314" s="55"/>
      <c r="Z314" s="56"/>
      <c r="AA314" s="55"/>
      <c r="AB314" s="56"/>
      <c r="AC314" s="55"/>
      <c r="AD314" s="56"/>
      <c r="AE314" s="55"/>
      <c r="AF314" s="56"/>
      <c r="AG314" s="56" t="str">
        <f t="shared" si="95"/>
        <v/>
      </c>
      <c r="AH314" s="55"/>
      <c r="AI314" s="56"/>
      <c r="AJ314" s="55"/>
      <c r="AK314" s="56"/>
      <c r="AL314" s="55"/>
      <c r="AM314" s="54"/>
      <c r="AN314" s="54" t="str">
        <f t="shared" si="94"/>
        <v/>
      </c>
      <c r="AO314" s="55"/>
      <c r="AP314" s="54"/>
      <c r="AQ314" s="55"/>
      <c r="AR314" s="54"/>
      <c r="AS314" s="55"/>
      <c r="AT314" s="54"/>
      <c r="AU314" s="56" t="str">
        <f t="shared" si="104"/>
        <v/>
      </c>
      <c r="AV314" s="56"/>
      <c r="AW314" s="54"/>
      <c r="AX314" s="54"/>
      <c r="AY314" s="69" t="str">
        <f t="shared" si="103"/>
        <v/>
      </c>
      <c r="AZ314" s="69"/>
      <c r="BA314" s="50"/>
      <c r="BB314" s="51"/>
      <c r="BC314" s="51"/>
      <c r="BD314" s="149" t="str">
        <f t="shared" si="105"/>
        <v>--</v>
      </c>
      <c r="BE314" s="150" t="str">
        <f t="shared" si="106"/>
        <v>--</v>
      </c>
      <c r="BF314" s="150" t="str">
        <f t="shared" si="107"/>
        <v>--</v>
      </c>
      <c r="BG314" s="151" t="str">
        <f t="shared" si="108"/>
        <v>--</v>
      </c>
      <c r="BH314" s="149" t="str">
        <f t="shared" si="96"/>
        <v>--</v>
      </c>
      <c r="BI314" s="150" t="str">
        <f t="shared" si="97"/>
        <v>--</v>
      </c>
      <c r="BJ314" s="150" t="str">
        <f t="shared" si="98"/>
        <v>--</v>
      </c>
      <c r="BK314" s="151" t="str">
        <f t="shared" si="99"/>
        <v>--</v>
      </c>
      <c r="BL314" s="49" t="str">
        <f t="shared" si="100"/>
        <v/>
      </c>
      <c r="BM314" s="50" t="str">
        <f t="shared" si="110"/>
        <v/>
      </c>
      <c r="BN314" s="49" t="str">
        <f t="shared" si="101"/>
        <v/>
      </c>
      <c r="BO314" s="50" t="str">
        <f t="shared" si="102"/>
        <v/>
      </c>
      <c r="BP314" s="50"/>
      <c r="BQ314" s="50"/>
      <c r="BR314" s="51"/>
      <c r="BS314" s="51"/>
      <c r="BT314" s="51"/>
      <c r="BU314" s="51"/>
      <c r="BV314" s="50">
        <v>1</v>
      </c>
      <c r="BW314" s="50">
        <v>1</v>
      </c>
      <c r="BX314" s="50">
        <v>1</v>
      </c>
      <c r="BY314" s="50">
        <v>1</v>
      </c>
    </row>
    <row r="315" spans="1:77" s="48" customFormat="1" ht="15" customHeight="1">
      <c r="A315" s="223">
        <v>345</v>
      </c>
      <c r="B315" s="169" t="s">
        <v>608</v>
      </c>
      <c r="C315" s="53" t="s">
        <v>609</v>
      </c>
      <c r="D315" s="13"/>
      <c r="E315" s="132"/>
      <c r="F315" s="132"/>
      <c r="G315" s="152"/>
      <c r="H315" s="152"/>
      <c r="I315" s="66"/>
      <c r="J315" s="66"/>
      <c r="K315" s="52"/>
      <c r="L315" s="54"/>
      <c r="M315" s="55"/>
      <c r="N315" s="54"/>
      <c r="O315" s="55"/>
      <c r="P315" s="54"/>
      <c r="Q315" s="55"/>
      <c r="R315" s="54"/>
      <c r="S315" s="55"/>
      <c r="T315" s="54"/>
      <c r="U315" s="55"/>
      <c r="V315" s="56"/>
      <c r="W315" s="55"/>
      <c r="X315" s="56"/>
      <c r="Y315" s="55"/>
      <c r="Z315" s="56"/>
      <c r="AA315" s="55"/>
      <c r="AB315" s="56"/>
      <c r="AC315" s="55"/>
      <c r="AD315" s="56"/>
      <c r="AE315" s="55"/>
      <c r="AF315" s="56"/>
      <c r="AG315" s="56" t="str">
        <f t="shared" si="95"/>
        <v/>
      </c>
      <c r="AH315" s="55"/>
      <c r="AI315" s="56"/>
      <c r="AJ315" s="55"/>
      <c r="AK315" s="56"/>
      <c r="AL315" s="55"/>
      <c r="AM315" s="54"/>
      <c r="AN315" s="54" t="str">
        <f t="shared" si="94"/>
        <v/>
      </c>
      <c r="AO315" s="55"/>
      <c r="AP315" s="54"/>
      <c r="AQ315" s="55"/>
      <c r="AR315" s="54"/>
      <c r="AS315" s="55"/>
      <c r="AT315" s="54"/>
      <c r="AU315" s="56" t="str">
        <f t="shared" si="104"/>
        <v/>
      </c>
      <c r="AV315" s="56"/>
      <c r="AW315" s="54"/>
      <c r="AX315" s="54"/>
      <c r="AY315" s="69" t="str">
        <f t="shared" si="103"/>
        <v/>
      </c>
      <c r="AZ315" s="69"/>
      <c r="BA315" s="50"/>
      <c r="BB315" s="51"/>
      <c r="BC315" s="51"/>
      <c r="BD315" s="149" t="str">
        <f t="shared" si="105"/>
        <v>--</v>
      </c>
      <c r="BE315" s="150" t="str">
        <f t="shared" si="106"/>
        <v>--</v>
      </c>
      <c r="BF315" s="150" t="str">
        <f t="shared" si="107"/>
        <v>--</v>
      </c>
      <c r="BG315" s="151" t="str">
        <f t="shared" si="108"/>
        <v>--</v>
      </c>
      <c r="BH315" s="149" t="str">
        <f t="shared" si="96"/>
        <v>--</v>
      </c>
      <c r="BI315" s="150" t="str">
        <f t="shared" si="97"/>
        <v>--</v>
      </c>
      <c r="BJ315" s="150" t="str">
        <f t="shared" si="98"/>
        <v>--</v>
      </c>
      <c r="BK315" s="151" t="str">
        <f t="shared" si="99"/>
        <v>--</v>
      </c>
      <c r="BL315" s="49" t="str">
        <f t="shared" si="100"/>
        <v/>
      </c>
      <c r="BM315" s="50" t="str">
        <f t="shared" si="110"/>
        <v/>
      </c>
      <c r="BN315" s="49" t="str">
        <f t="shared" si="101"/>
        <v/>
      </c>
      <c r="BO315" s="50" t="str">
        <f t="shared" si="102"/>
        <v/>
      </c>
      <c r="BP315" s="50"/>
      <c r="BQ315" s="50"/>
      <c r="BR315" s="51"/>
      <c r="BS315" s="51"/>
      <c r="BT315" s="51"/>
      <c r="BU315" s="51"/>
      <c r="BV315" s="50">
        <v>1</v>
      </c>
      <c r="BW315" s="50">
        <v>1</v>
      </c>
      <c r="BX315" s="50">
        <v>1</v>
      </c>
      <c r="BY315" s="50">
        <v>1</v>
      </c>
    </row>
    <row r="316" spans="1:77" s="48" customFormat="1" ht="15" customHeight="1">
      <c r="A316" s="223">
        <v>346</v>
      </c>
      <c r="B316" s="169" t="s">
        <v>610</v>
      </c>
      <c r="C316" s="53" t="s">
        <v>611</v>
      </c>
      <c r="D316" s="302" t="s">
        <v>1494</v>
      </c>
      <c r="E316" s="132"/>
      <c r="F316" s="132"/>
      <c r="G316" s="152"/>
      <c r="H316" s="152"/>
      <c r="I316" s="66"/>
      <c r="J316" s="66"/>
      <c r="K316" s="52" t="s">
        <v>25</v>
      </c>
      <c r="L316" s="54">
        <v>2500</v>
      </c>
      <c r="M316" s="55">
        <v>35278</v>
      </c>
      <c r="N316" s="54">
        <v>2500</v>
      </c>
      <c r="O316" s="55">
        <v>35278</v>
      </c>
      <c r="P316" s="54">
        <v>7200</v>
      </c>
      <c r="Q316" s="55">
        <v>35278</v>
      </c>
      <c r="R316" s="54"/>
      <c r="S316" s="55"/>
      <c r="T316" s="54"/>
      <c r="U316" s="55"/>
      <c r="V316" s="56"/>
      <c r="W316" s="55"/>
      <c r="X316" s="56"/>
      <c r="Y316" s="55"/>
      <c r="Z316" s="56"/>
      <c r="AA316" s="55"/>
      <c r="AB316" s="56">
        <v>8000</v>
      </c>
      <c r="AC316" s="55">
        <v>36557</v>
      </c>
      <c r="AD316" s="56"/>
      <c r="AE316" s="55"/>
      <c r="AF316" s="56">
        <v>2.6E-7</v>
      </c>
      <c r="AG316" s="56">
        <f t="shared" si="95"/>
        <v>3.8461538461538458</v>
      </c>
      <c r="AH316" s="55">
        <v>36465</v>
      </c>
      <c r="AI316" s="56"/>
      <c r="AJ316" s="55"/>
      <c r="AK316" s="56">
        <v>3000</v>
      </c>
      <c r="AL316" s="55">
        <v>34213</v>
      </c>
      <c r="AM316" s="54"/>
      <c r="AN316" s="54" t="str">
        <f t="shared" si="94"/>
        <v/>
      </c>
      <c r="AO316" s="55"/>
      <c r="AP316" s="54"/>
      <c r="AQ316" s="55"/>
      <c r="AR316" s="54"/>
      <c r="AS316" s="55"/>
      <c r="AT316" s="54"/>
      <c r="AU316" s="56" t="str">
        <f t="shared" si="104"/>
        <v/>
      </c>
      <c r="AV316" s="56"/>
      <c r="AW316" s="54"/>
      <c r="AX316" s="54"/>
      <c r="AY316" s="69">
        <f t="shared" si="103"/>
        <v>1</v>
      </c>
      <c r="AZ316" s="69">
        <v>1</v>
      </c>
      <c r="BA316" s="50"/>
      <c r="BB316" s="51"/>
      <c r="BC316" s="51"/>
      <c r="BD316" s="149">
        <f t="shared" si="105"/>
        <v>3.8461538461538458</v>
      </c>
      <c r="BE316" s="150" t="str">
        <f t="shared" si="106"/>
        <v>--</v>
      </c>
      <c r="BF316" s="150" t="str">
        <f t="shared" si="107"/>
        <v>O</v>
      </c>
      <c r="BG316" s="151">
        <f t="shared" si="108"/>
        <v>36465</v>
      </c>
      <c r="BH316" s="149">
        <f t="shared" si="96"/>
        <v>8000</v>
      </c>
      <c r="BI316" s="150" t="str">
        <f t="shared" si="97"/>
        <v>--</v>
      </c>
      <c r="BJ316" s="150" t="str">
        <f t="shared" si="98"/>
        <v>O</v>
      </c>
      <c r="BK316" s="151">
        <f t="shared" si="99"/>
        <v>36557</v>
      </c>
      <c r="BL316" s="49">
        <f t="shared" si="100"/>
        <v>7200</v>
      </c>
      <c r="BM316" s="50" t="str">
        <f t="shared" si="110"/>
        <v>T</v>
      </c>
      <c r="BN316" s="49">
        <f t="shared" si="101"/>
        <v>8000</v>
      </c>
      <c r="BO316" s="50" t="str">
        <f t="shared" si="102"/>
        <v>O</v>
      </c>
      <c r="BP316" s="50"/>
      <c r="BQ316" s="50"/>
      <c r="BR316" s="51"/>
      <c r="BS316" s="51"/>
      <c r="BT316" s="51"/>
      <c r="BU316" s="51"/>
      <c r="BV316" s="50">
        <v>1</v>
      </c>
      <c r="BW316" s="50">
        <v>1</v>
      </c>
      <c r="BX316" s="50">
        <v>1</v>
      </c>
      <c r="BY316" s="50">
        <v>1</v>
      </c>
    </row>
    <row r="317" spans="1:77" s="48" customFormat="1" ht="15" customHeight="1">
      <c r="A317" s="223">
        <v>347</v>
      </c>
      <c r="B317" s="169" t="s">
        <v>612</v>
      </c>
      <c r="C317" s="57" t="s">
        <v>613</v>
      </c>
      <c r="D317" s="57"/>
      <c r="E317" s="153"/>
      <c r="F317" s="153"/>
      <c r="G317" s="154"/>
      <c r="H317" s="154"/>
      <c r="I317" s="67"/>
      <c r="J317" s="67"/>
      <c r="K317" s="72"/>
      <c r="L317" s="54"/>
      <c r="M317" s="55"/>
      <c r="N317" s="54"/>
      <c r="O317" s="55"/>
      <c r="P317" s="54"/>
      <c r="Q317" s="55"/>
      <c r="R317" s="54"/>
      <c r="S317" s="55"/>
      <c r="T317" s="54"/>
      <c r="U317" s="55"/>
      <c r="V317" s="56"/>
      <c r="W317" s="55"/>
      <c r="X317" s="56"/>
      <c r="Y317" s="55"/>
      <c r="Z317" s="56"/>
      <c r="AA317" s="55"/>
      <c r="AB317" s="56"/>
      <c r="AC317" s="55"/>
      <c r="AD317" s="56"/>
      <c r="AE317" s="55"/>
      <c r="AF317" s="56"/>
      <c r="AG317" s="56" t="str">
        <f t="shared" si="95"/>
        <v/>
      </c>
      <c r="AH317" s="55"/>
      <c r="AI317" s="56"/>
      <c r="AJ317" s="55"/>
      <c r="AK317" s="56"/>
      <c r="AL317" s="55"/>
      <c r="AM317" s="54"/>
      <c r="AN317" s="54" t="str">
        <f t="shared" si="94"/>
        <v/>
      </c>
      <c r="AO317" s="55"/>
      <c r="AP317" s="54"/>
      <c r="AQ317" s="55"/>
      <c r="AR317" s="54"/>
      <c r="AS317" s="55"/>
      <c r="AT317" s="54"/>
      <c r="AU317" s="56" t="str">
        <f t="shared" si="104"/>
        <v/>
      </c>
      <c r="AV317" s="56"/>
      <c r="AW317" s="54"/>
      <c r="AX317" s="54"/>
      <c r="AY317" s="69" t="str">
        <f t="shared" si="103"/>
        <v/>
      </c>
      <c r="AZ317" s="69"/>
      <c r="BA317" s="50"/>
      <c r="BB317" s="51"/>
      <c r="BC317" s="51"/>
      <c r="BD317" s="149" t="str">
        <f t="shared" si="105"/>
        <v>--</v>
      </c>
      <c r="BE317" s="150" t="str">
        <f t="shared" si="106"/>
        <v>--</v>
      </c>
      <c r="BF317" s="150" t="str">
        <f t="shared" si="107"/>
        <v>--</v>
      </c>
      <c r="BG317" s="151" t="str">
        <f t="shared" si="108"/>
        <v>--</v>
      </c>
      <c r="BH317" s="149" t="str">
        <f t="shared" si="96"/>
        <v>--</v>
      </c>
      <c r="BI317" s="150" t="str">
        <f t="shared" si="97"/>
        <v>--</v>
      </c>
      <c r="BJ317" s="150" t="str">
        <f t="shared" si="98"/>
        <v>--</v>
      </c>
      <c r="BK317" s="151" t="str">
        <f t="shared" si="99"/>
        <v>--</v>
      </c>
      <c r="BL317" s="49" t="str">
        <f t="shared" si="100"/>
        <v/>
      </c>
      <c r="BM317" s="50" t="str">
        <f t="shared" si="110"/>
        <v/>
      </c>
      <c r="BN317" s="49" t="str">
        <f t="shared" si="101"/>
        <v/>
      </c>
      <c r="BO317" s="50" t="str">
        <f t="shared" si="102"/>
        <v/>
      </c>
      <c r="BP317" s="50"/>
      <c r="BQ317" s="50"/>
      <c r="BR317" s="51"/>
      <c r="BS317" s="51"/>
      <c r="BT317" s="51"/>
      <c r="BU317" s="51"/>
      <c r="BV317" s="50">
        <v>1</v>
      </c>
      <c r="BW317" s="50">
        <v>1</v>
      </c>
      <c r="BX317" s="50">
        <v>1</v>
      </c>
      <c r="BY317" s="50">
        <v>1</v>
      </c>
    </row>
    <row r="318" spans="1:77" s="48" customFormat="1" ht="15" customHeight="1">
      <c r="A318" s="223">
        <v>348</v>
      </c>
      <c r="B318" s="169" t="s">
        <v>614</v>
      </c>
      <c r="C318" s="53" t="s">
        <v>615</v>
      </c>
      <c r="D318" s="13"/>
      <c r="E318" s="132"/>
      <c r="F318" s="132"/>
      <c r="G318" s="152"/>
      <c r="H318" s="152"/>
      <c r="I318" s="66"/>
      <c r="J318" s="66"/>
      <c r="K318" s="52"/>
      <c r="L318" s="54"/>
      <c r="M318" s="55"/>
      <c r="N318" s="54"/>
      <c r="O318" s="55"/>
      <c r="P318" s="54"/>
      <c r="Q318" s="55"/>
      <c r="R318" s="54"/>
      <c r="S318" s="55"/>
      <c r="T318" s="54"/>
      <c r="U318" s="55"/>
      <c r="V318" s="56"/>
      <c r="W318" s="55"/>
      <c r="X318" s="56"/>
      <c r="Y318" s="55"/>
      <c r="Z318" s="56"/>
      <c r="AA318" s="55"/>
      <c r="AB318" s="56"/>
      <c r="AC318" s="55"/>
      <c r="AD318" s="56"/>
      <c r="AE318" s="55"/>
      <c r="AF318" s="56">
        <v>2.5000000000000001E-4</v>
      </c>
      <c r="AG318" s="56">
        <f t="shared" si="95"/>
        <v>4.0000000000000001E-3</v>
      </c>
      <c r="AH318" s="55">
        <v>36251</v>
      </c>
      <c r="AI318" s="56"/>
      <c r="AJ318" s="55"/>
      <c r="AK318" s="56"/>
      <c r="AL318" s="55"/>
      <c r="AM318" s="54"/>
      <c r="AN318" s="54" t="str">
        <f t="shared" si="94"/>
        <v/>
      </c>
      <c r="AO318" s="55"/>
      <c r="AP318" s="54"/>
      <c r="AQ318" s="55"/>
      <c r="AR318" s="54"/>
      <c r="AS318" s="55"/>
      <c r="AT318" s="54"/>
      <c r="AU318" s="56" t="str">
        <f t="shared" si="104"/>
        <v/>
      </c>
      <c r="AV318" s="56"/>
      <c r="AW318" s="54"/>
      <c r="AX318" s="54"/>
      <c r="AY318" s="69">
        <f t="shared" si="103"/>
        <v>1</v>
      </c>
      <c r="AZ318" s="69">
        <v>1</v>
      </c>
      <c r="BA318" s="50"/>
      <c r="BB318" s="51"/>
      <c r="BC318" s="51"/>
      <c r="BD318" s="149">
        <f t="shared" si="105"/>
        <v>4.0000000000000001E-3</v>
      </c>
      <c r="BE318" s="150" t="str">
        <f t="shared" si="106"/>
        <v>--</v>
      </c>
      <c r="BF318" s="150" t="str">
        <f t="shared" si="107"/>
        <v>O</v>
      </c>
      <c r="BG318" s="151">
        <f t="shared" si="108"/>
        <v>36251</v>
      </c>
      <c r="BH318" s="149" t="str">
        <f t="shared" si="96"/>
        <v>--</v>
      </c>
      <c r="BI318" s="150" t="str">
        <f t="shared" si="97"/>
        <v>--</v>
      </c>
      <c r="BJ318" s="150" t="str">
        <f t="shared" si="98"/>
        <v>--</v>
      </c>
      <c r="BK318" s="151" t="str">
        <f t="shared" si="99"/>
        <v>--</v>
      </c>
      <c r="BL318" s="49" t="str">
        <f t="shared" si="100"/>
        <v/>
      </c>
      <c r="BM318" s="50" t="str">
        <f t="shared" si="110"/>
        <v/>
      </c>
      <c r="BN318" s="49" t="str">
        <f t="shared" si="101"/>
        <v/>
      </c>
      <c r="BO318" s="50" t="str">
        <f t="shared" si="102"/>
        <v/>
      </c>
      <c r="BP318" s="50"/>
      <c r="BQ318" s="50"/>
      <c r="BR318" s="51"/>
      <c r="BS318" s="51"/>
      <c r="BT318" s="51"/>
      <c r="BU318" s="51"/>
      <c r="BV318" s="50">
        <v>1</v>
      </c>
      <c r="BW318" s="50">
        <v>1</v>
      </c>
      <c r="BX318" s="50">
        <v>1</v>
      </c>
      <c r="BY318" s="50">
        <v>1</v>
      </c>
    </row>
    <row r="319" spans="1:77" s="48" customFormat="1" ht="57">
      <c r="A319" s="223">
        <v>349</v>
      </c>
      <c r="B319" s="291">
        <v>349</v>
      </c>
      <c r="C319" s="53" t="s">
        <v>616</v>
      </c>
      <c r="D319" s="13"/>
      <c r="E319" s="132"/>
      <c r="F319" s="132"/>
      <c r="G319" s="152"/>
      <c r="H319" s="152"/>
      <c r="I319" s="66"/>
      <c r="J319" s="66"/>
      <c r="K319" s="52" t="s">
        <v>25</v>
      </c>
      <c r="L319" s="54"/>
      <c r="M319" s="55"/>
      <c r="N319" s="54"/>
      <c r="O319" s="55"/>
      <c r="P319" s="54"/>
      <c r="Q319" s="55"/>
      <c r="R319" s="54"/>
      <c r="S319" s="55"/>
      <c r="T319" s="54"/>
      <c r="U319" s="55"/>
      <c r="V319" s="56"/>
      <c r="W319" s="55"/>
      <c r="X319" s="56"/>
      <c r="Y319" s="55"/>
      <c r="Z319" s="56"/>
      <c r="AA319" s="55"/>
      <c r="AB319" s="56"/>
      <c r="AC319" s="55"/>
      <c r="AD319" s="56"/>
      <c r="AE319" s="55"/>
      <c r="AF319" s="56"/>
      <c r="AG319" s="56" t="str">
        <f t="shared" si="95"/>
        <v/>
      </c>
      <c r="AH319" s="55"/>
      <c r="AI319" s="56"/>
      <c r="AJ319" s="55"/>
      <c r="AK319" s="56"/>
      <c r="AL319" s="55"/>
      <c r="AM319" s="54"/>
      <c r="AN319" s="54" t="str">
        <f t="shared" si="94"/>
        <v/>
      </c>
      <c r="AO319" s="55"/>
      <c r="AP319" s="54"/>
      <c r="AQ319" s="55"/>
      <c r="AR319" s="54"/>
      <c r="AS319" s="55"/>
      <c r="AT319" s="54"/>
      <c r="AU319" s="56" t="str">
        <f t="shared" si="104"/>
        <v/>
      </c>
      <c r="AV319" s="56"/>
      <c r="AW319" s="54"/>
      <c r="AX319" s="54"/>
      <c r="AY319" s="69" t="str">
        <f t="shared" si="103"/>
        <v/>
      </c>
      <c r="AZ319" s="69"/>
      <c r="BA319" s="50"/>
      <c r="BB319" s="51"/>
      <c r="BC319" s="51"/>
      <c r="BD319" s="149" t="str">
        <f t="shared" si="105"/>
        <v>--</v>
      </c>
      <c r="BE319" s="150" t="str">
        <f t="shared" si="106"/>
        <v>--</v>
      </c>
      <c r="BF319" s="150" t="str">
        <f t="shared" si="107"/>
        <v>--</v>
      </c>
      <c r="BG319" s="151" t="str">
        <f t="shared" si="108"/>
        <v>--</v>
      </c>
      <c r="BH319" s="149" t="str">
        <f t="shared" si="96"/>
        <v>--</v>
      </c>
      <c r="BI319" s="150" t="str">
        <f t="shared" si="97"/>
        <v>--</v>
      </c>
      <c r="BJ319" s="150" t="str">
        <f t="shared" si="98"/>
        <v>--</v>
      </c>
      <c r="BK319" s="151" t="str">
        <f t="shared" si="99"/>
        <v>--</v>
      </c>
      <c r="BL319" s="49" t="str">
        <f t="shared" si="100"/>
        <v/>
      </c>
      <c r="BM319" s="50" t="str">
        <f t="shared" si="110"/>
        <v/>
      </c>
      <c r="BN319" s="49" t="str">
        <f t="shared" si="101"/>
        <v/>
      </c>
      <c r="BO319" s="50" t="str">
        <f t="shared" si="102"/>
        <v/>
      </c>
      <c r="BP319" s="50"/>
      <c r="BQ319" s="50"/>
      <c r="BR319" s="51"/>
      <c r="BS319" s="51"/>
      <c r="BT319" s="51"/>
      <c r="BU319" s="51"/>
      <c r="BV319" s="50">
        <v>1</v>
      </c>
      <c r="BW319" s="50">
        <v>1</v>
      </c>
      <c r="BX319" s="50">
        <v>1</v>
      </c>
      <c r="BY319" s="50">
        <v>1</v>
      </c>
    </row>
    <row r="320" spans="1:77" s="48" customFormat="1" ht="79.8">
      <c r="A320" s="223">
        <v>350</v>
      </c>
      <c r="B320" s="291">
        <v>350</v>
      </c>
      <c r="C320" s="53" t="s">
        <v>617</v>
      </c>
      <c r="D320" s="13"/>
      <c r="E320" s="132"/>
      <c r="F320" s="132"/>
      <c r="G320" s="152"/>
      <c r="H320" s="152"/>
      <c r="I320" s="66"/>
      <c r="J320" s="66"/>
      <c r="K320" s="52"/>
      <c r="L320" s="54"/>
      <c r="M320" s="55"/>
      <c r="N320" s="54"/>
      <c r="O320" s="55"/>
      <c r="P320" s="54"/>
      <c r="Q320" s="55"/>
      <c r="R320" s="54"/>
      <c r="S320" s="55"/>
      <c r="T320" s="54"/>
      <c r="U320" s="55"/>
      <c r="V320" s="56"/>
      <c r="W320" s="55"/>
      <c r="X320" s="56"/>
      <c r="Y320" s="55"/>
      <c r="Z320" s="56"/>
      <c r="AA320" s="55"/>
      <c r="AB320" s="56"/>
      <c r="AC320" s="55"/>
      <c r="AD320" s="56"/>
      <c r="AE320" s="55"/>
      <c r="AF320" s="56"/>
      <c r="AG320" s="56" t="str">
        <f t="shared" si="95"/>
        <v/>
      </c>
      <c r="AH320" s="55"/>
      <c r="AI320" s="56"/>
      <c r="AJ320" s="55"/>
      <c r="AK320" s="56"/>
      <c r="AL320" s="55"/>
      <c r="AM320" s="54"/>
      <c r="AN320" s="54" t="str">
        <f t="shared" si="94"/>
        <v/>
      </c>
      <c r="AO320" s="55"/>
      <c r="AP320" s="54"/>
      <c r="AQ320" s="55"/>
      <c r="AR320" s="54"/>
      <c r="AS320" s="55"/>
      <c r="AT320" s="54"/>
      <c r="AU320" s="56" t="str">
        <f t="shared" si="104"/>
        <v/>
      </c>
      <c r="AV320" s="56"/>
      <c r="AW320" s="54"/>
      <c r="AX320" s="54"/>
      <c r="AY320" s="69" t="str">
        <f t="shared" si="103"/>
        <v/>
      </c>
      <c r="AZ320" s="69"/>
      <c r="BA320" s="50"/>
      <c r="BB320" s="51"/>
      <c r="BC320" s="51"/>
      <c r="BD320" s="149" t="str">
        <f t="shared" si="105"/>
        <v>--</v>
      </c>
      <c r="BE320" s="150" t="str">
        <f t="shared" si="106"/>
        <v>--</v>
      </c>
      <c r="BF320" s="150" t="str">
        <f t="shared" si="107"/>
        <v>--</v>
      </c>
      <c r="BG320" s="151" t="str">
        <f t="shared" si="108"/>
        <v>--</v>
      </c>
      <c r="BH320" s="149" t="str">
        <f t="shared" si="96"/>
        <v>--</v>
      </c>
      <c r="BI320" s="150" t="str">
        <f t="shared" si="97"/>
        <v>--</v>
      </c>
      <c r="BJ320" s="150" t="str">
        <f t="shared" si="98"/>
        <v>--</v>
      </c>
      <c r="BK320" s="151" t="str">
        <f t="shared" si="99"/>
        <v>--</v>
      </c>
      <c r="BL320" s="49" t="str">
        <f t="shared" si="100"/>
        <v/>
      </c>
      <c r="BM320" s="50" t="str">
        <f t="shared" si="110"/>
        <v/>
      </c>
      <c r="BN320" s="49" t="str">
        <f t="shared" si="101"/>
        <v/>
      </c>
      <c r="BO320" s="50" t="str">
        <f t="shared" si="102"/>
        <v/>
      </c>
      <c r="BP320" s="50"/>
      <c r="BQ320" s="50"/>
      <c r="BR320" s="51"/>
      <c r="BS320" s="51"/>
      <c r="BT320" s="51"/>
      <c r="BU320" s="51"/>
      <c r="BV320" s="50">
        <v>1</v>
      </c>
      <c r="BW320" s="50">
        <v>1</v>
      </c>
      <c r="BX320" s="50">
        <v>1</v>
      </c>
      <c r="BY320" s="50">
        <v>1</v>
      </c>
    </row>
    <row r="321" spans="1:77" s="48" customFormat="1" ht="15" customHeight="1">
      <c r="A321" s="223">
        <v>359</v>
      </c>
      <c r="B321" s="169" t="s">
        <v>618</v>
      </c>
      <c r="C321" s="57" t="s">
        <v>619</v>
      </c>
      <c r="D321" s="57"/>
      <c r="E321" s="153"/>
      <c r="F321" s="153"/>
      <c r="G321" s="154"/>
      <c r="H321" s="154"/>
      <c r="I321" s="67"/>
      <c r="J321" s="67"/>
      <c r="K321" s="72"/>
      <c r="L321" s="54"/>
      <c r="M321" s="55"/>
      <c r="N321" s="54"/>
      <c r="O321" s="55"/>
      <c r="P321" s="54"/>
      <c r="Q321" s="55"/>
      <c r="R321" s="54">
        <v>8.0000000000000004E-4</v>
      </c>
      <c r="S321" s="55">
        <v>34912</v>
      </c>
      <c r="T321" s="54"/>
      <c r="U321" s="55"/>
      <c r="V321" s="56"/>
      <c r="W321" s="55"/>
      <c r="X321" s="56"/>
      <c r="Y321" s="55"/>
      <c r="Z321" s="56"/>
      <c r="AA321" s="55"/>
      <c r="AB321" s="56"/>
      <c r="AC321" s="55"/>
      <c r="AD321" s="56"/>
      <c r="AE321" s="55"/>
      <c r="AF321" s="56"/>
      <c r="AG321" s="56" t="str">
        <f t="shared" si="95"/>
        <v/>
      </c>
      <c r="AH321" s="55"/>
      <c r="AI321" s="56"/>
      <c r="AJ321" s="55"/>
      <c r="AK321" s="56"/>
      <c r="AL321" s="55"/>
      <c r="AM321" s="54"/>
      <c r="AN321" s="54" t="str">
        <f t="shared" si="94"/>
        <v/>
      </c>
      <c r="AO321" s="55"/>
      <c r="AP321" s="54">
        <v>2.0000000000000001E-4</v>
      </c>
      <c r="AQ321" s="55">
        <v>33878</v>
      </c>
      <c r="AR321" s="54"/>
      <c r="AS321" s="55"/>
      <c r="AT321" s="54"/>
      <c r="AU321" s="56" t="str">
        <f t="shared" si="104"/>
        <v/>
      </c>
      <c r="AV321" s="56"/>
      <c r="AW321" s="54"/>
      <c r="AX321" s="54"/>
      <c r="AY321" s="69" t="str">
        <f t="shared" si="103"/>
        <v/>
      </c>
      <c r="AZ321" s="69"/>
      <c r="BA321" s="50"/>
      <c r="BB321" s="51"/>
      <c r="BC321" s="51"/>
      <c r="BD321" s="149" t="str">
        <f t="shared" si="105"/>
        <v>--</v>
      </c>
      <c r="BE321" s="150" t="str">
        <f t="shared" si="106"/>
        <v>--</v>
      </c>
      <c r="BF321" s="150" t="str">
        <f t="shared" si="107"/>
        <v>--</v>
      </c>
      <c r="BG321" s="151" t="str">
        <f t="shared" si="108"/>
        <v>--</v>
      </c>
      <c r="BH321" s="149" t="str">
        <f t="shared" si="96"/>
        <v>--</v>
      </c>
      <c r="BI321" s="150" t="str">
        <f t="shared" si="97"/>
        <v>--</v>
      </c>
      <c r="BJ321" s="150" t="str">
        <f t="shared" si="98"/>
        <v>--</v>
      </c>
      <c r="BK321" s="151" t="str">
        <f t="shared" si="99"/>
        <v>--</v>
      </c>
      <c r="BL321" s="49" t="str">
        <f t="shared" si="100"/>
        <v/>
      </c>
      <c r="BM321" s="50" t="str">
        <f t="shared" si="110"/>
        <v/>
      </c>
      <c r="BN321" s="49" t="str">
        <f t="shared" si="101"/>
        <v/>
      </c>
      <c r="BO321" s="50" t="str">
        <f t="shared" si="102"/>
        <v/>
      </c>
      <c r="BP321" s="50"/>
      <c r="BQ321" s="50"/>
      <c r="BR321" s="51"/>
      <c r="BS321" s="51"/>
      <c r="BT321" s="51"/>
      <c r="BU321" s="51"/>
      <c r="BV321" s="50">
        <v>1</v>
      </c>
      <c r="BW321" s="50">
        <v>1</v>
      </c>
      <c r="BX321" s="50">
        <v>1</v>
      </c>
      <c r="BY321" s="50">
        <v>1</v>
      </c>
    </row>
    <row r="322" spans="1:77" s="48" customFormat="1" ht="15" customHeight="1">
      <c r="A322" s="223">
        <v>360</v>
      </c>
      <c r="B322" s="169" t="s">
        <v>620</v>
      </c>
      <c r="C322" s="57" t="s">
        <v>621</v>
      </c>
      <c r="D322" s="57"/>
      <c r="E322" s="153"/>
      <c r="F322" s="153"/>
      <c r="G322" s="154"/>
      <c r="H322" s="154"/>
      <c r="I322" s="67"/>
      <c r="J322" s="67"/>
      <c r="K322" s="72"/>
      <c r="L322" s="54"/>
      <c r="M322" s="55"/>
      <c r="N322" s="54"/>
      <c r="O322" s="55"/>
      <c r="P322" s="54"/>
      <c r="Q322" s="55"/>
      <c r="R322" s="54"/>
      <c r="S322" s="55"/>
      <c r="T322" s="54"/>
      <c r="U322" s="55"/>
      <c r="V322" s="56"/>
      <c r="W322" s="55"/>
      <c r="X322" s="56"/>
      <c r="Y322" s="55"/>
      <c r="Z322" s="56"/>
      <c r="AA322" s="55"/>
      <c r="AB322" s="56"/>
      <c r="AC322" s="55"/>
      <c r="AD322" s="56"/>
      <c r="AE322" s="55"/>
      <c r="AF322" s="56"/>
      <c r="AG322" s="56" t="str">
        <f t="shared" si="95"/>
        <v/>
      </c>
      <c r="AH322" s="55"/>
      <c r="AI322" s="56"/>
      <c r="AJ322" s="55"/>
      <c r="AK322" s="56"/>
      <c r="AL322" s="55"/>
      <c r="AM322" s="54"/>
      <c r="AN322" s="54" t="str">
        <f t="shared" si="94"/>
        <v/>
      </c>
      <c r="AO322" s="55"/>
      <c r="AP322" s="54"/>
      <c r="AQ322" s="55"/>
      <c r="AR322" s="54"/>
      <c r="AS322" s="55"/>
      <c r="AT322" s="54"/>
      <c r="AU322" s="56" t="str">
        <f t="shared" si="104"/>
        <v/>
      </c>
      <c r="AV322" s="56"/>
      <c r="AW322" s="54"/>
      <c r="AX322" s="54"/>
      <c r="AY322" s="69" t="str">
        <f t="shared" si="103"/>
        <v/>
      </c>
      <c r="AZ322" s="69"/>
      <c r="BA322" s="50"/>
      <c r="BB322" s="51"/>
      <c r="BC322" s="51"/>
      <c r="BD322" s="149" t="str">
        <f t="shared" si="105"/>
        <v>--</v>
      </c>
      <c r="BE322" s="150" t="str">
        <f t="shared" si="106"/>
        <v>--</v>
      </c>
      <c r="BF322" s="150" t="str">
        <f t="shared" si="107"/>
        <v>--</v>
      </c>
      <c r="BG322" s="151" t="str">
        <f t="shared" si="108"/>
        <v>--</v>
      </c>
      <c r="BH322" s="149" t="str">
        <f t="shared" si="96"/>
        <v>--</v>
      </c>
      <c r="BI322" s="150" t="str">
        <f t="shared" si="97"/>
        <v>--</v>
      </c>
      <c r="BJ322" s="150" t="str">
        <f t="shared" si="98"/>
        <v>--</v>
      </c>
      <c r="BK322" s="151" t="str">
        <f t="shared" si="99"/>
        <v>--</v>
      </c>
      <c r="BL322" s="49" t="str">
        <f t="shared" si="100"/>
        <v/>
      </c>
      <c r="BM322" s="50" t="str">
        <f t="shared" si="110"/>
        <v/>
      </c>
      <c r="BN322" s="49" t="str">
        <f t="shared" si="101"/>
        <v/>
      </c>
      <c r="BO322" s="50" t="str">
        <f t="shared" si="102"/>
        <v/>
      </c>
      <c r="BP322" s="50"/>
      <c r="BQ322" s="50"/>
      <c r="BR322" s="51"/>
      <c r="BS322" s="51"/>
      <c r="BT322" s="51"/>
      <c r="BU322" s="51"/>
      <c r="BV322" s="50">
        <v>1</v>
      </c>
      <c r="BW322" s="50">
        <v>1</v>
      </c>
      <c r="BX322" s="50">
        <v>1</v>
      </c>
      <c r="BY322" s="50">
        <v>1</v>
      </c>
    </row>
    <row r="323" spans="1:77" s="48" customFormat="1" ht="15" customHeight="1">
      <c r="A323" s="223">
        <v>361</v>
      </c>
      <c r="B323" s="169" t="s">
        <v>622</v>
      </c>
      <c r="C323" s="53" t="s">
        <v>623</v>
      </c>
      <c r="D323" s="13"/>
      <c r="E323" s="132"/>
      <c r="F323" s="132"/>
      <c r="G323" s="152"/>
      <c r="H323" s="152"/>
      <c r="I323" s="66"/>
      <c r="J323" s="66"/>
      <c r="K323" s="52"/>
      <c r="L323" s="54"/>
      <c r="M323" s="55"/>
      <c r="N323" s="54"/>
      <c r="O323" s="55"/>
      <c r="P323" s="54"/>
      <c r="Q323" s="55"/>
      <c r="R323" s="54"/>
      <c r="S323" s="55"/>
      <c r="T323" s="54"/>
      <c r="U323" s="55"/>
      <c r="V323" s="56"/>
      <c r="W323" s="55"/>
      <c r="X323" s="56"/>
      <c r="Y323" s="55"/>
      <c r="Z323" s="56"/>
      <c r="AA323" s="55"/>
      <c r="AB323" s="56"/>
      <c r="AC323" s="55"/>
      <c r="AD323" s="56"/>
      <c r="AE323" s="55"/>
      <c r="AF323" s="56"/>
      <c r="AG323" s="56" t="str">
        <f t="shared" si="95"/>
        <v/>
      </c>
      <c r="AH323" s="55"/>
      <c r="AI323" s="56"/>
      <c r="AJ323" s="55"/>
      <c r="AK323" s="56"/>
      <c r="AL323" s="55"/>
      <c r="AM323" s="54"/>
      <c r="AN323" s="54" t="str">
        <f t="shared" si="94"/>
        <v/>
      </c>
      <c r="AO323" s="55"/>
      <c r="AP323" s="54"/>
      <c r="AQ323" s="55"/>
      <c r="AR323" s="54"/>
      <c r="AS323" s="55"/>
      <c r="AT323" s="54"/>
      <c r="AU323" s="56" t="str">
        <f t="shared" si="104"/>
        <v/>
      </c>
      <c r="AV323" s="56"/>
      <c r="AW323" s="54"/>
      <c r="AX323" s="54"/>
      <c r="AY323" s="69" t="str">
        <f t="shared" si="103"/>
        <v/>
      </c>
      <c r="AZ323" s="69"/>
      <c r="BA323" s="50"/>
      <c r="BB323" s="51"/>
      <c r="BC323" s="51"/>
      <c r="BD323" s="149" t="str">
        <f t="shared" si="105"/>
        <v>--</v>
      </c>
      <c r="BE323" s="150" t="str">
        <f t="shared" si="106"/>
        <v>--</v>
      </c>
      <c r="BF323" s="150" t="str">
        <f t="shared" si="107"/>
        <v>--</v>
      </c>
      <c r="BG323" s="151" t="str">
        <f t="shared" si="108"/>
        <v>--</v>
      </c>
      <c r="BH323" s="149" t="str">
        <f t="shared" si="96"/>
        <v>--</v>
      </c>
      <c r="BI323" s="150" t="str">
        <f t="shared" si="97"/>
        <v>--</v>
      </c>
      <c r="BJ323" s="150" t="str">
        <f t="shared" si="98"/>
        <v>--</v>
      </c>
      <c r="BK323" s="151" t="str">
        <f t="shared" si="99"/>
        <v>--</v>
      </c>
      <c r="BL323" s="49" t="str">
        <f t="shared" si="100"/>
        <v/>
      </c>
      <c r="BM323" s="50" t="str">
        <f t="shared" si="110"/>
        <v/>
      </c>
      <c r="BN323" s="49" t="str">
        <f t="shared" si="101"/>
        <v/>
      </c>
      <c r="BO323" s="50" t="str">
        <f t="shared" si="102"/>
        <v/>
      </c>
      <c r="BP323" s="50"/>
      <c r="BQ323" s="50"/>
      <c r="BR323" s="51"/>
      <c r="BS323" s="51"/>
      <c r="BT323" s="51"/>
      <c r="BU323" s="51"/>
      <c r="BV323" s="50">
        <v>1</v>
      </c>
      <c r="BW323" s="50">
        <v>1</v>
      </c>
      <c r="BX323" s="50">
        <v>1</v>
      </c>
      <c r="BY323" s="50">
        <v>1</v>
      </c>
    </row>
    <row r="324" spans="1:77" s="48" customFormat="1" ht="15" customHeight="1">
      <c r="A324" s="223">
        <v>362</v>
      </c>
      <c r="B324" s="169" t="s">
        <v>624</v>
      </c>
      <c r="C324" s="57" t="s">
        <v>625</v>
      </c>
      <c r="D324" s="57"/>
      <c r="E324" s="153"/>
      <c r="F324" s="153"/>
      <c r="G324" s="154"/>
      <c r="H324" s="154"/>
      <c r="I324" s="67"/>
      <c r="J324" s="67"/>
      <c r="K324" s="72"/>
      <c r="L324" s="54"/>
      <c r="M324" s="55"/>
      <c r="N324" s="54"/>
      <c r="O324" s="55"/>
      <c r="P324" s="54"/>
      <c r="Q324" s="55"/>
      <c r="R324" s="54"/>
      <c r="S324" s="55"/>
      <c r="T324" s="54"/>
      <c r="U324" s="55"/>
      <c r="V324" s="56"/>
      <c r="W324" s="55"/>
      <c r="X324" s="56"/>
      <c r="Y324" s="55"/>
      <c r="Z324" s="56"/>
      <c r="AA324" s="55"/>
      <c r="AB324" s="56"/>
      <c r="AC324" s="55"/>
      <c r="AD324" s="56"/>
      <c r="AE324" s="55"/>
      <c r="AF324" s="56"/>
      <c r="AG324" s="56" t="str">
        <f t="shared" si="95"/>
        <v/>
      </c>
      <c r="AH324" s="55"/>
      <c r="AI324" s="56"/>
      <c r="AJ324" s="55"/>
      <c r="AK324" s="56"/>
      <c r="AL324" s="55"/>
      <c r="AM324" s="54"/>
      <c r="AN324" s="54" t="str">
        <f t="shared" si="94"/>
        <v/>
      </c>
      <c r="AO324" s="55"/>
      <c r="AP324" s="54"/>
      <c r="AQ324" s="55"/>
      <c r="AR324" s="54"/>
      <c r="AS324" s="55"/>
      <c r="AT324" s="54"/>
      <c r="AU324" s="56" t="str">
        <f t="shared" si="104"/>
        <v/>
      </c>
      <c r="AV324" s="56"/>
      <c r="AW324" s="54"/>
      <c r="AX324" s="54"/>
      <c r="AY324" s="69" t="str">
        <f t="shared" si="103"/>
        <v/>
      </c>
      <c r="AZ324" s="69"/>
      <c r="BA324" s="50"/>
      <c r="BB324" s="51"/>
      <c r="BC324" s="51"/>
      <c r="BD324" s="149" t="str">
        <f t="shared" si="105"/>
        <v>--</v>
      </c>
      <c r="BE324" s="150" t="str">
        <f t="shared" si="106"/>
        <v>--</v>
      </c>
      <c r="BF324" s="150" t="str">
        <f t="shared" si="107"/>
        <v>--</v>
      </c>
      <c r="BG324" s="151" t="str">
        <f t="shared" si="108"/>
        <v>--</v>
      </c>
      <c r="BH324" s="149" t="str">
        <f t="shared" si="96"/>
        <v>--</v>
      </c>
      <c r="BI324" s="150" t="str">
        <f t="shared" si="97"/>
        <v>--</v>
      </c>
      <c r="BJ324" s="150" t="str">
        <f t="shared" si="98"/>
        <v>--</v>
      </c>
      <c r="BK324" s="151" t="str">
        <f t="shared" si="99"/>
        <v>--</v>
      </c>
      <c r="BL324" s="49" t="str">
        <f t="shared" si="100"/>
        <v/>
      </c>
      <c r="BM324" s="50" t="str">
        <f t="shared" si="110"/>
        <v/>
      </c>
      <c r="BN324" s="49" t="str">
        <f t="shared" si="101"/>
        <v/>
      </c>
      <c r="BO324" s="50" t="str">
        <f t="shared" si="102"/>
        <v/>
      </c>
      <c r="BP324" s="50"/>
      <c r="BQ324" s="50"/>
      <c r="BR324" s="51"/>
      <c r="BS324" s="51"/>
      <c r="BT324" s="51"/>
      <c r="BU324" s="51"/>
      <c r="BV324" s="50">
        <v>1</v>
      </c>
      <c r="BW324" s="50">
        <v>1</v>
      </c>
      <c r="BX324" s="50">
        <v>1</v>
      </c>
      <c r="BY324" s="50">
        <v>1</v>
      </c>
    </row>
    <row r="325" spans="1:77" s="48" customFormat="1" ht="15" customHeight="1">
      <c r="A325" s="223">
        <v>363</v>
      </c>
      <c r="B325" s="169" t="s">
        <v>626</v>
      </c>
      <c r="C325" s="57" t="s">
        <v>627</v>
      </c>
      <c r="D325" s="57"/>
      <c r="E325" s="153"/>
      <c r="F325" s="153"/>
      <c r="G325" s="154"/>
      <c r="H325" s="154"/>
      <c r="I325" s="67"/>
      <c r="J325" s="67"/>
      <c r="K325" s="72"/>
      <c r="L325" s="54"/>
      <c r="M325" s="55"/>
      <c r="N325" s="54"/>
      <c r="O325" s="55"/>
      <c r="P325" s="54"/>
      <c r="Q325" s="55"/>
      <c r="R325" s="54"/>
      <c r="S325" s="55"/>
      <c r="T325" s="54"/>
      <c r="U325" s="55"/>
      <c r="V325" s="56"/>
      <c r="W325" s="55"/>
      <c r="X325" s="56"/>
      <c r="Y325" s="55"/>
      <c r="Z325" s="56"/>
      <c r="AA325" s="55"/>
      <c r="AB325" s="56"/>
      <c r="AC325" s="55"/>
      <c r="AD325" s="56"/>
      <c r="AE325" s="55"/>
      <c r="AF325" s="56"/>
      <c r="AG325" s="56" t="str">
        <f t="shared" si="95"/>
        <v/>
      </c>
      <c r="AH325" s="55"/>
      <c r="AI325" s="56"/>
      <c r="AJ325" s="55"/>
      <c r="AK325" s="56"/>
      <c r="AL325" s="55"/>
      <c r="AM325" s="54"/>
      <c r="AN325" s="54" t="str">
        <f t="shared" si="94"/>
        <v/>
      </c>
      <c r="AO325" s="55"/>
      <c r="AP325" s="54"/>
      <c r="AQ325" s="55"/>
      <c r="AR325" s="54"/>
      <c r="AS325" s="55"/>
      <c r="AT325" s="54"/>
      <c r="AU325" s="56" t="str">
        <f t="shared" si="104"/>
        <v/>
      </c>
      <c r="AV325" s="56"/>
      <c r="AW325" s="54"/>
      <c r="AX325" s="54"/>
      <c r="AY325" s="69" t="str">
        <f t="shared" si="103"/>
        <v/>
      </c>
      <c r="AZ325" s="69"/>
      <c r="BA325" s="50"/>
      <c r="BB325" s="51"/>
      <c r="BC325" s="51"/>
      <c r="BD325" s="149" t="str">
        <f t="shared" si="105"/>
        <v>--</v>
      </c>
      <c r="BE325" s="150" t="str">
        <f t="shared" si="106"/>
        <v>--</v>
      </c>
      <c r="BF325" s="150" t="str">
        <f t="shared" si="107"/>
        <v>--</v>
      </c>
      <c r="BG325" s="151" t="str">
        <f t="shared" si="108"/>
        <v>--</v>
      </c>
      <c r="BH325" s="149" t="str">
        <f t="shared" si="96"/>
        <v>--</v>
      </c>
      <c r="BI325" s="150" t="str">
        <f t="shared" si="97"/>
        <v>--</v>
      </c>
      <c r="BJ325" s="150" t="str">
        <f t="shared" si="98"/>
        <v>--</v>
      </c>
      <c r="BK325" s="151" t="str">
        <f t="shared" si="99"/>
        <v>--</v>
      </c>
      <c r="BL325" s="49" t="str">
        <f t="shared" si="100"/>
        <v/>
      </c>
      <c r="BM325" s="50" t="str">
        <f t="shared" ref="BM325:BM356" si="111">IF(COUNTBLANK(BL325),"",IF(BL325=J325,"S",IF(BL325=P325,"T",IF(BL325=X325,"O",IF(BL325=N325,"Tint","")))))</f>
        <v/>
      </c>
      <c r="BN325" s="49" t="str">
        <f t="shared" si="101"/>
        <v/>
      </c>
      <c r="BO325" s="50" t="str">
        <f t="shared" si="102"/>
        <v/>
      </c>
      <c r="BP325" s="50"/>
      <c r="BQ325" s="50"/>
      <c r="BR325" s="51"/>
      <c r="BS325" s="51"/>
      <c r="BT325" s="51"/>
      <c r="BU325" s="51"/>
      <c r="BV325" s="50">
        <v>1</v>
      </c>
      <c r="BW325" s="50">
        <v>1</v>
      </c>
      <c r="BX325" s="50">
        <v>1</v>
      </c>
      <c r="BY325" s="50">
        <v>1</v>
      </c>
    </row>
    <row r="326" spans="1:77" s="48" customFormat="1" ht="15" customHeight="1">
      <c r="A326" s="223">
        <v>428</v>
      </c>
      <c r="B326" s="169" t="s">
        <v>628</v>
      </c>
      <c r="C326" s="53" t="s">
        <v>629</v>
      </c>
      <c r="D326" s="302" t="s">
        <v>1494</v>
      </c>
      <c r="E326" s="132">
        <v>0.03</v>
      </c>
      <c r="F326" s="132">
        <f>AG326</f>
        <v>2.9411764705882353E-2</v>
      </c>
      <c r="G326" s="152">
        <v>43231</v>
      </c>
      <c r="H326" s="152"/>
      <c r="I326" s="66" t="s">
        <v>24</v>
      </c>
      <c r="J326" s="66">
        <v>200</v>
      </c>
      <c r="K326" s="52" t="s">
        <v>25</v>
      </c>
      <c r="L326" s="54">
        <v>3.7</v>
      </c>
      <c r="M326" s="55">
        <v>38565</v>
      </c>
      <c r="N326" s="54"/>
      <c r="O326" s="55"/>
      <c r="P326" s="54"/>
      <c r="Q326" s="55"/>
      <c r="R326" s="54"/>
      <c r="S326" s="55"/>
      <c r="T326" s="54">
        <v>0.6</v>
      </c>
      <c r="U326" s="55">
        <v>38565</v>
      </c>
      <c r="V326" s="56">
        <v>0.6</v>
      </c>
      <c r="W326" s="55">
        <v>38565</v>
      </c>
      <c r="X326" s="56"/>
      <c r="Y326" s="55"/>
      <c r="Z326" s="56"/>
      <c r="AA326" s="55"/>
      <c r="AB326" s="56">
        <v>9</v>
      </c>
      <c r="AC326" s="55">
        <v>36617</v>
      </c>
      <c r="AD326" s="56"/>
      <c r="AE326" s="55"/>
      <c r="AF326" s="56">
        <v>3.4E-5</v>
      </c>
      <c r="AG326" s="56">
        <f t="shared" si="95"/>
        <v>2.9411764705882353E-2</v>
      </c>
      <c r="AH326" s="55">
        <v>38200</v>
      </c>
      <c r="AI326" s="56"/>
      <c r="AJ326" s="55"/>
      <c r="AK326" s="56">
        <v>3</v>
      </c>
      <c r="AL326" s="55">
        <v>36039</v>
      </c>
      <c r="AM326" s="54"/>
      <c r="AN326" s="54" t="str">
        <f t="shared" ref="AN326:AN389" si="112">IF(ISBLANK(AM326),"",0.000001/AM326)</f>
        <v/>
      </c>
      <c r="AO326" s="55"/>
      <c r="AP326" s="54"/>
      <c r="AQ326" s="55"/>
      <c r="AR326" s="54"/>
      <c r="AS326" s="55"/>
      <c r="AT326" s="54"/>
      <c r="AU326" s="56" t="str">
        <f t="shared" si="104"/>
        <v/>
      </c>
      <c r="AV326" s="56"/>
      <c r="AW326" s="54"/>
      <c r="AX326" s="54"/>
      <c r="AY326" s="69">
        <f t="shared" si="103"/>
        <v>1</v>
      </c>
      <c r="AZ326" s="69">
        <v>1</v>
      </c>
      <c r="BA326" s="50"/>
      <c r="BB326" s="51"/>
      <c r="BC326" s="51"/>
      <c r="BD326" s="149">
        <f t="shared" si="105"/>
        <v>2.9411764705882353E-2</v>
      </c>
      <c r="BE326" s="150" t="str">
        <f t="shared" si="106"/>
        <v>A</v>
      </c>
      <c r="BF326" s="150" t="str">
        <f t="shared" si="107"/>
        <v>O</v>
      </c>
      <c r="BG326" s="151">
        <f t="shared" si="108"/>
        <v>43231</v>
      </c>
      <c r="BH326" s="149">
        <f t="shared" si="96"/>
        <v>3.7</v>
      </c>
      <c r="BI326" s="150" t="str">
        <f t="shared" si="97"/>
        <v>--</v>
      </c>
      <c r="BJ326" s="150" t="str">
        <f t="shared" si="98"/>
        <v>T</v>
      </c>
      <c r="BK326" s="151">
        <f t="shared" si="99"/>
        <v>38565</v>
      </c>
      <c r="BL326" s="49">
        <f t="shared" si="100"/>
        <v>200</v>
      </c>
      <c r="BM326" s="50" t="str">
        <f t="shared" si="111"/>
        <v>S</v>
      </c>
      <c r="BN326" s="49">
        <f t="shared" si="101"/>
        <v>200</v>
      </c>
      <c r="BO326" s="50" t="str">
        <f t="shared" si="102"/>
        <v>S</v>
      </c>
      <c r="BP326" s="50"/>
      <c r="BQ326" s="50"/>
      <c r="BR326" s="51"/>
      <c r="BS326" s="51"/>
      <c r="BT326" s="51"/>
      <c r="BU326" s="51"/>
      <c r="BV326" s="50">
        <v>1</v>
      </c>
      <c r="BW326" s="50">
        <v>1</v>
      </c>
      <c r="BX326" s="50">
        <v>1</v>
      </c>
      <c r="BY326" s="50">
        <v>1</v>
      </c>
    </row>
    <row r="327" spans="1:77" s="48" customFormat="1" ht="15" customHeight="1">
      <c r="A327" s="69">
        <v>364</v>
      </c>
      <c r="B327" s="169" t="s">
        <v>630</v>
      </c>
      <c r="C327" s="53" t="s">
        <v>1287</v>
      </c>
      <c r="D327" s="13"/>
      <c r="E327" s="132">
        <v>4.0000000000000001E-3</v>
      </c>
      <c r="F327" s="132">
        <f>AG327</f>
        <v>3.8461538461538464E-3</v>
      </c>
      <c r="G327" s="152"/>
      <c r="H327" s="152"/>
      <c r="I327" s="66"/>
      <c r="J327" s="66">
        <v>0.2</v>
      </c>
      <c r="K327" s="52" t="s">
        <v>25</v>
      </c>
      <c r="L327" s="54">
        <v>0.09</v>
      </c>
      <c r="M327" s="55">
        <v>38565</v>
      </c>
      <c r="N327" s="54">
        <v>0.2</v>
      </c>
      <c r="O327" s="55">
        <v>38565</v>
      </c>
      <c r="P327" s="54"/>
      <c r="Q327" s="55"/>
      <c r="R327" s="54"/>
      <c r="S327" s="55"/>
      <c r="T327" s="54"/>
      <c r="U327" s="55"/>
      <c r="V327" s="56"/>
      <c r="W327" s="55"/>
      <c r="X327" s="56">
        <v>0.2</v>
      </c>
      <c r="Y327" s="55">
        <v>40969</v>
      </c>
      <c r="Z327" s="56">
        <v>0.06</v>
      </c>
      <c r="AA327" s="55">
        <v>40969</v>
      </c>
      <c r="AB327" s="56">
        <v>1.4E-2</v>
      </c>
      <c r="AC327" s="55">
        <v>40969</v>
      </c>
      <c r="AD327" s="56">
        <v>1.0999999999999999E-2</v>
      </c>
      <c r="AE327" s="55">
        <v>40969</v>
      </c>
      <c r="AF327" s="56">
        <v>2.5999999999999998E-4</v>
      </c>
      <c r="AG327" s="56">
        <f t="shared" ref="AG327:AG390" si="113">IF(ISBLANK(AF327),"",0.000001/AF327)</f>
        <v>3.8461538461538464E-3</v>
      </c>
      <c r="AH327" s="55">
        <v>33451</v>
      </c>
      <c r="AI327" s="56"/>
      <c r="AJ327" s="55"/>
      <c r="AK327" s="56"/>
      <c r="AL327" s="55"/>
      <c r="AM327" s="54"/>
      <c r="AN327" s="54" t="str">
        <f t="shared" si="112"/>
        <v/>
      </c>
      <c r="AO327" s="55"/>
      <c r="AP327" s="54">
        <v>0.02</v>
      </c>
      <c r="AQ327" s="55">
        <v>35400</v>
      </c>
      <c r="AR327" s="54"/>
      <c r="AS327" s="55"/>
      <c r="AT327" s="54"/>
      <c r="AU327" s="56" t="str">
        <f t="shared" si="104"/>
        <v/>
      </c>
      <c r="AV327" s="56"/>
      <c r="AW327" s="54"/>
      <c r="AX327" s="54"/>
      <c r="AY327" s="69">
        <f t="shared" si="103"/>
        <v>1</v>
      </c>
      <c r="AZ327" s="69"/>
      <c r="BA327" s="50"/>
      <c r="BB327" s="51"/>
      <c r="BC327" s="51"/>
      <c r="BD327" s="149">
        <f t="shared" si="105"/>
        <v>3.8461538461538464E-3</v>
      </c>
      <c r="BE327" s="150" t="str">
        <f t="shared" si="106"/>
        <v>A</v>
      </c>
      <c r="BF327" s="150" t="str">
        <f t="shared" si="107"/>
        <v>O</v>
      </c>
      <c r="BG327" s="151">
        <f t="shared" si="108"/>
        <v>33451</v>
      </c>
      <c r="BH327" s="149">
        <f t="shared" ref="BH327:BH390" si="114">IF(AND(H327="",M327="",AC327="",AL327="",AX327=""), "--", IF(AND(H327&gt;=M327,H327&gt;=AC327,H327&gt;=AL327,H327&gt;=AX327), F327, IF(AND(M327&gt;=AC327,M327&gt;=AL327,M327&gt;=AX327), L327, IF(AND(AC327&gt;=AL327,AC327&gt;=AX327), AB327, IF(AL327&gt;=AX327, AK327, IF(ISNUMBER(AX327), AW327, "--"))))))</f>
        <v>1.4E-2</v>
      </c>
      <c r="BI327" s="150" t="str">
        <f t="shared" ref="BI327:BI390" si="115">IF(BH327="","--", IF(BH327=F327,"A","--"))</f>
        <v>--</v>
      </c>
      <c r="BJ327" s="150" t="str">
        <f t="shared" ref="BJ327:BJ390" si="116">IF(BH327="--","--", IF(BH327=L327,"T", IF(BH327=AB327,"O", IF(BH327=AK327,"I", IF(BH327=AW327,"P", IF(BH327=F327,"A"))))))</f>
        <v>O</v>
      </c>
      <c r="BK327" s="151">
        <f t="shared" ref="BK327:BK390" si="117">IF(AND(H327="",M327="",AC327="",AL327="",AX327=""), "--", IF(AND(H327&gt;=M327,H327&gt;=AC327,H327&gt;=AL327,H327&gt;=AX327), H327, IF(AND(M327&gt;=AC327,M327&gt;=AL327,M327&gt;=AX327), M327, IF(AND(AC327&gt;=AL327,AC327&gt;=AX327), AC327, IF(AL327&gt;=AX327, AL327, IF(ISNUMBER(AX327), AX327, "--"))))))</f>
        <v>40969</v>
      </c>
      <c r="BL327" s="49">
        <f t="shared" ref="BL327:BL390" si="118">IF(ISNUMBER(J327),J327,IF(ISNUMBER(P327),P327,IF(ISNUMBER(X327),X327,IF(ISNUMBER(N327),N327,""))))</f>
        <v>0.2</v>
      </c>
      <c r="BM327" s="50" t="str">
        <f t="shared" si="111"/>
        <v>S</v>
      </c>
      <c r="BN327" s="49">
        <f t="shared" ref="BN327:BN390" si="119">IF(AND(ISNUMBER(BL327),ISNUMBER(BH327),BL327&lt;BH327),BH327,BL327)</f>
        <v>0.2</v>
      </c>
      <c r="BO327" s="50" t="str">
        <f t="shared" ref="BO327:BO390" si="120">IF(COUNTBLANK(BL327),"", IF(BN327=BL327,BM327,BF327))</f>
        <v>S</v>
      </c>
      <c r="BP327" s="50"/>
      <c r="BQ327" s="50"/>
      <c r="BR327" s="51"/>
      <c r="BS327" s="51"/>
      <c r="BT327" s="51"/>
      <c r="BU327" s="51"/>
      <c r="BV327" s="50">
        <v>1</v>
      </c>
      <c r="BW327" s="50">
        <v>1</v>
      </c>
      <c r="BX327" s="50">
        <v>1</v>
      </c>
      <c r="BY327" s="50">
        <v>1</v>
      </c>
    </row>
    <row r="328" spans="1:77" s="48" customFormat="1">
      <c r="A328" s="223">
        <v>365</v>
      </c>
      <c r="B328" s="291">
        <v>365</v>
      </c>
      <c r="C328" s="53" t="s">
        <v>631</v>
      </c>
      <c r="D328" s="302" t="s">
        <v>1494</v>
      </c>
      <c r="E328" s="132">
        <v>4.0000000000000001E-3</v>
      </c>
      <c r="F328" s="132">
        <f>AG328</f>
        <v>3.8461538461538464E-3</v>
      </c>
      <c r="G328" s="152">
        <v>43231</v>
      </c>
      <c r="H328" s="152"/>
      <c r="I328" s="66" t="s">
        <v>24</v>
      </c>
      <c r="J328" s="66"/>
      <c r="K328" s="52" t="s">
        <v>25</v>
      </c>
      <c r="L328" s="54"/>
      <c r="M328" s="55"/>
      <c r="N328" s="54"/>
      <c r="O328" s="55"/>
      <c r="P328" s="54"/>
      <c r="Q328" s="55"/>
      <c r="R328" s="54"/>
      <c r="S328" s="55"/>
      <c r="T328" s="54"/>
      <c r="U328" s="55"/>
      <c r="V328" s="56"/>
      <c r="W328" s="55"/>
      <c r="X328" s="56">
        <v>0.2</v>
      </c>
      <c r="Y328" s="55">
        <v>40969</v>
      </c>
      <c r="Z328" s="56">
        <v>0.06</v>
      </c>
      <c r="AA328" s="55">
        <v>40969</v>
      </c>
      <c r="AB328" s="56">
        <v>1.4E-2</v>
      </c>
      <c r="AC328" s="55">
        <v>40969</v>
      </c>
      <c r="AD328" s="56">
        <v>1.0999999999999999E-2</v>
      </c>
      <c r="AE328" s="55">
        <v>40969</v>
      </c>
      <c r="AF328" s="56">
        <v>2.5999999999999998E-4</v>
      </c>
      <c r="AG328" s="56">
        <f t="shared" si="113"/>
        <v>3.8461538461538464E-3</v>
      </c>
      <c r="AH328" s="55">
        <v>33451</v>
      </c>
      <c r="AI328" s="56"/>
      <c r="AJ328" s="55"/>
      <c r="AK328" s="56"/>
      <c r="AL328" s="55"/>
      <c r="AM328" s="54"/>
      <c r="AN328" s="54" t="str">
        <f t="shared" si="112"/>
        <v/>
      </c>
      <c r="AO328" s="55"/>
      <c r="AP328" s="54"/>
      <c r="AQ328" s="55"/>
      <c r="AR328" s="54"/>
      <c r="AS328" s="55"/>
      <c r="AT328" s="54"/>
      <c r="AU328" s="56" t="str">
        <f t="shared" si="104"/>
        <v/>
      </c>
      <c r="AV328" s="56"/>
      <c r="AW328" s="54"/>
      <c r="AX328" s="54"/>
      <c r="AY328" s="69">
        <f t="shared" ref="AY328:AY391" si="121">IF(F328&amp;L328&amp;N328&amp;P328&amp;X328&amp;Z328&amp;AB328&amp;AF328&amp;AK328&amp;AM328&amp;AT328&amp;AW328&lt;&gt;"",1,"")</f>
        <v>1</v>
      </c>
      <c r="AZ328" s="69">
        <v>1</v>
      </c>
      <c r="BA328" s="50"/>
      <c r="BB328" s="51"/>
      <c r="BC328" s="51"/>
      <c r="BD328" s="149">
        <f t="shared" si="105"/>
        <v>3.8461538461538464E-3</v>
      </c>
      <c r="BE328" s="150" t="str">
        <f t="shared" si="106"/>
        <v>A</v>
      </c>
      <c r="BF328" s="150" t="str">
        <f t="shared" si="107"/>
        <v>O</v>
      </c>
      <c r="BG328" s="151">
        <f t="shared" si="108"/>
        <v>43231</v>
      </c>
      <c r="BH328" s="149">
        <f t="shared" si="114"/>
        <v>1.4E-2</v>
      </c>
      <c r="BI328" s="150" t="str">
        <f t="shared" si="115"/>
        <v>--</v>
      </c>
      <c r="BJ328" s="150" t="str">
        <f t="shared" si="116"/>
        <v>O</v>
      </c>
      <c r="BK328" s="151">
        <f t="shared" si="117"/>
        <v>40969</v>
      </c>
      <c r="BL328" s="49">
        <f t="shared" si="118"/>
        <v>0.2</v>
      </c>
      <c r="BM328" s="50" t="str">
        <f t="shared" si="111"/>
        <v>O</v>
      </c>
      <c r="BN328" s="49">
        <f t="shared" si="119"/>
        <v>0.2</v>
      </c>
      <c r="BO328" s="50" t="str">
        <f t="shared" si="120"/>
        <v>O</v>
      </c>
      <c r="BP328" s="50"/>
      <c r="BQ328" s="50"/>
      <c r="BR328" s="51"/>
      <c r="BS328" s="51"/>
      <c r="BT328" s="51"/>
      <c r="BU328" s="51"/>
      <c r="BV328" s="50">
        <v>1</v>
      </c>
      <c r="BW328" s="50">
        <v>1</v>
      </c>
      <c r="BX328" s="50">
        <v>1</v>
      </c>
      <c r="BY328" s="50">
        <v>1</v>
      </c>
    </row>
    <row r="329" spans="1:77" s="48" customFormat="1">
      <c r="A329" s="69"/>
      <c r="B329" s="171" t="s">
        <v>630</v>
      </c>
      <c r="C329" s="36" t="s">
        <v>632</v>
      </c>
      <c r="D329" s="304"/>
      <c r="E329" s="132">
        <v>4.0000000000000001E-3</v>
      </c>
      <c r="F329" s="132">
        <v>4.0000000000000001E-3</v>
      </c>
      <c r="G329" s="152">
        <v>43231</v>
      </c>
      <c r="H329" s="152"/>
      <c r="I329" s="66" t="s">
        <v>24</v>
      </c>
      <c r="J329" s="66"/>
      <c r="K329" s="52"/>
      <c r="L329" s="54"/>
      <c r="M329" s="55"/>
      <c r="N329" s="54"/>
      <c r="O329" s="55"/>
      <c r="P329" s="54"/>
      <c r="Q329" s="55"/>
      <c r="R329" s="54"/>
      <c r="S329" s="55"/>
      <c r="T329" s="54"/>
      <c r="U329" s="55"/>
      <c r="V329" s="56"/>
      <c r="W329" s="55"/>
      <c r="X329" s="56"/>
      <c r="Y329" s="55"/>
      <c r="Z329" s="56"/>
      <c r="AA329" s="55"/>
      <c r="AB329" s="56"/>
      <c r="AC329" s="55"/>
      <c r="AD329" s="56"/>
      <c r="AE329" s="55"/>
      <c r="AF329" s="56"/>
      <c r="AG329" s="56" t="str">
        <f t="shared" si="113"/>
        <v/>
      </c>
      <c r="AH329" s="55"/>
      <c r="AI329" s="56"/>
      <c r="AJ329" s="55"/>
      <c r="AK329" s="56"/>
      <c r="AL329" s="55"/>
      <c r="AM329" s="54"/>
      <c r="AN329" s="54" t="str">
        <f t="shared" si="112"/>
        <v/>
      </c>
      <c r="AO329" s="55"/>
      <c r="AP329" s="54"/>
      <c r="AQ329" s="55"/>
      <c r="AR329" s="54"/>
      <c r="AS329" s="55"/>
      <c r="AT329" s="54"/>
      <c r="AU329" s="56" t="str">
        <f t="shared" si="104"/>
        <v/>
      </c>
      <c r="AV329" s="56"/>
      <c r="AW329" s="54"/>
      <c r="AX329" s="54"/>
      <c r="AY329" s="69">
        <f t="shared" si="121"/>
        <v>1</v>
      </c>
      <c r="AZ329" s="69"/>
      <c r="BA329" s="50"/>
      <c r="BB329" s="51"/>
      <c r="BC329" s="51"/>
      <c r="BD329" s="149">
        <f t="shared" si="105"/>
        <v>4.0000000000000001E-3</v>
      </c>
      <c r="BE329" s="150" t="str">
        <f t="shared" si="106"/>
        <v>A</v>
      </c>
      <c r="BF329" s="150" t="str">
        <f t="shared" si="107"/>
        <v>A</v>
      </c>
      <c r="BG329" s="151">
        <f t="shared" si="108"/>
        <v>43231</v>
      </c>
      <c r="BH329" s="149" t="str">
        <f t="shared" si="114"/>
        <v>--</v>
      </c>
      <c r="BI329" s="150" t="str">
        <f t="shared" si="115"/>
        <v>--</v>
      </c>
      <c r="BJ329" s="150" t="str">
        <f t="shared" si="116"/>
        <v>--</v>
      </c>
      <c r="BK329" s="151" t="str">
        <f t="shared" si="117"/>
        <v>--</v>
      </c>
      <c r="BL329" s="49" t="str">
        <f t="shared" si="118"/>
        <v/>
      </c>
      <c r="BM329" s="50" t="str">
        <f t="shared" si="111"/>
        <v/>
      </c>
      <c r="BN329" s="49" t="str">
        <f t="shared" si="119"/>
        <v/>
      </c>
      <c r="BO329" s="50" t="str">
        <f t="shared" si="120"/>
        <v/>
      </c>
      <c r="BP329" s="50"/>
      <c r="BQ329" s="50"/>
      <c r="BR329" s="51"/>
      <c r="BS329" s="51"/>
      <c r="BT329" s="51"/>
      <c r="BU329" s="51"/>
      <c r="BV329" s="50">
        <v>1</v>
      </c>
      <c r="BW329" s="50">
        <v>1</v>
      </c>
      <c r="BX329" s="50">
        <v>1</v>
      </c>
      <c r="BY329" s="50">
        <v>1</v>
      </c>
    </row>
    <row r="330" spans="1:77" s="48" customFormat="1" ht="15" customHeight="1">
      <c r="A330" s="223">
        <v>366</v>
      </c>
      <c r="B330" s="171" t="s">
        <v>633</v>
      </c>
      <c r="C330" s="36" t="s">
        <v>634</v>
      </c>
      <c r="D330" s="304"/>
      <c r="E330" s="132">
        <v>4.0000000000000001E-3</v>
      </c>
      <c r="F330" s="132">
        <v>4.0000000000000001E-3</v>
      </c>
      <c r="G330" s="152">
        <v>43231</v>
      </c>
      <c r="H330" s="152"/>
      <c r="I330" s="66" t="s">
        <v>24</v>
      </c>
      <c r="J330" s="66"/>
      <c r="K330" s="52" t="s">
        <v>25</v>
      </c>
      <c r="L330" s="54"/>
      <c r="M330" s="55"/>
      <c r="N330" s="54"/>
      <c r="O330" s="55"/>
      <c r="P330" s="54"/>
      <c r="Q330" s="55"/>
      <c r="R330" s="54"/>
      <c r="S330" s="55"/>
      <c r="T330" s="54"/>
      <c r="U330" s="55"/>
      <c r="V330" s="56"/>
      <c r="W330" s="55"/>
      <c r="X330" s="56">
        <v>0.2</v>
      </c>
      <c r="Y330" s="55">
        <v>40969</v>
      </c>
      <c r="Z330" s="56">
        <v>0.06</v>
      </c>
      <c r="AA330" s="55">
        <v>40969</v>
      </c>
      <c r="AB330" s="56">
        <v>0.02</v>
      </c>
      <c r="AC330" s="55">
        <v>40969</v>
      </c>
      <c r="AD330" s="56">
        <v>1.0999999999999999E-2</v>
      </c>
      <c r="AE330" s="55">
        <v>40969</v>
      </c>
      <c r="AF330" s="56">
        <v>2.5999999999999998E-4</v>
      </c>
      <c r="AG330" s="56">
        <f t="shared" si="113"/>
        <v>3.8461538461538464E-3</v>
      </c>
      <c r="AH330" s="55">
        <v>33451</v>
      </c>
      <c r="AI330" s="56"/>
      <c r="AJ330" s="55"/>
      <c r="AK330" s="56"/>
      <c r="AL330" s="55"/>
      <c r="AM330" s="54"/>
      <c r="AN330" s="54" t="str">
        <f t="shared" si="112"/>
        <v/>
      </c>
      <c r="AO330" s="55"/>
      <c r="AP330" s="54"/>
      <c r="AQ330" s="55"/>
      <c r="AR330" s="54"/>
      <c r="AS330" s="55"/>
      <c r="AT330" s="54"/>
      <c r="AU330" s="56" t="str">
        <f t="shared" si="104"/>
        <v/>
      </c>
      <c r="AV330" s="56"/>
      <c r="AW330" s="54"/>
      <c r="AX330" s="54"/>
      <c r="AY330" s="69">
        <f t="shared" si="121"/>
        <v>1</v>
      </c>
      <c r="AZ330" s="69"/>
      <c r="BA330" s="50"/>
      <c r="BB330" s="51"/>
      <c r="BC330" s="51"/>
      <c r="BD330" s="149">
        <f t="shared" si="105"/>
        <v>4.0000000000000001E-3</v>
      </c>
      <c r="BE330" s="150" t="str">
        <f t="shared" si="106"/>
        <v>A</v>
      </c>
      <c r="BF330" s="150" t="str">
        <f t="shared" si="107"/>
        <v>A</v>
      </c>
      <c r="BG330" s="151">
        <f t="shared" si="108"/>
        <v>43231</v>
      </c>
      <c r="BH330" s="149">
        <f t="shared" si="114"/>
        <v>0.02</v>
      </c>
      <c r="BI330" s="150" t="str">
        <f t="shared" si="115"/>
        <v>--</v>
      </c>
      <c r="BJ330" s="150" t="str">
        <f t="shared" si="116"/>
        <v>O</v>
      </c>
      <c r="BK330" s="151">
        <f t="shared" si="117"/>
        <v>40969</v>
      </c>
      <c r="BL330" s="49">
        <f t="shared" si="118"/>
        <v>0.2</v>
      </c>
      <c r="BM330" s="50" t="str">
        <f t="shared" si="111"/>
        <v>O</v>
      </c>
      <c r="BN330" s="49">
        <f t="shared" si="119"/>
        <v>0.2</v>
      </c>
      <c r="BO330" s="50" t="str">
        <f t="shared" si="120"/>
        <v>O</v>
      </c>
      <c r="BP330" s="50"/>
      <c r="BQ330" s="50"/>
      <c r="BR330" s="51"/>
      <c r="BS330" s="51"/>
      <c r="BT330" s="51"/>
      <c r="BU330" s="51"/>
      <c r="BV330" s="50">
        <v>1</v>
      </c>
      <c r="BW330" s="50">
        <v>1</v>
      </c>
      <c r="BX330" s="50">
        <v>1</v>
      </c>
      <c r="BY330" s="50">
        <v>1</v>
      </c>
    </row>
    <row r="331" spans="1:77" s="48" customFormat="1">
      <c r="A331" s="223">
        <v>367</v>
      </c>
      <c r="B331" s="171" t="s">
        <v>635</v>
      </c>
      <c r="C331" s="36" t="s">
        <v>636</v>
      </c>
      <c r="D331" s="304"/>
      <c r="E331" s="132">
        <v>4.0000000000000001E-3</v>
      </c>
      <c r="F331" s="132">
        <v>4.0000000000000001E-3</v>
      </c>
      <c r="G331" s="152">
        <v>43231</v>
      </c>
      <c r="H331" s="152"/>
      <c r="I331" s="66" t="s">
        <v>24</v>
      </c>
      <c r="J331" s="66"/>
      <c r="K331" s="52" t="s">
        <v>25</v>
      </c>
      <c r="L331" s="54"/>
      <c r="M331" s="55"/>
      <c r="N331" s="54"/>
      <c r="O331" s="55"/>
      <c r="P331" s="54"/>
      <c r="Q331" s="55"/>
      <c r="R331" s="54"/>
      <c r="S331" s="55"/>
      <c r="T331" s="54"/>
      <c r="U331" s="55"/>
      <c r="V331" s="56"/>
      <c r="W331" s="55"/>
      <c r="X331" s="56">
        <v>0.2</v>
      </c>
      <c r="Y331" s="55">
        <v>40969</v>
      </c>
      <c r="Z331" s="56">
        <v>0.06</v>
      </c>
      <c r="AA331" s="55">
        <v>40969</v>
      </c>
      <c r="AB331" s="56">
        <v>1.4E-2</v>
      </c>
      <c r="AC331" s="55">
        <v>40969</v>
      </c>
      <c r="AD331" s="56">
        <v>1.0999999999999999E-2</v>
      </c>
      <c r="AE331" s="55">
        <v>40969</v>
      </c>
      <c r="AF331" s="56">
        <v>2.5999999999999998E-4</v>
      </c>
      <c r="AG331" s="56">
        <f t="shared" si="113"/>
        <v>3.8461538461538464E-3</v>
      </c>
      <c r="AH331" s="55">
        <v>33451</v>
      </c>
      <c r="AI331" s="56"/>
      <c r="AJ331" s="55"/>
      <c r="AK331" s="56"/>
      <c r="AL331" s="55"/>
      <c r="AM331" s="54">
        <v>4.8000000000000001E-4</v>
      </c>
      <c r="AN331" s="54">
        <f t="shared" si="112"/>
        <v>2.0833333333333333E-3</v>
      </c>
      <c r="AO331" s="55">
        <v>32021</v>
      </c>
      <c r="AP331" s="54"/>
      <c r="AQ331" s="55"/>
      <c r="AR331" s="54"/>
      <c r="AS331" s="55"/>
      <c r="AT331" s="54"/>
      <c r="AU331" s="56" t="str">
        <f t="shared" si="104"/>
        <v/>
      </c>
      <c r="AV331" s="56"/>
      <c r="AW331" s="54"/>
      <c r="AX331" s="54"/>
      <c r="AY331" s="69">
        <f t="shared" si="121"/>
        <v>1</v>
      </c>
      <c r="AZ331" s="69"/>
      <c r="BA331" s="50"/>
      <c r="BB331" s="51"/>
      <c r="BC331" s="51"/>
      <c r="BD331" s="149">
        <f t="shared" si="105"/>
        <v>4.0000000000000001E-3</v>
      </c>
      <c r="BE331" s="150" t="str">
        <f t="shared" si="106"/>
        <v>A</v>
      </c>
      <c r="BF331" s="150" t="str">
        <f t="shared" si="107"/>
        <v>A</v>
      </c>
      <c r="BG331" s="151">
        <f t="shared" si="108"/>
        <v>43231</v>
      </c>
      <c r="BH331" s="149">
        <f t="shared" si="114"/>
        <v>1.4E-2</v>
      </c>
      <c r="BI331" s="150" t="str">
        <f t="shared" si="115"/>
        <v>--</v>
      </c>
      <c r="BJ331" s="150" t="str">
        <f t="shared" si="116"/>
        <v>O</v>
      </c>
      <c r="BK331" s="151">
        <f t="shared" si="117"/>
        <v>40969</v>
      </c>
      <c r="BL331" s="49">
        <f t="shared" si="118"/>
        <v>0.2</v>
      </c>
      <c r="BM331" s="50" t="str">
        <f t="shared" si="111"/>
        <v>O</v>
      </c>
      <c r="BN331" s="49">
        <f t="shared" si="119"/>
        <v>0.2</v>
      </c>
      <c r="BO331" s="50" t="str">
        <f t="shared" si="120"/>
        <v>O</v>
      </c>
      <c r="BP331" s="50"/>
      <c r="BQ331" s="50"/>
      <c r="BR331" s="51"/>
      <c r="BS331" s="51"/>
      <c r="BT331" s="51"/>
      <c r="BU331" s="51"/>
      <c r="BV331" s="50">
        <v>1</v>
      </c>
      <c r="BW331" s="50">
        <v>1</v>
      </c>
      <c r="BX331" s="50">
        <v>1</v>
      </c>
      <c r="BY331" s="50">
        <v>1</v>
      </c>
    </row>
    <row r="332" spans="1:77" s="48" customFormat="1">
      <c r="A332" s="223">
        <v>639</v>
      </c>
      <c r="B332" s="171" t="s">
        <v>637</v>
      </c>
      <c r="C332" s="36" t="s">
        <v>638</v>
      </c>
      <c r="D332" s="304"/>
      <c r="E332" s="132">
        <v>4.0000000000000001E-3</v>
      </c>
      <c r="F332" s="132">
        <v>4.0000000000000001E-3</v>
      </c>
      <c r="G332" s="152">
        <v>43231</v>
      </c>
      <c r="H332" s="152"/>
      <c r="I332" s="66" t="s">
        <v>24</v>
      </c>
      <c r="J332" s="66"/>
      <c r="K332" s="52"/>
      <c r="L332" s="54"/>
      <c r="M332" s="55"/>
      <c r="N332" s="54"/>
      <c r="O332" s="55"/>
      <c r="P332" s="54"/>
      <c r="Q332" s="55"/>
      <c r="R332" s="54"/>
      <c r="S332" s="55"/>
      <c r="T332" s="54"/>
      <c r="U332" s="55"/>
      <c r="V332" s="56"/>
      <c r="W332" s="55"/>
      <c r="X332" s="56"/>
      <c r="Y332" s="55"/>
      <c r="Z332" s="56"/>
      <c r="AA332" s="55"/>
      <c r="AB332" s="56"/>
      <c r="AC332" s="55"/>
      <c r="AD332" s="56"/>
      <c r="AE332" s="55"/>
      <c r="AF332" s="56"/>
      <c r="AG332" s="56" t="str">
        <f t="shared" si="113"/>
        <v/>
      </c>
      <c r="AH332" s="55"/>
      <c r="AI332" s="56"/>
      <c r="AJ332" s="55"/>
      <c r="AK332" s="56"/>
      <c r="AL332" s="55"/>
      <c r="AM332" s="54"/>
      <c r="AN332" s="54" t="str">
        <f t="shared" si="112"/>
        <v/>
      </c>
      <c r="AO332" s="55"/>
      <c r="AP332" s="54"/>
      <c r="AQ332" s="55"/>
      <c r="AR332" s="54"/>
      <c r="AS332" s="55"/>
      <c r="AT332" s="54"/>
      <c r="AU332" s="56" t="str">
        <f t="shared" ref="AU332:AU395" si="122">IF(ISBLANK(AT332),"",0.000001/(AT332/1000))</f>
        <v/>
      </c>
      <c r="AV332" s="56"/>
      <c r="AW332" s="54"/>
      <c r="AX332" s="54"/>
      <c r="AY332" s="69">
        <f t="shared" si="121"/>
        <v>1</v>
      </c>
      <c r="AZ332" s="69"/>
      <c r="BA332" s="50"/>
      <c r="BB332" s="51"/>
      <c r="BC332" s="51"/>
      <c r="BD332" s="149">
        <f t="shared" si="105"/>
        <v>4.0000000000000001E-3</v>
      </c>
      <c r="BE332" s="150" t="str">
        <f t="shared" si="106"/>
        <v>A</v>
      </c>
      <c r="BF332" s="150" t="str">
        <f t="shared" si="107"/>
        <v>A</v>
      </c>
      <c r="BG332" s="151">
        <f t="shared" si="108"/>
        <v>43231</v>
      </c>
      <c r="BH332" s="149" t="str">
        <f t="shared" si="114"/>
        <v>--</v>
      </c>
      <c r="BI332" s="150" t="str">
        <f t="shared" si="115"/>
        <v>--</v>
      </c>
      <c r="BJ332" s="150" t="str">
        <f t="shared" si="116"/>
        <v>--</v>
      </c>
      <c r="BK332" s="151" t="str">
        <f t="shared" si="117"/>
        <v>--</v>
      </c>
      <c r="BL332" s="49" t="str">
        <f t="shared" si="118"/>
        <v/>
      </c>
      <c r="BM332" s="50" t="str">
        <f t="shared" si="111"/>
        <v/>
      </c>
      <c r="BN332" s="49" t="str">
        <f t="shared" si="119"/>
        <v/>
      </c>
      <c r="BO332" s="50" t="str">
        <f t="shared" si="120"/>
        <v/>
      </c>
      <c r="BP332" s="50"/>
      <c r="BQ332" s="50"/>
      <c r="BR332" s="51"/>
      <c r="BS332" s="51"/>
      <c r="BT332" s="51"/>
      <c r="BU332" s="51"/>
      <c r="BV332" s="50">
        <v>1</v>
      </c>
      <c r="BW332" s="50">
        <v>1</v>
      </c>
      <c r="BX332" s="50">
        <v>1</v>
      </c>
      <c r="BY332" s="50">
        <v>1</v>
      </c>
    </row>
    <row r="333" spans="1:77" s="48" customFormat="1">
      <c r="A333" s="223">
        <v>368</v>
      </c>
      <c r="B333" s="291">
        <v>368</v>
      </c>
      <c r="C333" s="53" t="s">
        <v>639</v>
      </c>
      <c r="D333" s="302" t="s">
        <v>1494</v>
      </c>
      <c r="E333" s="132">
        <v>0.01</v>
      </c>
      <c r="F333" s="132">
        <f>AB333</f>
        <v>1.4E-2</v>
      </c>
      <c r="G333" s="152" t="s">
        <v>1161</v>
      </c>
      <c r="H333" s="152">
        <v>43231</v>
      </c>
      <c r="I333" s="66" t="s">
        <v>36</v>
      </c>
      <c r="J333" s="66"/>
      <c r="K333" s="52" t="s">
        <v>25</v>
      </c>
      <c r="L333" s="54"/>
      <c r="M333" s="55"/>
      <c r="N333" s="54"/>
      <c r="O333" s="55"/>
      <c r="P333" s="54"/>
      <c r="Q333" s="55"/>
      <c r="R333" s="54"/>
      <c r="S333" s="55"/>
      <c r="T333" s="54"/>
      <c r="U333" s="55"/>
      <c r="V333" s="56"/>
      <c r="W333" s="55"/>
      <c r="X333" s="56">
        <v>0.2</v>
      </c>
      <c r="Y333" s="55">
        <v>40969</v>
      </c>
      <c r="Z333" s="56">
        <v>0.06</v>
      </c>
      <c r="AA333" s="55">
        <v>40969</v>
      </c>
      <c r="AB333" s="56">
        <v>1.4E-2</v>
      </c>
      <c r="AC333" s="55">
        <v>40969</v>
      </c>
      <c r="AD333" s="56">
        <v>1.0999999999999999E-2</v>
      </c>
      <c r="AE333" s="55">
        <v>40969</v>
      </c>
      <c r="AF333" s="56">
        <v>2.5999999999999998E-4</v>
      </c>
      <c r="AG333" s="56">
        <f t="shared" si="113"/>
        <v>3.8461538461538464E-3</v>
      </c>
      <c r="AH333" s="55">
        <v>33451</v>
      </c>
      <c r="AI333" s="56"/>
      <c r="AJ333" s="55"/>
      <c r="AK333" s="56"/>
      <c r="AL333" s="55"/>
      <c r="AM333" s="54"/>
      <c r="AN333" s="54" t="str">
        <f t="shared" si="112"/>
        <v/>
      </c>
      <c r="AO333" s="55"/>
      <c r="AP333" s="54"/>
      <c r="AQ333" s="55"/>
      <c r="AR333" s="54"/>
      <c r="AS333" s="55"/>
      <c r="AT333" s="54"/>
      <c r="AU333" s="56" t="str">
        <f t="shared" si="122"/>
        <v/>
      </c>
      <c r="AV333" s="56"/>
      <c r="AW333" s="54"/>
      <c r="AX333" s="54"/>
      <c r="AY333" s="69">
        <f t="shared" si="121"/>
        <v>1</v>
      </c>
      <c r="AZ333" s="69">
        <v>1</v>
      </c>
      <c r="BA333" s="50"/>
      <c r="BB333" s="51"/>
      <c r="BC333" s="51"/>
      <c r="BD333" s="216" t="s">
        <v>1438</v>
      </c>
      <c r="BE333" s="150" t="s">
        <v>1161</v>
      </c>
      <c r="BF333" s="150" t="str">
        <f t="shared" si="107"/>
        <v>--</v>
      </c>
      <c r="BG333" s="151"/>
      <c r="BH333" s="149">
        <f t="shared" si="114"/>
        <v>1.4E-2</v>
      </c>
      <c r="BI333" s="150" t="str">
        <f t="shared" si="115"/>
        <v>A</v>
      </c>
      <c r="BJ333" s="150" t="str">
        <f t="shared" si="116"/>
        <v>O</v>
      </c>
      <c r="BK333" s="151">
        <f t="shared" si="117"/>
        <v>43231</v>
      </c>
      <c r="BL333" s="49">
        <f t="shared" si="118"/>
        <v>0.2</v>
      </c>
      <c r="BM333" s="50" t="str">
        <f t="shared" si="111"/>
        <v>O</v>
      </c>
      <c r="BN333" s="49">
        <f t="shared" si="119"/>
        <v>0.2</v>
      </c>
      <c r="BO333" s="50" t="str">
        <f t="shared" si="120"/>
        <v>O</v>
      </c>
      <c r="BP333" s="50"/>
      <c r="BQ333" s="50"/>
      <c r="BR333" s="51"/>
      <c r="BS333" s="51"/>
      <c r="BT333" s="51"/>
      <c r="BU333" s="51"/>
      <c r="BV333" s="50">
        <v>1</v>
      </c>
      <c r="BW333" s="50">
        <v>1</v>
      </c>
      <c r="BX333" s="50">
        <v>1</v>
      </c>
      <c r="BY333" s="50">
        <v>1</v>
      </c>
    </row>
    <row r="334" spans="1:77" s="48" customFormat="1" ht="15" customHeight="1">
      <c r="A334" s="223">
        <v>369</v>
      </c>
      <c r="B334" s="171" t="s">
        <v>640</v>
      </c>
      <c r="C334" s="36" t="s">
        <v>641</v>
      </c>
      <c r="D334" s="304"/>
      <c r="E334" s="132">
        <v>0.01</v>
      </c>
      <c r="F334" s="132">
        <v>0.01</v>
      </c>
      <c r="G334" s="152"/>
      <c r="H334" s="152">
        <v>43231</v>
      </c>
      <c r="I334" s="66" t="s">
        <v>36</v>
      </c>
      <c r="J334" s="66"/>
      <c r="K334" s="52" t="s">
        <v>25</v>
      </c>
      <c r="L334" s="54"/>
      <c r="M334" s="55"/>
      <c r="N334" s="54"/>
      <c r="O334" s="55"/>
      <c r="P334" s="54"/>
      <c r="Q334" s="55"/>
      <c r="R334" s="54"/>
      <c r="S334" s="55"/>
      <c r="T334" s="54"/>
      <c r="U334" s="55"/>
      <c r="V334" s="56"/>
      <c r="W334" s="55"/>
      <c r="X334" s="56">
        <v>0.2</v>
      </c>
      <c r="Y334" s="55">
        <v>40969</v>
      </c>
      <c r="Z334" s="56">
        <v>0.06</v>
      </c>
      <c r="AA334" s="55">
        <v>40969</v>
      </c>
      <c r="AB334" s="56">
        <v>1.4E-2</v>
      </c>
      <c r="AC334" s="55">
        <v>40969</v>
      </c>
      <c r="AD334" s="56">
        <v>1.0999999999999999E-2</v>
      </c>
      <c r="AE334" s="55">
        <v>40969</v>
      </c>
      <c r="AF334" s="56">
        <v>2.5999999999999998E-4</v>
      </c>
      <c r="AG334" s="56">
        <f t="shared" si="113"/>
        <v>3.8461538461538464E-3</v>
      </c>
      <c r="AH334" s="55">
        <v>33451</v>
      </c>
      <c r="AI334" s="56"/>
      <c r="AJ334" s="55"/>
      <c r="AK334" s="56"/>
      <c r="AL334" s="55"/>
      <c r="AM334" s="54"/>
      <c r="AN334" s="54" t="str">
        <f t="shared" si="112"/>
        <v/>
      </c>
      <c r="AO334" s="55"/>
      <c r="AP334" s="54"/>
      <c r="AQ334" s="55"/>
      <c r="AR334" s="54"/>
      <c r="AS334" s="55"/>
      <c r="AT334" s="54"/>
      <c r="AU334" s="56" t="str">
        <f t="shared" si="122"/>
        <v/>
      </c>
      <c r="AV334" s="56"/>
      <c r="AW334" s="54"/>
      <c r="AX334" s="54"/>
      <c r="AY334" s="69">
        <f t="shared" si="121"/>
        <v>1</v>
      </c>
      <c r="AZ334" s="69"/>
      <c r="BA334" s="50"/>
      <c r="BB334" s="51"/>
      <c r="BC334" s="51"/>
      <c r="BD334" s="149">
        <f t="shared" ref="BD334:BD397" si="123">IF(AND(G334="",AH334="",AO334="",AV334=""), "--", IF(AND(G334&gt;=AH334,G334&gt;=AO334,G334&gt;=AV334), F334, IF(AND(AH334&gt;=AO334,AH334&gt;=AV334), AG334, IF(AO334&gt;=AV334, AN334, IF(ISNUMBER(AV334), AU334, "--")))))</f>
        <v>3.8461538461538464E-3</v>
      </c>
      <c r="BE334" s="150" t="str">
        <f t="shared" ref="BE334:BE365" si="124">IF(BD334="--","--", IF(BD334=F334,"A","--"))</f>
        <v>--</v>
      </c>
      <c r="BF334" s="150" t="str">
        <f t="shared" si="107"/>
        <v>O</v>
      </c>
      <c r="BG334" s="151">
        <f t="shared" ref="BG334:BG397" si="125">IF(AND(G334="",AH334="",AO334="",AV334=""), "--", IF(AND(G334&gt;=AH334,G334&gt;=AO334,G334&gt;=AV334), G334, IF(AND(AH334&gt;=AO334,AH334&gt;=AV334), AH334, IF(AO334&gt;=AV334, AO334, IF(ISNUMBER(AV334), AV334, "--")))))</f>
        <v>33451</v>
      </c>
      <c r="BH334" s="149">
        <f t="shared" si="114"/>
        <v>0.01</v>
      </c>
      <c r="BI334" s="150" t="str">
        <f t="shared" si="115"/>
        <v>A</v>
      </c>
      <c r="BJ334" s="150" t="str">
        <f t="shared" si="116"/>
        <v>A</v>
      </c>
      <c r="BK334" s="151">
        <f t="shared" si="117"/>
        <v>43231</v>
      </c>
      <c r="BL334" s="49">
        <f t="shared" si="118"/>
        <v>0.2</v>
      </c>
      <c r="BM334" s="50" t="str">
        <f t="shared" si="111"/>
        <v>O</v>
      </c>
      <c r="BN334" s="49">
        <f t="shared" si="119"/>
        <v>0.2</v>
      </c>
      <c r="BO334" s="50" t="str">
        <f t="shared" si="120"/>
        <v>O</v>
      </c>
      <c r="BP334" s="50"/>
      <c r="BQ334" s="50"/>
      <c r="BR334" s="51"/>
      <c r="BS334" s="51"/>
      <c r="BT334" s="51"/>
      <c r="BU334" s="51"/>
      <c r="BV334" s="50">
        <v>1</v>
      </c>
      <c r="BW334" s="50">
        <v>1</v>
      </c>
      <c r="BX334" s="50">
        <v>1</v>
      </c>
      <c r="BY334" s="50">
        <v>1</v>
      </c>
    </row>
    <row r="335" spans="1:77" s="48" customFormat="1" ht="15" customHeight="1">
      <c r="A335" s="223">
        <v>370</v>
      </c>
      <c r="B335" s="171" t="s">
        <v>642</v>
      </c>
      <c r="C335" s="36" t="s">
        <v>643</v>
      </c>
      <c r="D335" s="304"/>
      <c r="E335" s="132">
        <v>0.01</v>
      </c>
      <c r="F335" s="132">
        <v>0.01</v>
      </c>
      <c r="G335" s="152"/>
      <c r="H335" s="152">
        <v>43231</v>
      </c>
      <c r="I335" s="66" t="s">
        <v>36</v>
      </c>
      <c r="J335" s="66"/>
      <c r="K335" s="52" t="s">
        <v>25</v>
      </c>
      <c r="L335" s="54"/>
      <c r="M335" s="55"/>
      <c r="N335" s="54"/>
      <c r="O335" s="55"/>
      <c r="P335" s="54"/>
      <c r="Q335" s="55"/>
      <c r="R335" s="54"/>
      <c r="S335" s="55"/>
      <c r="T335" s="54"/>
      <c r="U335" s="55"/>
      <c r="V335" s="56"/>
      <c r="W335" s="55"/>
      <c r="X335" s="56">
        <v>0.2</v>
      </c>
      <c r="Y335" s="55">
        <v>40969</v>
      </c>
      <c r="Z335" s="56">
        <v>0.06</v>
      </c>
      <c r="AA335" s="55">
        <v>40969</v>
      </c>
      <c r="AB335" s="56">
        <v>1.4E-2</v>
      </c>
      <c r="AC335" s="55">
        <v>40969</v>
      </c>
      <c r="AD335" s="56">
        <v>1.0999999999999999E-2</v>
      </c>
      <c r="AE335" s="55">
        <v>40969</v>
      </c>
      <c r="AF335" s="56">
        <v>2.5999999999999998E-4</v>
      </c>
      <c r="AG335" s="56">
        <f t="shared" si="113"/>
        <v>3.8461538461538464E-3</v>
      </c>
      <c r="AH335" s="55">
        <v>33451</v>
      </c>
      <c r="AI335" s="56"/>
      <c r="AJ335" s="55"/>
      <c r="AK335" s="56"/>
      <c r="AL335" s="55"/>
      <c r="AM335" s="54"/>
      <c r="AN335" s="54" t="str">
        <f t="shared" si="112"/>
        <v/>
      </c>
      <c r="AO335" s="55"/>
      <c r="AP335" s="54"/>
      <c r="AQ335" s="55"/>
      <c r="AR335" s="54"/>
      <c r="AS335" s="55"/>
      <c r="AT335" s="54"/>
      <c r="AU335" s="56" t="str">
        <f t="shared" si="122"/>
        <v/>
      </c>
      <c r="AV335" s="56"/>
      <c r="AW335" s="54"/>
      <c r="AX335" s="54"/>
      <c r="AY335" s="69">
        <f t="shared" si="121"/>
        <v>1</v>
      </c>
      <c r="AZ335" s="69"/>
      <c r="BA335" s="50"/>
      <c r="BB335" s="51"/>
      <c r="BC335" s="51"/>
      <c r="BD335" s="149">
        <f t="shared" si="123"/>
        <v>3.8461538461538464E-3</v>
      </c>
      <c r="BE335" s="150" t="str">
        <f t="shared" si="124"/>
        <v>--</v>
      </c>
      <c r="BF335" s="150" t="str">
        <f t="shared" si="107"/>
        <v>O</v>
      </c>
      <c r="BG335" s="151">
        <f t="shared" si="125"/>
        <v>33451</v>
      </c>
      <c r="BH335" s="149">
        <f t="shared" si="114"/>
        <v>0.01</v>
      </c>
      <c r="BI335" s="150" t="str">
        <f t="shared" si="115"/>
        <v>A</v>
      </c>
      <c r="BJ335" s="150" t="str">
        <f t="shared" si="116"/>
        <v>A</v>
      </c>
      <c r="BK335" s="151">
        <f t="shared" si="117"/>
        <v>43231</v>
      </c>
      <c r="BL335" s="49">
        <f t="shared" si="118"/>
        <v>0.2</v>
      </c>
      <c r="BM335" s="50" t="str">
        <f t="shared" si="111"/>
        <v>O</v>
      </c>
      <c r="BN335" s="49">
        <f t="shared" si="119"/>
        <v>0.2</v>
      </c>
      <c r="BO335" s="50" t="str">
        <f t="shared" si="120"/>
        <v>O</v>
      </c>
      <c r="BP335" s="50"/>
      <c r="BQ335" s="50"/>
      <c r="BR335" s="51"/>
      <c r="BS335" s="51"/>
      <c r="BT335" s="51"/>
      <c r="BU335" s="51"/>
      <c r="BV335" s="50">
        <v>1</v>
      </c>
      <c r="BW335" s="50">
        <v>1</v>
      </c>
      <c r="BX335" s="50">
        <v>1</v>
      </c>
      <c r="BY335" s="50">
        <v>1</v>
      </c>
    </row>
    <row r="336" spans="1:77" s="48" customFormat="1" ht="15" customHeight="1">
      <c r="A336" s="223">
        <v>640</v>
      </c>
      <c r="B336" s="171" t="s">
        <v>644</v>
      </c>
      <c r="C336" s="36" t="s">
        <v>645</v>
      </c>
      <c r="D336" s="304"/>
      <c r="E336" s="132">
        <v>0.01</v>
      </c>
      <c r="F336" s="132">
        <v>0.01</v>
      </c>
      <c r="G336" s="152"/>
      <c r="H336" s="152">
        <v>43231</v>
      </c>
      <c r="I336" s="66" t="s">
        <v>36</v>
      </c>
      <c r="J336" s="66"/>
      <c r="K336" s="52"/>
      <c r="L336" s="54"/>
      <c r="M336" s="55"/>
      <c r="N336" s="54"/>
      <c r="O336" s="55"/>
      <c r="P336" s="54"/>
      <c r="Q336" s="55"/>
      <c r="R336" s="54"/>
      <c r="S336" s="55"/>
      <c r="T336" s="54"/>
      <c r="U336" s="55"/>
      <c r="V336" s="56"/>
      <c r="W336" s="55"/>
      <c r="X336" s="56"/>
      <c r="Y336" s="55"/>
      <c r="Z336" s="56"/>
      <c r="AA336" s="55"/>
      <c r="AB336" s="56"/>
      <c r="AC336" s="55"/>
      <c r="AD336" s="56"/>
      <c r="AE336" s="55"/>
      <c r="AF336" s="56"/>
      <c r="AG336" s="56" t="str">
        <f t="shared" si="113"/>
        <v/>
      </c>
      <c r="AH336" s="55"/>
      <c r="AI336" s="56"/>
      <c r="AJ336" s="55"/>
      <c r="AK336" s="56"/>
      <c r="AL336" s="55"/>
      <c r="AM336" s="54"/>
      <c r="AN336" s="54" t="str">
        <f t="shared" si="112"/>
        <v/>
      </c>
      <c r="AO336" s="55"/>
      <c r="AP336" s="54"/>
      <c r="AQ336" s="55"/>
      <c r="AR336" s="54"/>
      <c r="AS336" s="55"/>
      <c r="AT336" s="54"/>
      <c r="AU336" s="56" t="str">
        <f t="shared" si="122"/>
        <v/>
      </c>
      <c r="AV336" s="56"/>
      <c r="AW336" s="54"/>
      <c r="AX336" s="54"/>
      <c r="AY336" s="69">
        <f t="shared" si="121"/>
        <v>1</v>
      </c>
      <c r="AZ336" s="69"/>
      <c r="BA336" s="50"/>
      <c r="BB336" s="51"/>
      <c r="BC336" s="51"/>
      <c r="BD336" s="149" t="str">
        <f t="shared" si="123"/>
        <v>--</v>
      </c>
      <c r="BE336" s="150" t="str">
        <f t="shared" si="124"/>
        <v>--</v>
      </c>
      <c r="BF336" s="150" t="str">
        <f t="shared" si="107"/>
        <v>--</v>
      </c>
      <c r="BG336" s="151" t="str">
        <f t="shared" si="125"/>
        <v>--</v>
      </c>
      <c r="BH336" s="149">
        <f t="shared" si="114"/>
        <v>0.01</v>
      </c>
      <c r="BI336" s="150" t="str">
        <f t="shared" si="115"/>
        <v>A</v>
      </c>
      <c r="BJ336" s="150" t="str">
        <f t="shared" si="116"/>
        <v>A</v>
      </c>
      <c r="BK336" s="151">
        <f t="shared" si="117"/>
        <v>43231</v>
      </c>
      <c r="BL336" s="49" t="str">
        <f t="shared" si="118"/>
        <v/>
      </c>
      <c r="BM336" s="50" t="str">
        <f t="shared" si="111"/>
        <v/>
      </c>
      <c r="BN336" s="49" t="str">
        <f t="shared" si="119"/>
        <v/>
      </c>
      <c r="BO336" s="50" t="str">
        <f t="shared" si="120"/>
        <v/>
      </c>
      <c r="BP336" s="50"/>
      <c r="BQ336" s="50"/>
      <c r="BR336" s="51"/>
      <c r="BS336" s="51"/>
      <c r="BT336" s="51"/>
      <c r="BU336" s="51"/>
      <c r="BV336" s="50">
        <v>1</v>
      </c>
      <c r="BW336" s="50">
        <v>1</v>
      </c>
      <c r="BX336" s="50">
        <v>1</v>
      </c>
      <c r="BY336" s="50">
        <v>1</v>
      </c>
    </row>
    <row r="337" spans="1:77" s="48" customFormat="1" ht="15" customHeight="1">
      <c r="A337" s="223">
        <v>371</v>
      </c>
      <c r="B337" s="171" t="s">
        <v>646</v>
      </c>
      <c r="C337" s="36" t="s">
        <v>647</v>
      </c>
      <c r="D337" s="304"/>
      <c r="E337" s="132">
        <v>0.01</v>
      </c>
      <c r="F337" s="132">
        <v>0.01</v>
      </c>
      <c r="G337" s="152"/>
      <c r="H337" s="152">
        <v>43231</v>
      </c>
      <c r="I337" s="66" t="s">
        <v>36</v>
      </c>
      <c r="J337" s="66"/>
      <c r="K337" s="52" t="s">
        <v>25</v>
      </c>
      <c r="L337" s="54"/>
      <c r="M337" s="55"/>
      <c r="N337" s="54"/>
      <c r="O337" s="55"/>
      <c r="P337" s="54"/>
      <c r="Q337" s="55"/>
      <c r="R337" s="54"/>
      <c r="S337" s="55"/>
      <c r="T337" s="54"/>
      <c r="U337" s="55"/>
      <c r="V337" s="56"/>
      <c r="W337" s="55"/>
      <c r="X337" s="56">
        <v>0.2</v>
      </c>
      <c r="Y337" s="55">
        <v>40969</v>
      </c>
      <c r="Z337" s="56">
        <v>0.06</v>
      </c>
      <c r="AA337" s="55">
        <v>40969</v>
      </c>
      <c r="AB337" s="56">
        <v>1.4E-2</v>
      </c>
      <c r="AC337" s="55">
        <v>40969</v>
      </c>
      <c r="AD337" s="56">
        <v>1.0999999999999999E-2</v>
      </c>
      <c r="AE337" s="55">
        <v>40969</v>
      </c>
      <c r="AF337" s="56">
        <v>2.5999999999999998E-4</v>
      </c>
      <c r="AG337" s="56">
        <f t="shared" si="113"/>
        <v>3.8461538461538464E-3</v>
      </c>
      <c r="AH337" s="55">
        <v>33451</v>
      </c>
      <c r="AI337" s="56"/>
      <c r="AJ337" s="55"/>
      <c r="AK337" s="56"/>
      <c r="AL337" s="55"/>
      <c r="AM337" s="54"/>
      <c r="AN337" s="54" t="str">
        <f t="shared" si="112"/>
        <v/>
      </c>
      <c r="AO337" s="55"/>
      <c r="AP337" s="54"/>
      <c r="AQ337" s="55"/>
      <c r="AR337" s="54"/>
      <c r="AS337" s="55"/>
      <c r="AT337" s="54"/>
      <c r="AU337" s="56" t="str">
        <f t="shared" si="122"/>
        <v/>
      </c>
      <c r="AV337" s="56"/>
      <c r="AW337" s="54"/>
      <c r="AX337" s="54"/>
      <c r="AY337" s="69">
        <f t="shared" si="121"/>
        <v>1</v>
      </c>
      <c r="AZ337" s="69"/>
      <c r="BA337" s="50"/>
      <c r="BB337" s="51"/>
      <c r="BC337" s="51"/>
      <c r="BD337" s="149">
        <f t="shared" si="123"/>
        <v>3.8461538461538464E-3</v>
      </c>
      <c r="BE337" s="150" t="str">
        <f t="shared" si="124"/>
        <v>--</v>
      </c>
      <c r="BF337" s="150" t="str">
        <f t="shared" si="107"/>
        <v>O</v>
      </c>
      <c r="BG337" s="151">
        <f t="shared" si="125"/>
        <v>33451</v>
      </c>
      <c r="BH337" s="149">
        <f t="shared" si="114"/>
        <v>0.01</v>
      </c>
      <c r="BI337" s="150" t="str">
        <f t="shared" si="115"/>
        <v>A</v>
      </c>
      <c r="BJ337" s="150" t="str">
        <f t="shared" si="116"/>
        <v>A</v>
      </c>
      <c r="BK337" s="151">
        <f t="shared" si="117"/>
        <v>43231</v>
      </c>
      <c r="BL337" s="49">
        <f t="shared" si="118"/>
        <v>0.2</v>
      </c>
      <c r="BM337" s="50" t="str">
        <f t="shared" si="111"/>
        <v>O</v>
      </c>
      <c r="BN337" s="49">
        <f t="shared" si="119"/>
        <v>0.2</v>
      </c>
      <c r="BO337" s="50" t="str">
        <f t="shared" si="120"/>
        <v>O</v>
      </c>
      <c r="BP337" s="50"/>
      <c r="BQ337" s="50"/>
      <c r="BR337" s="51"/>
      <c r="BS337" s="51"/>
      <c r="BT337" s="51"/>
      <c r="BU337" s="51"/>
      <c r="BV337" s="50">
        <v>1</v>
      </c>
      <c r="BW337" s="50">
        <v>1</v>
      </c>
      <c r="BX337" s="50">
        <v>1</v>
      </c>
      <c r="BY337" s="50">
        <v>1</v>
      </c>
    </row>
    <row r="338" spans="1:77" s="48" customFormat="1" ht="15" customHeight="1">
      <c r="A338" s="223">
        <v>641</v>
      </c>
      <c r="B338" s="171" t="s">
        <v>648</v>
      </c>
      <c r="C338" s="36" t="s">
        <v>649</v>
      </c>
      <c r="D338" s="304"/>
      <c r="E338" s="132">
        <v>0.01</v>
      </c>
      <c r="F338" s="132">
        <v>0.01</v>
      </c>
      <c r="G338" s="152"/>
      <c r="H338" s="152">
        <v>43231</v>
      </c>
      <c r="I338" s="66" t="s">
        <v>36</v>
      </c>
      <c r="J338" s="66"/>
      <c r="K338" s="52"/>
      <c r="L338" s="54"/>
      <c r="M338" s="55"/>
      <c r="N338" s="54"/>
      <c r="O338" s="55"/>
      <c r="P338" s="54"/>
      <c r="Q338" s="55"/>
      <c r="R338" s="54"/>
      <c r="S338" s="55"/>
      <c r="T338" s="54"/>
      <c r="U338" s="55"/>
      <c r="V338" s="56"/>
      <c r="W338" s="55"/>
      <c r="X338" s="56"/>
      <c r="Y338" s="55"/>
      <c r="Z338" s="56"/>
      <c r="AA338" s="55"/>
      <c r="AB338" s="56"/>
      <c r="AC338" s="55"/>
      <c r="AD338" s="56"/>
      <c r="AE338" s="55"/>
      <c r="AF338" s="56"/>
      <c r="AG338" s="56" t="str">
        <f t="shared" si="113"/>
        <v/>
      </c>
      <c r="AH338" s="55"/>
      <c r="AI338" s="56"/>
      <c r="AJ338" s="55"/>
      <c r="AK338" s="56"/>
      <c r="AL338" s="55"/>
      <c r="AM338" s="54"/>
      <c r="AN338" s="54" t="str">
        <f t="shared" si="112"/>
        <v/>
      </c>
      <c r="AO338" s="55"/>
      <c r="AP338" s="54"/>
      <c r="AQ338" s="55"/>
      <c r="AR338" s="54"/>
      <c r="AS338" s="55"/>
      <c r="AT338" s="54"/>
      <c r="AU338" s="56" t="str">
        <f t="shared" si="122"/>
        <v/>
      </c>
      <c r="AV338" s="56"/>
      <c r="AW338" s="54"/>
      <c r="AX338" s="54"/>
      <c r="AY338" s="69">
        <f t="shared" si="121"/>
        <v>1</v>
      </c>
      <c r="AZ338" s="69"/>
      <c r="BA338" s="50"/>
      <c r="BB338" s="51"/>
      <c r="BC338" s="51"/>
      <c r="BD338" s="149" t="str">
        <f t="shared" si="123"/>
        <v>--</v>
      </c>
      <c r="BE338" s="150" t="str">
        <f t="shared" si="124"/>
        <v>--</v>
      </c>
      <c r="BF338" s="150" t="str">
        <f t="shared" si="107"/>
        <v>--</v>
      </c>
      <c r="BG338" s="151" t="str">
        <f t="shared" si="125"/>
        <v>--</v>
      </c>
      <c r="BH338" s="149">
        <f t="shared" si="114"/>
        <v>0.01</v>
      </c>
      <c r="BI338" s="150" t="str">
        <f t="shared" si="115"/>
        <v>A</v>
      </c>
      <c r="BJ338" s="150" t="str">
        <f t="shared" si="116"/>
        <v>A</v>
      </c>
      <c r="BK338" s="151">
        <f t="shared" si="117"/>
        <v>43231</v>
      </c>
      <c r="BL338" s="49" t="str">
        <f t="shared" si="118"/>
        <v/>
      </c>
      <c r="BM338" s="50" t="str">
        <f t="shared" si="111"/>
        <v/>
      </c>
      <c r="BN338" s="49" t="str">
        <f t="shared" si="119"/>
        <v/>
      </c>
      <c r="BO338" s="50" t="str">
        <f t="shared" si="120"/>
        <v/>
      </c>
      <c r="BP338" s="50"/>
      <c r="BQ338" s="50"/>
      <c r="BR338" s="51"/>
      <c r="BS338" s="51"/>
      <c r="BT338" s="51"/>
      <c r="BU338" s="51"/>
      <c r="BV338" s="50">
        <v>1</v>
      </c>
      <c r="BW338" s="50">
        <v>1</v>
      </c>
      <c r="BX338" s="50">
        <v>1</v>
      </c>
      <c r="BY338" s="50">
        <v>1</v>
      </c>
    </row>
    <row r="339" spans="1:77" s="48" customFormat="1" ht="15" customHeight="1">
      <c r="A339" s="223">
        <v>372</v>
      </c>
      <c r="B339" s="171" t="s">
        <v>650</v>
      </c>
      <c r="C339" s="36" t="s">
        <v>651</v>
      </c>
      <c r="D339" s="304"/>
      <c r="E339" s="132">
        <v>0.01</v>
      </c>
      <c r="F339" s="132">
        <v>0.01</v>
      </c>
      <c r="G339" s="152"/>
      <c r="H339" s="152">
        <v>43231</v>
      </c>
      <c r="I339" s="66" t="s">
        <v>36</v>
      </c>
      <c r="J339" s="66"/>
      <c r="K339" s="52" t="s">
        <v>25</v>
      </c>
      <c r="L339" s="54"/>
      <c r="M339" s="55"/>
      <c r="N339" s="54"/>
      <c r="O339" s="55"/>
      <c r="P339" s="54"/>
      <c r="Q339" s="55"/>
      <c r="R339" s="54"/>
      <c r="S339" s="55"/>
      <c r="T339" s="54"/>
      <c r="U339" s="55"/>
      <c r="V339" s="56"/>
      <c r="W339" s="55"/>
      <c r="X339" s="56">
        <v>0.2</v>
      </c>
      <c r="Y339" s="55">
        <v>40969</v>
      </c>
      <c r="Z339" s="56">
        <v>0.06</v>
      </c>
      <c r="AA339" s="55">
        <v>40969</v>
      </c>
      <c r="AB339" s="56">
        <v>1.4E-2</v>
      </c>
      <c r="AC339" s="55">
        <v>40969</v>
      </c>
      <c r="AD339" s="56">
        <v>1.0999999999999999E-2</v>
      </c>
      <c r="AE339" s="55">
        <v>40969</v>
      </c>
      <c r="AF339" s="56">
        <v>2.5999999999999998E-4</v>
      </c>
      <c r="AG339" s="56">
        <f t="shared" si="113"/>
        <v>3.8461538461538464E-3</v>
      </c>
      <c r="AH339" s="55">
        <v>33451</v>
      </c>
      <c r="AI339" s="56"/>
      <c r="AJ339" s="55"/>
      <c r="AK339" s="56"/>
      <c r="AL339" s="55"/>
      <c r="AM339" s="54"/>
      <c r="AN339" s="54" t="str">
        <f t="shared" si="112"/>
        <v/>
      </c>
      <c r="AO339" s="55"/>
      <c r="AP339" s="54"/>
      <c r="AQ339" s="55"/>
      <c r="AR339" s="54"/>
      <c r="AS339" s="55"/>
      <c r="AT339" s="54"/>
      <c r="AU339" s="56" t="str">
        <f t="shared" si="122"/>
        <v/>
      </c>
      <c r="AV339" s="56"/>
      <c r="AW339" s="54"/>
      <c r="AX339" s="54"/>
      <c r="AY339" s="69">
        <f t="shared" si="121"/>
        <v>1</v>
      </c>
      <c r="AZ339" s="69"/>
      <c r="BA339" s="50"/>
      <c r="BB339" s="51"/>
      <c r="BC339" s="51"/>
      <c r="BD339" s="149">
        <f t="shared" si="123"/>
        <v>3.8461538461538464E-3</v>
      </c>
      <c r="BE339" s="150" t="str">
        <f t="shared" si="124"/>
        <v>--</v>
      </c>
      <c r="BF339" s="150" t="str">
        <f t="shared" si="107"/>
        <v>O</v>
      </c>
      <c r="BG339" s="151">
        <f t="shared" si="125"/>
        <v>33451</v>
      </c>
      <c r="BH339" s="149">
        <f t="shared" si="114"/>
        <v>0.01</v>
      </c>
      <c r="BI339" s="150" t="str">
        <f t="shared" si="115"/>
        <v>A</v>
      </c>
      <c r="BJ339" s="150" t="str">
        <f t="shared" si="116"/>
        <v>A</v>
      </c>
      <c r="BK339" s="151">
        <f t="shared" si="117"/>
        <v>43231</v>
      </c>
      <c r="BL339" s="49">
        <f t="shared" si="118"/>
        <v>0.2</v>
      </c>
      <c r="BM339" s="50" t="str">
        <f t="shared" si="111"/>
        <v>O</v>
      </c>
      <c r="BN339" s="49">
        <f t="shared" si="119"/>
        <v>0.2</v>
      </c>
      <c r="BO339" s="50" t="str">
        <f t="shared" si="120"/>
        <v>O</v>
      </c>
      <c r="BP339" s="50"/>
      <c r="BQ339" s="50"/>
      <c r="BR339" s="51"/>
      <c r="BS339" s="51"/>
      <c r="BT339" s="51"/>
      <c r="BU339" s="51"/>
      <c r="BV339" s="50">
        <v>1</v>
      </c>
      <c r="BW339" s="50">
        <v>1</v>
      </c>
      <c r="BX339" s="50">
        <v>1</v>
      </c>
      <c r="BY339" s="50">
        <v>1</v>
      </c>
    </row>
    <row r="340" spans="1:77" s="48" customFormat="1" ht="15" customHeight="1">
      <c r="A340" s="223">
        <v>642</v>
      </c>
      <c r="B340" s="171" t="s">
        <v>652</v>
      </c>
      <c r="C340" s="36" t="s">
        <v>653</v>
      </c>
      <c r="D340" s="304"/>
      <c r="E340" s="132">
        <v>0.01</v>
      </c>
      <c r="F340" s="132">
        <v>0.01</v>
      </c>
      <c r="G340" s="152"/>
      <c r="H340" s="152">
        <v>43231</v>
      </c>
      <c r="I340" s="66" t="s">
        <v>36</v>
      </c>
      <c r="J340" s="66"/>
      <c r="K340" s="52"/>
      <c r="L340" s="54"/>
      <c r="M340" s="55"/>
      <c r="N340" s="54"/>
      <c r="O340" s="55"/>
      <c r="P340" s="54"/>
      <c r="Q340" s="55"/>
      <c r="R340" s="54"/>
      <c r="S340" s="55"/>
      <c r="T340" s="54"/>
      <c r="U340" s="55"/>
      <c r="V340" s="56"/>
      <c r="W340" s="55"/>
      <c r="X340" s="56"/>
      <c r="Y340" s="55"/>
      <c r="Z340" s="56"/>
      <c r="AA340" s="55"/>
      <c r="AB340" s="56"/>
      <c r="AC340" s="55"/>
      <c r="AD340" s="56"/>
      <c r="AE340" s="55"/>
      <c r="AF340" s="56"/>
      <c r="AG340" s="56" t="str">
        <f t="shared" si="113"/>
        <v/>
      </c>
      <c r="AH340" s="55"/>
      <c r="AI340" s="56"/>
      <c r="AJ340" s="55"/>
      <c r="AK340" s="56"/>
      <c r="AL340" s="55"/>
      <c r="AM340" s="54"/>
      <c r="AN340" s="54" t="str">
        <f t="shared" si="112"/>
        <v/>
      </c>
      <c r="AO340" s="55"/>
      <c r="AP340" s="54"/>
      <c r="AQ340" s="55"/>
      <c r="AR340" s="54"/>
      <c r="AS340" s="55"/>
      <c r="AT340" s="54"/>
      <c r="AU340" s="56" t="str">
        <f t="shared" si="122"/>
        <v/>
      </c>
      <c r="AV340" s="56"/>
      <c r="AW340" s="54"/>
      <c r="AX340" s="54"/>
      <c r="AY340" s="69">
        <f t="shared" si="121"/>
        <v>1</v>
      </c>
      <c r="AZ340" s="69"/>
      <c r="BA340" s="50"/>
      <c r="BB340" s="51"/>
      <c r="BC340" s="51"/>
      <c r="BD340" s="149" t="str">
        <f t="shared" si="123"/>
        <v>--</v>
      </c>
      <c r="BE340" s="150" t="str">
        <f t="shared" si="124"/>
        <v>--</v>
      </c>
      <c r="BF340" s="150" t="str">
        <f t="shared" si="107"/>
        <v>--</v>
      </c>
      <c r="BG340" s="151" t="str">
        <f t="shared" si="125"/>
        <v>--</v>
      </c>
      <c r="BH340" s="149">
        <f t="shared" si="114"/>
        <v>0.01</v>
      </c>
      <c r="BI340" s="150" t="str">
        <f t="shared" si="115"/>
        <v>A</v>
      </c>
      <c r="BJ340" s="150" t="str">
        <f t="shared" si="116"/>
        <v>A</v>
      </c>
      <c r="BK340" s="151">
        <f t="shared" si="117"/>
        <v>43231</v>
      </c>
      <c r="BL340" s="49" t="str">
        <f t="shared" si="118"/>
        <v/>
      </c>
      <c r="BM340" s="50" t="str">
        <f t="shared" si="111"/>
        <v/>
      </c>
      <c r="BN340" s="49" t="str">
        <f t="shared" si="119"/>
        <v/>
      </c>
      <c r="BO340" s="50" t="str">
        <f t="shared" si="120"/>
        <v/>
      </c>
      <c r="BP340" s="50"/>
      <c r="BQ340" s="50"/>
      <c r="BR340" s="51"/>
      <c r="BS340" s="51"/>
      <c r="BT340" s="51"/>
      <c r="BU340" s="51"/>
      <c r="BV340" s="50">
        <v>1</v>
      </c>
      <c r="BW340" s="50">
        <v>1</v>
      </c>
      <c r="BX340" s="50">
        <v>1</v>
      </c>
      <c r="BY340" s="50">
        <v>1</v>
      </c>
    </row>
    <row r="341" spans="1:77" s="48" customFormat="1" ht="15" customHeight="1">
      <c r="A341" s="223">
        <v>643</v>
      </c>
      <c r="B341" s="171" t="s">
        <v>654</v>
      </c>
      <c r="C341" s="36" t="s">
        <v>655</v>
      </c>
      <c r="D341" s="304"/>
      <c r="E341" s="132">
        <v>0.01</v>
      </c>
      <c r="F341" s="132">
        <v>0.01</v>
      </c>
      <c r="G341" s="152"/>
      <c r="H341" s="152">
        <v>43231</v>
      </c>
      <c r="I341" s="66" t="s">
        <v>36</v>
      </c>
      <c r="J341" s="66"/>
      <c r="K341" s="52"/>
      <c r="L341" s="54"/>
      <c r="M341" s="55"/>
      <c r="N341" s="54"/>
      <c r="O341" s="55"/>
      <c r="P341" s="54"/>
      <c r="Q341" s="55"/>
      <c r="R341" s="54"/>
      <c r="S341" s="55"/>
      <c r="T341" s="54"/>
      <c r="U341" s="55"/>
      <c r="V341" s="56"/>
      <c r="W341" s="55"/>
      <c r="X341" s="56"/>
      <c r="Y341" s="55"/>
      <c r="Z341" s="56"/>
      <c r="AA341" s="55"/>
      <c r="AB341" s="56"/>
      <c r="AC341" s="55"/>
      <c r="AD341" s="56"/>
      <c r="AE341" s="55"/>
      <c r="AF341" s="56"/>
      <c r="AG341" s="56" t="str">
        <f t="shared" si="113"/>
        <v/>
      </c>
      <c r="AH341" s="55"/>
      <c r="AI341" s="56"/>
      <c r="AJ341" s="55"/>
      <c r="AK341" s="56"/>
      <c r="AL341" s="55"/>
      <c r="AM341" s="54"/>
      <c r="AN341" s="54" t="str">
        <f t="shared" si="112"/>
        <v/>
      </c>
      <c r="AO341" s="55"/>
      <c r="AP341" s="54"/>
      <c r="AQ341" s="55"/>
      <c r="AR341" s="54"/>
      <c r="AS341" s="55"/>
      <c r="AT341" s="54"/>
      <c r="AU341" s="56" t="str">
        <f t="shared" si="122"/>
        <v/>
      </c>
      <c r="AV341" s="56"/>
      <c r="AW341" s="54"/>
      <c r="AX341" s="54"/>
      <c r="AY341" s="69">
        <f t="shared" si="121"/>
        <v>1</v>
      </c>
      <c r="AZ341" s="69"/>
      <c r="BA341" s="50"/>
      <c r="BB341" s="51"/>
      <c r="BC341" s="51"/>
      <c r="BD341" s="149" t="str">
        <f t="shared" si="123"/>
        <v>--</v>
      </c>
      <c r="BE341" s="150" t="str">
        <f t="shared" si="124"/>
        <v>--</v>
      </c>
      <c r="BF341" s="150" t="str">
        <f t="shared" si="107"/>
        <v>--</v>
      </c>
      <c r="BG341" s="151" t="str">
        <f t="shared" si="125"/>
        <v>--</v>
      </c>
      <c r="BH341" s="149">
        <f t="shared" si="114"/>
        <v>0.01</v>
      </c>
      <c r="BI341" s="150" t="str">
        <f t="shared" si="115"/>
        <v>A</v>
      </c>
      <c r="BJ341" s="150" t="str">
        <f t="shared" si="116"/>
        <v>A</v>
      </c>
      <c r="BK341" s="151">
        <f t="shared" si="117"/>
        <v>43231</v>
      </c>
      <c r="BL341" s="49" t="str">
        <f t="shared" si="118"/>
        <v/>
      </c>
      <c r="BM341" s="50" t="str">
        <f t="shared" si="111"/>
        <v/>
      </c>
      <c r="BN341" s="49" t="str">
        <f t="shared" si="119"/>
        <v/>
      </c>
      <c r="BO341" s="50" t="str">
        <f t="shared" si="120"/>
        <v/>
      </c>
      <c r="BP341" s="50"/>
      <c r="BQ341" s="50"/>
      <c r="BR341" s="51"/>
      <c r="BS341" s="51"/>
      <c r="BT341" s="51"/>
      <c r="BU341" s="51"/>
      <c r="BV341" s="50">
        <v>1</v>
      </c>
      <c r="BW341" s="50">
        <v>1</v>
      </c>
      <c r="BX341" s="50">
        <v>1</v>
      </c>
      <c r="BY341" s="50">
        <v>1</v>
      </c>
    </row>
    <row r="342" spans="1:77" s="48" customFormat="1" ht="15" customHeight="1">
      <c r="A342" s="223">
        <v>644</v>
      </c>
      <c r="B342" s="171" t="s">
        <v>656</v>
      </c>
      <c r="C342" s="36" t="s">
        <v>657</v>
      </c>
      <c r="D342" s="304"/>
      <c r="E342" s="132">
        <v>0.01</v>
      </c>
      <c r="F342" s="132">
        <v>0.01</v>
      </c>
      <c r="G342" s="152"/>
      <c r="H342" s="152">
        <v>43231</v>
      </c>
      <c r="I342" s="66" t="s">
        <v>36</v>
      </c>
      <c r="J342" s="66"/>
      <c r="K342" s="52"/>
      <c r="L342" s="54"/>
      <c r="M342" s="55"/>
      <c r="N342" s="54"/>
      <c r="O342" s="55"/>
      <c r="P342" s="54"/>
      <c r="Q342" s="55"/>
      <c r="R342" s="54"/>
      <c r="S342" s="55"/>
      <c r="T342" s="54"/>
      <c r="U342" s="55"/>
      <c r="V342" s="56"/>
      <c r="W342" s="55"/>
      <c r="X342" s="56"/>
      <c r="Y342" s="55"/>
      <c r="Z342" s="56"/>
      <c r="AA342" s="55"/>
      <c r="AB342" s="56"/>
      <c r="AC342" s="55"/>
      <c r="AD342" s="56"/>
      <c r="AE342" s="55"/>
      <c r="AF342" s="56"/>
      <c r="AG342" s="56" t="str">
        <f t="shared" si="113"/>
        <v/>
      </c>
      <c r="AH342" s="55"/>
      <c r="AI342" s="56"/>
      <c r="AJ342" s="55"/>
      <c r="AK342" s="56"/>
      <c r="AL342" s="55"/>
      <c r="AM342" s="54"/>
      <c r="AN342" s="54" t="str">
        <f t="shared" si="112"/>
        <v/>
      </c>
      <c r="AO342" s="55"/>
      <c r="AP342" s="54"/>
      <c r="AQ342" s="55"/>
      <c r="AR342" s="54"/>
      <c r="AS342" s="55"/>
      <c r="AT342" s="54"/>
      <c r="AU342" s="56" t="str">
        <f t="shared" si="122"/>
        <v/>
      </c>
      <c r="AV342" s="56"/>
      <c r="AW342" s="54"/>
      <c r="AX342" s="54"/>
      <c r="AY342" s="69">
        <f t="shared" si="121"/>
        <v>1</v>
      </c>
      <c r="AZ342" s="69"/>
      <c r="BA342" s="50"/>
      <c r="BB342" s="51"/>
      <c r="BC342" s="51"/>
      <c r="BD342" s="149" t="str">
        <f t="shared" si="123"/>
        <v>--</v>
      </c>
      <c r="BE342" s="150" t="str">
        <f t="shared" si="124"/>
        <v>--</v>
      </c>
      <c r="BF342" s="150" t="str">
        <f t="shared" si="107"/>
        <v>--</v>
      </c>
      <c r="BG342" s="151" t="str">
        <f t="shared" si="125"/>
        <v>--</v>
      </c>
      <c r="BH342" s="149">
        <f t="shared" si="114"/>
        <v>0.01</v>
      </c>
      <c r="BI342" s="150" t="str">
        <f t="shared" si="115"/>
        <v>A</v>
      </c>
      <c r="BJ342" s="150" t="str">
        <f t="shared" si="116"/>
        <v>A</v>
      </c>
      <c r="BK342" s="151">
        <f t="shared" si="117"/>
        <v>43231</v>
      </c>
      <c r="BL342" s="49" t="str">
        <f t="shared" si="118"/>
        <v/>
      </c>
      <c r="BM342" s="50" t="str">
        <f t="shared" si="111"/>
        <v/>
      </c>
      <c r="BN342" s="49" t="str">
        <f t="shared" si="119"/>
        <v/>
      </c>
      <c r="BO342" s="50" t="str">
        <f t="shared" si="120"/>
        <v/>
      </c>
      <c r="BP342" s="50"/>
      <c r="BQ342" s="50"/>
      <c r="BR342" s="51"/>
      <c r="BS342" s="51"/>
      <c r="BT342" s="51"/>
      <c r="BU342" s="51"/>
      <c r="BV342" s="50">
        <v>1</v>
      </c>
      <c r="BW342" s="50">
        <v>1</v>
      </c>
      <c r="BX342" s="50">
        <v>1</v>
      </c>
      <c r="BY342" s="50">
        <v>1</v>
      </c>
    </row>
    <row r="343" spans="1:77" s="48" customFormat="1" ht="15" customHeight="1">
      <c r="A343" s="223">
        <v>373</v>
      </c>
      <c r="B343" s="171" t="s">
        <v>658</v>
      </c>
      <c r="C343" s="36" t="s">
        <v>659</v>
      </c>
      <c r="D343" s="304"/>
      <c r="E343" s="132">
        <v>0.01</v>
      </c>
      <c r="F343" s="132">
        <v>0.01</v>
      </c>
      <c r="G343" s="152"/>
      <c r="H343" s="152">
        <v>43231</v>
      </c>
      <c r="I343" s="66" t="s">
        <v>36</v>
      </c>
      <c r="J343" s="66"/>
      <c r="K343" s="52"/>
      <c r="L343" s="54"/>
      <c r="M343" s="55"/>
      <c r="N343" s="54"/>
      <c r="O343" s="55"/>
      <c r="P343" s="54"/>
      <c r="Q343" s="55"/>
      <c r="R343" s="54"/>
      <c r="S343" s="55"/>
      <c r="T343" s="54"/>
      <c r="U343" s="55"/>
      <c r="V343" s="56"/>
      <c r="W343" s="55"/>
      <c r="X343" s="56">
        <v>0.2</v>
      </c>
      <c r="Y343" s="55">
        <v>40969</v>
      </c>
      <c r="Z343" s="56">
        <v>0.06</v>
      </c>
      <c r="AA343" s="55">
        <v>40969</v>
      </c>
      <c r="AB343" s="56">
        <v>1.4E-2</v>
      </c>
      <c r="AC343" s="55">
        <v>40969</v>
      </c>
      <c r="AD343" s="56">
        <v>1.0999999999999999E-2</v>
      </c>
      <c r="AE343" s="55">
        <v>40969</v>
      </c>
      <c r="AF343" s="56">
        <v>2.5999999999999998E-4</v>
      </c>
      <c r="AG343" s="56">
        <f t="shared" si="113"/>
        <v>3.8461538461538464E-3</v>
      </c>
      <c r="AH343" s="55">
        <v>33451</v>
      </c>
      <c r="AI343" s="56"/>
      <c r="AJ343" s="55"/>
      <c r="AK343" s="56"/>
      <c r="AL343" s="55"/>
      <c r="AM343" s="54"/>
      <c r="AN343" s="54" t="str">
        <f t="shared" si="112"/>
        <v/>
      </c>
      <c r="AO343" s="55"/>
      <c r="AP343" s="54"/>
      <c r="AQ343" s="55"/>
      <c r="AR343" s="54"/>
      <c r="AS343" s="55"/>
      <c r="AT343" s="54"/>
      <c r="AU343" s="56" t="str">
        <f t="shared" si="122"/>
        <v/>
      </c>
      <c r="AV343" s="56"/>
      <c r="AW343" s="54"/>
      <c r="AX343" s="54"/>
      <c r="AY343" s="69">
        <f t="shared" si="121"/>
        <v>1</v>
      </c>
      <c r="AZ343" s="69"/>
      <c r="BA343" s="50"/>
      <c r="BB343" s="51"/>
      <c r="BC343" s="51"/>
      <c r="BD343" s="149">
        <f t="shared" si="123"/>
        <v>3.8461538461538464E-3</v>
      </c>
      <c r="BE343" s="150" t="str">
        <f t="shared" si="124"/>
        <v>--</v>
      </c>
      <c r="BF343" s="150" t="str">
        <f t="shared" si="107"/>
        <v>O</v>
      </c>
      <c r="BG343" s="151">
        <f t="shared" si="125"/>
        <v>33451</v>
      </c>
      <c r="BH343" s="149">
        <f t="shared" si="114"/>
        <v>0.01</v>
      </c>
      <c r="BI343" s="150" t="str">
        <f t="shared" si="115"/>
        <v>A</v>
      </c>
      <c r="BJ343" s="150" t="str">
        <f t="shared" si="116"/>
        <v>A</v>
      </c>
      <c r="BK343" s="151">
        <f t="shared" si="117"/>
        <v>43231</v>
      </c>
      <c r="BL343" s="49">
        <f t="shared" si="118"/>
        <v>0.2</v>
      </c>
      <c r="BM343" s="50" t="str">
        <f t="shared" si="111"/>
        <v>O</v>
      </c>
      <c r="BN343" s="49">
        <f t="shared" si="119"/>
        <v>0.2</v>
      </c>
      <c r="BO343" s="50" t="str">
        <f t="shared" si="120"/>
        <v>O</v>
      </c>
      <c r="BP343" s="50"/>
      <c r="BQ343" s="50"/>
      <c r="BR343" s="51"/>
      <c r="BS343" s="51"/>
      <c r="BT343" s="51"/>
      <c r="BU343" s="51"/>
      <c r="BV343" s="50">
        <v>1</v>
      </c>
      <c r="BW343" s="50">
        <v>1</v>
      </c>
      <c r="BX343" s="50">
        <v>1</v>
      </c>
      <c r="BY343" s="50">
        <v>1</v>
      </c>
    </row>
    <row r="344" spans="1:77" s="48" customFormat="1" ht="15" customHeight="1">
      <c r="A344" s="223">
        <v>376</v>
      </c>
      <c r="B344" s="169" t="s">
        <v>660</v>
      </c>
      <c r="C344" s="57" t="s">
        <v>661</v>
      </c>
      <c r="D344" s="57"/>
      <c r="E344" s="153"/>
      <c r="F344" s="153"/>
      <c r="G344" s="154"/>
      <c r="H344" s="154"/>
      <c r="I344" s="67"/>
      <c r="J344" s="67"/>
      <c r="K344" s="72"/>
      <c r="L344" s="54"/>
      <c r="M344" s="55"/>
      <c r="N344" s="54"/>
      <c r="O344" s="55"/>
      <c r="P344" s="54"/>
      <c r="Q344" s="55"/>
      <c r="R344" s="54"/>
      <c r="S344" s="55"/>
      <c r="T344" s="54"/>
      <c r="U344" s="55"/>
      <c r="V344" s="56"/>
      <c r="W344" s="55"/>
      <c r="X344" s="56"/>
      <c r="Y344" s="55"/>
      <c r="Z344" s="56"/>
      <c r="AA344" s="55"/>
      <c r="AB344" s="56"/>
      <c r="AC344" s="55"/>
      <c r="AD344" s="56"/>
      <c r="AE344" s="55"/>
      <c r="AF344" s="56"/>
      <c r="AG344" s="56" t="str">
        <f t="shared" si="113"/>
        <v/>
      </c>
      <c r="AH344" s="55"/>
      <c r="AI344" s="56"/>
      <c r="AJ344" s="55"/>
      <c r="AK344" s="56"/>
      <c r="AL344" s="55"/>
      <c r="AM344" s="54"/>
      <c r="AN344" s="54" t="str">
        <f t="shared" si="112"/>
        <v/>
      </c>
      <c r="AO344" s="55"/>
      <c r="AP344" s="54"/>
      <c r="AQ344" s="55"/>
      <c r="AR344" s="54"/>
      <c r="AS344" s="55"/>
      <c r="AT344" s="54"/>
      <c r="AU344" s="56" t="str">
        <f t="shared" si="122"/>
        <v/>
      </c>
      <c r="AV344" s="56"/>
      <c r="AW344" s="54"/>
      <c r="AX344" s="54"/>
      <c r="AY344" s="69" t="str">
        <f t="shared" si="121"/>
        <v/>
      </c>
      <c r="AZ344" s="69"/>
      <c r="BA344" s="50"/>
      <c r="BB344" s="51"/>
      <c r="BC344" s="51"/>
      <c r="BD344" s="149" t="str">
        <f t="shared" si="123"/>
        <v>--</v>
      </c>
      <c r="BE344" s="150" t="str">
        <f t="shared" si="124"/>
        <v>--</v>
      </c>
      <c r="BF344" s="150" t="str">
        <f t="shared" si="107"/>
        <v>--</v>
      </c>
      <c r="BG344" s="151" t="str">
        <f t="shared" si="125"/>
        <v>--</v>
      </c>
      <c r="BH344" s="149" t="str">
        <f t="shared" si="114"/>
        <v>--</v>
      </c>
      <c r="BI344" s="150" t="str">
        <f t="shared" si="115"/>
        <v>--</v>
      </c>
      <c r="BJ344" s="150" t="str">
        <f t="shared" si="116"/>
        <v>--</v>
      </c>
      <c r="BK344" s="151" t="str">
        <f t="shared" si="117"/>
        <v>--</v>
      </c>
      <c r="BL344" s="49" t="str">
        <f t="shared" si="118"/>
        <v/>
      </c>
      <c r="BM344" s="50" t="str">
        <f t="shared" si="111"/>
        <v/>
      </c>
      <c r="BN344" s="49" t="str">
        <f t="shared" si="119"/>
        <v/>
      </c>
      <c r="BO344" s="50" t="str">
        <f t="shared" si="120"/>
        <v/>
      </c>
      <c r="BP344" s="50"/>
      <c r="BQ344" s="50"/>
      <c r="BR344" s="51"/>
      <c r="BS344" s="51"/>
      <c r="BT344" s="51"/>
      <c r="BU344" s="51"/>
      <c r="BV344" s="50">
        <v>1</v>
      </c>
      <c r="BW344" s="50">
        <v>1</v>
      </c>
      <c r="BX344" s="50">
        <v>1</v>
      </c>
      <c r="BY344" s="50">
        <v>1</v>
      </c>
    </row>
    <row r="345" spans="1:77" s="48" customFormat="1" ht="15" customHeight="1">
      <c r="A345" s="223">
        <v>377</v>
      </c>
      <c r="B345" s="169" t="s">
        <v>662</v>
      </c>
      <c r="C345" s="53" t="s">
        <v>663</v>
      </c>
      <c r="D345" s="303" t="s">
        <v>1495</v>
      </c>
      <c r="E345" s="132"/>
      <c r="F345" s="132"/>
      <c r="G345" s="152"/>
      <c r="H345" s="152"/>
      <c r="I345" s="66"/>
      <c r="J345" s="66"/>
      <c r="K345" s="52"/>
      <c r="L345" s="54"/>
      <c r="M345" s="55"/>
      <c r="N345" s="54"/>
      <c r="O345" s="55"/>
      <c r="P345" s="54"/>
      <c r="Q345" s="55"/>
      <c r="R345" s="54"/>
      <c r="S345" s="55"/>
      <c r="T345" s="54"/>
      <c r="U345" s="55"/>
      <c r="V345" s="56"/>
      <c r="W345" s="55"/>
      <c r="X345" s="56">
        <v>86</v>
      </c>
      <c r="Y345" s="55">
        <v>36251</v>
      </c>
      <c r="Z345" s="56"/>
      <c r="AA345" s="55"/>
      <c r="AB345" s="56"/>
      <c r="AC345" s="55"/>
      <c r="AD345" s="56"/>
      <c r="AE345" s="55"/>
      <c r="AF345" s="56"/>
      <c r="AG345" s="56" t="str">
        <f t="shared" si="113"/>
        <v/>
      </c>
      <c r="AH345" s="55"/>
      <c r="AI345" s="56"/>
      <c r="AJ345" s="55"/>
      <c r="AK345" s="56"/>
      <c r="AL345" s="55"/>
      <c r="AM345" s="54"/>
      <c r="AN345" s="54" t="str">
        <f t="shared" si="112"/>
        <v/>
      </c>
      <c r="AO345" s="55"/>
      <c r="AP345" s="54"/>
      <c r="AQ345" s="55"/>
      <c r="AR345" s="54"/>
      <c r="AS345" s="55"/>
      <c r="AT345" s="54"/>
      <c r="AU345" s="56" t="str">
        <f t="shared" si="122"/>
        <v/>
      </c>
      <c r="AV345" s="56"/>
      <c r="AW345" s="54"/>
      <c r="AX345" s="54"/>
      <c r="AY345" s="69">
        <f t="shared" si="121"/>
        <v>1</v>
      </c>
      <c r="AZ345" s="69">
        <v>1</v>
      </c>
      <c r="BA345" s="50"/>
      <c r="BB345" s="51"/>
      <c r="BC345" s="51"/>
      <c r="BD345" s="149" t="str">
        <f t="shared" si="123"/>
        <v>--</v>
      </c>
      <c r="BE345" s="150" t="str">
        <f t="shared" si="124"/>
        <v>--</v>
      </c>
      <c r="BF345" s="150" t="str">
        <f t="shared" si="107"/>
        <v>--</v>
      </c>
      <c r="BG345" s="151" t="str">
        <f t="shared" si="125"/>
        <v>--</v>
      </c>
      <c r="BH345" s="149" t="str">
        <f t="shared" si="114"/>
        <v>--</v>
      </c>
      <c r="BI345" s="150" t="str">
        <f t="shared" si="115"/>
        <v>--</v>
      </c>
      <c r="BJ345" s="150" t="str">
        <f t="shared" si="116"/>
        <v>--</v>
      </c>
      <c r="BK345" s="151" t="str">
        <f t="shared" si="117"/>
        <v>--</v>
      </c>
      <c r="BL345" s="49">
        <f t="shared" si="118"/>
        <v>86</v>
      </c>
      <c r="BM345" s="50" t="str">
        <f t="shared" si="111"/>
        <v>O</v>
      </c>
      <c r="BN345" s="49">
        <f t="shared" si="119"/>
        <v>86</v>
      </c>
      <c r="BO345" s="50" t="str">
        <f t="shared" si="120"/>
        <v>O</v>
      </c>
      <c r="BP345" s="50"/>
      <c r="BQ345" s="50"/>
      <c r="BR345" s="51"/>
      <c r="BS345" s="51"/>
      <c r="BT345" s="51"/>
      <c r="BU345" s="51"/>
      <c r="BV345" s="50">
        <v>1</v>
      </c>
      <c r="BW345" s="50">
        <v>1</v>
      </c>
      <c r="BX345" s="50">
        <v>1</v>
      </c>
      <c r="BY345" s="50">
        <v>1</v>
      </c>
    </row>
    <row r="346" spans="1:77" s="48" customFormat="1" ht="15" customHeight="1">
      <c r="A346" s="223">
        <v>378</v>
      </c>
      <c r="B346" s="169" t="s">
        <v>664</v>
      </c>
      <c r="C346" s="53" t="s">
        <v>665</v>
      </c>
      <c r="D346" s="13"/>
      <c r="E346" s="132"/>
      <c r="F346" s="132"/>
      <c r="G346" s="152"/>
      <c r="H346" s="152"/>
      <c r="I346" s="66"/>
      <c r="J346" s="66"/>
      <c r="K346" s="52"/>
      <c r="L346" s="54"/>
      <c r="M346" s="55"/>
      <c r="N346" s="54"/>
      <c r="O346" s="55"/>
      <c r="P346" s="54"/>
      <c r="Q346" s="55"/>
      <c r="R346" s="54"/>
      <c r="S346" s="55"/>
      <c r="T346" s="54"/>
      <c r="U346" s="55"/>
      <c r="V346" s="56"/>
      <c r="W346" s="55"/>
      <c r="X346" s="56"/>
      <c r="Y346" s="55"/>
      <c r="Z346" s="56"/>
      <c r="AA346" s="55"/>
      <c r="AB346" s="56"/>
      <c r="AC346" s="55"/>
      <c r="AD346" s="56"/>
      <c r="AE346" s="55"/>
      <c r="AF346" s="56"/>
      <c r="AG346" s="56" t="str">
        <f t="shared" si="113"/>
        <v/>
      </c>
      <c r="AH346" s="55"/>
      <c r="AI346" s="56"/>
      <c r="AJ346" s="55"/>
      <c r="AK346" s="56"/>
      <c r="AL346" s="55"/>
      <c r="AM346" s="54"/>
      <c r="AN346" s="54" t="str">
        <f t="shared" si="112"/>
        <v/>
      </c>
      <c r="AO346" s="55"/>
      <c r="AP346" s="54"/>
      <c r="AQ346" s="55"/>
      <c r="AR346" s="54"/>
      <c r="AS346" s="55"/>
      <c r="AT346" s="54"/>
      <c r="AU346" s="56" t="str">
        <f t="shared" si="122"/>
        <v/>
      </c>
      <c r="AV346" s="56"/>
      <c r="AW346" s="54"/>
      <c r="AX346" s="54"/>
      <c r="AY346" s="69" t="str">
        <f t="shared" si="121"/>
        <v/>
      </c>
      <c r="AZ346" s="69"/>
      <c r="BA346" s="50"/>
      <c r="BB346" s="51"/>
      <c r="BC346" s="51"/>
      <c r="BD346" s="149" t="str">
        <f t="shared" si="123"/>
        <v>--</v>
      </c>
      <c r="BE346" s="150" t="str">
        <f t="shared" si="124"/>
        <v>--</v>
      </c>
      <c r="BF346" s="150" t="str">
        <f t="shared" si="107"/>
        <v>--</v>
      </c>
      <c r="BG346" s="151" t="str">
        <f t="shared" si="125"/>
        <v>--</v>
      </c>
      <c r="BH346" s="149" t="str">
        <f t="shared" si="114"/>
        <v>--</v>
      </c>
      <c r="BI346" s="150" t="str">
        <f t="shared" si="115"/>
        <v>--</v>
      </c>
      <c r="BJ346" s="150" t="str">
        <f t="shared" si="116"/>
        <v>--</v>
      </c>
      <c r="BK346" s="151" t="str">
        <f t="shared" si="117"/>
        <v>--</v>
      </c>
      <c r="BL346" s="49" t="str">
        <f t="shared" si="118"/>
        <v/>
      </c>
      <c r="BM346" s="50" t="str">
        <f t="shared" si="111"/>
        <v/>
      </c>
      <c r="BN346" s="49" t="str">
        <f t="shared" si="119"/>
        <v/>
      </c>
      <c r="BO346" s="50" t="str">
        <f t="shared" si="120"/>
        <v/>
      </c>
      <c r="BP346" s="50"/>
      <c r="BQ346" s="50"/>
      <c r="BR346" s="51"/>
      <c r="BS346" s="51"/>
      <c r="BT346" s="51"/>
      <c r="BU346" s="51"/>
      <c r="BV346" s="50">
        <v>1</v>
      </c>
      <c r="BW346" s="50">
        <v>1</v>
      </c>
      <c r="BX346" s="50">
        <v>1</v>
      </c>
      <c r="BY346" s="50">
        <v>1</v>
      </c>
    </row>
    <row r="347" spans="1:77" s="48" customFormat="1" ht="24" customHeight="1">
      <c r="A347" s="223">
        <v>379</v>
      </c>
      <c r="B347" s="169" t="s">
        <v>666</v>
      </c>
      <c r="C347" s="57" t="s">
        <v>667</v>
      </c>
      <c r="D347" s="57"/>
      <c r="E347" s="153"/>
      <c r="F347" s="153"/>
      <c r="G347" s="154"/>
      <c r="H347" s="154"/>
      <c r="I347" s="67"/>
      <c r="J347" s="67"/>
      <c r="K347" s="72"/>
      <c r="L347" s="54"/>
      <c r="M347" s="55"/>
      <c r="N347" s="54"/>
      <c r="O347" s="55"/>
      <c r="P347" s="54"/>
      <c r="Q347" s="55"/>
      <c r="R347" s="54"/>
      <c r="S347" s="55"/>
      <c r="T347" s="54"/>
      <c r="U347" s="55"/>
      <c r="V347" s="56"/>
      <c r="W347" s="55"/>
      <c r="X347" s="56"/>
      <c r="Y347" s="55"/>
      <c r="Z347" s="56"/>
      <c r="AA347" s="55"/>
      <c r="AB347" s="56"/>
      <c r="AC347" s="55"/>
      <c r="AD347" s="56"/>
      <c r="AE347" s="55"/>
      <c r="AF347" s="56"/>
      <c r="AG347" s="56" t="str">
        <f t="shared" si="113"/>
        <v/>
      </c>
      <c r="AH347" s="55"/>
      <c r="AI347" s="56"/>
      <c r="AJ347" s="55"/>
      <c r="AK347" s="56"/>
      <c r="AL347" s="55"/>
      <c r="AM347" s="54"/>
      <c r="AN347" s="54" t="str">
        <f t="shared" si="112"/>
        <v/>
      </c>
      <c r="AO347" s="55"/>
      <c r="AP347" s="54"/>
      <c r="AQ347" s="55"/>
      <c r="AR347" s="54"/>
      <c r="AS347" s="55"/>
      <c r="AT347" s="54"/>
      <c r="AU347" s="56" t="str">
        <f t="shared" si="122"/>
        <v/>
      </c>
      <c r="AV347" s="56"/>
      <c r="AW347" s="54"/>
      <c r="AX347" s="54"/>
      <c r="AY347" s="69" t="str">
        <f t="shared" si="121"/>
        <v/>
      </c>
      <c r="AZ347" s="69"/>
      <c r="BA347" s="50"/>
      <c r="BB347" s="51"/>
      <c r="BC347" s="51"/>
      <c r="BD347" s="149" t="str">
        <f t="shared" si="123"/>
        <v>--</v>
      </c>
      <c r="BE347" s="150" t="str">
        <f t="shared" si="124"/>
        <v>--</v>
      </c>
      <c r="BF347" s="150" t="str">
        <f t="shared" si="107"/>
        <v>--</v>
      </c>
      <c r="BG347" s="151" t="str">
        <f t="shared" si="125"/>
        <v>--</v>
      </c>
      <c r="BH347" s="149" t="str">
        <f t="shared" si="114"/>
        <v>--</v>
      </c>
      <c r="BI347" s="150" t="str">
        <f t="shared" si="115"/>
        <v>--</v>
      </c>
      <c r="BJ347" s="150" t="str">
        <f t="shared" si="116"/>
        <v>--</v>
      </c>
      <c r="BK347" s="151" t="str">
        <f t="shared" si="117"/>
        <v>--</v>
      </c>
      <c r="BL347" s="49" t="str">
        <f t="shared" si="118"/>
        <v/>
      </c>
      <c r="BM347" s="50" t="str">
        <f t="shared" si="111"/>
        <v/>
      </c>
      <c r="BN347" s="49" t="str">
        <f t="shared" si="119"/>
        <v/>
      </c>
      <c r="BO347" s="50" t="str">
        <f t="shared" si="120"/>
        <v/>
      </c>
      <c r="BP347" s="50"/>
      <c r="BQ347" s="50"/>
      <c r="BR347" s="51"/>
      <c r="BS347" s="51"/>
      <c r="BT347" s="51"/>
      <c r="BU347" s="51"/>
      <c r="BV347" s="50">
        <v>1</v>
      </c>
      <c r="BW347" s="50">
        <v>1</v>
      </c>
      <c r="BX347" s="50">
        <v>1</v>
      </c>
      <c r="BY347" s="50">
        <v>1</v>
      </c>
    </row>
    <row r="348" spans="1:77" s="48" customFormat="1" ht="15" customHeight="1">
      <c r="A348" s="223">
        <v>380</v>
      </c>
      <c r="B348" s="169" t="s">
        <v>668</v>
      </c>
      <c r="C348" s="57" t="s">
        <v>669</v>
      </c>
      <c r="D348" s="57"/>
      <c r="E348" s="153"/>
      <c r="F348" s="153"/>
      <c r="G348" s="154"/>
      <c r="H348" s="154"/>
      <c r="I348" s="67"/>
      <c r="J348" s="67"/>
      <c r="K348" s="72"/>
      <c r="L348" s="54"/>
      <c r="M348" s="55"/>
      <c r="N348" s="54"/>
      <c r="O348" s="55"/>
      <c r="P348" s="54"/>
      <c r="Q348" s="55"/>
      <c r="R348" s="54"/>
      <c r="S348" s="55"/>
      <c r="T348" s="54"/>
      <c r="U348" s="55"/>
      <c r="V348" s="56"/>
      <c r="W348" s="55"/>
      <c r="X348" s="56"/>
      <c r="Y348" s="55"/>
      <c r="Z348" s="56"/>
      <c r="AA348" s="55"/>
      <c r="AB348" s="56"/>
      <c r="AC348" s="55"/>
      <c r="AD348" s="56"/>
      <c r="AE348" s="55"/>
      <c r="AF348" s="56"/>
      <c r="AG348" s="56" t="str">
        <f t="shared" si="113"/>
        <v/>
      </c>
      <c r="AH348" s="55"/>
      <c r="AI348" s="56"/>
      <c r="AJ348" s="55"/>
      <c r="AK348" s="56"/>
      <c r="AL348" s="55"/>
      <c r="AM348" s="54"/>
      <c r="AN348" s="54" t="str">
        <f t="shared" si="112"/>
        <v/>
      </c>
      <c r="AO348" s="55"/>
      <c r="AP348" s="54"/>
      <c r="AQ348" s="55"/>
      <c r="AR348" s="54"/>
      <c r="AS348" s="55"/>
      <c r="AT348" s="54"/>
      <c r="AU348" s="56" t="str">
        <f t="shared" si="122"/>
        <v/>
      </c>
      <c r="AV348" s="56"/>
      <c r="AW348" s="54"/>
      <c r="AX348" s="54"/>
      <c r="AY348" s="69" t="str">
        <f t="shared" si="121"/>
        <v/>
      </c>
      <c r="AZ348" s="69"/>
      <c r="BA348" s="50"/>
      <c r="BB348" s="51"/>
      <c r="BC348" s="51"/>
      <c r="BD348" s="149" t="str">
        <f t="shared" si="123"/>
        <v>--</v>
      </c>
      <c r="BE348" s="150" t="str">
        <f t="shared" si="124"/>
        <v>--</v>
      </c>
      <c r="BF348" s="150" t="str">
        <f t="shared" si="107"/>
        <v>--</v>
      </c>
      <c r="BG348" s="151" t="str">
        <f t="shared" si="125"/>
        <v>--</v>
      </c>
      <c r="BH348" s="149" t="str">
        <f t="shared" si="114"/>
        <v>--</v>
      </c>
      <c r="BI348" s="150" t="str">
        <f t="shared" si="115"/>
        <v>--</v>
      </c>
      <c r="BJ348" s="150" t="str">
        <f t="shared" si="116"/>
        <v>--</v>
      </c>
      <c r="BK348" s="151" t="str">
        <f t="shared" si="117"/>
        <v>--</v>
      </c>
      <c r="BL348" s="49" t="str">
        <f t="shared" si="118"/>
        <v/>
      </c>
      <c r="BM348" s="50" t="str">
        <f t="shared" si="111"/>
        <v/>
      </c>
      <c r="BN348" s="49" t="str">
        <f t="shared" si="119"/>
        <v/>
      </c>
      <c r="BO348" s="50" t="str">
        <f t="shared" si="120"/>
        <v/>
      </c>
      <c r="BP348" s="50"/>
      <c r="BQ348" s="50"/>
      <c r="BR348" s="51"/>
      <c r="BS348" s="51"/>
      <c r="BT348" s="51"/>
      <c r="BU348" s="51"/>
      <c r="BV348" s="50">
        <v>1</v>
      </c>
      <c r="BW348" s="50">
        <v>1</v>
      </c>
      <c r="BX348" s="50">
        <v>1</v>
      </c>
      <c r="BY348" s="50">
        <v>1</v>
      </c>
    </row>
    <row r="349" spans="1:77" s="48" customFormat="1" ht="15" customHeight="1">
      <c r="A349" s="223">
        <v>381</v>
      </c>
      <c r="B349" s="169" t="s">
        <v>670</v>
      </c>
      <c r="C349" s="53" t="s">
        <v>671</v>
      </c>
      <c r="D349" s="302" t="s">
        <v>1494</v>
      </c>
      <c r="E349" s="132"/>
      <c r="F349" s="132"/>
      <c r="G349" s="152"/>
      <c r="H349" s="152"/>
      <c r="I349" s="66"/>
      <c r="J349" s="66"/>
      <c r="K349" s="52" t="s">
        <v>25</v>
      </c>
      <c r="L349" s="54"/>
      <c r="M349" s="55"/>
      <c r="N349" s="54"/>
      <c r="O349" s="55"/>
      <c r="P349" s="54"/>
      <c r="Q349" s="55"/>
      <c r="R349" s="54"/>
      <c r="S349" s="55"/>
      <c r="T349" s="54"/>
      <c r="U349" s="55"/>
      <c r="V349" s="56"/>
      <c r="W349" s="55"/>
      <c r="X349" s="56"/>
      <c r="Y349" s="55"/>
      <c r="Z349" s="56"/>
      <c r="AA349" s="55"/>
      <c r="AB349" s="56"/>
      <c r="AC349" s="55"/>
      <c r="AD349" s="56"/>
      <c r="AE349" s="55"/>
      <c r="AF349" s="56"/>
      <c r="AG349" s="56" t="str">
        <f t="shared" si="113"/>
        <v/>
      </c>
      <c r="AH349" s="55"/>
      <c r="AI349" s="56"/>
      <c r="AJ349" s="55"/>
      <c r="AK349" s="56">
        <v>9</v>
      </c>
      <c r="AL349" s="55">
        <v>39845</v>
      </c>
      <c r="AM349" s="54">
        <v>4.0000000000000003E-5</v>
      </c>
      <c r="AN349" s="54">
        <f t="shared" si="112"/>
        <v>2.4999999999999998E-2</v>
      </c>
      <c r="AO349" s="55">
        <v>39845</v>
      </c>
      <c r="AP349" s="54"/>
      <c r="AQ349" s="55"/>
      <c r="AR349" s="54"/>
      <c r="AS349" s="55"/>
      <c r="AT349" s="54"/>
      <c r="AU349" s="56" t="str">
        <f t="shared" si="122"/>
        <v/>
      </c>
      <c r="AV349" s="56"/>
      <c r="AW349" s="54"/>
      <c r="AX349" s="54"/>
      <c r="AY349" s="69">
        <f t="shared" si="121"/>
        <v>1</v>
      </c>
      <c r="AZ349" s="69">
        <v>1</v>
      </c>
      <c r="BA349" s="50"/>
      <c r="BB349" s="51"/>
      <c r="BC349" s="51"/>
      <c r="BD349" s="149">
        <f t="shared" si="123"/>
        <v>2.4999999999999998E-2</v>
      </c>
      <c r="BE349" s="150" t="str">
        <f t="shared" si="124"/>
        <v>--</v>
      </c>
      <c r="BF349" s="150" t="str">
        <f t="shared" ref="BF349:BF412" si="126">IF(BD349="--","--", IF(BD349=AG349,"O", IF(BD349=AN349,"I", IF(BD349=AU349,"P", IF(BD349=F349,"A")))))</f>
        <v>I</v>
      </c>
      <c r="BG349" s="151">
        <f t="shared" si="125"/>
        <v>39845</v>
      </c>
      <c r="BH349" s="149">
        <f t="shared" si="114"/>
        <v>9</v>
      </c>
      <c r="BI349" s="150" t="str">
        <f t="shared" si="115"/>
        <v>--</v>
      </c>
      <c r="BJ349" s="150" t="str">
        <f t="shared" si="116"/>
        <v>I</v>
      </c>
      <c r="BK349" s="151">
        <f t="shared" si="117"/>
        <v>39845</v>
      </c>
      <c r="BL349" s="49" t="str">
        <f t="shared" si="118"/>
        <v/>
      </c>
      <c r="BM349" s="50" t="str">
        <f t="shared" si="111"/>
        <v/>
      </c>
      <c r="BN349" s="49" t="str">
        <f t="shared" si="119"/>
        <v/>
      </c>
      <c r="BO349" s="50" t="str">
        <f t="shared" si="120"/>
        <v/>
      </c>
      <c r="BP349" s="50"/>
      <c r="BQ349" s="50"/>
      <c r="BR349" s="51"/>
      <c r="BS349" s="51"/>
      <c r="BT349" s="51"/>
      <c r="BU349" s="51"/>
      <c r="BV349" s="50">
        <v>1</v>
      </c>
      <c r="BW349" s="50">
        <v>1</v>
      </c>
      <c r="BX349" s="50">
        <v>1</v>
      </c>
      <c r="BY349" s="50">
        <v>1</v>
      </c>
    </row>
    <row r="350" spans="1:77" s="48" customFormat="1" ht="15" customHeight="1">
      <c r="A350" s="223">
        <v>382</v>
      </c>
      <c r="B350" s="169" t="s">
        <v>672</v>
      </c>
      <c r="C350" s="53" t="s">
        <v>673</v>
      </c>
      <c r="D350" s="13"/>
      <c r="E350" s="132"/>
      <c r="F350" s="132"/>
      <c r="G350" s="152"/>
      <c r="H350" s="152"/>
      <c r="I350" s="66"/>
      <c r="J350" s="66"/>
      <c r="K350" s="52" t="s">
        <v>25</v>
      </c>
      <c r="L350" s="54"/>
      <c r="M350" s="55"/>
      <c r="N350" s="54"/>
      <c r="O350" s="55"/>
      <c r="P350" s="54"/>
      <c r="Q350" s="55"/>
      <c r="R350" s="54"/>
      <c r="S350" s="55"/>
      <c r="T350" s="54"/>
      <c r="U350" s="55"/>
      <c r="V350" s="56"/>
      <c r="W350" s="55"/>
      <c r="X350" s="56"/>
      <c r="Y350" s="55"/>
      <c r="Z350" s="56"/>
      <c r="AA350" s="55"/>
      <c r="AB350" s="56"/>
      <c r="AC350" s="55"/>
      <c r="AD350" s="56"/>
      <c r="AE350" s="55"/>
      <c r="AF350" s="56"/>
      <c r="AG350" s="56" t="str">
        <f t="shared" si="113"/>
        <v/>
      </c>
      <c r="AH350" s="55"/>
      <c r="AI350" s="56"/>
      <c r="AJ350" s="55"/>
      <c r="AK350" s="56"/>
      <c r="AL350" s="55"/>
      <c r="AM350" s="54"/>
      <c r="AN350" s="54" t="str">
        <f t="shared" si="112"/>
        <v/>
      </c>
      <c r="AO350" s="55"/>
      <c r="AP350" s="54"/>
      <c r="AQ350" s="55"/>
      <c r="AR350" s="54"/>
      <c r="AS350" s="55"/>
      <c r="AT350" s="54"/>
      <c r="AU350" s="56" t="str">
        <f t="shared" si="122"/>
        <v/>
      </c>
      <c r="AV350" s="56"/>
      <c r="AW350" s="54"/>
      <c r="AX350" s="54"/>
      <c r="AY350" s="69" t="str">
        <f t="shared" si="121"/>
        <v/>
      </c>
      <c r="AZ350" s="69"/>
      <c r="BA350" s="50"/>
      <c r="BB350" s="51"/>
      <c r="BC350" s="51"/>
      <c r="BD350" s="149" t="str">
        <f t="shared" si="123"/>
        <v>--</v>
      </c>
      <c r="BE350" s="150" t="str">
        <f t="shared" si="124"/>
        <v>--</v>
      </c>
      <c r="BF350" s="150" t="str">
        <f t="shared" si="126"/>
        <v>--</v>
      </c>
      <c r="BG350" s="151" t="str">
        <f t="shared" si="125"/>
        <v>--</v>
      </c>
      <c r="BH350" s="149" t="str">
        <f t="shared" si="114"/>
        <v>--</v>
      </c>
      <c r="BI350" s="150" t="str">
        <f t="shared" si="115"/>
        <v>--</v>
      </c>
      <c r="BJ350" s="150" t="str">
        <f t="shared" si="116"/>
        <v>--</v>
      </c>
      <c r="BK350" s="151" t="str">
        <f t="shared" si="117"/>
        <v>--</v>
      </c>
      <c r="BL350" s="49" t="str">
        <f t="shared" si="118"/>
        <v/>
      </c>
      <c r="BM350" s="50" t="str">
        <f t="shared" si="111"/>
        <v/>
      </c>
      <c r="BN350" s="49" t="str">
        <f t="shared" si="119"/>
        <v/>
      </c>
      <c r="BO350" s="50" t="str">
        <f t="shared" si="120"/>
        <v/>
      </c>
      <c r="BP350" s="50"/>
      <c r="BQ350" s="50"/>
      <c r="BR350" s="51"/>
      <c r="BS350" s="51"/>
      <c r="BT350" s="51"/>
      <c r="BU350" s="51"/>
      <c r="BV350" s="50">
        <v>1</v>
      </c>
      <c r="BW350" s="50">
        <v>1</v>
      </c>
      <c r="BX350" s="50">
        <v>1</v>
      </c>
      <c r="BY350" s="50">
        <v>1</v>
      </c>
    </row>
    <row r="351" spans="1:77" s="48" customFormat="1" ht="15" customHeight="1">
      <c r="A351" s="223">
        <v>383</v>
      </c>
      <c r="B351" s="169" t="s">
        <v>674</v>
      </c>
      <c r="C351" s="57" t="s">
        <v>675</v>
      </c>
      <c r="D351" s="57"/>
      <c r="E351" s="153"/>
      <c r="F351" s="153"/>
      <c r="G351" s="154"/>
      <c r="H351" s="154"/>
      <c r="I351" s="67"/>
      <c r="J351" s="67"/>
      <c r="K351" s="72"/>
      <c r="L351" s="54"/>
      <c r="M351" s="55"/>
      <c r="N351" s="54"/>
      <c r="O351" s="55"/>
      <c r="P351" s="54"/>
      <c r="Q351" s="55"/>
      <c r="R351" s="54"/>
      <c r="S351" s="55"/>
      <c r="T351" s="54"/>
      <c r="U351" s="55"/>
      <c r="V351" s="56"/>
      <c r="W351" s="55"/>
      <c r="X351" s="56"/>
      <c r="Y351" s="55"/>
      <c r="Z351" s="56"/>
      <c r="AA351" s="55"/>
      <c r="AB351" s="56"/>
      <c r="AC351" s="55"/>
      <c r="AD351" s="56"/>
      <c r="AE351" s="55"/>
      <c r="AF351" s="56"/>
      <c r="AG351" s="56" t="str">
        <f t="shared" si="113"/>
        <v/>
      </c>
      <c r="AH351" s="55"/>
      <c r="AI351" s="56"/>
      <c r="AJ351" s="55"/>
      <c r="AK351" s="56"/>
      <c r="AL351" s="55"/>
      <c r="AM351" s="54"/>
      <c r="AN351" s="54" t="str">
        <f t="shared" si="112"/>
        <v/>
      </c>
      <c r="AO351" s="55"/>
      <c r="AP351" s="54"/>
      <c r="AQ351" s="55"/>
      <c r="AR351" s="54"/>
      <c r="AS351" s="55"/>
      <c r="AT351" s="54"/>
      <c r="AU351" s="56" t="str">
        <f t="shared" si="122"/>
        <v/>
      </c>
      <c r="AV351" s="56"/>
      <c r="AW351" s="54"/>
      <c r="AX351" s="54"/>
      <c r="AY351" s="69" t="str">
        <f t="shared" si="121"/>
        <v/>
      </c>
      <c r="AZ351" s="69"/>
      <c r="BA351" s="50"/>
      <c r="BB351" s="51"/>
      <c r="BC351" s="51"/>
      <c r="BD351" s="149" t="str">
        <f t="shared" si="123"/>
        <v>--</v>
      </c>
      <c r="BE351" s="150" t="str">
        <f t="shared" si="124"/>
        <v>--</v>
      </c>
      <c r="BF351" s="150" t="str">
        <f t="shared" si="126"/>
        <v>--</v>
      </c>
      <c r="BG351" s="151" t="str">
        <f t="shared" si="125"/>
        <v>--</v>
      </c>
      <c r="BH351" s="149" t="str">
        <f t="shared" si="114"/>
        <v>--</v>
      </c>
      <c r="BI351" s="150" t="str">
        <f t="shared" si="115"/>
        <v>--</v>
      </c>
      <c r="BJ351" s="150" t="str">
        <f t="shared" si="116"/>
        <v>--</v>
      </c>
      <c r="BK351" s="151" t="str">
        <f t="shared" si="117"/>
        <v>--</v>
      </c>
      <c r="BL351" s="49" t="str">
        <f t="shared" si="118"/>
        <v/>
      </c>
      <c r="BM351" s="50" t="str">
        <f t="shared" si="111"/>
        <v/>
      </c>
      <c r="BN351" s="49" t="str">
        <f t="shared" si="119"/>
        <v/>
      </c>
      <c r="BO351" s="50" t="str">
        <f t="shared" si="120"/>
        <v/>
      </c>
      <c r="BP351" s="50"/>
      <c r="BQ351" s="50"/>
      <c r="BR351" s="51"/>
      <c r="BS351" s="51"/>
      <c r="BT351" s="51"/>
      <c r="BU351" s="51"/>
      <c r="BV351" s="50">
        <v>1</v>
      </c>
      <c r="BW351" s="50">
        <v>1</v>
      </c>
      <c r="BX351" s="50">
        <v>1</v>
      </c>
      <c r="BY351" s="50">
        <v>1</v>
      </c>
    </row>
    <row r="352" spans="1:77" s="48" customFormat="1" ht="15" customHeight="1">
      <c r="A352" s="223">
        <v>384</v>
      </c>
      <c r="B352" s="169" t="s">
        <v>676</v>
      </c>
      <c r="C352" s="57" t="s">
        <v>677</v>
      </c>
      <c r="D352" s="57"/>
      <c r="E352" s="153"/>
      <c r="F352" s="153"/>
      <c r="G352" s="154"/>
      <c r="H352" s="154"/>
      <c r="I352" s="67"/>
      <c r="J352" s="67"/>
      <c r="K352" s="72"/>
      <c r="L352" s="54"/>
      <c r="M352" s="55"/>
      <c r="N352" s="54"/>
      <c r="O352" s="55"/>
      <c r="P352" s="54"/>
      <c r="Q352" s="55"/>
      <c r="R352" s="54"/>
      <c r="S352" s="55"/>
      <c r="T352" s="54"/>
      <c r="U352" s="55"/>
      <c r="V352" s="56"/>
      <c r="W352" s="55"/>
      <c r="X352" s="56"/>
      <c r="Y352" s="55"/>
      <c r="Z352" s="56"/>
      <c r="AA352" s="55"/>
      <c r="AB352" s="56"/>
      <c r="AC352" s="55"/>
      <c r="AD352" s="56"/>
      <c r="AE352" s="55"/>
      <c r="AF352" s="56"/>
      <c r="AG352" s="56" t="str">
        <f t="shared" si="113"/>
        <v/>
      </c>
      <c r="AH352" s="55"/>
      <c r="AI352" s="56"/>
      <c r="AJ352" s="55"/>
      <c r="AK352" s="56"/>
      <c r="AL352" s="55"/>
      <c r="AM352" s="54"/>
      <c r="AN352" s="54" t="str">
        <f t="shared" si="112"/>
        <v/>
      </c>
      <c r="AO352" s="55"/>
      <c r="AP352" s="54"/>
      <c r="AQ352" s="55"/>
      <c r="AR352" s="54"/>
      <c r="AS352" s="55"/>
      <c r="AT352" s="54"/>
      <c r="AU352" s="56" t="str">
        <f t="shared" si="122"/>
        <v/>
      </c>
      <c r="AV352" s="56"/>
      <c r="AW352" s="54"/>
      <c r="AX352" s="54"/>
      <c r="AY352" s="69" t="str">
        <f t="shared" si="121"/>
        <v/>
      </c>
      <c r="AZ352" s="69"/>
      <c r="BA352" s="50"/>
      <c r="BB352" s="51"/>
      <c r="BC352" s="51"/>
      <c r="BD352" s="149" t="str">
        <f t="shared" si="123"/>
        <v>--</v>
      </c>
      <c r="BE352" s="150" t="str">
        <f t="shared" si="124"/>
        <v>--</v>
      </c>
      <c r="BF352" s="150" t="str">
        <f t="shared" si="126"/>
        <v>--</v>
      </c>
      <c r="BG352" s="151" t="str">
        <f t="shared" si="125"/>
        <v>--</v>
      </c>
      <c r="BH352" s="149" t="str">
        <f t="shared" si="114"/>
        <v>--</v>
      </c>
      <c r="BI352" s="150" t="str">
        <f t="shared" si="115"/>
        <v>--</v>
      </c>
      <c r="BJ352" s="150" t="str">
        <f t="shared" si="116"/>
        <v>--</v>
      </c>
      <c r="BK352" s="151" t="str">
        <f t="shared" si="117"/>
        <v>--</v>
      </c>
      <c r="BL352" s="49" t="str">
        <f t="shared" si="118"/>
        <v/>
      </c>
      <c r="BM352" s="50" t="str">
        <f t="shared" si="111"/>
        <v/>
      </c>
      <c r="BN352" s="49" t="str">
        <f t="shared" si="119"/>
        <v/>
      </c>
      <c r="BO352" s="50" t="str">
        <f t="shared" si="120"/>
        <v/>
      </c>
      <c r="BP352" s="50"/>
      <c r="BQ352" s="50"/>
      <c r="BR352" s="51"/>
      <c r="BS352" s="51"/>
      <c r="BT352" s="51"/>
      <c r="BU352" s="51"/>
      <c r="BV352" s="50">
        <v>1</v>
      </c>
      <c r="BW352" s="50">
        <v>1</v>
      </c>
      <c r="BX352" s="50">
        <v>1</v>
      </c>
      <c r="BY352" s="50">
        <v>1</v>
      </c>
    </row>
    <row r="353" spans="1:77" s="48" customFormat="1" ht="24" customHeight="1">
      <c r="A353" s="223">
        <v>385</v>
      </c>
      <c r="B353" s="169" t="s">
        <v>678</v>
      </c>
      <c r="C353" s="57" t="s">
        <v>679</v>
      </c>
      <c r="D353" s="57"/>
      <c r="E353" s="153"/>
      <c r="F353" s="153"/>
      <c r="G353" s="154"/>
      <c r="H353" s="154"/>
      <c r="I353" s="67"/>
      <c r="J353" s="67"/>
      <c r="K353" s="72"/>
      <c r="L353" s="54"/>
      <c r="M353" s="55"/>
      <c r="N353" s="54"/>
      <c r="O353" s="55"/>
      <c r="P353" s="54"/>
      <c r="Q353" s="55"/>
      <c r="R353" s="54"/>
      <c r="S353" s="55"/>
      <c r="T353" s="54"/>
      <c r="U353" s="55"/>
      <c r="V353" s="56"/>
      <c r="W353" s="55"/>
      <c r="X353" s="56"/>
      <c r="Y353" s="55"/>
      <c r="Z353" s="56"/>
      <c r="AA353" s="55"/>
      <c r="AB353" s="56"/>
      <c r="AC353" s="55"/>
      <c r="AD353" s="56"/>
      <c r="AE353" s="55"/>
      <c r="AF353" s="56"/>
      <c r="AG353" s="56" t="str">
        <f t="shared" si="113"/>
        <v/>
      </c>
      <c r="AH353" s="55"/>
      <c r="AI353" s="56"/>
      <c r="AJ353" s="55"/>
      <c r="AK353" s="56"/>
      <c r="AL353" s="55"/>
      <c r="AM353" s="54"/>
      <c r="AN353" s="54" t="str">
        <f t="shared" si="112"/>
        <v/>
      </c>
      <c r="AO353" s="55"/>
      <c r="AP353" s="54"/>
      <c r="AQ353" s="55"/>
      <c r="AR353" s="54"/>
      <c r="AS353" s="55"/>
      <c r="AT353" s="54"/>
      <c r="AU353" s="56" t="str">
        <f t="shared" si="122"/>
        <v/>
      </c>
      <c r="AV353" s="56"/>
      <c r="AW353" s="54"/>
      <c r="AX353" s="54"/>
      <c r="AY353" s="69" t="str">
        <f t="shared" si="121"/>
        <v/>
      </c>
      <c r="AZ353" s="69"/>
      <c r="BA353" s="50"/>
      <c r="BB353" s="51"/>
      <c r="BC353" s="51"/>
      <c r="BD353" s="149" t="str">
        <f t="shared" si="123"/>
        <v>--</v>
      </c>
      <c r="BE353" s="150" t="str">
        <f t="shared" si="124"/>
        <v>--</v>
      </c>
      <c r="BF353" s="150" t="str">
        <f t="shared" si="126"/>
        <v>--</v>
      </c>
      <c r="BG353" s="151" t="str">
        <f t="shared" si="125"/>
        <v>--</v>
      </c>
      <c r="BH353" s="149" t="str">
        <f t="shared" si="114"/>
        <v>--</v>
      </c>
      <c r="BI353" s="150" t="str">
        <f t="shared" si="115"/>
        <v>--</v>
      </c>
      <c r="BJ353" s="150" t="str">
        <f t="shared" si="116"/>
        <v>--</v>
      </c>
      <c r="BK353" s="151" t="str">
        <f t="shared" si="117"/>
        <v>--</v>
      </c>
      <c r="BL353" s="49" t="str">
        <f t="shared" si="118"/>
        <v/>
      </c>
      <c r="BM353" s="50" t="str">
        <f t="shared" si="111"/>
        <v/>
      </c>
      <c r="BN353" s="49" t="str">
        <f t="shared" si="119"/>
        <v/>
      </c>
      <c r="BO353" s="50" t="str">
        <f t="shared" si="120"/>
        <v/>
      </c>
      <c r="BP353" s="50"/>
      <c r="BQ353" s="50"/>
      <c r="BR353" s="51"/>
      <c r="BS353" s="51"/>
      <c r="BT353" s="51"/>
      <c r="BU353" s="51"/>
      <c r="BV353" s="50">
        <v>1</v>
      </c>
      <c r="BW353" s="50">
        <v>1</v>
      </c>
      <c r="BX353" s="50">
        <v>1</v>
      </c>
      <c r="BY353" s="50">
        <v>1</v>
      </c>
    </row>
    <row r="354" spans="1:77" s="48" customFormat="1" ht="21" customHeight="1">
      <c r="A354" s="223">
        <v>386</v>
      </c>
      <c r="B354" s="169" t="s">
        <v>680</v>
      </c>
      <c r="C354" s="57" t="s">
        <v>1288</v>
      </c>
      <c r="D354" s="57"/>
      <c r="E354" s="153"/>
      <c r="F354" s="153"/>
      <c r="G354" s="154"/>
      <c r="H354" s="154"/>
      <c r="I354" s="67"/>
      <c r="J354" s="67"/>
      <c r="K354" s="72"/>
      <c r="L354" s="54"/>
      <c r="M354" s="55"/>
      <c r="N354" s="54"/>
      <c r="O354" s="55"/>
      <c r="P354" s="54"/>
      <c r="Q354" s="55"/>
      <c r="R354" s="54"/>
      <c r="S354" s="55"/>
      <c r="T354" s="54"/>
      <c r="U354" s="55"/>
      <c r="V354" s="56"/>
      <c r="W354" s="55"/>
      <c r="X354" s="56"/>
      <c r="Y354" s="55"/>
      <c r="Z354" s="56"/>
      <c r="AA354" s="55"/>
      <c r="AB354" s="56"/>
      <c r="AC354" s="55"/>
      <c r="AD354" s="56"/>
      <c r="AE354" s="55"/>
      <c r="AF354" s="56"/>
      <c r="AG354" s="56" t="str">
        <f t="shared" si="113"/>
        <v/>
      </c>
      <c r="AH354" s="55"/>
      <c r="AI354" s="56"/>
      <c r="AJ354" s="55"/>
      <c r="AK354" s="56"/>
      <c r="AL354" s="55"/>
      <c r="AM354" s="54"/>
      <c r="AN354" s="54" t="str">
        <f t="shared" si="112"/>
        <v/>
      </c>
      <c r="AO354" s="55"/>
      <c r="AP354" s="54"/>
      <c r="AQ354" s="55"/>
      <c r="AR354" s="54"/>
      <c r="AS354" s="55"/>
      <c r="AT354" s="54"/>
      <c r="AU354" s="56" t="str">
        <f t="shared" si="122"/>
        <v/>
      </c>
      <c r="AV354" s="56"/>
      <c r="AW354" s="54"/>
      <c r="AX354" s="54"/>
      <c r="AY354" s="69" t="str">
        <f t="shared" si="121"/>
        <v/>
      </c>
      <c r="AZ354" s="69"/>
      <c r="BA354" s="50"/>
      <c r="BB354" s="51"/>
      <c r="BC354" s="51"/>
      <c r="BD354" s="149" t="str">
        <f t="shared" si="123"/>
        <v>--</v>
      </c>
      <c r="BE354" s="150" t="str">
        <f t="shared" si="124"/>
        <v>--</v>
      </c>
      <c r="BF354" s="150" t="str">
        <f t="shared" si="126"/>
        <v>--</v>
      </c>
      <c r="BG354" s="151" t="str">
        <f t="shared" si="125"/>
        <v>--</v>
      </c>
      <c r="BH354" s="149" t="str">
        <f t="shared" si="114"/>
        <v>--</v>
      </c>
      <c r="BI354" s="150" t="str">
        <f t="shared" si="115"/>
        <v>--</v>
      </c>
      <c r="BJ354" s="150" t="str">
        <f t="shared" si="116"/>
        <v>--</v>
      </c>
      <c r="BK354" s="151" t="str">
        <f t="shared" si="117"/>
        <v>--</v>
      </c>
      <c r="BL354" s="49" t="str">
        <f t="shared" si="118"/>
        <v/>
      </c>
      <c r="BM354" s="50" t="str">
        <f t="shared" si="111"/>
        <v/>
      </c>
      <c r="BN354" s="49" t="str">
        <f t="shared" si="119"/>
        <v/>
      </c>
      <c r="BO354" s="50" t="str">
        <f t="shared" si="120"/>
        <v/>
      </c>
      <c r="BP354" s="50"/>
      <c r="BQ354" s="50"/>
      <c r="BR354" s="51"/>
      <c r="BS354" s="51"/>
      <c r="BT354" s="51"/>
      <c r="BU354" s="51"/>
      <c r="BV354" s="50">
        <v>1</v>
      </c>
      <c r="BW354" s="50">
        <v>1</v>
      </c>
      <c r="BX354" s="50">
        <v>1</v>
      </c>
      <c r="BY354" s="50">
        <v>1</v>
      </c>
    </row>
    <row r="355" spans="1:77" s="48" customFormat="1" ht="15" customHeight="1">
      <c r="A355" s="223">
        <v>387</v>
      </c>
      <c r="B355" s="169" t="s">
        <v>681</v>
      </c>
      <c r="C355" s="53" t="s">
        <v>682</v>
      </c>
      <c r="D355" s="13"/>
      <c r="E355" s="132"/>
      <c r="F355" s="132"/>
      <c r="G355" s="152"/>
      <c r="H355" s="152"/>
      <c r="I355" s="66"/>
      <c r="J355" s="66"/>
      <c r="K355" s="52"/>
      <c r="L355" s="54"/>
      <c r="M355" s="55"/>
      <c r="N355" s="54"/>
      <c r="O355" s="55"/>
      <c r="P355" s="54"/>
      <c r="Q355" s="55"/>
      <c r="R355" s="54"/>
      <c r="S355" s="55"/>
      <c r="T355" s="54"/>
      <c r="U355" s="55"/>
      <c r="V355" s="56"/>
      <c r="W355" s="55"/>
      <c r="X355" s="56"/>
      <c r="Y355" s="55"/>
      <c r="Z355" s="56"/>
      <c r="AA355" s="55"/>
      <c r="AB355" s="56"/>
      <c r="AC355" s="55"/>
      <c r="AD355" s="56"/>
      <c r="AE355" s="55"/>
      <c r="AF355" s="56"/>
      <c r="AG355" s="56" t="str">
        <f t="shared" si="113"/>
        <v/>
      </c>
      <c r="AH355" s="55"/>
      <c r="AI355" s="56"/>
      <c r="AJ355" s="55"/>
      <c r="AK355" s="56"/>
      <c r="AL355" s="55"/>
      <c r="AM355" s="54"/>
      <c r="AN355" s="54" t="str">
        <f t="shared" si="112"/>
        <v/>
      </c>
      <c r="AO355" s="55"/>
      <c r="AP355" s="54"/>
      <c r="AQ355" s="55"/>
      <c r="AR355" s="54"/>
      <c r="AS355" s="55"/>
      <c r="AT355" s="54"/>
      <c r="AU355" s="56" t="str">
        <f t="shared" si="122"/>
        <v/>
      </c>
      <c r="AV355" s="56"/>
      <c r="AW355" s="54"/>
      <c r="AX355" s="54"/>
      <c r="AY355" s="69" t="str">
        <f t="shared" si="121"/>
        <v/>
      </c>
      <c r="AZ355" s="69"/>
      <c r="BA355" s="50"/>
      <c r="BB355" s="51"/>
      <c r="BC355" s="51"/>
      <c r="BD355" s="149" t="str">
        <f t="shared" si="123"/>
        <v>--</v>
      </c>
      <c r="BE355" s="150" t="str">
        <f t="shared" si="124"/>
        <v>--</v>
      </c>
      <c r="BF355" s="150" t="str">
        <f t="shared" si="126"/>
        <v>--</v>
      </c>
      <c r="BG355" s="151" t="str">
        <f t="shared" si="125"/>
        <v>--</v>
      </c>
      <c r="BH355" s="149" t="str">
        <f t="shared" si="114"/>
        <v>--</v>
      </c>
      <c r="BI355" s="150" t="str">
        <f t="shared" si="115"/>
        <v>--</v>
      </c>
      <c r="BJ355" s="150" t="str">
        <f t="shared" si="116"/>
        <v>--</v>
      </c>
      <c r="BK355" s="151" t="str">
        <f t="shared" si="117"/>
        <v>--</v>
      </c>
      <c r="BL355" s="49" t="str">
        <f t="shared" si="118"/>
        <v/>
      </c>
      <c r="BM355" s="50" t="str">
        <f t="shared" si="111"/>
        <v/>
      </c>
      <c r="BN355" s="49" t="str">
        <f t="shared" si="119"/>
        <v/>
      </c>
      <c r="BO355" s="50" t="str">
        <f t="shared" si="120"/>
        <v/>
      </c>
      <c r="BP355" s="50"/>
      <c r="BQ355" s="50"/>
      <c r="BR355" s="51"/>
      <c r="BS355" s="51"/>
      <c r="BT355" s="51"/>
      <c r="BU355" s="51"/>
      <c r="BV355" s="50">
        <v>1</v>
      </c>
      <c r="BW355" s="50">
        <v>1</v>
      </c>
      <c r="BX355" s="50">
        <v>1</v>
      </c>
      <c r="BY355" s="50">
        <v>1</v>
      </c>
    </row>
    <row r="356" spans="1:77" s="48" customFormat="1" ht="15" customHeight="1">
      <c r="A356" s="223">
        <v>388</v>
      </c>
      <c r="B356" s="169" t="s">
        <v>683</v>
      </c>
      <c r="C356" s="53" t="s">
        <v>684</v>
      </c>
      <c r="D356" s="13"/>
      <c r="E356" s="132"/>
      <c r="F356" s="132"/>
      <c r="G356" s="152"/>
      <c r="H356" s="152"/>
      <c r="I356" s="66"/>
      <c r="J356" s="66"/>
      <c r="K356" s="52" t="s">
        <v>25</v>
      </c>
      <c r="L356" s="54"/>
      <c r="M356" s="55"/>
      <c r="N356" s="54"/>
      <c r="O356" s="55"/>
      <c r="P356" s="54"/>
      <c r="Q356" s="55"/>
      <c r="R356" s="54"/>
      <c r="S356" s="55"/>
      <c r="T356" s="54"/>
      <c r="U356" s="55"/>
      <c r="V356" s="56"/>
      <c r="W356" s="55"/>
      <c r="X356" s="56"/>
      <c r="Y356" s="55"/>
      <c r="Z356" s="56"/>
      <c r="AA356" s="55"/>
      <c r="AB356" s="56"/>
      <c r="AC356" s="55"/>
      <c r="AD356" s="56"/>
      <c r="AE356" s="55"/>
      <c r="AF356" s="56"/>
      <c r="AG356" s="56" t="str">
        <f t="shared" si="113"/>
        <v/>
      </c>
      <c r="AH356" s="55"/>
      <c r="AI356" s="56"/>
      <c r="AJ356" s="55"/>
      <c r="AK356" s="56"/>
      <c r="AL356" s="55"/>
      <c r="AM356" s="54"/>
      <c r="AN356" s="54" t="str">
        <f t="shared" si="112"/>
        <v/>
      </c>
      <c r="AO356" s="55"/>
      <c r="AP356" s="54"/>
      <c r="AQ356" s="55"/>
      <c r="AR356" s="54"/>
      <c r="AS356" s="55"/>
      <c r="AT356" s="54"/>
      <c r="AU356" s="56" t="str">
        <f t="shared" si="122"/>
        <v/>
      </c>
      <c r="AV356" s="56"/>
      <c r="AW356" s="54"/>
      <c r="AX356" s="54"/>
      <c r="AY356" s="69" t="str">
        <f t="shared" si="121"/>
        <v/>
      </c>
      <c r="AZ356" s="69"/>
      <c r="BA356" s="50"/>
      <c r="BB356" s="51"/>
      <c r="BC356" s="51"/>
      <c r="BD356" s="149" t="str">
        <f t="shared" si="123"/>
        <v>--</v>
      </c>
      <c r="BE356" s="150" t="str">
        <f t="shared" si="124"/>
        <v>--</v>
      </c>
      <c r="BF356" s="150" t="str">
        <f t="shared" si="126"/>
        <v>--</v>
      </c>
      <c r="BG356" s="151" t="str">
        <f t="shared" si="125"/>
        <v>--</v>
      </c>
      <c r="BH356" s="149" t="str">
        <f t="shared" si="114"/>
        <v>--</v>
      </c>
      <c r="BI356" s="150" t="str">
        <f t="shared" si="115"/>
        <v>--</v>
      </c>
      <c r="BJ356" s="150" t="str">
        <f t="shared" si="116"/>
        <v>--</v>
      </c>
      <c r="BK356" s="151" t="str">
        <f t="shared" si="117"/>
        <v>--</v>
      </c>
      <c r="BL356" s="49" t="str">
        <f t="shared" si="118"/>
        <v/>
      </c>
      <c r="BM356" s="50" t="str">
        <f t="shared" si="111"/>
        <v/>
      </c>
      <c r="BN356" s="49" t="str">
        <f t="shared" si="119"/>
        <v/>
      </c>
      <c r="BO356" s="50" t="str">
        <f t="shared" si="120"/>
        <v/>
      </c>
      <c r="BP356" s="50"/>
      <c r="BQ356" s="50"/>
      <c r="BR356" s="51"/>
      <c r="BS356" s="51"/>
      <c r="BT356" s="51"/>
      <c r="BU356" s="51"/>
      <c r="BV356" s="50">
        <v>1</v>
      </c>
      <c r="BW356" s="50">
        <v>1</v>
      </c>
      <c r="BX356" s="50">
        <v>1</v>
      </c>
      <c r="BY356" s="50">
        <v>1</v>
      </c>
    </row>
    <row r="357" spans="1:77" s="48" customFormat="1" ht="15" customHeight="1">
      <c r="A357" s="223">
        <v>389</v>
      </c>
      <c r="B357" s="169" t="s">
        <v>685</v>
      </c>
      <c r="C357" s="53" t="s">
        <v>686</v>
      </c>
      <c r="D357" s="302" t="s">
        <v>1494</v>
      </c>
      <c r="E357" s="132"/>
      <c r="F357" s="132"/>
      <c r="G357" s="152"/>
      <c r="H357" s="152"/>
      <c r="I357" s="66"/>
      <c r="J357" s="66"/>
      <c r="K357" s="52" t="s">
        <v>25</v>
      </c>
      <c r="L357" s="54"/>
      <c r="M357" s="55"/>
      <c r="N357" s="54"/>
      <c r="O357" s="55"/>
      <c r="P357" s="54"/>
      <c r="Q357" s="55"/>
      <c r="R357" s="54"/>
      <c r="S357" s="55"/>
      <c r="T357" s="54"/>
      <c r="U357" s="55"/>
      <c r="V357" s="56"/>
      <c r="W357" s="55"/>
      <c r="X357" s="56"/>
      <c r="Y357" s="55"/>
      <c r="Z357" s="56"/>
      <c r="AA357" s="55"/>
      <c r="AB357" s="56"/>
      <c r="AC357" s="55"/>
      <c r="AD357" s="56"/>
      <c r="AE357" s="55"/>
      <c r="AF357" s="56"/>
      <c r="AG357" s="56" t="str">
        <f t="shared" si="113"/>
        <v/>
      </c>
      <c r="AH357" s="55"/>
      <c r="AI357" s="56"/>
      <c r="AJ357" s="55"/>
      <c r="AK357" s="56">
        <v>20</v>
      </c>
      <c r="AL357" s="55">
        <v>33298</v>
      </c>
      <c r="AM357" s="54"/>
      <c r="AN357" s="54" t="str">
        <f t="shared" si="112"/>
        <v/>
      </c>
      <c r="AO357" s="55"/>
      <c r="AP357" s="54"/>
      <c r="AQ357" s="55"/>
      <c r="AR357" s="54"/>
      <c r="AS357" s="55"/>
      <c r="AT357" s="54"/>
      <c r="AU357" s="56" t="str">
        <f t="shared" si="122"/>
        <v/>
      </c>
      <c r="AV357" s="56"/>
      <c r="AW357" s="54"/>
      <c r="AX357" s="54"/>
      <c r="AY357" s="69">
        <f t="shared" si="121"/>
        <v>1</v>
      </c>
      <c r="AZ357" s="69">
        <v>1</v>
      </c>
      <c r="BA357" s="50"/>
      <c r="BB357" s="51"/>
      <c r="BC357" s="51"/>
      <c r="BD357" s="149" t="str">
        <f t="shared" si="123"/>
        <v>--</v>
      </c>
      <c r="BE357" s="150" t="str">
        <f t="shared" si="124"/>
        <v>--</v>
      </c>
      <c r="BF357" s="150" t="str">
        <f t="shared" si="126"/>
        <v>--</v>
      </c>
      <c r="BG357" s="151" t="str">
        <f t="shared" si="125"/>
        <v>--</v>
      </c>
      <c r="BH357" s="149">
        <f t="shared" si="114"/>
        <v>20</v>
      </c>
      <c r="BI357" s="150" t="str">
        <f t="shared" si="115"/>
        <v>--</v>
      </c>
      <c r="BJ357" s="150" t="str">
        <f t="shared" si="116"/>
        <v>I</v>
      </c>
      <c r="BK357" s="151">
        <f t="shared" si="117"/>
        <v>33298</v>
      </c>
      <c r="BL357" s="49" t="str">
        <f t="shared" si="118"/>
        <v/>
      </c>
      <c r="BM357" s="50" t="str">
        <f t="shared" ref="BM357:BM388" si="127">IF(COUNTBLANK(BL357),"",IF(BL357=J357,"S",IF(BL357=P357,"T",IF(BL357=X357,"O",IF(BL357=N357,"Tint","")))))</f>
        <v/>
      </c>
      <c r="BN357" s="49" t="str">
        <f t="shared" si="119"/>
        <v/>
      </c>
      <c r="BO357" s="50" t="str">
        <f t="shared" si="120"/>
        <v/>
      </c>
      <c r="BP357" s="50"/>
      <c r="BQ357" s="50"/>
      <c r="BR357" s="51"/>
      <c r="BS357" s="51"/>
      <c r="BT357" s="51"/>
      <c r="BU357" s="51"/>
      <c r="BV357" s="50">
        <v>1</v>
      </c>
      <c r="BW357" s="50">
        <v>1</v>
      </c>
      <c r="BX357" s="50">
        <v>1</v>
      </c>
      <c r="BY357" s="50">
        <v>1</v>
      </c>
    </row>
    <row r="358" spans="1:77" s="48" customFormat="1" ht="15" customHeight="1">
      <c r="A358" s="223">
        <v>177</v>
      </c>
      <c r="B358" s="169" t="s">
        <v>687</v>
      </c>
      <c r="C358" s="53" t="s">
        <v>688</v>
      </c>
      <c r="D358" s="13"/>
      <c r="E358" s="132"/>
      <c r="F358" s="132"/>
      <c r="G358" s="152"/>
      <c r="H358" s="152"/>
      <c r="I358" s="66"/>
      <c r="J358" s="66"/>
      <c r="K358" s="52"/>
      <c r="L358" s="54"/>
      <c r="M358" s="55"/>
      <c r="N358" s="54"/>
      <c r="O358" s="55"/>
      <c r="P358" s="54"/>
      <c r="Q358" s="55"/>
      <c r="R358" s="54"/>
      <c r="S358" s="55"/>
      <c r="T358" s="54"/>
      <c r="U358" s="55"/>
      <c r="V358" s="56"/>
      <c r="W358" s="55"/>
      <c r="X358" s="56"/>
      <c r="Y358" s="55"/>
      <c r="Z358" s="56"/>
      <c r="AA358" s="55"/>
      <c r="AB358" s="56"/>
      <c r="AC358" s="55"/>
      <c r="AD358" s="56"/>
      <c r="AE358" s="55"/>
      <c r="AF358" s="56">
        <v>3.0999999999999999E-3</v>
      </c>
      <c r="AG358" s="56">
        <f t="shared" si="113"/>
        <v>3.2258064516129032E-4</v>
      </c>
      <c r="AH358" s="55">
        <v>36251</v>
      </c>
      <c r="AI358" s="56"/>
      <c r="AJ358" s="55"/>
      <c r="AK358" s="56"/>
      <c r="AL358" s="55"/>
      <c r="AM358" s="54">
        <v>1.6000000000000001E-3</v>
      </c>
      <c r="AN358" s="54">
        <f t="shared" si="112"/>
        <v>6.249999999999999E-4</v>
      </c>
      <c r="AO358" s="55">
        <v>31778</v>
      </c>
      <c r="AP358" s="54"/>
      <c r="AQ358" s="55"/>
      <c r="AR358" s="54"/>
      <c r="AS358" s="55"/>
      <c r="AT358" s="54"/>
      <c r="AU358" s="56" t="str">
        <f t="shared" si="122"/>
        <v/>
      </c>
      <c r="AV358" s="56"/>
      <c r="AW358" s="54"/>
      <c r="AX358" s="54"/>
      <c r="AY358" s="69">
        <f t="shared" si="121"/>
        <v>1</v>
      </c>
      <c r="AZ358" s="69">
        <v>1</v>
      </c>
      <c r="BA358" s="50"/>
      <c r="BB358" s="51"/>
      <c r="BC358" s="51"/>
      <c r="BD358" s="149">
        <f t="shared" si="123"/>
        <v>3.2258064516129032E-4</v>
      </c>
      <c r="BE358" s="150" t="str">
        <f t="shared" si="124"/>
        <v>--</v>
      </c>
      <c r="BF358" s="150" t="str">
        <f t="shared" si="126"/>
        <v>O</v>
      </c>
      <c r="BG358" s="151">
        <f t="shared" si="125"/>
        <v>36251</v>
      </c>
      <c r="BH358" s="149" t="str">
        <f t="shared" si="114"/>
        <v>--</v>
      </c>
      <c r="BI358" s="150" t="str">
        <f t="shared" si="115"/>
        <v>--</v>
      </c>
      <c r="BJ358" s="150" t="str">
        <f t="shared" si="116"/>
        <v>--</v>
      </c>
      <c r="BK358" s="151" t="str">
        <f t="shared" si="117"/>
        <v>--</v>
      </c>
      <c r="BL358" s="49" t="str">
        <f t="shared" si="118"/>
        <v/>
      </c>
      <c r="BM358" s="50" t="str">
        <f t="shared" si="127"/>
        <v/>
      </c>
      <c r="BN358" s="49" t="str">
        <f t="shared" si="119"/>
        <v/>
      </c>
      <c r="BO358" s="50" t="str">
        <f t="shared" si="120"/>
        <v/>
      </c>
      <c r="BP358" s="50"/>
      <c r="BQ358" s="50"/>
      <c r="BR358" s="51"/>
      <c r="BS358" s="51"/>
      <c r="BT358" s="51"/>
      <c r="BU358" s="51"/>
      <c r="BV358" s="50">
        <v>1</v>
      </c>
      <c r="BW358" s="50">
        <v>1</v>
      </c>
      <c r="BX358" s="50">
        <v>1</v>
      </c>
      <c r="BY358" s="50">
        <v>1</v>
      </c>
    </row>
    <row r="359" spans="1:77" s="48" customFormat="1" ht="15" customHeight="1">
      <c r="A359" s="223">
        <v>178</v>
      </c>
      <c r="B359" s="169" t="s">
        <v>689</v>
      </c>
      <c r="C359" s="53" t="s">
        <v>690</v>
      </c>
      <c r="D359" s="13"/>
      <c r="E359" s="132"/>
      <c r="F359" s="132"/>
      <c r="G359" s="152"/>
      <c r="H359" s="152"/>
      <c r="I359" s="66"/>
      <c r="J359" s="66"/>
      <c r="K359" s="52"/>
      <c r="L359" s="54"/>
      <c r="M359" s="55"/>
      <c r="N359" s="54"/>
      <c r="O359" s="55"/>
      <c r="P359" s="54"/>
      <c r="Q359" s="55"/>
      <c r="R359" s="54"/>
      <c r="S359" s="55"/>
      <c r="T359" s="54"/>
      <c r="U359" s="55"/>
      <c r="V359" s="56"/>
      <c r="W359" s="55"/>
      <c r="X359" s="56"/>
      <c r="Y359" s="55"/>
      <c r="Z359" s="56"/>
      <c r="AA359" s="55"/>
      <c r="AB359" s="56"/>
      <c r="AC359" s="55"/>
      <c r="AD359" s="56"/>
      <c r="AE359" s="55"/>
      <c r="AF359" s="56"/>
      <c r="AG359" s="56" t="str">
        <f t="shared" si="113"/>
        <v/>
      </c>
      <c r="AH359" s="55"/>
      <c r="AI359" s="56"/>
      <c r="AJ359" s="55"/>
      <c r="AK359" s="56"/>
      <c r="AL359" s="55"/>
      <c r="AM359" s="54"/>
      <c r="AN359" s="54" t="str">
        <f t="shared" si="112"/>
        <v/>
      </c>
      <c r="AO359" s="55"/>
      <c r="AP359" s="54"/>
      <c r="AQ359" s="55"/>
      <c r="AR359" s="54">
        <v>2.8</v>
      </c>
      <c r="AS359" s="55">
        <v>32021</v>
      </c>
      <c r="AT359" s="54"/>
      <c r="AU359" s="56" t="str">
        <f t="shared" si="122"/>
        <v/>
      </c>
      <c r="AV359" s="56"/>
      <c r="AW359" s="54"/>
      <c r="AX359" s="54"/>
      <c r="AY359" s="69" t="str">
        <f t="shared" si="121"/>
        <v/>
      </c>
      <c r="AZ359" s="69"/>
      <c r="BA359" s="50"/>
      <c r="BB359" s="51"/>
      <c r="BC359" s="51"/>
      <c r="BD359" s="149" t="str">
        <f t="shared" si="123"/>
        <v>--</v>
      </c>
      <c r="BE359" s="150" t="str">
        <f t="shared" si="124"/>
        <v>--</v>
      </c>
      <c r="BF359" s="150" t="str">
        <f t="shared" si="126"/>
        <v>--</v>
      </c>
      <c r="BG359" s="151" t="str">
        <f t="shared" si="125"/>
        <v>--</v>
      </c>
      <c r="BH359" s="149" t="str">
        <f t="shared" si="114"/>
        <v>--</v>
      </c>
      <c r="BI359" s="150" t="str">
        <f t="shared" si="115"/>
        <v>--</v>
      </c>
      <c r="BJ359" s="150" t="str">
        <f t="shared" si="116"/>
        <v>--</v>
      </c>
      <c r="BK359" s="151" t="str">
        <f t="shared" si="117"/>
        <v>--</v>
      </c>
      <c r="BL359" s="49" t="str">
        <f t="shared" si="118"/>
        <v/>
      </c>
      <c r="BM359" s="50" t="str">
        <f t="shared" si="127"/>
        <v/>
      </c>
      <c r="BN359" s="49" t="str">
        <f t="shared" si="119"/>
        <v/>
      </c>
      <c r="BO359" s="50" t="str">
        <f t="shared" si="120"/>
        <v/>
      </c>
      <c r="BP359" s="50"/>
      <c r="BQ359" s="50"/>
      <c r="BR359" s="51"/>
      <c r="BS359" s="51"/>
      <c r="BT359" s="51"/>
      <c r="BU359" s="51"/>
      <c r="BV359" s="50">
        <v>1</v>
      </c>
      <c r="BW359" s="50">
        <v>1</v>
      </c>
      <c r="BX359" s="50">
        <v>1</v>
      </c>
      <c r="BY359" s="50">
        <v>1</v>
      </c>
    </row>
    <row r="360" spans="1:77" s="48" customFormat="1" ht="15" customHeight="1">
      <c r="A360" s="223">
        <v>179</v>
      </c>
      <c r="B360" s="169" t="s">
        <v>691</v>
      </c>
      <c r="C360" s="53" t="s">
        <v>692</v>
      </c>
      <c r="D360" s="13"/>
      <c r="E360" s="132"/>
      <c r="F360" s="132"/>
      <c r="G360" s="152"/>
      <c r="H360" s="152"/>
      <c r="I360" s="66"/>
      <c r="J360" s="66"/>
      <c r="K360" s="52"/>
      <c r="L360" s="54"/>
      <c r="M360" s="55"/>
      <c r="N360" s="54"/>
      <c r="O360" s="55"/>
      <c r="P360" s="54"/>
      <c r="Q360" s="55"/>
      <c r="R360" s="54"/>
      <c r="S360" s="55"/>
      <c r="T360" s="54"/>
      <c r="U360" s="55"/>
      <c r="V360" s="56"/>
      <c r="W360" s="55"/>
      <c r="X360" s="56"/>
      <c r="Y360" s="55"/>
      <c r="Z360" s="56"/>
      <c r="AA360" s="55"/>
      <c r="AB360" s="56"/>
      <c r="AC360" s="55"/>
      <c r="AD360" s="56"/>
      <c r="AE360" s="55"/>
      <c r="AF360" s="56">
        <v>0.01</v>
      </c>
      <c r="AG360" s="56">
        <f t="shared" si="113"/>
        <v>9.9999999999999991E-5</v>
      </c>
      <c r="AH360" s="55">
        <v>36251</v>
      </c>
      <c r="AI360" s="56"/>
      <c r="AJ360" s="55"/>
      <c r="AK360" s="56"/>
      <c r="AL360" s="55"/>
      <c r="AM360" s="54">
        <v>4.2999999999999997E-2</v>
      </c>
      <c r="AN360" s="54">
        <f t="shared" si="112"/>
        <v>2.3255813953488374E-5</v>
      </c>
      <c r="AO360" s="55">
        <v>31778</v>
      </c>
      <c r="AP360" s="54"/>
      <c r="AQ360" s="55"/>
      <c r="AR360" s="54"/>
      <c r="AS360" s="55"/>
      <c r="AT360" s="54"/>
      <c r="AU360" s="56" t="str">
        <f t="shared" si="122"/>
        <v/>
      </c>
      <c r="AV360" s="56"/>
      <c r="AW360" s="54"/>
      <c r="AX360" s="54"/>
      <c r="AY360" s="69">
        <f t="shared" si="121"/>
        <v>1</v>
      </c>
      <c r="AZ360" s="69">
        <v>1</v>
      </c>
      <c r="BA360" s="50"/>
      <c r="BB360" s="51"/>
      <c r="BC360" s="51"/>
      <c r="BD360" s="149">
        <f t="shared" si="123"/>
        <v>9.9999999999999991E-5</v>
      </c>
      <c r="BE360" s="150" t="str">
        <f t="shared" si="124"/>
        <v>--</v>
      </c>
      <c r="BF360" s="150" t="str">
        <f t="shared" si="126"/>
        <v>O</v>
      </c>
      <c r="BG360" s="151">
        <f t="shared" si="125"/>
        <v>36251</v>
      </c>
      <c r="BH360" s="149" t="str">
        <f t="shared" si="114"/>
        <v>--</v>
      </c>
      <c r="BI360" s="150" t="str">
        <f t="shared" si="115"/>
        <v>--</v>
      </c>
      <c r="BJ360" s="150" t="str">
        <f t="shared" si="116"/>
        <v>--</v>
      </c>
      <c r="BK360" s="151" t="str">
        <f t="shared" si="117"/>
        <v>--</v>
      </c>
      <c r="BL360" s="49" t="str">
        <f t="shared" si="118"/>
        <v/>
      </c>
      <c r="BM360" s="50" t="str">
        <f t="shared" si="127"/>
        <v/>
      </c>
      <c r="BN360" s="49" t="str">
        <f t="shared" si="119"/>
        <v/>
      </c>
      <c r="BO360" s="50" t="str">
        <f t="shared" si="120"/>
        <v/>
      </c>
      <c r="BP360" s="77">
        <f>(70*365*24)/((2*10+4*3+10*3+54*1)*365*24)*BD360</f>
        <v>6.0344827586206891E-5</v>
      </c>
      <c r="BQ360" s="104">
        <f>ROUND(BD360/BP360,1)</f>
        <v>1.7</v>
      </c>
      <c r="BR360" s="102">
        <f>ROUND(BS360/BD360,0)</f>
        <v>26</v>
      </c>
      <c r="BS360" s="49">
        <f>(70*365*24)/((2+4+6)*250*8)*BD360</f>
        <v>2.555E-3</v>
      </c>
      <c r="BT360" s="78">
        <f>ROUND(BS360/BU360,1)</f>
        <v>4.2</v>
      </c>
      <c r="BU360" s="49">
        <f>(70*365*24)/((2*10+4*3+6*3)*250*8)*BD360</f>
        <v>6.1319999999999994E-4</v>
      </c>
      <c r="BV360" s="50">
        <v>1</v>
      </c>
      <c r="BW360" s="50">
        <v>1</v>
      </c>
      <c r="BX360" s="50">
        <v>1</v>
      </c>
      <c r="BY360" s="50">
        <v>1</v>
      </c>
    </row>
    <row r="361" spans="1:77" s="48" customFormat="1" ht="15" customHeight="1">
      <c r="A361" s="223">
        <v>180</v>
      </c>
      <c r="B361" s="169" t="s">
        <v>693</v>
      </c>
      <c r="C361" s="53" t="s">
        <v>694</v>
      </c>
      <c r="D361" s="13"/>
      <c r="E361" s="132"/>
      <c r="F361" s="132"/>
      <c r="G361" s="152"/>
      <c r="H361" s="152"/>
      <c r="I361" s="66"/>
      <c r="J361" s="66"/>
      <c r="K361" s="52" t="s">
        <v>25</v>
      </c>
      <c r="L361" s="54"/>
      <c r="M361" s="55"/>
      <c r="N361" s="54"/>
      <c r="O361" s="55"/>
      <c r="P361" s="54"/>
      <c r="Q361" s="55"/>
      <c r="R361" s="54"/>
      <c r="S361" s="55"/>
      <c r="T361" s="54"/>
      <c r="U361" s="55"/>
      <c r="V361" s="56"/>
      <c r="W361" s="55"/>
      <c r="X361" s="56"/>
      <c r="Y361" s="55"/>
      <c r="Z361" s="56"/>
      <c r="AA361" s="55"/>
      <c r="AB361" s="56"/>
      <c r="AC361" s="55"/>
      <c r="AD361" s="56"/>
      <c r="AE361" s="55"/>
      <c r="AF361" s="56">
        <v>4.5999999999999999E-3</v>
      </c>
      <c r="AG361" s="56">
        <f t="shared" si="113"/>
        <v>2.1739130434782607E-4</v>
      </c>
      <c r="AH361" s="55">
        <v>36251</v>
      </c>
      <c r="AI361" s="56"/>
      <c r="AJ361" s="55"/>
      <c r="AK361" s="56"/>
      <c r="AL361" s="55"/>
      <c r="AM361" s="54">
        <v>1.4E-2</v>
      </c>
      <c r="AN361" s="54">
        <f t="shared" si="112"/>
        <v>7.142857142857142E-5</v>
      </c>
      <c r="AO361" s="55">
        <v>31778</v>
      </c>
      <c r="AP361" s="54"/>
      <c r="AQ361" s="55"/>
      <c r="AR361" s="54"/>
      <c r="AS361" s="55"/>
      <c r="AT361" s="54"/>
      <c r="AU361" s="56" t="str">
        <f t="shared" si="122"/>
        <v/>
      </c>
      <c r="AV361" s="56"/>
      <c r="AW361" s="54"/>
      <c r="AX361" s="54"/>
      <c r="AY361" s="69">
        <f t="shared" si="121"/>
        <v>1</v>
      </c>
      <c r="AZ361" s="69">
        <v>1</v>
      </c>
      <c r="BA361" s="50"/>
      <c r="BB361" s="51"/>
      <c r="BC361" s="51"/>
      <c r="BD361" s="149">
        <f t="shared" si="123"/>
        <v>2.1739130434782607E-4</v>
      </c>
      <c r="BE361" s="150" t="str">
        <f t="shared" si="124"/>
        <v>--</v>
      </c>
      <c r="BF361" s="150" t="str">
        <f t="shared" si="126"/>
        <v>O</v>
      </c>
      <c r="BG361" s="151">
        <f t="shared" si="125"/>
        <v>36251</v>
      </c>
      <c r="BH361" s="149" t="str">
        <f t="shared" si="114"/>
        <v>--</v>
      </c>
      <c r="BI361" s="150" t="str">
        <f t="shared" si="115"/>
        <v>--</v>
      </c>
      <c r="BJ361" s="150" t="str">
        <f t="shared" si="116"/>
        <v>--</v>
      </c>
      <c r="BK361" s="151" t="str">
        <f t="shared" si="117"/>
        <v>--</v>
      </c>
      <c r="BL361" s="49" t="str">
        <f t="shared" si="118"/>
        <v/>
      </c>
      <c r="BM361" s="50" t="str">
        <f t="shared" si="127"/>
        <v/>
      </c>
      <c r="BN361" s="49" t="str">
        <f t="shared" si="119"/>
        <v/>
      </c>
      <c r="BO361" s="50" t="str">
        <f t="shared" si="120"/>
        <v/>
      </c>
      <c r="BP361" s="77">
        <f>(70*365*24)/((2*10+4*3+10*3+54*1)*365*24)*BD361</f>
        <v>1.3118440779610194E-4</v>
      </c>
      <c r="BQ361" s="104">
        <f>ROUND(BD361/BP361,1)</f>
        <v>1.7</v>
      </c>
      <c r="BR361" s="102">
        <f>ROUND(BS361/BD361,0)</f>
        <v>26</v>
      </c>
      <c r="BS361" s="49">
        <f>(70*365*24)/((2+4+6)*250*8)*BD361</f>
        <v>5.5543478260869561E-3</v>
      </c>
      <c r="BT361" s="78">
        <f>ROUND(BS361/BU361,1)</f>
        <v>4.2</v>
      </c>
      <c r="BU361" s="49">
        <f>(70*365*24)/((2*10+4*3+6*3)*250*8)*BD361</f>
        <v>1.3330434782608694E-3</v>
      </c>
      <c r="BV361" s="50">
        <v>1</v>
      </c>
      <c r="BW361" s="50">
        <v>1</v>
      </c>
      <c r="BX361" s="50">
        <v>1</v>
      </c>
      <c r="BY361" s="50">
        <v>1</v>
      </c>
    </row>
    <row r="362" spans="1:77" s="48" customFormat="1" ht="15" customHeight="1">
      <c r="A362" s="223">
        <v>390</v>
      </c>
      <c r="B362" s="169" t="s">
        <v>695</v>
      </c>
      <c r="C362" s="53" t="s">
        <v>696</v>
      </c>
      <c r="D362" s="13"/>
      <c r="E362" s="132"/>
      <c r="F362" s="132"/>
      <c r="G362" s="152"/>
      <c r="H362" s="152"/>
      <c r="I362" s="66"/>
      <c r="J362" s="66"/>
      <c r="K362" s="52"/>
      <c r="L362" s="54"/>
      <c r="M362" s="55"/>
      <c r="N362" s="54"/>
      <c r="O362" s="55"/>
      <c r="P362" s="54"/>
      <c r="Q362" s="55"/>
      <c r="R362" s="54"/>
      <c r="S362" s="55"/>
      <c r="T362" s="54"/>
      <c r="U362" s="55"/>
      <c r="V362" s="56"/>
      <c r="W362" s="55"/>
      <c r="X362" s="56"/>
      <c r="Y362" s="55"/>
      <c r="Z362" s="56"/>
      <c r="AA362" s="55"/>
      <c r="AB362" s="56"/>
      <c r="AC362" s="55"/>
      <c r="AD362" s="56"/>
      <c r="AE362" s="55"/>
      <c r="AF362" s="56">
        <v>2.6000000000000001E-6</v>
      </c>
      <c r="AG362" s="56">
        <f t="shared" si="113"/>
        <v>0.38461538461538458</v>
      </c>
      <c r="AH362" s="55">
        <v>36251</v>
      </c>
      <c r="AI362" s="56"/>
      <c r="AJ362" s="55"/>
      <c r="AK362" s="56"/>
      <c r="AL362" s="55"/>
      <c r="AM362" s="54"/>
      <c r="AN362" s="54" t="str">
        <f t="shared" si="112"/>
        <v/>
      </c>
      <c r="AO362" s="55"/>
      <c r="AP362" s="54"/>
      <c r="AQ362" s="55"/>
      <c r="AR362" s="54">
        <v>4.8999999999999998E-3</v>
      </c>
      <c r="AS362" s="55">
        <v>31837</v>
      </c>
      <c r="AT362" s="54"/>
      <c r="AU362" s="56" t="str">
        <f t="shared" si="122"/>
        <v/>
      </c>
      <c r="AV362" s="56"/>
      <c r="AW362" s="54"/>
      <c r="AX362" s="54"/>
      <c r="AY362" s="69">
        <f t="shared" si="121"/>
        <v>1</v>
      </c>
      <c r="AZ362" s="69">
        <v>1</v>
      </c>
      <c r="BA362" s="50"/>
      <c r="BB362" s="51"/>
      <c r="BC362" s="51"/>
      <c r="BD362" s="149">
        <f t="shared" si="123"/>
        <v>0.38461538461538458</v>
      </c>
      <c r="BE362" s="150" t="str">
        <f t="shared" si="124"/>
        <v>--</v>
      </c>
      <c r="BF362" s="150" t="str">
        <f t="shared" si="126"/>
        <v>O</v>
      </c>
      <c r="BG362" s="151">
        <f t="shared" si="125"/>
        <v>36251</v>
      </c>
      <c r="BH362" s="149" t="str">
        <f t="shared" si="114"/>
        <v>--</v>
      </c>
      <c r="BI362" s="150" t="str">
        <f t="shared" si="115"/>
        <v>--</v>
      </c>
      <c r="BJ362" s="150" t="str">
        <f t="shared" si="116"/>
        <v>--</v>
      </c>
      <c r="BK362" s="151" t="str">
        <f t="shared" si="117"/>
        <v>--</v>
      </c>
      <c r="BL362" s="49" t="str">
        <f t="shared" si="118"/>
        <v/>
      </c>
      <c r="BM362" s="50" t="str">
        <f t="shared" si="127"/>
        <v/>
      </c>
      <c r="BN362" s="49" t="str">
        <f t="shared" si="119"/>
        <v/>
      </c>
      <c r="BO362" s="50" t="str">
        <f t="shared" si="120"/>
        <v/>
      </c>
      <c r="BP362" s="50"/>
      <c r="BQ362" s="50"/>
      <c r="BR362" s="51"/>
      <c r="BS362" s="51"/>
      <c r="BT362" s="51"/>
      <c r="BU362" s="51"/>
      <c r="BV362" s="50">
        <v>1</v>
      </c>
      <c r="BW362" s="50">
        <v>1</v>
      </c>
      <c r="BX362" s="50">
        <v>1</v>
      </c>
      <c r="BY362" s="50">
        <v>1</v>
      </c>
    </row>
    <row r="363" spans="1:77" s="48" customFormat="1" ht="15" customHeight="1">
      <c r="A363" s="223">
        <v>391</v>
      </c>
      <c r="B363" s="169" t="s">
        <v>697</v>
      </c>
      <c r="C363" s="53" t="s">
        <v>698</v>
      </c>
      <c r="D363" s="13"/>
      <c r="E363" s="132"/>
      <c r="F363" s="132"/>
      <c r="G363" s="152"/>
      <c r="H363" s="152"/>
      <c r="I363" s="66"/>
      <c r="J363" s="66"/>
      <c r="K363" s="52"/>
      <c r="L363" s="54"/>
      <c r="M363" s="55"/>
      <c r="N363" s="54"/>
      <c r="O363" s="55"/>
      <c r="P363" s="54"/>
      <c r="Q363" s="55"/>
      <c r="R363" s="54"/>
      <c r="S363" s="55"/>
      <c r="T363" s="54"/>
      <c r="U363" s="55"/>
      <c r="V363" s="56"/>
      <c r="W363" s="55"/>
      <c r="X363" s="56"/>
      <c r="Y363" s="55"/>
      <c r="Z363" s="56"/>
      <c r="AA363" s="55"/>
      <c r="AB363" s="56"/>
      <c r="AC363" s="55"/>
      <c r="AD363" s="56"/>
      <c r="AE363" s="55"/>
      <c r="AF363" s="56">
        <v>6.2999999999999998E-6</v>
      </c>
      <c r="AG363" s="56">
        <f t="shared" si="113"/>
        <v>0.15873015873015872</v>
      </c>
      <c r="AH363" s="55">
        <v>36251</v>
      </c>
      <c r="AI363" s="56"/>
      <c r="AJ363" s="55"/>
      <c r="AK363" s="56"/>
      <c r="AL363" s="55"/>
      <c r="AM363" s="54"/>
      <c r="AN363" s="54" t="str">
        <f t="shared" si="112"/>
        <v/>
      </c>
      <c r="AO363" s="55"/>
      <c r="AP363" s="54"/>
      <c r="AQ363" s="55"/>
      <c r="AR363" s="54"/>
      <c r="AS363" s="55"/>
      <c r="AT363" s="54"/>
      <c r="AU363" s="56" t="str">
        <f t="shared" si="122"/>
        <v/>
      </c>
      <c r="AV363" s="56"/>
      <c r="AW363" s="54"/>
      <c r="AX363" s="54"/>
      <c r="AY363" s="69">
        <f t="shared" si="121"/>
        <v>1</v>
      </c>
      <c r="AZ363" s="69">
        <v>1</v>
      </c>
      <c r="BA363" s="50"/>
      <c r="BB363" s="51"/>
      <c r="BC363" s="51"/>
      <c r="BD363" s="149">
        <f t="shared" si="123"/>
        <v>0.15873015873015872</v>
      </c>
      <c r="BE363" s="150" t="str">
        <f t="shared" si="124"/>
        <v>--</v>
      </c>
      <c r="BF363" s="150" t="str">
        <f t="shared" si="126"/>
        <v>O</v>
      </c>
      <c r="BG363" s="151">
        <f t="shared" si="125"/>
        <v>36251</v>
      </c>
      <c r="BH363" s="149" t="str">
        <f t="shared" si="114"/>
        <v>--</v>
      </c>
      <c r="BI363" s="150" t="str">
        <f t="shared" si="115"/>
        <v>--</v>
      </c>
      <c r="BJ363" s="150" t="str">
        <f t="shared" si="116"/>
        <v>--</v>
      </c>
      <c r="BK363" s="151" t="str">
        <f t="shared" si="117"/>
        <v>--</v>
      </c>
      <c r="BL363" s="49" t="str">
        <f t="shared" si="118"/>
        <v/>
      </c>
      <c r="BM363" s="50" t="str">
        <f t="shared" si="127"/>
        <v/>
      </c>
      <c r="BN363" s="49" t="str">
        <f t="shared" si="119"/>
        <v/>
      </c>
      <c r="BO363" s="50" t="str">
        <f t="shared" si="120"/>
        <v/>
      </c>
      <c r="BP363" s="50"/>
      <c r="BQ363" s="50"/>
      <c r="BR363" s="51"/>
      <c r="BS363" s="51"/>
      <c r="BT363" s="51"/>
      <c r="BU363" s="51"/>
      <c r="BV363" s="50">
        <v>1</v>
      </c>
      <c r="BW363" s="50">
        <v>1</v>
      </c>
      <c r="BX363" s="50">
        <v>1</v>
      </c>
      <c r="BY363" s="50">
        <v>1</v>
      </c>
    </row>
    <row r="364" spans="1:77" s="48" customFormat="1" ht="15" customHeight="1">
      <c r="A364" s="223">
        <v>181</v>
      </c>
      <c r="B364" s="169" t="s">
        <v>699</v>
      </c>
      <c r="C364" s="53" t="s">
        <v>700</v>
      </c>
      <c r="D364" s="13"/>
      <c r="E364" s="132"/>
      <c r="F364" s="132"/>
      <c r="G364" s="152"/>
      <c r="H364" s="152"/>
      <c r="I364" s="66"/>
      <c r="J364" s="66"/>
      <c r="K364" s="52"/>
      <c r="L364" s="54"/>
      <c r="M364" s="55"/>
      <c r="N364" s="54"/>
      <c r="O364" s="55"/>
      <c r="P364" s="54"/>
      <c r="Q364" s="55"/>
      <c r="R364" s="54"/>
      <c r="S364" s="55"/>
      <c r="T364" s="54"/>
      <c r="U364" s="55"/>
      <c r="V364" s="56">
        <v>9.5000000000000001E-2</v>
      </c>
      <c r="W364" s="55">
        <v>32843</v>
      </c>
      <c r="X364" s="56"/>
      <c r="Y364" s="55"/>
      <c r="Z364" s="56"/>
      <c r="AA364" s="55"/>
      <c r="AB364" s="56"/>
      <c r="AC364" s="55"/>
      <c r="AD364" s="56"/>
      <c r="AE364" s="55"/>
      <c r="AF364" s="56">
        <v>2E-3</v>
      </c>
      <c r="AG364" s="56">
        <f t="shared" si="113"/>
        <v>5.0000000000000001E-4</v>
      </c>
      <c r="AH364" s="55">
        <v>36251</v>
      </c>
      <c r="AI364" s="56"/>
      <c r="AJ364" s="55"/>
      <c r="AK364" s="56"/>
      <c r="AL364" s="55"/>
      <c r="AM364" s="54"/>
      <c r="AN364" s="54" t="str">
        <f t="shared" si="112"/>
        <v/>
      </c>
      <c r="AO364" s="55"/>
      <c r="AP364" s="54"/>
      <c r="AQ364" s="55"/>
      <c r="AR364" s="54">
        <v>7</v>
      </c>
      <c r="AS364" s="55">
        <v>31837</v>
      </c>
      <c r="AT364" s="54"/>
      <c r="AU364" s="56" t="str">
        <f t="shared" si="122"/>
        <v/>
      </c>
      <c r="AV364" s="56"/>
      <c r="AW364" s="54"/>
      <c r="AX364" s="54"/>
      <c r="AY364" s="69">
        <f t="shared" si="121"/>
        <v>1</v>
      </c>
      <c r="AZ364" s="69">
        <v>1</v>
      </c>
      <c r="BA364" s="50"/>
      <c r="BB364" s="51"/>
      <c r="BC364" s="51"/>
      <c r="BD364" s="149">
        <f t="shared" si="123"/>
        <v>5.0000000000000001E-4</v>
      </c>
      <c r="BE364" s="150" t="str">
        <f t="shared" si="124"/>
        <v>--</v>
      </c>
      <c r="BF364" s="150" t="str">
        <f t="shared" si="126"/>
        <v>O</v>
      </c>
      <c r="BG364" s="151">
        <f t="shared" si="125"/>
        <v>36251</v>
      </c>
      <c r="BH364" s="149" t="str">
        <f t="shared" si="114"/>
        <v>--</v>
      </c>
      <c r="BI364" s="150" t="str">
        <f t="shared" si="115"/>
        <v>--</v>
      </c>
      <c r="BJ364" s="150" t="str">
        <f t="shared" si="116"/>
        <v>--</v>
      </c>
      <c r="BK364" s="151" t="str">
        <f t="shared" si="117"/>
        <v>--</v>
      </c>
      <c r="BL364" s="49" t="str">
        <f t="shared" si="118"/>
        <v/>
      </c>
      <c r="BM364" s="50" t="str">
        <f t="shared" si="127"/>
        <v/>
      </c>
      <c r="BN364" s="49" t="str">
        <f t="shared" si="119"/>
        <v/>
      </c>
      <c r="BO364" s="50" t="str">
        <f t="shared" si="120"/>
        <v/>
      </c>
      <c r="BP364" s="50"/>
      <c r="BQ364" s="50"/>
      <c r="BR364" s="51"/>
      <c r="BS364" s="51"/>
      <c r="BT364" s="51"/>
      <c r="BU364" s="51"/>
      <c r="BV364" s="50">
        <v>1</v>
      </c>
      <c r="BW364" s="50">
        <v>1</v>
      </c>
      <c r="BX364" s="50">
        <v>1</v>
      </c>
      <c r="BY364" s="50">
        <v>1</v>
      </c>
    </row>
    <row r="365" spans="1:77" s="48" customFormat="1" ht="15" customHeight="1">
      <c r="A365" s="223">
        <v>182</v>
      </c>
      <c r="B365" s="169" t="s">
        <v>701</v>
      </c>
      <c r="C365" s="53" t="s">
        <v>702</v>
      </c>
      <c r="D365" s="13"/>
      <c r="E365" s="132"/>
      <c r="F365" s="132"/>
      <c r="G365" s="152"/>
      <c r="H365" s="152"/>
      <c r="I365" s="66"/>
      <c r="J365" s="66"/>
      <c r="K365" s="52"/>
      <c r="L365" s="54"/>
      <c r="M365" s="55"/>
      <c r="N365" s="54"/>
      <c r="O365" s="55"/>
      <c r="P365" s="54"/>
      <c r="Q365" s="55"/>
      <c r="R365" s="54"/>
      <c r="S365" s="55"/>
      <c r="T365" s="54"/>
      <c r="U365" s="55"/>
      <c r="V365" s="56"/>
      <c r="W365" s="55"/>
      <c r="X365" s="56"/>
      <c r="Y365" s="55"/>
      <c r="Z365" s="56"/>
      <c r="AA365" s="55"/>
      <c r="AB365" s="56"/>
      <c r="AC365" s="55"/>
      <c r="AD365" s="56"/>
      <c r="AE365" s="55"/>
      <c r="AF365" s="56">
        <v>6.3E-3</v>
      </c>
      <c r="AG365" s="56">
        <f t="shared" si="113"/>
        <v>1.5873015873015873E-4</v>
      </c>
      <c r="AH365" s="55">
        <v>36251</v>
      </c>
      <c r="AI365" s="56"/>
      <c r="AJ365" s="55"/>
      <c r="AK365" s="56"/>
      <c r="AL365" s="55"/>
      <c r="AM365" s="54"/>
      <c r="AN365" s="54" t="str">
        <f t="shared" si="112"/>
        <v/>
      </c>
      <c r="AO365" s="55"/>
      <c r="AP365" s="54"/>
      <c r="AQ365" s="55"/>
      <c r="AR365" s="54">
        <v>22</v>
      </c>
      <c r="AS365" s="55">
        <v>32203</v>
      </c>
      <c r="AT365" s="54"/>
      <c r="AU365" s="56" t="str">
        <f t="shared" si="122"/>
        <v/>
      </c>
      <c r="AV365" s="56"/>
      <c r="AW365" s="54"/>
      <c r="AX365" s="54"/>
      <c r="AY365" s="69">
        <f t="shared" si="121"/>
        <v>1</v>
      </c>
      <c r="AZ365" s="69">
        <v>1</v>
      </c>
      <c r="BA365" s="50"/>
      <c r="BB365" s="51"/>
      <c r="BC365" s="51"/>
      <c r="BD365" s="149">
        <f t="shared" si="123"/>
        <v>1.5873015873015873E-4</v>
      </c>
      <c r="BE365" s="150" t="str">
        <f t="shared" si="124"/>
        <v>--</v>
      </c>
      <c r="BF365" s="150" t="str">
        <f t="shared" si="126"/>
        <v>O</v>
      </c>
      <c r="BG365" s="151">
        <f t="shared" si="125"/>
        <v>36251</v>
      </c>
      <c r="BH365" s="149" t="str">
        <f t="shared" si="114"/>
        <v>--</v>
      </c>
      <c r="BI365" s="150" t="str">
        <f t="shared" si="115"/>
        <v>--</v>
      </c>
      <c r="BJ365" s="150" t="str">
        <f t="shared" si="116"/>
        <v>--</v>
      </c>
      <c r="BK365" s="151" t="str">
        <f t="shared" si="117"/>
        <v>--</v>
      </c>
      <c r="BL365" s="49" t="str">
        <f t="shared" si="118"/>
        <v/>
      </c>
      <c r="BM365" s="50" t="str">
        <f t="shared" si="127"/>
        <v/>
      </c>
      <c r="BN365" s="49" t="str">
        <f t="shared" si="119"/>
        <v/>
      </c>
      <c r="BO365" s="50" t="str">
        <f t="shared" si="120"/>
        <v/>
      </c>
      <c r="BP365" s="50"/>
      <c r="BQ365" s="50"/>
      <c r="BR365" s="51"/>
      <c r="BS365" s="51"/>
      <c r="BT365" s="51"/>
      <c r="BU365" s="51"/>
      <c r="BV365" s="50">
        <v>1</v>
      </c>
      <c r="BW365" s="50">
        <v>1</v>
      </c>
      <c r="BX365" s="50">
        <v>1</v>
      </c>
      <c r="BY365" s="50">
        <v>1</v>
      </c>
    </row>
    <row r="366" spans="1:77" s="48" customFormat="1" ht="15" customHeight="1">
      <c r="A366" s="223">
        <v>392</v>
      </c>
      <c r="B366" s="169" t="s">
        <v>703</v>
      </c>
      <c r="C366" s="57" t="s">
        <v>1289</v>
      </c>
      <c r="D366" s="57"/>
      <c r="E366" s="153"/>
      <c r="F366" s="153"/>
      <c r="G366" s="154"/>
      <c r="H366" s="154"/>
      <c r="I366" s="67"/>
      <c r="J366" s="67"/>
      <c r="K366" s="72"/>
      <c r="L366" s="54"/>
      <c r="M366" s="55"/>
      <c r="N366" s="54"/>
      <c r="O366" s="55"/>
      <c r="P366" s="54"/>
      <c r="Q366" s="55"/>
      <c r="R366" s="54"/>
      <c r="S366" s="55"/>
      <c r="T366" s="54"/>
      <c r="U366" s="55"/>
      <c r="V366" s="56"/>
      <c r="W366" s="55"/>
      <c r="X366" s="56"/>
      <c r="Y366" s="55"/>
      <c r="Z366" s="56"/>
      <c r="AA366" s="55"/>
      <c r="AB366" s="56"/>
      <c r="AC366" s="55"/>
      <c r="AD366" s="56"/>
      <c r="AE366" s="55"/>
      <c r="AF366" s="56"/>
      <c r="AG366" s="56" t="str">
        <f t="shared" si="113"/>
        <v/>
      </c>
      <c r="AH366" s="55"/>
      <c r="AI366" s="56"/>
      <c r="AJ366" s="55"/>
      <c r="AK366" s="56"/>
      <c r="AL366" s="55"/>
      <c r="AM366" s="54"/>
      <c r="AN366" s="54" t="str">
        <f t="shared" si="112"/>
        <v/>
      </c>
      <c r="AO366" s="55"/>
      <c r="AP366" s="54"/>
      <c r="AQ366" s="55"/>
      <c r="AR366" s="54"/>
      <c r="AS366" s="55"/>
      <c r="AT366" s="54"/>
      <c r="AU366" s="56" t="str">
        <f t="shared" si="122"/>
        <v/>
      </c>
      <c r="AV366" s="56"/>
      <c r="AW366" s="54"/>
      <c r="AX366" s="54"/>
      <c r="AY366" s="69" t="str">
        <f t="shared" si="121"/>
        <v/>
      </c>
      <c r="AZ366" s="69"/>
      <c r="BA366" s="50"/>
      <c r="BB366" s="51"/>
      <c r="BC366" s="51"/>
      <c r="BD366" s="149" t="str">
        <f t="shared" si="123"/>
        <v>--</v>
      </c>
      <c r="BE366" s="150" t="str">
        <f t="shared" ref="BE366:BE397" si="128">IF(BD366="--","--", IF(BD366=F366,"A","--"))</f>
        <v>--</v>
      </c>
      <c r="BF366" s="150" t="str">
        <f t="shared" si="126"/>
        <v>--</v>
      </c>
      <c r="BG366" s="151" t="str">
        <f t="shared" si="125"/>
        <v>--</v>
      </c>
      <c r="BH366" s="149" t="str">
        <f t="shared" si="114"/>
        <v>--</v>
      </c>
      <c r="BI366" s="150" t="str">
        <f t="shared" si="115"/>
        <v>--</v>
      </c>
      <c r="BJ366" s="150" t="str">
        <f t="shared" si="116"/>
        <v>--</v>
      </c>
      <c r="BK366" s="151" t="str">
        <f t="shared" si="117"/>
        <v>--</v>
      </c>
      <c r="BL366" s="49" t="str">
        <f t="shared" si="118"/>
        <v/>
      </c>
      <c r="BM366" s="50" t="str">
        <f t="shared" si="127"/>
        <v/>
      </c>
      <c r="BN366" s="49" t="str">
        <f t="shared" si="119"/>
        <v/>
      </c>
      <c r="BO366" s="50" t="str">
        <f t="shared" si="120"/>
        <v/>
      </c>
      <c r="BP366" s="50"/>
      <c r="BQ366" s="50"/>
      <c r="BR366" s="51"/>
      <c r="BS366" s="51"/>
      <c r="BT366" s="51"/>
      <c r="BU366" s="51"/>
      <c r="BV366" s="50">
        <v>1</v>
      </c>
      <c r="BW366" s="50">
        <v>1</v>
      </c>
      <c r="BX366" s="50">
        <v>1</v>
      </c>
      <c r="BY366" s="50">
        <v>1</v>
      </c>
    </row>
    <row r="367" spans="1:77" s="48" customFormat="1" ht="15" customHeight="1">
      <c r="A367" s="223">
        <v>393</v>
      </c>
      <c r="B367" s="169" t="s">
        <v>704</v>
      </c>
      <c r="C367" s="57" t="s">
        <v>1290</v>
      </c>
      <c r="D367" s="57"/>
      <c r="E367" s="153"/>
      <c r="F367" s="153"/>
      <c r="G367" s="154"/>
      <c r="H367" s="154"/>
      <c r="I367" s="67"/>
      <c r="J367" s="67"/>
      <c r="K367" s="72"/>
      <c r="L367" s="54"/>
      <c r="M367" s="55"/>
      <c r="N367" s="54"/>
      <c r="O367" s="55"/>
      <c r="P367" s="54"/>
      <c r="Q367" s="55"/>
      <c r="R367" s="54"/>
      <c r="S367" s="55"/>
      <c r="T367" s="54"/>
      <c r="U367" s="55"/>
      <c r="V367" s="56"/>
      <c r="W367" s="55"/>
      <c r="X367" s="56"/>
      <c r="Y367" s="55"/>
      <c r="Z367" s="56"/>
      <c r="AA367" s="55"/>
      <c r="AB367" s="56"/>
      <c r="AC367" s="55"/>
      <c r="AD367" s="56"/>
      <c r="AE367" s="55"/>
      <c r="AF367" s="56"/>
      <c r="AG367" s="56" t="str">
        <f t="shared" si="113"/>
        <v/>
      </c>
      <c r="AH367" s="55"/>
      <c r="AI367" s="56"/>
      <c r="AJ367" s="55"/>
      <c r="AK367" s="56"/>
      <c r="AL367" s="55"/>
      <c r="AM367" s="54"/>
      <c r="AN367" s="54" t="str">
        <f t="shared" si="112"/>
        <v/>
      </c>
      <c r="AO367" s="55"/>
      <c r="AP367" s="54"/>
      <c r="AQ367" s="55"/>
      <c r="AR367" s="54"/>
      <c r="AS367" s="55"/>
      <c r="AT367" s="54"/>
      <c r="AU367" s="56" t="str">
        <f t="shared" si="122"/>
        <v/>
      </c>
      <c r="AV367" s="56"/>
      <c r="AW367" s="54"/>
      <c r="AX367" s="54"/>
      <c r="AY367" s="69" t="str">
        <f t="shared" si="121"/>
        <v/>
      </c>
      <c r="AZ367" s="69"/>
      <c r="BA367" s="50"/>
      <c r="BB367" s="51"/>
      <c r="BC367" s="51"/>
      <c r="BD367" s="149" t="str">
        <f t="shared" si="123"/>
        <v>--</v>
      </c>
      <c r="BE367" s="150" t="str">
        <f t="shared" si="128"/>
        <v>--</v>
      </c>
      <c r="BF367" s="150" t="str">
        <f t="shared" si="126"/>
        <v>--</v>
      </c>
      <c r="BG367" s="151" t="str">
        <f t="shared" si="125"/>
        <v>--</v>
      </c>
      <c r="BH367" s="149" t="str">
        <f t="shared" si="114"/>
        <v>--</v>
      </c>
      <c r="BI367" s="150" t="str">
        <f t="shared" si="115"/>
        <v>--</v>
      </c>
      <c r="BJ367" s="150" t="str">
        <f t="shared" si="116"/>
        <v>--</v>
      </c>
      <c r="BK367" s="151" t="str">
        <f t="shared" si="117"/>
        <v>--</v>
      </c>
      <c r="BL367" s="49" t="str">
        <f t="shared" si="118"/>
        <v/>
      </c>
      <c r="BM367" s="50" t="str">
        <f t="shared" si="127"/>
        <v/>
      </c>
      <c r="BN367" s="49" t="str">
        <f t="shared" si="119"/>
        <v/>
      </c>
      <c r="BO367" s="50" t="str">
        <f t="shared" si="120"/>
        <v/>
      </c>
      <c r="BP367" s="50"/>
      <c r="BQ367" s="50"/>
      <c r="BR367" s="51"/>
      <c r="BS367" s="51"/>
      <c r="BT367" s="51"/>
      <c r="BU367" s="51"/>
      <c r="BV367" s="50">
        <v>1</v>
      </c>
      <c r="BW367" s="50">
        <v>1</v>
      </c>
      <c r="BX367" s="50">
        <v>1</v>
      </c>
      <c r="BY367" s="50">
        <v>1</v>
      </c>
    </row>
    <row r="368" spans="1:77" s="48" customFormat="1" ht="15" customHeight="1">
      <c r="A368" s="223">
        <v>394</v>
      </c>
      <c r="B368" s="169" t="s">
        <v>705</v>
      </c>
      <c r="C368" s="53" t="s">
        <v>706</v>
      </c>
      <c r="D368" s="13"/>
      <c r="E368" s="132"/>
      <c r="F368" s="132"/>
      <c r="G368" s="152"/>
      <c r="H368" s="152"/>
      <c r="I368" s="66"/>
      <c r="J368" s="66"/>
      <c r="K368" s="52" t="s">
        <v>25</v>
      </c>
      <c r="L368" s="54"/>
      <c r="M368" s="55"/>
      <c r="N368" s="54"/>
      <c r="O368" s="55"/>
      <c r="P368" s="54"/>
      <c r="Q368" s="55"/>
      <c r="R368" s="54"/>
      <c r="S368" s="55"/>
      <c r="T368" s="54"/>
      <c r="U368" s="55"/>
      <c r="V368" s="56"/>
      <c r="W368" s="55"/>
      <c r="X368" s="56"/>
      <c r="Y368" s="55"/>
      <c r="Z368" s="56"/>
      <c r="AA368" s="55"/>
      <c r="AB368" s="56"/>
      <c r="AC368" s="55"/>
      <c r="AD368" s="56"/>
      <c r="AE368" s="55"/>
      <c r="AF368" s="56"/>
      <c r="AG368" s="56" t="str">
        <f t="shared" si="113"/>
        <v/>
      </c>
      <c r="AH368" s="55"/>
      <c r="AI368" s="56"/>
      <c r="AJ368" s="55"/>
      <c r="AK368" s="56"/>
      <c r="AL368" s="55"/>
      <c r="AM368" s="54"/>
      <c r="AN368" s="54" t="str">
        <f t="shared" si="112"/>
        <v/>
      </c>
      <c r="AO368" s="55"/>
      <c r="AP368" s="54"/>
      <c r="AQ368" s="55"/>
      <c r="AR368" s="54"/>
      <c r="AS368" s="55"/>
      <c r="AT368" s="54"/>
      <c r="AU368" s="56" t="str">
        <f t="shared" si="122"/>
        <v/>
      </c>
      <c r="AV368" s="56"/>
      <c r="AW368" s="54"/>
      <c r="AX368" s="54"/>
      <c r="AY368" s="69" t="str">
        <f t="shared" si="121"/>
        <v/>
      </c>
      <c r="AZ368" s="69"/>
      <c r="BA368" s="50"/>
      <c r="BB368" s="51"/>
      <c r="BC368" s="51"/>
      <c r="BD368" s="149" t="str">
        <f t="shared" si="123"/>
        <v>--</v>
      </c>
      <c r="BE368" s="150" t="str">
        <f t="shared" si="128"/>
        <v>--</v>
      </c>
      <c r="BF368" s="150" t="str">
        <f t="shared" si="126"/>
        <v>--</v>
      </c>
      <c r="BG368" s="151" t="str">
        <f t="shared" si="125"/>
        <v>--</v>
      </c>
      <c r="BH368" s="149" t="str">
        <f t="shared" si="114"/>
        <v>--</v>
      </c>
      <c r="BI368" s="150" t="str">
        <f t="shared" si="115"/>
        <v>--</v>
      </c>
      <c r="BJ368" s="150" t="str">
        <f t="shared" si="116"/>
        <v>--</v>
      </c>
      <c r="BK368" s="151" t="str">
        <f t="shared" si="117"/>
        <v>--</v>
      </c>
      <c r="BL368" s="49" t="str">
        <f t="shared" si="118"/>
        <v/>
      </c>
      <c r="BM368" s="50" t="str">
        <f t="shared" si="127"/>
        <v/>
      </c>
      <c r="BN368" s="49" t="str">
        <f t="shared" si="119"/>
        <v/>
      </c>
      <c r="BO368" s="50" t="str">
        <f t="shared" si="120"/>
        <v/>
      </c>
      <c r="BP368" s="50"/>
      <c r="BQ368" s="50"/>
      <c r="BR368" s="51"/>
      <c r="BS368" s="51"/>
      <c r="BT368" s="51"/>
      <c r="BU368" s="51"/>
      <c r="BV368" s="50">
        <v>1</v>
      </c>
      <c r="BW368" s="50">
        <v>1</v>
      </c>
      <c r="BX368" s="50">
        <v>1</v>
      </c>
      <c r="BY368" s="50">
        <v>1</v>
      </c>
    </row>
    <row r="369" spans="1:77" s="48" customFormat="1" ht="15" customHeight="1">
      <c r="A369" s="223">
        <v>395</v>
      </c>
      <c r="B369" s="169" t="s">
        <v>707</v>
      </c>
      <c r="C369" s="53" t="s">
        <v>708</v>
      </c>
      <c r="D369" s="13"/>
      <c r="E369" s="132"/>
      <c r="F369" s="132"/>
      <c r="G369" s="152"/>
      <c r="H369" s="152"/>
      <c r="I369" s="66"/>
      <c r="J369" s="66"/>
      <c r="K369" s="52" t="s">
        <v>25</v>
      </c>
      <c r="L369" s="54"/>
      <c r="M369" s="55"/>
      <c r="N369" s="54"/>
      <c r="O369" s="55"/>
      <c r="P369" s="54"/>
      <c r="Q369" s="55"/>
      <c r="R369" s="54"/>
      <c r="S369" s="55"/>
      <c r="T369" s="54"/>
      <c r="U369" s="55"/>
      <c r="V369" s="56"/>
      <c r="W369" s="55"/>
      <c r="X369" s="56"/>
      <c r="Y369" s="55"/>
      <c r="Z369" s="56"/>
      <c r="AA369" s="55"/>
      <c r="AB369" s="56"/>
      <c r="AC369" s="55"/>
      <c r="AD369" s="56"/>
      <c r="AE369" s="55"/>
      <c r="AF369" s="56">
        <v>1.9E-3</v>
      </c>
      <c r="AG369" s="56">
        <f t="shared" si="113"/>
        <v>5.263157894736842E-4</v>
      </c>
      <c r="AH369" s="55">
        <v>36251</v>
      </c>
      <c r="AI369" s="56"/>
      <c r="AJ369" s="55"/>
      <c r="AK369" s="56"/>
      <c r="AL369" s="55"/>
      <c r="AM369" s="54"/>
      <c r="AN369" s="54" t="str">
        <f t="shared" si="112"/>
        <v/>
      </c>
      <c r="AO369" s="55"/>
      <c r="AP369" s="54"/>
      <c r="AQ369" s="55"/>
      <c r="AR369" s="54"/>
      <c r="AS369" s="55"/>
      <c r="AT369" s="54"/>
      <c r="AU369" s="56" t="str">
        <f t="shared" si="122"/>
        <v/>
      </c>
      <c r="AV369" s="56"/>
      <c r="AW369" s="54"/>
      <c r="AX369" s="54"/>
      <c r="AY369" s="69">
        <f t="shared" si="121"/>
        <v>1</v>
      </c>
      <c r="AZ369" s="69">
        <v>1</v>
      </c>
      <c r="BA369" s="50"/>
      <c r="BB369" s="51"/>
      <c r="BC369" s="51"/>
      <c r="BD369" s="149">
        <f t="shared" si="123"/>
        <v>5.263157894736842E-4</v>
      </c>
      <c r="BE369" s="150" t="str">
        <f t="shared" si="128"/>
        <v>--</v>
      </c>
      <c r="BF369" s="150" t="str">
        <f t="shared" si="126"/>
        <v>O</v>
      </c>
      <c r="BG369" s="151">
        <f t="shared" si="125"/>
        <v>36251</v>
      </c>
      <c r="BH369" s="149" t="str">
        <f t="shared" si="114"/>
        <v>--</v>
      </c>
      <c r="BI369" s="150" t="str">
        <f t="shared" si="115"/>
        <v>--</v>
      </c>
      <c r="BJ369" s="150" t="str">
        <f t="shared" si="116"/>
        <v>--</v>
      </c>
      <c r="BK369" s="151" t="str">
        <f t="shared" si="117"/>
        <v>--</v>
      </c>
      <c r="BL369" s="49" t="str">
        <f t="shared" si="118"/>
        <v/>
      </c>
      <c r="BM369" s="50" t="str">
        <f t="shared" si="127"/>
        <v/>
      </c>
      <c r="BN369" s="49" t="str">
        <f t="shared" si="119"/>
        <v/>
      </c>
      <c r="BO369" s="50" t="str">
        <f t="shared" si="120"/>
        <v/>
      </c>
      <c r="BP369" s="50"/>
      <c r="BQ369" s="50"/>
      <c r="BR369" s="51"/>
      <c r="BS369" s="51"/>
      <c r="BT369" s="51"/>
      <c r="BU369" s="51"/>
      <c r="BV369" s="50">
        <v>1</v>
      </c>
      <c r="BW369" s="50">
        <v>1</v>
      </c>
      <c r="BX369" s="50">
        <v>1</v>
      </c>
      <c r="BY369" s="50">
        <v>1</v>
      </c>
    </row>
    <row r="370" spans="1:77" s="48" customFormat="1" ht="15" customHeight="1">
      <c r="A370" s="223">
        <v>396</v>
      </c>
      <c r="B370" s="169" t="s">
        <v>709</v>
      </c>
      <c r="C370" s="57" t="s">
        <v>1291</v>
      </c>
      <c r="D370" s="57"/>
      <c r="E370" s="153"/>
      <c r="F370" s="153"/>
      <c r="G370" s="154"/>
      <c r="H370" s="154"/>
      <c r="I370" s="67"/>
      <c r="J370" s="67"/>
      <c r="K370" s="72"/>
      <c r="L370" s="54"/>
      <c r="M370" s="55"/>
      <c r="N370" s="54"/>
      <c r="O370" s="55"/>
      <c r="P370" s="54"/>
      <c r="Q370" s="55"/>
      <c r="R370" s="54"/>
      <c r="S370" s="55"/>
      <c r="T370" s="54"/>
      <c r="U370" s="55"/>
      <c r="V370" s="56"/>
      <c r="W370" s="55"/>
      <c r="X370" s="56"/>
      <c r="Y370" s="55"/>
      <c r="Z370" s="56"/>
      <c r="AA370" s="55"/>
      <c r="AB370" s="56"/>
      <c r="AC370" s="55"/>
      <c r="AD370" s="56"/>
      <c r="AE370" s="55"/>
      <c r="AF370" s="56"/>
      <c r="AG370" s="56" t="str">
        <f t="shared" si="113"/>
        <v/>
      </c>
      <c r="AH370" s="55"/>
      <c r="AI370" s="56"/>
      <c r="AJ370" s="55"/>
      <c r="AK370" s="56"/>
      <c r="AL370" s="55"/>
      <c r="AM370" s="54"/>
      <c r="AN370" s="54" t="str">
        <f t="shared" si="112"/>
        <v/>
      </c>
      <c r="AO370" s="55"/>
      <c r="AP370" s="54"/>
      <c r="AQ370" s="55"/>
      <c r="AR370" s="54"/>
      <c r="AS370" s="55"/>
      <c r="AT370" s="54"/>
      <c r="AU370" s="56" t="str">
        <f t="shared" si="122"/>
        <v/>
      </c>
      <c r="AV370" s="56"/>
      <c r="AW370" s="54"/>
      <c r="AX370" s="54"/>
      <c r="AY370" s="69" t="str">
        <f t="shared" si="121"/>
        <v/>
      </c>
      <c r="AZ370" s="69"/>
      <c r="BA370" s="50"/>
      <c r="BB370" s="51"/>
      <c r="BC370" s="51"/>
      <c r="BD370" s="149" t="str">
        <f t="shared" si="123"/>
        <v>--</v>
      </c>
      <c r="BE370" s="150" t="str">
        <f t="shared" si="128"/>
        <v>--</v>
      </c>
      <c r="BF370" s="150" t="str">
        <f t="shared" si="126"/>
        <v>--</v>
      </c>
      <c r="BG370" s="151" t="str">
        <f t="shared" si="125"/>
        <v>--</v>
      </c>
      <c r="BH370" s="149" t="str">
        <f t="shared" si="114"/>
        <v>--</v>
      </c>
      <c r="BI370" s="150" t="str">
        <f t="shared" si="115"/>
        <v>--</v>
      </c>
      <c r="BJ370" s="150" t="str">
        <f t="shared" si="116"/>
        <v>--</v>
      </c>
      <c r="BK370" s="151" t="str">
        <f t="shared" si="117"/>
        <v>--</v>
      </c>
      <c r="BL370" s="49" t="str">
        <f t="shared" si="118"/>
        <v/>
      </c>
      <c r="BM370" s="50" t="str">
        <f t="shared" si="127"/>
        <v/>
      </c>
      <c r="BN370" s="49" t="str">
        <f t="shared" si="119"/>
        <v/>
      </c>
      <c r="BO370" s="50" t="str">
        <f t="shared" si="120"/>
        <v/>
      </c>
      <c r="BP370" s="50"/>
      <c r="BQ370" s="50"/>
      <c r="BR370" s="51"/>
      <c r="BS370" s="51"/>
      <c r="BT370" s="51"/>
      <c r="BU370" s="51"/>
      <c r="BV370" s="50">
        <v>1</v>
      </c>
      <c r="BW370" s="50">
        <v>1</v>
      </c>
      <c r="BX370" s="50">
        <v>1</v>
      </c>
      <c r="BY370" s="50">
        <v>1</v>
      </c>
    </row>
    <row r="371" spans="1:77" s="48" customFormat="1" ht="15" customHeight="1">
      <c r="A371" s="223">
        <v>397</v>
      </c>
      <c r="B371" s="169" t="s">
        <v>710</v>
      </c>
      <c r="C371" s="53" t="s">
        <v>711</v>
      </c>
      <c r="D371" s="13"/>
      <c r="E371" s="132"/>
      <c r="F371" s="132"/>
      <c r="G371" s="152"/>
      <c r="H371" s="152"/>
      <c r="I371" s="66"/>
      <c r="J371" s="66"/>
      <c r="K371" s="52"/>
      <c r="L371" s="54"/>
      <c r="M371" s="55"/>
      <c r="N371" s="54"/>
      <c r="O371" s="55"/>
      <c r="P371" s="54"/>
      <c r="Q371" s="55"/>
      <c r="R371" s="54"/>
      <c r="S371" s="55"/>
      <c r="T371" s="54"/>
      <c r="U371" s="55"/>
      <c r="V371" s="56"/>
      <c r="W371" s="55"/>
      <c r="X371" s="56"/>
      <c r="Y371" s="55"/>
      <c r="Z371" s="56"/>
      <c r="AA371" s="55"/>
      <c r="AB371" s="56"/>
      <c r="AC371" s="55"/>
      <c r="AD371" s="56"/>
      <c r="AE371" s="55"/>
      <c r="AF371" s="56">
        <v>2.7000000000000001E-3</v>
      </c>
      <c r="AG371" s="56">
        <f t="shared" si="113"/>
        <v>3.7037037037037035E-4</v>
      </c>
      <c r="AH371" s="55">
        <v>36251</v>
      </c>
      <c r="AI371" s="56"/>
      <c r="AJ371" s="55"/>
      <c r="AK371" s="56"/>
      <c r="AL371" s="55"/>
      <c r="AM371" s="54"/>
      <c r="AN371" s="54" t="str">
        <f t="shared" si="112"/>
        <v/>
      </c>
      <c r="AO371" s="55"/>
      <c r="AP371" s="54"/>
      <c r="AQ371" s="55"/>
      <c r="AR371" s="54"/>
      <c r="AS371" s="55"/>
      <c r="AT371" s="54"/>
      <c r="AU371" s="56" t="str">
        <f t="shared" si="122"/>
        <v/>
      </c>
      <c r="AV371" s="56"/>
      <c r="AW371" s="54"/>
      <c r="AX371" s="54"/>
      <c r="AY371" s="69">
        <f t="shared" si="121"/>
        <v>1</v>
      </c>
      <c r="AZ371" s="69">
        <v>1</v>
      </c>
      <c r="BA371" s="50"/>
      <c r="BB371" s="51"/>
      <c r="BC371" s="51"/>
      <c r="BD371" s="149">
        <f t="shared" si="123"/>
        <v>3.7037037037037035E-4</v>
      </c>
      <c r="BE371" s="150" t="str">
        <f t="shared" si="128"/>
        <v>--</v>
      </c>
      <c r="BF371" s="150" t="str">
        <f t="shared" si="126"/>
        <v>O</v>
      </c>
      <c r="BG371" s="151">
        <f t="shared" si="125"/>
        <v>36251</v>
      </c>
      <c r="BH371" s="149" t="str">
        <f t="shared" si="114"/>
        <v>--</v>
      </c>
      <c r="BI371" s="150" t="str">
        <f t="shared" si="115"/>
        <v>--</v>
      </c>
      <c r="BJ371" s="150" t="str">
        <f t="shared" si="116"/>
        <v>--</v>
      </c>
      <c r="BK371" s="151" t="str">
        <f t="shared" si="117"/>
        <v>--</v>
      </c>
      <c r="BL371" s="49" t="str">
        <f t="shared" si="118"/>
        <v/>
      </c>
      <c r="BM371" s="50" t="str">
        <f t="shared" si="127"/>
        <v/>
      </c>
      <c r="BN371" s="49" t="str">
        <f t="shared" si="119"/>
        <v/>
      </c>
      <c r="BO371" s="50" t="str">
        <f t="shared" si="120"/>
        <v/>
      </c>
      <c r="BP371" s="50"/>
      <c r="BQ371" s="50"/>
      <c r="BR371" s="51"/>
      <c r="BS371" s="51"/>
      <c r="BT371" s="51"/>
      <c r="BU371" s="51"/>
      <c r="BV371" s="50">
        <v>1</v>
      </c>
      <c r="BW371" s="50">
        <v>1</v>
      </c>
      <c r="BX371" s="50">
        <v>1</v>
      </c>
      <c r="BY371" s="50">
        <v>1</v>
      </c>
    </row>
    <row r="372" spans="1:77" s="48" customFormat="1" ht="15" customHeight="1">
      <c r="A372" s="223">
        <v>398</v>
      </c>
      <c r="B372" s="169" t="s">
        <v>712</v>
      </c>
      <c r="C372" s="53" t="s">
        <v>713</v>
      </c>
      <c r="D372" s="13"/>
      <c r="E372" s="132"/>
      <c r="F372" s="132"/>
      <c r="G372" s="152"/>
      <c r="H372" s="152"/>
      <c r="I372" s="66"/>
      <c r="J372" s="66"/>
      <c r="K372" s="52"/>
      <c r="L372" s="54"/>
      <c r="M372" s="55"/>
      <c r="N372" s="54"/>
      <c r="O372" s="55"/>
      <c r="P372" s="54"/>
      <c r="Q372" s="55"/>
      <c r="R372" s="54"/>
      <c r="S372" s="55"/>
      <c r="T372" s="54"/>
      <c r="U372" s="55"/>
      <c r="V372" s="56"/>
      <c r="W372" s="55"/>
      <c r="X372" s="56"/>
      <c r="Y372" s="55"/>
      <c r="Z372" s="56"/>
      <c r="AA372" s="55"/>
      <c r="AB372" s="56"/>
      <c r="AC372" s="55"/>
      <c r="AD372" s="56"/>
      <c r="AE372" s="55"/>
      <c r="AF372" s="56">
        <v>5.9999999999999995E-4</v>
      </c>
      <c r="AG372" s="56">
        <f t="shared" si="113"/>
        <v>1.6666666666666668E-3</v>
      </c>
      <c r="AH372" s="55">
        <v>36251</v>
      </c>
      <c r="AI372" s="56"/>
      <c r="AJ372" s="55"/>
      <c r="AK372" s="56"/>
      <c r="AL372" s="55"/>
      <c r="AM372" s="54">
        <v>6.0999999999999997E-4</v>
      </c>
      <c r="AN372" s="54">
        <f t="shared" si="112"/>
        <v>1.639344262295082E-3</v>
      </c>
      <c r="AO372" s="55">
        <v>31778</v>
      </c>
      <c r="AP372" s="54"/>
      <c r="AQ372" s="55"/>
      <c r="AR372" s="54"/>
      <c r="AS372" s="55"/>
      <c r="AT372" s="54"/>
      <c r="AU372" s="56" t="str">
        <f t="shared" si="122"/>
        <v/>
      </c>
      <c r="AV372" s="56"/>
      <c r="AW372" s="54"/>
      <c r="AX372" s="54"/>
      <c r="AY372" s="69">
        <f t="shared" si="121"/>
        <v>1</v>
      </c>
      <c r="AZ372" s="69">
        <v>1</v>
      </c>
      <c r="BA372" s="50"/>
      <c r="BB372" s="51"/>
      <c r="BC372" s="51"/>
      <c r="BD372" s="149">
        <f t="shared" si="123"/>
        <v>1.6666666666666668E-3</v>
      </c>
      <c r="BE372" s="150" t="str">
        <f t="shared" si="128"/>
        <v>--</v>
      </c>
      <c r="BF372" s="150" t="str">
        <f t="shared" si="126"/>
        <v>O</v>
      </c>
      <c r="BG372" s="151">
        <f t="shared" si="125"/>
        <v>36251</v>
      </c>
      <c r="BH372" s="149" t="str">
        <f t="shared" si="114"/>
        <v>--</v>
      </c>
      <c r="BI372" s="150" t="str">
        <f t="shared" si="115"/>
        <v>--</v>
      </c>
      <c r="BJ372" s="150" t="str">
        <f t="shared" si="116"/>
        <v>--</v>
      </c>
      <c r="BK372" s="151" t="str">
        <f t="shared" si="117"/>
        <v>--</v>
      </c>
      <c r="BL372" s="49" t="str">
        <f t="shared" si="118"/>
        <v/>
      </c>
      <c r="BM372" s="50" t="str">
        <f t="shared" si="127"/>
        <v/>
      </c>
      <c r="BN372" s="49" t="str">
        <f t="shared" si="119"/>
        <v/>
      </c>
      <c r="BO372" s="50" t="str">
        <f t="shared" si="120"/>
        <v/>
      </c>
      <c r="BP372" s="50"/>
      <c r="BQ372" s="50"/>
      <c r="BR372" s="51"/>
      <c r="BS372" s="51"/>
      <c r="BT372" s="51"/>
      <c r="BU372" s="51"/>
      <c r="BV372" s="50">
        <v>1</v>
      </c>
      <c r="BW372" s="50">
        <v>1</v>
      </c>
      <c r="BX372" s="50">
        <v>1</v>
      </c>
      <c r="BY372" s="50">
        <v>1</v>
      </c>
    </row>
    <row r="373" spans="1:77" s="48" customFormat="1" ht="15" customHeight="1">
      <c r="A373" s="223">
        <v>399</v>
      </c>
      <c r="B373" s="169" t="s">
        <v>714</v>
      </c>
      <c r="C373" s="11" t="s">
        <v>1292</v>
      </c>
      <c r="D373" s="11"/>
      <c r="E373" s="155"/>
      <c r="F373" s="155"/>
      <c r="G373" s="156"/>
      <c r="H373" s="156"/>
      <c r="I373" s="68"/>
      <c r="J373" s="68"/>
      <c r="K373" s="73"/>
      <c r="L373" s="54"/>
      <c r="M373" s="55"/>
      <c r="N373" s="54"/>
      <c r="O373" s="55"/>
      <c r="P373" s="54"/>
      <c r="Q373" s="55"/>
      <c r="R373" s="54"/>
      <c r="S373" s="55"/>
      <c r="T373" s="54"/>
      <c r="U373" s="55"/>
      <c r="V373" s="56"/>
      <c r="W373" s="55"/>
      <c r="X373" s="56"/>
      <c r="Y373" s="55"/>
      <c r="Z373" s="56"/>
      <c r="AA373" s="55"/>
      <c r="AB373" s="56"/>
      <c r="AC373" s="55"/>
      <c r="AD373" s="56"/>
      <c r="AE373" s="55"/>
      <c r="AF373" s="56"/>
      <c r="AG373" s="56" t="str">
        <f t="shared" si="113"/>
        <v/>
      </c>
      <c r="AH373" s="55"/>
      <c r="AI373" s="56"/>
      <c r="AJ373" s="55"/>
      <c r="AK373" s="56"/>
      <c r="AL373" s="55"/>
      <c r="AM373" s="54"/>
      <c r="AN373" s="54" t="str">
        <f t="shared" si="112"/>
        <v/>
      </c>
      <c r="AO373" s="55"/>
      <c r="AP373" s="54"/>
      <c r="AQ373" s="55"/>
      <c r="AR373" s="54"/>
      <c r="AS373" s="55"/>
      <c r="AT373" s="54"/>
      <c r="AU373" s="56" t="str">
        <f t="shared" si="122"/>
        <v/>
      </c>
      <c r="AV373" s="56"/>
      <c r="AW373" s="54"/>
      <c r="AX373" s="54"/>
      <c r="AY373" s="69" t="str">
        <f t="shared" si="121"/>
        <v/>
      </c>
      <c r="AZ373" s="69"/>
      <c r="BA373" s="50"/>
      <c r="BB373" s="51"/>
      <c r="BC373" s="51"/>
      <c r="BD373" s="149" t="str">
        <f t="shared" si="123"/>
        <v>--</v>
      </c>
      <c r="BE373" s="150" t="str">
        <f t="shared" si="128"/>
        <v>--</v>
      </c>
      <c r="BF373" s="150" t="str">
        <f t="shared" si="126"/>
        <v>--</v>
      </c>
      <c r="BG373" s="151" t="str">
        <f t="shared" si="125"/>
        <v>--</v>
      </c>
      <c r="BH373" s="149" t="str">
        <f t="shared" si="114"/>
        <v>--</v>
      </c>
      <c r="BI373" s="150" t="str">
        <f t="shared" si="115"/>
        <v>--</v>
      </c>
      <c r="BJ373" s="150" t="str">
        <f t="shared" si="116"/>
        <v>--</v>
      </c>
      <c r="BK373" s="151" t="str">
        <f t="shared" si="117"/>
        <v>--</v>
      </c>
      <c r="BL373" s="49" t="str">
        <f t="shared" si="118"/>
        <v/>
      </c>
      <c r="BM373" s="50" t="str">
        <f t="shared" si="127"/>
        <v/>
      </c>
      <c r="BN373" s="49" t="str">
        <f t="shared" si="119"/>
        <v/>
      </c>
      <c r="BO373" s="50" t="str">
        <f t="shared" si="120"/>
        <v/>
      </c>
      <c r="BP373" s="50"/>
      <c r="BQ373" s="50"/>
      <c r="BR373" s="51"/>
      <c r="BS373" s="51"/>
      <c r="BT373" s="51"/>
      <c r="BU373" s="51"/>
      <c r="BV373" s="50">
        <v>1</v>
      </c>
      <c r="BW373" s="50">
        <v>1</v>
      </c>
      <c r="BX373" s="50">
        <v>1</v>
      </c>
      <c r="BY373" s="50">
        <v>1</v>
      </c>
    </row>
    <row r="374" spans="1:77" s="48" customFormat="1" ht="15" customHeight="1">
      <c r="A374" s="223">
        <v>400</v>
      </c>
      <c r="B374" s="169" t="s">
        <v>715</v>
      </c>
      <c r="C374" s="11" t="s">
        <v>716</v>
      </c>
      <c r="D374" s="11"/>
      <c r="E374" s="155"/>
      <c r="F374" s="155"/>
      <c r="G374" s="156"/>
      <c r="H374" s="156"/>
      <c r="I374" s="68"/>
      <c r="J374" s="68"/>
      <c r="K374" s="73"/>
      <c r="L374" s="54"/>
      <c r="M374" s="55"/>
      <c r="N374" s="54"/>
      <c r="O374" s="55"/>
      <c r="P374" s="54"/>
      <c r="Q374" s="55"/>
      <c r="R374" s="54"/>
      <c r="S374" s="55"/>
      <c r="T374" s="54"/>
      <c r="U374" s="55"/>
      <c r="V374" s="56"/>
      <c r="W374" s="55"/>
      <c r="X374" s="56"/>
      <c r="Y374" s="55"/>
      <c r="Z374" s="56"/>
      <c r="AA374" s="55"/>
      <c r="AB374" s="56"/>
      <c r="AC374" s="55"/>
      <c r="AD374" s="56"/>
      <c r="AE374" s="55"/>
      <c r="AF374" s="56"/>
      <c r="AG374" s="56" t="str">
        <f t="shared" si="113"/>
        <v/>
      </c>
      <c r="AH374" s="55"/>
      <c r="AI374" s="56"/>
      <c r="AJ374" s="55"/>
      <c r="AK374" s="56"/>
      <c r="AL374" s="55"/>
      <c r="AM374" s="54"/>
      <c r="AN374" s="54" t="str">
        <f t="shared" si="112"/>
        <v/>
      </c>
      <c r="AO374" s="55"/>
      <c r="AP374" s="54"/>
      <c r="AQ374" s="55"/>
      <c r="AR374" s="54"/>
      <c r="AS374" s="55"/>
      <c r="AT374" s="54"/>
      <c r="AU374" s="56" t="str">
        <f t="shared" si="122"/>
        <v/>
      </c>
      <c r="AV374" s="56"/>
      <c r="AW374" s="54"/>
      <c r="AX374" s="54"/>
      <c r="AY374" s="69" t="str">
        <f t="shared" si="121"/>
        <v/>
      </c>
      <c r="AZ374" s="69"/>
      <c r="BA374" s="50"/>
      <c r="BB374" s="51"/>
      <c r="BC374" s="51"/>
      <c r="BD374" s="149" t="str">
        <f t="shared" si="123"/>
        <v>--</v>
      </c>
      <c r="BE374" s="150" t="str">
        <f t="shared" si="128"/>
        <v>--</v>
      </c>
      <c r="BF374" s="150" t="str">
        <f t="shared" si="126"/>
        <v>--</v>
      </c>
      <c r="BG374" s="151" t="str">
        <f t="shared" si="125"/>
        <v>--</v>
      </c>
      <c r="BH374" s="149" t="str">
        <f t="shared" si="114"/>
        <v>--</v>
      </c>
      <c r="BI374" s="150" t="str">
        <f t="shared" si="115"/>
        <v>--</v>
      </c>
      <c r="BJ374" s="150" t="str">
        <f t="shared" si="116"/>
        <v>--</v>
      </c>
      <c r="BK374" s="151" t="str">
        <f t="shared" si="117"/>
        <v>--</v>
      </c>
      <c r="BL374" s="49" t="str">
        <f t="shared" si="118"/>
        <v/>
      </c>
      <c r="BM374" s="50" t="str">
        <f t="shared" si="127"/>
        <v/>
      </c>
      <c r="BN374" s="49" t="str">
        <f t="shared" si="119"/>
        <v/>
      </c>
      <c r="BO374" s="50" t="str">
        <f t="shared" si="120"/>
        <v/>
      </c>
      <c r="BP374" s="50"/>
      <c r="BQ374" s="50"/>
      <c r="BR374" s="51"/>
      <c r="BS374" s="51"/>
      <c r="BT374" s="51"/>
      <c r="BU374" s="51"/>
      <c r="BV374" s="50">
        <v>1</v>
      </c>
      <c r="BW374" s="50">
        <v>1</v>
      </c>
      <c r="BX374" s="50">
        <v>1</v>
      </c>
      <c r="BY374" s="50">
        <v>1</v>
      </c>
    </row>
    <row r="375" spans="1:77" s="48" customFormat="1">
      <c r="A375" s="223">
        <v>589</v>
      </c>
      <c r="B375" s="169" t="s">
        <v>717</v>
      </c>
      <c r="C375" s="53" t="s">
        <v>1464</v>
      </c>
      <c r="D375" s="302" t="s">
        <v>1494</v>
      </c>
      <c r="E375" s="160"/>
      <c r="F375" s="160"/>
      <c r="G375" s="161"/>
      <c r="H375" s="161"/>
      <c r="I375" s="130"/>
      <c r="J375" s="130"/>
      <c r="K375" s="75"/>
      <c r="L375" s="54"/>
      <c r="M375" s="55"/>
      <c r="N375" s="54"/>
      <c r="O375" s="55"/>
      <c r="P375" s="54"/>
      <c r="Q375" s="55"/>
      <c r="R375" s="54"/>
      <c r="S375" s="55"/>
      <c r="T375" s="54"/>
      <c r="U375" s="55"/>
      <c r="V375" s="56"/>
      <c r="W375" s="55"/>
      <c r="X375" s="56">
        <v>120</v>
      </c>
      <c r="Y375" s="55">
        <v>36251</v>
      </c>
      <c r="Z375" s="56"/>
      <c r="AA375" s="55"/>
      <c r="AB375" s="56"/>
      <c r="AC375" s="55"/>
      <c r="AD375" s="56"/>
      <c r="AE375" s="55"/>
      <c r="AF375" s="56"/>
      <c r="AG375" s="56" t="str">
        <f t="shared" si="113"/>
        <v/>
      </c>
      <c r="AH375" s="55"/>
      <c r="AI375" s="56"/>
      <c r="AJ375" s="55"/>
      <c r="AK375" s="56"/>
      <c r="AL375" s="55"/>
      <c r="AM375" s="54"/>
      <c r="AN375" s="54" t="str">
        <f t="shared" si="112"/>
        <v/>
      </c>
      <c r="AO375" s="55"/>
      <c r="AP375" s="54"/>
      <c r="AQ375" s="55"/>
      <c r="AR375" s="54"/>
      <c r="AS375" s="55"/>
      <c r="AT375" s="54"/>
      <c r="AU375" s="56" t="str">
        <f t="shared" si="122"/>
        <v/>
      </c>
      <c r="AV375" s="56"/>
      <c r="AW375" s="54"/>
      <c r="AX375" s="54"/>
      <c r="AY375" s="69">
        <f t="shared" si="121"/>
        <v>1</v>
      </c>
      <c r="AZ375" s="69">
        <v>1</v>
      </c>
      <c r="BA375" s="50"/>
      <c r="BB375" s="51"/>
      <c r="BC375" s="51"/>
      <c r="BD375" s="149" t="str">
        <f t="shared" si="123"/>
        <v>--</v>
      </c>
      <c r="BE375" s="150" t="str">
        <f t="shared" si="128"/>
        <v>--</v>
      </c>
      <c r="BF375" s="150" t="str">
        <f t="shared" si="126"/>
        <v>--</v>
      </c>
      <c r="BG375" s="151" t="str">
        <f t="shared" si="125"/>
        <v>--</v>
      </c>
      <c r="BH375" s="149" t="str">
        <f t="shared" si="114"/>
        <v>--</v>
      </c>
      <c r="BI375" s="150" t="str">
        <f t="shared" si="115"/>
        <v>--</v>
      </c>
      <c r="BJ375" s="150" t="str">
        <f t="shared" si="116"/>
        <v>--</v>
      </c>
      <c r="BK375" s="151" t="str">
        <f t="shared" si="117"/>
        <v>--</v>
      </c>
      <c r="BL375" s="49">
        <f t="shared" si="118"/>
        <v>120</v>
      </c>
      <c r="BM375" s="50" t="str">
        <f t="shared" si="127"/>
        <v>O</v>
      </c>
      <c r="BN375" s="49">
        <f t="shared" si="119"/>
        <v>120</v>
      </c>
      <c r="BO375" s="50" t="str">
        <f t="shared" si="120"/>
        <v>O</v>
      </c>
      <c r="BP375" s="50"/>
      <c r="BQ375" s="50"/>
      <c r="BR375" s="51"/>
      <c r="BS375" s="51"/>
      <c r="BT375" s="51"/>
      <c r="BU375" s="51"/>
      <c r="BV375" s="50">
        <v>1</v>
      </c>
      <c r="BW375" s="50">
        <v>1</v>
      </c>
      <c r="BX375" s="50">
        <v>1</v>
      </c>
      <c r="BY375" s="50">
        <v>1</v>
      </c>
    </row>
    <row r="376" spans="1:77" s="48" customFormat="1" ht="15" customHeight="1">
      <c r="A376" s="223">
        <v>446</v>
      </c>
      <c r="B376" s="169" t="s">
        <v>718</v>
      </c>
      <c r="C376" s="53" t="s">
        <v>719</v>
      </c>
      <c r="D376" s="302" t="s">
        <v>1494</v>
      </c>
      <c r="E376" s="132"/>
      <c r="F376" s="132"/>
      <c r="G376" s="152"/>
      <c r="H376" s="152"/>
      <c r="I376" s="66"/>
      <c r="J376" s="66"/>
      <c r="K376" s="52" t="s">
        <v>25</v>
      </c>
      <c r="L376" s="54"/>
      <c r="M376" s="55"/>
      <c r="N376" s="54">
        <v>0.02</v>
      </c>
      <c r="O376" s="55">
        <v>42736</v>
      </c>
      <c r="P376" s="54"/>
      <c r="Q376" s="55"/>
      <c r="R376" s="54"/>
      <c r="S376" s="55"/>
      <c r="T376" s="54"/>
      <c r="U376" s="55"/>
      <c r="V376" s="56"/>
      <c r="W376" s="55"/>
      <c r="X376" s="56"/>
      <c r="Y376" s="55"/>
      <c r="Z376" s="56"/>
      <c r="AA376" s="55"/>
      <c r="AB376" s="56"/>
      <c r="AC376" s="55"/>
      <c r="AD376" s="56"/>
      <c r="AE376" s="55"/>
      <c r="AF376" s="56"/>
      <c r="AG376" s="56" t="str">
        <f t="shared" si="113"/>
        <v/>
      </c>
      <c r="AH376" s="55"/>
      <c r="AI376" s="56"/>
      <c r="AJ376" s="55"/>
      <c r="AK376" s="56"/>
      <c r="AL376" s="55"/>
      <c r="AM376" s="54"/>
      <c r="AN376" s="54" t="str">
        <f t="shared" si="112"/>
        <v/>
      </c>
      <c r="AO376" s="55"/>
      <c r="AP376" s="54"/>
      <c r="AQ376" s="55"/>
      <c r="AR376" s="54"/>
      <c r="AS376" s="55"/>
      <c r="AT376" s="54"/>
      <c r="AU376" s="56" t="str">
        <f t="shared" si="122"/>
        <v/>
      </c>
      <c r="AV376" s="56"/>
      <c r="AW376" s="54"/>
      <c r="AX376" s="54"/>
      <c r="AY376" s="69">
        <f t="shared" si="121"/>
        <v>1</v>
      </c>
      <c r="AZ376" s="69">
        <v>1</v>
      </c>
      <c r="BA376" s="50"/>
      <c r="BB376" s="51"/>
      <c r="BC376" s="51"/>
      <c r="BD376" s="149" t="str">
        <f t="shared" si="123"/>
        <v>--</v>
      </c>
      <c r="BE376" s="150" t="str">
        <f t="shared" si="128"/>
        <v>--</v>
      </c>
      <c r="BF376" s="150" t="str">
        <f t="shared" si="126"/>
        <v>--</v>
      </c>
      <c r="BG376" s="151" t="str">
        <f t="shared" si="125"/>
        <v>--</v>
      </c>
      <c r="BH376" s="149" t="str">
        <f t="shared" si="114"/>
        <v>--</v>
      </c>
      <c r="BI376" s="150" t="str">
        <f t="shared" si="115"/>
        <v>--</v>
      </c>
      <c r="BJ376" s="150" t="str">
        <f t="shared" si="116"/>
        <v>--</v>
      </c>
      <c r="BK376" s="151" t="str">
        <f t="shared" si="117"/>
        <v>--</v>
      </c>
      <c r="BL376" s="49">
        <f t="shared" si="118"/>
        <v>0.02</v>
      </c>
      <c r="BM376" s="50" t="str">
        <f t="shared" si="127"/>
        <v>Tint</v>
      </c>
      <c r="BN376" s="49">
        <f t="shared" si="119"/>
        <v>0.02</v>
      </c>
      <c r="BO376" s="50" t="str">
        <f t="shared" si="120"/>
        <v>Tint</v>
      </c>
      <c r="BP376" s="50"/>
      <c r="BQ376" s="50"/>
      <c r="BR376" s="51"/>
      <c r="BS376" s="51"/>
      <c r="BT376" s="51"/>
      <c r="BU376" s="51"/>
      <c r="BV376" s="50">
        <v>1</v>
      </c>
      <c r="BW376" s="50">
        <v>1</v>
      </c>
      <c r="BX376" s="50">
        <v>1</v>
      </c>
      <c r="BY376" s="50">
        <v>1</v>
      </c>
    </row>
    <row r="377" spans="1:77" s="48" customFormat="1" ht="15" customHeight="1">
      <c r="A377" s="223">
        <v>124</v>
      </c>
      <c r="B377" s="169" t="s">
        <v>720</v>
      </c>
      <c r="C377" s="53" t="s">
        <v>721</v>
      </c>
      <c r="D377" s="13"/>
      <c r="E377" s="132"/>
      <c r="F377" s="132"/>
      <c r="G377" s="152"/>
      <c r="H377" s="152"/>
      <c r="I377" s="66"/>
      <c r="J377" s="66"/>
      <c r="K377" s="52" t="s">
        <v>25</v>
      </c>
      <c r="L377" s="54"/>
      <c r="M377" s="55"/>
      <c r="N377" s="54"/>
      <c r="O377" s="55"/>
      <c r="P377" s="54"/>
      <c r="Q377" s="55"/>
      <c r="R377" s="54">
        <v>1E-3</v>
      </c>
      <c r="S377" s="55">
        <v>37135</v>
      </c>
      <c r="T377" s="54">
        <v>1E-3</v>
      </c>
      <c r="U377" s="55">
        <v>37135</v>
      </c>
      <c r="V377" s="56">
        <v>5.0000000000000001E-3</v>
      </c>
      <c r="W377" s="55">
        <v>37135</v>
      </c>
      <c r="X377" s="56"/>
      <c r="Y377" s="55"/>
      <c r="Z377" s="56"/>
      <c r="AA377" s="55"/>
      <c r="AB377" s="56"/>
      <c r="AC377" s="55"/>
      <c r="AD377" s="56"/>
      <c r="AE377" s="55"/>
      <c r="AF377" s="56">
        <v>5.1000000000000003E-6</v>
      </c>
      <c r="AG377" s="56">
        <f t="shared" si="113"/>
        <v>0.19607843137254899</v>
      </c>
      <c r="AH377" s="55">
        <v>36251</v>
      </c>
      <c r="AI377" s="56"/>
      <c r="AJ377" s="55"/>
      <c r="AK377" s="56"/>
      <c r="AL377" s="55"/>
      <c r="AM377" s="54"/>
      <c r="AN377" s="54" t="str">
        <f t="shared" si="112"/>
        <v/>
      </c>
      <c r="AO377" s="55"/>
      <c r="AP377" s="54">
        <v>5.0000000000000001E-3</v>
      </c>
      <c r="AQ377" s="55">
        <v>40422</v>
      </c>
      <c r="AR377" s="54">
        <v>0.4</v>
      </c>
      <c r="AS377" s="55">
        <v>40422</v>
      </c>
      <c r="AT377" s="54"/>
      <c r="AU377" s="56" t="str">
        <f t="shared" si="122"/>
        <v/>
      </c>
      <c r="AV377" s="56"/>
      <c r="AW377" s="54"/>
      <c r="AX377" s="54"/>
      <c r="AY377" s="69">
        <f t="shared" si="121"/>
        <v>1</v>
      </c>
      <c r="AZ377" s="69">
        <v>1</v>
      </c>
      <c r="BA377" s="50"/>
      <c r="BB377" s="51"/>
      <c r="BC377" s="51"/>
      <c r="BD377" s="149">
        <f t="shared" si="123"/>
        <v>0.19607843137254899</v>
      </c>
      <c r="BE377" s="150" t="str">
        <f t="shared" si="128"/>
        <v>--</v>
      </c>
      <c r="BF377" s="150" t="str">
        <f t="shared" si="126"/>
        <v>O</v>
      </c>
      <c r="BG377" s="151">
        <f t="shared" si="125"/>
        <v>36251</v>
      </c>
      <c r="BH377" s="149" t="str">
        <f t="shared" si="114"/>
        <v>--</v>
      </c>
      <c r="BI377" s="150" t="str">
        <f t="shared" si="115"/>
        <v>--</v>
      </c>
      <c r="BJ377" s="150" t="str">
        <f t="shared" si="116"/>
        <v>--</v>
      </c>
      <c r="BK377" s="151" t="str">
        <f t="shared" si="117"/>
        <v>--</v>
      </c>
      <c r="BL377" s="49" t="str">
        <f t="shared" si="118"/>
        <v/>
      </c>
      <c r="BM377" s="50" t="str">
        <f t="shared" si="127"/>
        <v/>
      </c>
      <c r="BN377" s="49" t="str">
        <f t="shared" si="119"/>
        <v/>
      </c>
      <c r="BO377" s="50" t="str">
        <f t="shared" si="120"/>
        <v/>
      </c>
      <c r="BP377" s="50"/>
      <c r="BQ377" s="50"/>
      <c r="BR377" s="51"/>
      <c r="BS377" s="51"/>
      <c r="BT377" s="51"/>
      <c r="BU377" s="51"/>
      <c r="BV377" s="50">
        <v>1</v>
      </c>
      <c r="BW377" s="50">
        <v>1</v>
      </c>
      <c r="BX377" s="50">
        <v>1</v>
      </c>
      <c r="BY377" s="50">
        <v>1</v>
      </c>
    </row>
    <row r="378" spans="1:77" s="48" customFormat="1" ht="15" customHeight="1">
      <c r="A378" s="223">
        <v>485</v>
      </c>
      <c r="B378" s="171" t="s">
        <v>722</v>
      </c>
      <c r="C378" s="37" t="s">
        <v>723</v>
      </c>
      <c r="D378" s="37"/>
      <c r="E378" s="153"/>
      <c r="F378" s="153"/>
      <c r="G378" s="154"/>
      <c r="H378" s="154"/>
      <c r="I378" s="67"/>
      <c r="J378" s="67"/>
      <c r="K378" s="72"/>
      <c r="L378" s="54"/>
      <c r="M378" s="55"/>
      <c r="N378" s="54">
        <v>6</v>
      </c>
      <c r="O378" s="55">
        <v>42248</v>
      </c>
      <c r="P378" s="54"/>
      <c r="Q378" s="55"/>
      <c r="R378" s="54"/>
      <c r="S378" s="55"/>
      <c r="T378" s="54"/>
      <c r="U378" s="55"/>
      <c r="V378" s="56"/>
      <c r="W378" s="55"/>
      <c r="X378" s="56"/>
      <c r="Y378" s="55"/>
      <c r="Z378" s="56"/>
      <c r="AA378" s="55"/>
      <c r="AB378" s="56"/>
      <c r="AC378" s="55"/>
      <c r="AD378" s="56"/>
      <c r="AE378" s="55"/>
      <c r="AF378" s="56"/>
      <c r="AG378" s="56" t="str">
        <f t="shared" si="113"/>
        <v/>
      </c>
      <c r="AH378" s="55"/>
      <c r="AI378" s="56"/>
      <c r="AJ378" s="55"/>
      <c r="AK378" s="56"/>
      <c r="AL378" s="55"/>
      <c r="AM378" s="54"/>
      <c r="AN378" s="54" t="str">
        <f t="shared" si="112"/>
        <v/>
      </c>
      <c r="AO378" s="55"/>
      <c r="AP378" s="54">
        <v>2E-3</v>
      </c>
      <c r="AQ378" s="55">
        <v>31837</v>
      </c>
      <c r="AR378" s="54"/>
      <c r="AS378" s="55"/>
      <c r="AT378" s="54"/>
      <c r="AU378" s="56" t="str">
        <f t="shared" si="122"/>
        <v/>
      </c>
      <c r="AV378" s="56"/>
      <c r="AW378" s="54"/>
      <c r="AX378" s="54"/>
      <c r="AY378" s="69">
        <f t="shared" si="121"/>
        <v>1</v>
      </c>
      <c r="AZ378" s="69"/>
      <c r="BA378" s="50"/>
      <c r="BB378" s="51"/>
      <c r="BC378" s="51"/>
      <c r="BD378" s="149" t="str">
        <f t="shared" si="123"/>
        <v>--</v>
      </c>
      <c r="BE378" s="150" t="str">
        <f t="shared" si="128"/>
        <v>--</v>
      </c>
      <c r="BF378" s="150" t="str">
        <f t="shared" si="126"/>
        <v>--</v>
      </c>
      <c r="BG378" s="151" t="str">
        <f t="shared" si="125"/>
        <v>--</v>
      </c>
      <c r="BH378" s="149" t="str">
        <f t="shared" si="114"/>
        <v>--</v>
      </c>
      <c r="BI378" s="150" t="str">
        <f t="shared" si="115"/>
        <v>--</v>
      </c>
      <c r="BJ378" s="150" t="str">
        <f t="shared" si="116"/>
        <v>--</v>
      </c>
      <c r="BK378" s="151" t="str">
        <f t="shared" si="117"/>
        <v>--</v>
      </c>
      <c r="BL378" s="49">
        <f t="shared" si="118"/>
        <v>6</v>
      </c>
      <c r="BM378" s="50" t="str">
        <f t="shared" si="127"/>
        <v>Tint</v>
      </c>
      <c r="BN378" s="49">
        <f t="shared" si="119"/>
        <v>6</v>
      </c>
      <c r="BO378" s="50" t="str">
        <f t="shared" si="120"/>
        <v>Tint</v>
      </c>
      <c r="BP378" s="50"/>
      <c r="BQ378" s="50"/>
      <c r="BR378" s="51"/>
      <c r="BS378" s="51"/>
      <c r="BT378" s="51"/>
      <c r="BU378" s="51"/>
      <c r="BV378" s="50">
        <v>1</v>
      </c>
      <c r="BW378" s="50">
        <v>1</v>
      </c>
      <c r="BX378" s="50">
        <v>1</v>
      </c>
      <c r="BY378" s="50">
        <v>1</v>
      </c>
    </row>
    <row r="379" spans="1:77" s="48" customFormat="1" ht="24" customHeight="1">
      <c r="A379" s="223">
        <v>486</v>
      </c>
      <c r="B379" s="169" t="s">
        <v>724</v>
      </c>
      <c r="C379" s="53" t="s">
        <v>725</v>
      </c>
      <c r="D379" s="13"/>
      <c r="E379" s="132"/>
      <c r="F379" s="132"/>
      <c r="G379" s="152"/>
      <c r="H379" s="152"/>
      <c r="I379" s="66"/>
      <c r="J379" s="66"/>
      <c r="K379" s="52" t="s">
        <v>25</v>
      </c>
      <c r="L379" s="54"/>
      <c r="M379" s="55"/>
      <c r="N379" s="54"/>
      <c r="O379" s="55"/>
      <c r="P379" s="54"/>
      <c r="Q379" s="55"/>
      <c r="R379" s="54"/>
      <c r="S379" s="55"/>
      <c r="T379" s="54"/>
      <c r="U379" s="55"/>
      <c r="V379" s="56"/>
      <c r="W379" s="55"/>
      <c r="X379" s="56"/>
      <c r="Y379" s="55"/>
      <c r="Z379" s="56"/>
      <c r="AA379" s="55"/>
      <c r="AB379" s="56"/>
      <c r="AC379" s="55"/>
      <c r="AD379" s="56"/>
      <c r="AE379" s="55"/>
      <c r="AF379" s="56"/>
      <c r="AG379" s="56" t="str">
        <f t="shared" si="113"/>
        <v/>
      </c>
      <c r="AH379" s="55"/>
      <c r="AI379" s="56"/>
      <c r="AJ379" s="55"/>
      <c r="AK379" s="56"/>
      <c r="AL379" s="55"/>
      <c r="AM379" s="54"/>
      <c r="AN379" s="54" t="str">
        <f t="shared" si="112"/>
        <v/>
      </c>
      <c r="AO379" s="55"/>
      <c r="AP379" s="54">
        <v>3.0000000000000001E-3</v>
      </c>
      <c r="AQ379" s="55">
        <v>32021</v>
      </c>
      <c r="AR379" s="54"/>
      <c r="AS379" s="55"/>
      <c r="AT379" s="54"/>
      <c r="AU379" s="56" t="str">
        <f t="shared" si="122"/>
        <v/>
      </c>
      <c r="AV379" s="56"/>
      <c r="AW379" s="54"/>
      <c r="AX379" s="54"/>
      <c r="AY379" s="69" t="str">
        <f t="shared" si="121"/>
        <v/>
      </c>
      <c r="AZ379" s="69"/>
      <c r="BA379" s="50"/>
      <c r="BB379" s="51"/>
      <c r="BC379" s="51"/>
      <c r="BD379" s="149" t="str">
        <f t="shared" si="123"/>
        <v>--</v>
      </c>
      <c r="BE379" s="150" t="str">
        <f t="shared" si="128"/>
        <v>--</v>
      </c>
      <c r="BF379" s="150" t="str">
        <f t="shared" si="126"/>
        <v>--</v>
      </c>
      <c r="BG379" s="151" t="str">
        <f t="shared" si="125"/>
        <v>--</v>
      </c>
      <c r="BH379" s="149" t="str">
        <f t="shared" si="114"/>
        <v>--</v>
      </c>
      <c r="BI379" s="150" t="str">
        <f t="shared" si="115"/>
        <v>--</v>
      </c>
      <c r="BJ379" s="150" t="str">
        <f t="shared" si="116"/>
        <v>--</v>
      </c>
      <c r="BK379" s="151" t="str">
        <f t="shared" si="117"/>
        <v>--</v>
      </c>
      <c r="BL379" s="49" t="str">
        <f t="shared" si="118"/>
        <v/>
      </c>
      <c r="BM379" s="50" t="str">
        <f t="shared" si="127"/>
        <v/>
      </c>
      <c r="BN379" s="49" t="str">
        <f t="shared" si="119"/>
        <v/>
      </c>
      <c r="BO379" s="50" t="str">
        <f t="shared" si="120"/>
        <v/>
      </c>
      <c r="BP379" s="50"/>
      <c r="BQ379" s="50"/>
      <c r="BR379" s="51"/>
      <c r="BS379" s="51"/>
      <c r="BT379" s="51"/>
      <c r="BU379" s="51"/>
      <c r="BV379" s="50">
        <v>1</v>
      </c>
      <c r="BW379" s="50">
        <v>1</v>
      </c>
      <c r="BX379" s="50">
        <v>1</v>
      </c>
      <c r="BY379" s="50">
        <v>1</v>
      </c>
    </row>
    <row r="380" spans="1:77" s="48" customFormat="1" ht="15" customHeight="1">
      <c r="A380" s="223">
        <v>487</v>
      </c>
      <c r="B380" s="169" t="s">
        <v>726</v>
      </c>
      <c r="C380" s="53" t="s">
        <v>727</v>
      </c>
      <c r="D380" s="13"/>
      <c r="E380" s="132"/>
      <c r="F380" s="132"/>
      <c r="G380" s="152"/>
      <c r="H380" s="152"/>
      <c r="I380" s="66"/>
      <c r="J380" s="66"/>
      <c r="K380" s="52"/>
      <c r="L380" s="54"/>
      <c r="M380" s="55"/>
      <c r="N380" s="54"/>
      <c r="O380" s="55"/>
      <c r="P380" s="54"/>
      <c r="Q380" s="55"/>
      <c r="R380" s="54"/>
      <c r="S380" s="55"/>
      <c r="T380" s="54"/>
      <c r="U380" s="55"/>
      <c r="V380" s="56"/>
      <c r="W380" s="55"/>
      <c r="X380" s="56"/>
      <c r="Y380" s="55"/>
      <c r="Z380" s="56"/>
      <c r="AA380" s="55"/>
      <c r="AB380" s="56"/>
      <c r="AC380" s="55"/>
      <c r="AD380" s="56"/>
      <c r="AE380" s="55"/>
      <c r="AF380" s="56"/>
      <c r="AG380" s="56" t="str">
        <f t="shared" si="113"/>
        <v/>
      </c>
      <c r="AH380" s="55"/>
      <c r="AI380" s="56"/>
      <c r="AJ380" s="55"/>
      <c r="AK380" s="56"/>
      <c r="AL380" s="55"/>
      <c r="AM380" s="54"/>
      <c r="AN380" s="54" t="str">
        <f t="shared" si="112"/>
        <v/>
      </c>
      <c r="AO380" s="55"/>
      <c r="AP380" s="54"/>
      <c r="AQ380" s="55"/>
      <c r="AR380" s="54"/>
      <c r="AS380" s="55"/>
      <c r="AT380" s="54"/>
      <c r="AU380" s="56" t="str">
        <f t="shared" si="122"/>
        <v/>
      </c>
      <c r="AV380" s="56"/>
      <c r="AW380" s="54"/>
      <c r="AX380" s="54"/>
      <c r="AY380" s="69" t="str">
        <f t="shared" si="121"/>
        <v/>
      </c>
      <c r="AZ380" s="69"/>
      <c r="BA380" s="50"/>
      <c r="BB380" s="51"/>
      <c r="BC380" s="51"/>
      <c r="BD380" s="149" t="str">
        <f t="shared" si="123"/>
        <v>--</v>
      </c>
      <c r="BE380" s="150" t="str">
        <f t="shared" si="128"/>
        <v>--</v>
      </c>
      <c r="BF380" s="150" t="str">
        <f t="shared" si="126"/>
        <v>--</v>
      </c>
      <c r="BG380" s="151" t="str">
        <f t="shared" si="125"/>
        <v>--</v>
      </c>
      <c r="BH380" s="149" t="str">
        <f t="shared" si="114"/>
        <v>--</v>
      </c>
      <c r="BI380" s="150" t="str">
        <f t="shared" si="115"/>
        <v>--</v>
      </c>
      <c r="BJ380" s="150" t="str">
        <f t="shared" si="116"/>
        <v>--</v>
      </c>
      <c r="BK380" s="151" t="str">
        <f t="shared" si="117"/>
        <v>--</v>
      </c>
      <c r="BL380" s="49" t="str">
        <f t="shared" si="118"/>
        <v/>
      </c>
      <c r="BM380" s="50" t="str">
        <f t="shared" si="127"/>
        <v/>
      </c>
      <c r="BN380" s="49" t="str">
        <f t="shared" si="119"/>
        <v/>
      </c>
      <c r="BO380" s="50" t="str">
        <f t="shared" si="120"/>
        <v/>
      </c>
      <c r="BP380" s="50"/>
      <c r="BQ380" s="50"/>
      <c r="BR380" s="51"/>
      <c r="BS380" s="51"/>
      <c r="BT380" s="51"/>
      <c r="BU380" s="51"/>
      <c r="BV380" s="50">
        <v>1</v>
      </c>
      <c r="BW380" s="50">
        <v>1</v>
      </c>
      <c r="BX380" s="50">
        <v>1</v>
      </c>
      <c r="BY380" s="50">
        <v>1</v>
      </c>
    </row>
    <row r="381" spans="1:77" s="48" customFormat="1">
      <c r="A381" s="223">
        <v>489</v>
      </c>
      <c r="B381" s="291">
        <v>489</v>
      </c>
      <c r="C381" s="53" t="s">
        <v>728</v>
      </c>
      <c r="D381" s="13"/>
      <c r="E381" s="132"/>
      <c r="F381" s="132"/>
      <c r="G381" s="152"/>
      <c r="H381" s="152"/>
      <c r="I381" s="66"/>
      <c r="J381" s="66"/>
      <c r="K381" s="52"/>
      <c r="L381" s="54"/>
      <c r="M381" s="55"/>
      <c r="N381" s="54"/>
      <c r="O381" s="55"/>
      <c r="P381" s="54"/>
      <c r="Q381" s="55"/>
      <c r="R381" s="54"/>
      <c r="S381" s="55"/>
      <c r="T381" s="54"/>
      <c r="U381" s="55"/>
      <c r="V381" s="56"/>
      <c r="W381" s="55"/>
      <c r="X381" s="56"/>
      <c r="Y381" s="55"/>
      <c r="Z381" s="56"/>
      <c r="AA381" s="55"/>
      <c r="AB381" s="56"/>
      <c r="AC381" s="55"/>
      <c r="AD381" s="56"/>
      <c r="AE381" s="55"/>
      <c r="AF381" s="56"/>
      <c r="AG381" s="56" t="str">
        <f t="shared" si="113"/>
        <v/>
      </c>
      <c r="AH381" s="55"/>
      <c r="AI381" s="56"/>
      <c r="AJ381" s="55"/>
      <c r="AK381" s="56"/>
      <c r="AL381" s="55"/>
      <c r="AM381" s="54"/>
      <c r="AN381" s="54" t="str">
        <f t="shared" si="112"/>
        <v/>
      </c>
      <c r="AO381" s="55"/>
      <c r="AP381" s="54"/>
      <c r="AQ381" s="55"/>
      <c r="AR381" s="54"/>
      <c r="AS381" s="55"/>
      <c r="AT381" s="54"/>
      <c r="AU381" s="56" t="str">
        <f t="shared" si="122"/>
        <v/>
      </c>
      <c r="AV381" s="56"/>
      <c r="AW381" s="54"/>
      <c r="AX381" s="54"/>
      <c r="AY381" s="69" t="str">
        <f t="shared" si="121"/>
        <v/>
      </c>
      <c r="AZ381" s="69"/>
      <c r="BA381" s="50"/>
      <c r="BB381" s="51"/>
      <c r="BC381" s="51"/>
      <c r="BD381" s="149" t="str">
        <f t="shared" si="123"/>
        <v>--</v>
      </c>
      <c r="BE381" s="150" t="str">
        <f t="shared" si="128"/>
        <v>--</v>
      </c>
      <c r="BF381" s="150" t="str">
        <f t="shared" si="126"/>
        <v>--</v>
      </c>
      <c r="BG381" s="151" t="str">
        <f t="shared" si="125"/>
        <v>--</v>
      </c>
      <c r="BH381" s="149" t="str">
        <f t="shared" si="114"/>
        <v>--</v>
      </c>
      <c r="BI381" s="150" t="str">
        <f t="shared" si="115"/>
        <v>--</v>
      </c>
      <c r="BJ381" s="150" t="str">
        <f t="shared" si="116"/>
        <v>--</v>
      </c>
      <c r="BK381" s="151" t="str">
        <f t="shared" si="117"/>
        <v>--</v>
      </c>
      <c r="BL381" s="49" t="str">
        <f t="shared" si="118"/>
        <v/>
      </c>
      <c r="BM381" s="50" t="str">
        <f t="shared" si="127"/>
        <v/>
      </c>
      <c r="BN381" s="49" t="str">
        <f t="shared" si="119"/>
        <v/>
      </c>
      <c r="BO381" s="50" t="str">
        <f t="shared" si="120"/>
        <v/>
      </c>
      <c r="BP381" s="50"/>
      <c r="BQ381" s="50"/>
      <c r="BR381" s="51"/>
      <c r="BS381" s="51"/>
      <c r="BT381" s="51"/>
      <c r="BU381" s="51"/>
      <c r="BV381" s="50">
        <v>1</v>
      </c>
      <c r="BW381" s="50">
        <v>1</v>
      </c>
      <c r="BX381" s="50">
        <v>1</v>
      </c>
      <c r="BY381" s="50">
        <v>1</v>
      </c>
    </row>
    <row r="382" spans="1:77" s="48" customFormat="1" ht="24" customHeight="1">
      <c r="A382" s="223">
        <v>490</v>
      </c>
      <c r="B382" s="169" t="s">
        <v>729</v>
      </c>
      <c r="C382" s="13" t="s">
        <v>730</v>
      </c>
      <c r="D382" s="13"/>
      <c r="E382" s="162"/>
      <c r="F382" s="162"/>
      <c r="G382" s="163"/>
      <c r="H382" s="163"/>
      <c r="I382" s="70"/>
      <c r="J382" s="70"/>
      <c r="K382" s="76"/>
      <c r="L382" s="54"/>
      <c r="M382" s="55"/>
      <c r="N382" s="54"/>
      <c r="O382" s="55"/>
      <c r="P382" s="54"/>
      <c r="Q382" s="55"/>
      <c r="R382" s="54"/>
      <c r="S382" s="55"/>
      <c r="T382" s="54"/>
      <c r="U382" s="55"/>
      <c r="V382" s="56"/>
      <c r="W382" s="55"/>
      <c r="X382" s="56"/>
      <c r="Y382" s="55"/>
      <c r="Z382" s="56"/>
      <c r="AA382" s="55"/>
      <c r="AB382" s="56"/>
      <c r="AC382" s="55"/>
      <c r="AD382" s="56"/>
      <c r="AE382" s="55"/>
      <c r="AF382" s="56"/>
      <c r="AG382" s="56" t="str">
        <f t="shared" si="113"/>
        <v/>
      </c>
      <c r="AH382" s="55"/>
      <c r="AI382" s="56"/>
      <c r="AJ382" s="55"/>
      <c r="AK382" s="56"/>
      <c r="AL382" s="55"/>
      <c r="AM382" s="54"/>
      <c r="AN382" s="54" t="str">
        <f t="shared" si="112"/>
        <v/>
      </c>
      <c r="AO382" s="55"/>
      <c r="AP382" s="54"/>
      <c r="AQ382" s="55"/>
      <c r="AR382" s="54"/>
      <c r="AS382" s="55"/>
      <c r="AT382" s="54"/>
      <c r="AU382" s="56" t="str">
        <f t="shared" si="122"/>
        <v/>
      </c>
      <c r="AV382" s="56"/>
      <c r="AW382" s="54"/>
      <c r="AX382" s="54"/>
      <c r="AY382" s="69" t="str">
        <f t="shared" si="121"/>
        <v/>
      </c>
      <c r="AZ382" s="69"/>
      <c r="BA382" s="50"/>
      <c r="BB382" s="51"/>
      <c r="BC382" s="51"/>
      <c r="BD382" s="149" t="str">
        <f t="shared" si="123"/>
        <v>--</v>
      </c>
      <c r="BE382" s="150" t="str">
        <f t="shared" si="128"/>
        <v>--</v>
      </c>
      <c r="BF382" s="150" t="str">
        <f t="shared" si="126"/>
        <v>--</v>
      </c>
      <c r="BG382" s="151" t="str">
        <f t="shared" si="125"/>
        <v>--</v>
      </c>
      <c r="BH382" s="149" t="str">
        <f t="shared" si="114"/>
        <v>--</v>
      </c>
      <c r="BI382" s="150" t="str">
        <f t="shared" si="115"/>
        <v>--</v>
      </c>
      <c r="BJ382" s="150" t="str">
        <f t="shared" si="116"/>
        <v>--</v>
      </c>
      <c r="BK382" s="151" t="str">
        <f t="shared" si="117"/>
        <v>--</v>
      </c>
      <c r="BL382" s="49" t="str">
        <f t="shared" si="118"/>
        <v/>
      </c>
      <c r="BM382" s="50" t="str">
        <f t="shared" si="127"/>
        <v/>
      </c>
      <c r="BN382" s="49" t="str">
        <f t="shared" si="119"/>
        <v/>
      </c>
      <c r="BO382" s="50" t="str">
        <f t="shared" si="120"/>
        <v/>
      </c>
      <c r="BP382" s="50"/>
      <c r="BQ382" s="50"/>
      <c r="BR382" s="51"/>
      <c r="BS382" s="51"/>
      <c r="BT382" s="51"/>
      <c r="BU382" s="51"/>
      <c r="BV382" s="50">
        <v>1</v>
      </c>
      <c r="BW382" s="50">
        <v>1</v>
      </c>
      <c r="BX382" s="50">
        <v>1</v>
      </c>
      <c r="BY382" s="50">
        <v>1</v>
      </c>
    </row>
    <row r="383" spans="1:77" s="48" customFormat="1" ht="24" customHeight="1">
      <c r="A383" s="223">
        <v>491</v>
      </c>
      <c r="B383" s="169" t="s">
        <v>731</v>
      </c>
      <c r="C383" s="13" t="s">
        <v>732</v>
      </c>
      <c r="D383" s="13"/>
      <c r="E383" s="162"/>
      <c r="F383" s="162"/>
      <c r="G383" s="163"/>
      <c r="H383" s="163"/>
      <c r="I383" s="70"/>
      <c r="J383" s="70"/>
      <c r="K383" s="76"/>
      <c r="L383" s="54"/>
      <c r="M383" s="55"/>
      <c r="N383" s="54"/>
      <c r="O383" s="55"/>
      <c r="P383" s="54"/>
      <c r="Q383" s="55"/>
      <c r="R383" s="54"/>
      <c r="S383" s="55"/>
      <c r="T383" s="54"/>
      <c r="U383" s="55"/>
      <c r="V383" s="56"/>
      <c r="W383" s="55"/>
      <c r="X383" s="56"/>
      <c r="Y383" s="55"/>
      <c r="Z383" s="56"/>
      <c r="AA383" s="55"/>
      <c r="AB383" s="56"/>
      <c r="AC383" s="55"/>
      <c r="AD383" s="56"/>
      <c r="AE383" s="55"/>
      <c r="AF383" s="56"/>
      <c r="AG383" s="56" t="str">
        <f t="shared" si="113"/>
        <v/>
      </c>
      <c r="AH383" s="55"/>
      <c r="AI383" s="56"/>
      <c r="AJ383" s="55"/>
      <c r="AK383" s="56"/>
      <c r="AL383" s="55"/>
      <c r="AM383" s="54"/>
      <c r="AN383" s="54" t="str">
        <f t="shared" si="112"/>
        <v/>
      </c>
      <c r="AO383" s="55"/>
      <c r="AP383" s="54"/>
      <c r="AQ383" s="55"/>
      <c r="AR383" s="54"/>
      <c r="AS383" s="55"/>
      <c r="AT383" s="54"/>
      <c r="AU383" s="56" t="str">
        <f t="shared" si="122"/>
        <v/>
      </c>
      <c r="AV383" s="56"/>
      <c r="AW383" s="54"/>
      <c r="AX383" s="54"/>
      <c r="AY383" s="69" t="str">
        <f t="shared" si="121"/>
        <v/>
      </c>
      <c r="AZ383" s="69"/>
      <c r="BA383" s="50"/>
      <c r="BB383" s="51"/>
      <c r="BC383" s="51"/>
      <c r="BD383" s="149" t="str">
        <f t="shared" si="123"/>
        <v>--</v>
      </c>
      <c r="BE383" s="150" t="str">
        <f t="shared" si="128"/>
        <v>--</v>
      </c>
      <c r="BF383" s="150" t="str">
        <f t="shared" si="126"/>
        <v>--</v>
      </c>
      <c r="BG383" s="151" t="str">
        <f t="shared" si="125"/>
        <v>--</v>
      </c>
      <c r="BH383" s="149" t="str">
        <f t="shared" si="114"/>
        <v>--</v>
      </c>
      <c r="BI383" s="150" t="str">
        <f t="shared" si="115"/>
        <v>--</v>
      </c>
      <c r="BJ383" s="150" t="str">
        <f t="shared" si="116"/>
        <v>--</v>
      </c>
      <c r="BK383" s="151" t="str">
        <f t="shared" si="117"/>
        <v>--</v>
      </c>
      <c r="BL383" s="49" t="str">
        <f t="shared" si="118"/>
        <v/>
      </c>
      <c r="BM383" s="50" t="str">
        <f t="shared" si="127"/>
        <v/>
      </c>
      <c r="BN383" s="49" t="str">
        <f t="shared" si="119"/>
        <v/>
      </c>
      <c r="BO383" s="50" t="str">
        <f t="shared" si="120"/>
        <v/>
      </c>
      <c r="BP383" s="50"/>
      <c r="BQ383" s="50"/>
      <c r="BR383" s="51"/>
      <c r="BS383" s="51"/>
      <c r="BT383" s="51"/>
      <c r="BU383" s="51"/>
      <c r="BV383" s="50">
        <v>1</v>
      </c>
      <c r="BW383" s="50">
        <v>1</v>
      </c>
      <c r="BX383" s="50">
        <v>1</v>
      </c>
      <c r="BY383" s="50">
        <v>1</v>
      </c>
    </row>
    <row r="384" spans="1:77" s="48" customFormat="1" ht="15" customHeight="1">
      <c r="A384" s="223">
        <v>492</v>
      </c>
      <c r="B384" s="169" t="s">
        <v>733</v>
      </c>
      <c r="C384" s="57" t="s">
        <v>734</v>
      </c>
      <c r="D384" s="57"/>
      <c r="E384" s="153"/>
      <c r="F384" s="153"/>
      <c r="G384" s="154"/>
      <c r="H384" s="154"/>
      <c r="I384" s="67"/>
      <c r="J384" s="67"/>
      <c r="K384" s="72"/>
      <c r="L384" s="54"/>
      <c r="M384" s="55"/>
      <c r="N384" s="54"/>
      <c r="O384" s="55"/>
      <c r="P384" s="54"/>
      <c r="Q384" s="55"/>
      <c r="R384" s="54"/>
      <c r="S384" s="55"/>
      <c r="T384" s="54"/>
      <c r="U384" s="55"/>
      <c r="V384" s="56"/>
      <c r="W384" s="55"/>
      <c r="X384" s="56"/>
      <c r="Y384" s="55"/>
      <c r="Z384" s="56"/>
      <c r="AA384" s="55"/>
      <c r="AB384" s="56"/>
      <c r="AC384" s="55"/>
      <c r="AD384" s="56"/>
      <c r="AE384" s="55"/>
      <c r="AF384" s="56"/>
      <c r="AG384" s="56" t="str">
        <f t="shared" si="113"/>
        <v/>
      </c>
      <c r="AH384" s="55"/>
      <c r="AI384" s="56"/>
      <c r="AJ384" s="55"/>
      <c r="AK384" s="56"/>
      <c r="AL384" s="55"/>
      <c r="AM384" s="54"/>
      <c r="AN384" s="54" t="str">
        <f t="shared" si="112"/>
        <v/>
      </c>
      <c r="AO384" s="55"/>
      <c r="AP384" s="54"/>
      <c r="AQ384" s="55"/>
      <c r="AR384" s="54"/>
      <c r="AS384" s="55"/>
      <c r="AT384" s="54"/>
      <c r="AU384" s="56" t="str">
        <f t="shared" si="122"/>
        <v/>
      </c>
      <c r="AV384" s="56"/>
      <c r="AW384" s="54"/>
      <c r="AX384" s="54"/>
      <c r="AY384" s="69" t="str">
        <f t="shared" si="121"/>
        <v/>
      </c>
      <c r="AZ384" s="69"/>
      <c r="BA384" s="50"/>
      <c r="BB384" s="51"/>
      <c r="BC384" s="51"/>
      <c r="BD384" s="149" t="str">
        <f t="shared" si="123"/>
        <v>--</v>
      </c>
      <c r="BE384" s="150" t="str">
        <f t="shared" si="128"/>
        <v>--</v>
      </c>
      <c r="BF384" s="150" t="str">
        <f t="shared" si="126"/>
        <v>--</v>
      </c>
      <c r="BG384" s="151" t="str">
        <f t="shared" si="125"/>
        <v>--</v>
      </c>
      <c r="BH384" s="149" t="str">
        <f t="shared" si="114"/>
        <v>--</v>
      </c>
      <c r="BI384" s="150" t="str">
        <f t="shared" si="115"/>
        <v>--</v>
      </c>
      <c r="BJ384" s="150" t="str">
        <f t="shared" si="116"/>
        <v>--</v>
      </c>
      <c r="BK384" s="151" t="str">
        <f t="shared" si="117"/>
        <v>--</v>
      </c>
      <c r="BL384" s="49" t="str">
        <f t="shared" si="118"/>
        <v/>
      </c>
      <c r="BM384" s="50" t="str">
        <f t="shared" si="127"/>
        <v/>
      </c>
      <c r="BN384" s="49" t="str">
        <f t="shared" si="119"/>
        <v/>
      </c>
      <c r="BO384" s="50" t="str">
        <f t="shared" si="120"/>
        <v/>
      </c>
      <c r="BP384" s="50"/>
      <c r="BQ384" s="50"/>
      <c r="BR384" s="51"/>
      <c r="BS384" s="51"/>
      <c r="BT384" s="51"/>
      <c r="BU384" s="51"/>
      <c r="BV384" s="50">
        <v>1</v>
      </c>
      <c r="BW384" s="50">
        <v>1</v>
      </c>
      <c r="BX384" s="50">
        <v>1</v>
      </c>
      <c r="BY384" s="50">
        <v>1</v>
      </c>
    </row>
    <row r="385" spans="1:77" s="48" customFormat="1" ht="15" customHeight="1">
      <c r="A385" s="223">
        <v>493</v>
      </c>
      <c r="B385" s="169" t="s">
        <v>735</v>
      </c>
      <c r="C385" s="57" t="s">
        <v>736</v>
      </c>
      <c r="D385" s="57"/>
      <c r="E385" s="153"/>
      <c r="F385" s="153"/>
      <c r="G385" s="154"/>
      <c r="H385" s="154"/>
      <c r="I385" s="67"/>
      <c r="J385" s="67"/>
      <c r="K385" s="72"/>
      <c r="L385" s="54"/>
      <c r="M385" s="55"/>
      <c r="N385" s="54"/>
      <c r="O385" s="55"/>
      <c r="P385" s="54"/>
      <c r="Q385" s="55"/>
      <c r="R385" s="54"/>
      <c r="S385" s="55"/>
      <c r="T385" s="54"/>
      <c r="U385" s="55"/>
      <c r="V385" s="56"/>
      <c r="W385" s="55"/>
      <c r="X385" s="56"/>
      <c r="Y385" s="55"/>
      <c r="Z385" s="56"/>
      <c r="AA385" s="55"/>
      <c r="AB385" s="56"/>
      <c r="AC385" s="55"/>
      <c r="AD385" s="56"/>
      <c r="AE385" s="55"/>
      <c r="AF385" s="56"/>
      <c r="AG385" s="56" t="str">
        <f t="shared" si="113"/>
        <v/>
      </c>
      <c r="AH385" s="55"/>
      <c r="AI385" s="56"/>
      <c r="AJ385" s="55"/>
      <c r="AK385" s="56"/>
      <c r="AL385" s="55"/>
      <c r="AM385" s="54"/>
      <c r="AN385" s="54" t="str">
        <f t="shared" si="112"/>
        <v/>
      </c>
      <c r="AO385" s="55"/>
      <c r="AP385" s="54"/>
      <c r="AQ385" s="55"/>
      <c r="AR385" s="54"/>
      <c r="AS385" s="55"/>
      <c r="AT385" s="54"/>
      <c r="AU385" s="56" t="str">
        <f t="shared" si="122"/>
        <v/>
      </c>
      <c r="AV385" s="56"/>
      <c r="AW385" s="54"/>
      <c r="AX385" s="54"/>
      <c r="AY385" s="69" t="str">
        <f t="shared" si="121"/>
        <v/>
      </c>
      <c r="AZ385" s="69"/>
      <c r="BA385" s="50"/>
      <c r="BB385" s="51"/>
      <c r="BC385" s="51"/>
      <c r="BD385" s="149" t="str">
        <f t="shared" si="123"/>
        <v>--</v>
      </c>
      <c r="BE385" s="150" t="str">
        <f t="shared" si="128"/>
        <v>--</v>
      </c>
      <c r="BF385" s="150" t="str">
        <f t="shared" si="126"/>
        <v>--</v>
      </c>
      <c r="BG385" s="151" t="str">
        <f t="shared" si="125"/>
        <v>--</v>
      </c>
      <c r="BH385" s="149" t="str">
        <f t="shared" si="114"/>
        <v>--</v>
      </c>
      <c r="BI385" s="150" t="str">
        <f t="shared" si="115"/>
        <v>--</v>
      </c>
      <c r="BJ385" s="150" t="str">
        <f t="shared" si="116"/>
        <v>--</v>
      </c>
      <c r="BK385" s="151" t="str">
        <f t="shared" si="117"/>
        <v>--</v>
      </c>
      <c r="BL385" s="49" t="str">
        <f t="shared" si="118"/>
        <v/>
      </c>
      <c r="BM385" s="50" t="str">
        <f t="shared" si="127"/>
        <v/>
      </c>
      <c r="BN385" s="49" t="str">
        <f t="shared" si="119"/>
        <v/>
      </c>
      <c r="BO385" s="50" t="str">
        <f t="shared" si="120"/>
        <v/>
      </c>
      <c r="BP385" s="50"/>
      <c r="BQ385" s="50"/>
      <c r="BR385" s="51"/>
      <c r="BS385" s="51"/>
      <c r="BT385" s="51"/>
      <c r="BU385" s="51"/>
      <c r="BV385" s="50">
        <v>1</v>
      </c>
      <c r="BW385" s="50">
        <v>1</v>
      </c>
      <c r="BX385" s="50">
        <v>1</v>
      </c>
      <c r="BY385" s="50">
        <v>1</v>
      </c>
    </row>
    <row r="386" spans="1:77" s="48" customFormat="1" ht="15" customHeight="1">
      <c r="A386" s="223">
        <v>494</v>
      </c>
      <c r="B386" s="169" t="s">
        <v>737</v>
      </c>
      <c r="C386" s="57" t="s">
        <v>738</v>
      </c>
      <c r="D386" s="57"/>
      <c r="E386" s="153"/>
      <c r="F386" s="153"/>
      <c r="G386" s="154"/>
      <c r="H386" s="154"/>
      <c r="I386" s="67"/>
      <c r="J386" s="67"/>
      <c r="K386" s="72"/>
      <c r="L386" s="54"/>
      <c r="M386" s="55"/>
      <c r="N386" s="54"/>
      <c r="O386" s="55"/>
      <c r="P386" s="54"/>
      <c r="Q386" s="55"/>
      <c r="R386" s="54"/>
      <c r="S386" s="55"/>
      <c r="T386" s="54"/>
      <c r="U386" s="55"/>
      <c r="V386" s="56"/>
      <c r="W386" s="55"/>
      <c r="X386" s="56"/>
      <c r="Y386" s="55"/>
      <c r="Z386" s="56"/>
      <c r="AA386" s="55"/>
      <c r="AB386" s="56"/>
      <c r="AC386" s="55"/>
      <c r="AD386" s="56"/>
      <c r="AE386" s="55"/>
      <c r="AF386" s="56"/>
      <c r="AG386" s="56" t="str">
        <f t="shared" si="113"/>
        <v/>
      </c>
      <c r="AH386" s="55"/>
      <c r="AI386" s="56"/>
      <c r="AJ386" s="55"/>
      <c r="AK386" s="56"/>
      <c r="AL386" s="55"/>
      <c r="AM386" s="54"/>
      <c r="AN386" s="54" t="str">
        <f t="shared" si="112"/>
        <v/>
      </c>
      <c r="AO386" s="55"/>
      <c r="AP386" s="54"/>
      <c r="AQ386" s="55"/>
      <c r="AR386" s="54"/>
      <c r="AS386" s="55"/>
      <c r="AT386" s="54"/>
      <c r="AU386" s="56" t="str">
        <f t="shared" si="122"/>
        <v/>
      </c>
      <c r="AV386" s="56"/>
      <c r="AW386" s="54"/>
      <c r="AX386" s="54"/>
      <c r="AY386" s="69" t="str">
        <f t="shared" si="121"/>
        <v/>
      </c>
      <c r="AZ386" s="69"/>
      <c r="BA386" s="50"/>
      <c r="BB386" s="51"/>
      <c r="BC386" s="51"/>
      <c r="BD386" s="149" t="str">
        <f t="shared" si="123"/>
        <v>--</v>
      </c>
      <c r="BE386" s="150" t="str">
        <f t="shared" si="128"/>
        <v>--</v>
      </c>
      <c r="BF386" s="150" t="str">
        <f t="shared" si="126"/>
        <v>--</v>
      </c>
      <c r="BG386" s="151" t="str">
        <f t="shared" si="125"/>
        <v>--</v>
      </c>
      <c r="BH386" s="149" t="str">
        <f t="shared" si="114"/>
        <v>--</v>
      </c>
      <c r="BI386" s="150" t="str">
        <f t="shared" si="115"/>
        <v>--</v>
      </c>
      <c r="BJ386" s="150" t="str">
        <f t="shared" si="116"/>
        <v>--</v>
      </c>
      <c r="BK386" s="151" t="str">
        <f t="shared" si="117"/>
        <v>--</v>
      </c>
      <c r="BL386" s="49" t="str">
        <f t="shared" si="118"/>
        <v/>
      </c>
      <c r="BM386" s="50" t="str">
        <f t="shared" si="127"/>
        <v/>
      </c>
      <c r="BN386" s="49" t="str">
        <f t="shared" si="119"/>
        <v/>
      </c>
      <c r="BO386" s="50" t="str">
        <f t="shared" si="120"/>
        <v/>
      </c>
      <c r="BP386" s="50"/>
      <c r="BQ386" s="50"/>
      <c r="BR386" s="51"/>
      <c r="BS386" s="51"/>
      <c r="BT386" s="51"/>
      <c r="BU386" s="51"/>
      <c r="BV386" s="50">
        <v>1</v>
      </c>
      <c r="BW386" s="50">
        <v>1</v>
      </c>
      <c r="BX386" s="50">
        <v>1</v>
      </c>
      <c r="BY386" s="50">
        <v>1</v>
      </c>
    </row>
    <row r="387" spans="1:77" s="48" customFormat="1" ht="15" customHeight="1">
      <c r="A387" s="223">
        <v>495</v>
      </c>
      <c r="B387" s="170" t="s">
        <v>739</v>
      </c>
      <c r="C387" s="57" t="s">
        <v>740</v>
      </c>
      <c r="D387" s="57"/>
      <c r="E387" s="153"/>
      <c r="F387" s="153"/>
      <c r="G387" s="154"/>
      <c r="H387" s="154"/>
      <c r="I387" s="67"/>
      <c r="J387" s="67"/>
      <c r="K387" s="72"/>
      <c r="L387" s="54"/>
      <c r="M387" s="55"/>
      <c r="N387" s="54"/>
      <c r="O387" s="55"/>
      <c r="P387" s="54"/>
      <c r="Q387" s="55"/>
      <c r="R387" s="54"/>
      <c r="S387" s="55"/>
      <c r="T387" s="54"/>
      <c r="U387" s="55"/>
      <c r="V387" s="56"/>
      <c r="W387" s="55"/>
      <c r="X387" s="56"/>
      <c r="Y387" s="55"/>
      <c r="Z387" s="56"/>
      <c r="AA387" s="55"/>
      <c r="AB387" s="56"/>
      <c r="AC387" s="55"/>
      <c r="AD387" s="56"/>
      <c r="AE387" s="55"/>
      <c r="AF387" s="56"/>
      <c r="AG387" s="56" t="str">
        <f t="shared" si="113"/>
        <v/>
      </c>
      <c r="AH387" s="55"/>
      <c r="AI387" s="56"/>
      <c r="AJ387" s="55"/>
      <c r="AK387" s="56"/>
      <c r="AL387" s="55"/>
      <c r="AM387" s="54"/>
      <c r="AN387" s="54" t="str">
        <f t="shared" si="112"/>
        <v/>
      </c>
      <c r="AO387" s="55"/>
      <c r="AP387" s="54"/>
      <c r="AQ387" s="55"/>
      <c r="AR387" s="54"/>
      <c r="AS387" s="55"/>
      <c r="AT387" s="54"/>
      <c r="AU387" s="56" t="str">
        <f t="shared" si="122"/>
        <v/>
      </c>
      <c r="AV387" s="56"/>
      <c r="AW387" s="54"/>
      <c r="AX387" s="54"/>
      <c r="AY387" s="69" t="str">
        <f t="shared" si="121"/>
        <v/>
      </c>
      <c r="AZ387" s="69"/>
      <c r="BA387" s="50"/>
      <c r="BB387" s="51"/>
      <c r="BC387" s="51"/>
      <c r="BD387" s="149" t="str">
        <f t="shared" si="123"/>
        <v>--</v>
      </c>
      <c r="BE387" s="150" t="str">
        <f t="shared" si="128"/>
        <v>--</v>
      </c>
      <c r="BF387" s="150" t="str">
        <f t="shared" si="126"/>
        <v>--</v>
      </c>
      <c r="BG387" s="151" t="str">
        <f t="shared" si="125"/>
        <v>--</v>
      </c>
      <c r="BH387" s="149" t="str">
        <f t="shared" si="114"/>
        <v>--</v>
      </c>
      <c r="BI387" s="150" t="str">
        <f t="shared" si="115"/>
        <v>--</v>
      </c>
      <c r="BJ387" s="150" t="str">
        <f t="shared" si="116"/>
        <v>--</v>
      </c>
      <c r="BK387" s="151" t="str">
        <f t="shared" si="117"/>
        <v>--</v>
      </c>
      <c r="BL387" s="49" t="str">
        <f t="shared" si="118"/>
        <v/>
      </c>
      <c r="BM387" s="50" t="str">
        <f t="shared" si="127"/>
        <v/>
      </c>
      <c r="BN387" s="49" t="str">
        <f t="shared" si="119"/>
        <v/>
      </c>
      <c r="BO387" s="50" t="str">
        <f t="shared" si="120"/>
        <v/>
      </c>
      <c r="BP387" s="50"/>
      <c r="BQ387" s="50"/>
      <c r="BR387" s="51"/>
      <c r="BS387" s="51"/>
      <c r="BT387" s="51"/>
      <c r="BU387" s="51"/>
      <c r="BV387" s="50">
        <v>1</v>
      </c>
      <c r="BW387" s="50">
        <v>1</v>
      </c>
      <c r="BX387" s="50">
        <v>1</v>
      </c>
      <c r="BY387" s="50">
        <v>1</v>
      </c>
    </row>
    <row r="388" spans="1:77" s="48" customFormat="1" ht="15" customHeight="1">
      <c r="A388" s="223">
        <v>496</v>
      </c>
      <c r="B388" s="169" t="s">
        <v>741</v>
      </c>
      <c r="C388" s="57" t="s">
        <v>742</v>
      </c>
      <c r="D388" s="57"/>
      <c r="E388" s="153"/>
      <c r="F388" s="153"/>
      <c r="G388" s="154"/>
      <c r="H388" s="154"/>
      <c r="I388" s="67"/>
      <c r="J388" s="67"/>
      <c r="K388" s="72"/>
      <c r="L388" s="54"/>
      <c r="M388" s="55"/>
      <c r="N388" s="54"/>
      <c r="O388" s="55"/>
      <c r="P388" s="54"/>
      <c r="Q388" s="55"/>
      <c r="R388" s="54"/>
      <c r="S388" s="55"/>
      <c r="T388" s="54"/>
      <c r="U388" s="55"/>
      <c r="V388" s="56"/>
      <c r="W388" s="55"/>
      <c r="X388" s="56"/>
      <c r="Y388" s="55"/>
      <c r="Z388" s="56"/>
      <c r="AA388" s="55"/>
      <c r="AB388" s="56"/>
      <c r="AC388" s="55"/>
      <c r="AD388" s="56"/>
      <c r="AE388" s="55"/>
      <c r="AF388" s="56"/>
      <c r="AG388" s="56" t="str">
        <f t="shared" si="113"/>
        <v/>
      </c>
      <c r="AH388" s="55"/>
      <c r="AI388" s="56"/>
      <c r="AJ388" s="55"/>
      <c r="AK388" s="56"/>
      <c r="AL388" s="55"/>
      <c r="AM388" s="54"/>
      <c r="AN388" s="54" t="str">
        <f t="shared" si="112"/>
        <v/>
      </c>
      <c r="AO388" s="55"/>
      <c r="AP388" s="54"/>
      <c r="AQ388" s="55"/>
      <c r="AR388" s="54"/>
      <c r="AS388" s="55"/>
      <c r="AT388" s="54"/>
      <c r="AU388" s="56" t="str">
        <f t="shared" si="122"/>
        <v/>
      </c>
      <c r="AV388" s="56"/>
      <c r="AW388" s="54"/>
      <c r="AX388" s="54"/>
      <c r="AY388" s="69" t="str">
        <f t="shared" si="121"/>
        <v/>
      </c>
      <c r="AZ388" s="69"/>
      <c r="BA388" s="50"/>
      <c r="BB388" s="51"/>
      <c r="BC388" s="51"/>
      <c r="BD388" s="149" t="str">
        <f t="shared" si="123"/>
        <v>--</v>
      </c>
      <c r="BE388" s="150" t="str">
        <f t="shared" si="128"/>
        <v>--</v>
      </c>
      <c r="BF388" s="150" t="str">
        <f t="shared" si="126"/>
        <v>--</v>
      </c>
      <c r="BG388" s="151" t="str">
        <f t="shared" si="125"/>
        <v>--</v>
      </c>
      <c r="BH388" s="149" t="str">
        <f t="shared" si="114"/>
        <v>--</v>
      </c>
      <c r="BI388" s="150" t="str">
        <f t="shared" si="115"/>
        <v>--</v>
      </c>
      <c r="BJ388" s="150" t="str">
        <f t="shared" si="116"/>
        <v>--</v>
      </c>
      <c r="BK388" s="151" t="str">
        <f t="shared" si="117"/>
        <v>--</v>
      </c>
      <c r="BL388" s="49" t="str">
        <f t="shared" si="118"/>
        <v/>
      </c>
      <c r="BM388" s="50" t="str">
        <f t="shared" si="127"/>
        <v/>
      </c>
      <c r="BN388" s="49" t="str">
        <f t="shared" si="119"/>
        <v/>
      </c>
      <c r="BO388" s="50" t="str">
        <f t="shared" si="120"/>
        <v/>
      </c>
      <c r="BP388" s="50"/>
      <c r="BQ388" s="50"/>
      <c r="BR388" s="51"/>
      <c r="BS388" s="51"/>
      <c r="BT388" s="51"/>
      <c r="BU388" s="51"/>
      <c r="BV388" s="50">
        <v>1</v>
      </c>
      <c r="BW388" s="50">
        <v>1</v>
      </c>
      <c r="BX388" s="50">
        <v>1</v>
      </c>
      <c r="BY388" s="50">
        <v>1</v>
      </c>
    </row>
    <row r="389" spans="1:77" s="48" customFormat="1" ht="15" customHeight="1">
      <c r="A389" s="223">
        <v>497</v>
      </c>
      <c r="B389" s="169" t="s">
        <v>743</v>
      </c>
      <c r="C389" s="53" t="s">
        <v>744</v>
      </c>
      <c r="D389" s="302" t="s">
        <v>1494</v>
      </c>
      <c r="E389" s="132"/>
      <c r="F389" s="132"/>
      <c r="G389" s="152"/>
      <c r="H389" s="152"/>
      <c r="I389" s="66"/>
      <c r="J389" s="66"/>
      <c r="K389" s="52" t="s">
        <v>25</v>
      </c>
      <c r="L389" s="54"/>
      <c r="M389" s="55"/>
      <c r="N389" s="54"/>
      <c r="O389" s="55"/>
      <c r="P389" s="54"/>
      <c r="Q389" s="55"/>
      <c r="R389" s="54"/>
      <c r="S389" s="55"/>
      <c r="T389" s="54"/>
      <c r="U389" s="55"/>
      <c r="V389" s="56">
        <v>1</v>
      </c>
      <c r="W389" s="55">
        <v>39692</v>
      </c>
      <c r="X389" s="56">
        <v>5800</v>
      </c>
      <c r="Y389" s="55">
        <v>36251</v>
      </c>
      <c r="Z389" s="56"/>
      <c r="AA389" s="55"/>
      <c r="AB389" s="56">
        <v>200</v>
      </c>
      <c r="AC389" s="55">
        <v>36617</v>
      </c>
      <c r="AD389" s="56"/>
      <c r="AE389" s="55"/>
      <c r="AF389" s="56"/>
      <c r="AG389" s="56" t="str">
        <f t="shared" si="113"/>
        <v/>
      </c>
      <c r="AH389" s="55"/>
      <c r="AI389" s="56"/>
      <c r="AJ389" s="55"/>
      <c r="AK389" s="56"/>
      <c r="AL389" s="55"/>
      <c r="AM389" s="54"/>
      <c r="AN389" s="54" t="str">
        <f t="shared" si="112"/>
        <v/>
      </c>
      <c r="AO389" s="55"/>
      <c r="AP389" s="54">
        <v>0.3</v>
      </c>
      <c r="AQ389" s="55">
        <v>37500</v>
      </c>
      <c r="AR389" s="54"/>
      <c r="AS389" s="55"/>
      <c r="AT389" s="54"/>
      <c r="AU389" s="56" t="str">
        <f t="shared" si="122"/>
        <v/>
      </c>
      <c r="AV389" s="56"/>
      <c r="AW389" s="54"/>
      <c r="AX389" s="54"/>
      <c r="AY389" s="69">
        <f t="shared" si="121"/>
        <v>1</v>
      </c>
      <c r="AZ389" s="69">
        <v>1</v>
      </c>
      <c r="BA389" s="50"/>
      <c r="BB389" s="51"/>
      <c r="BC389" s="51"/>
      <c r="BD389" s="149" t="str">
        <f t="shared" si="123"/>
        <v>--</v>
      </c>
      <c r="BE389" s="150" t="str">
        <f t="shared" si="128"/>
        <v>--</v>
      </c>
      <c r="BF389" s="150" t="str">
        <f t="shared" si="126"/>
        <v>--</v>
      </c>
      <c r="BG389" s="151" t="str">
        <f t="shared" si="125"/>
        <v>--</v>
      </c>
      <c r="BH389" s="149">
        <f t="shared" si="114"/>
        <v>200</v>
      </c>
      <c r="BI389" s="150" t="str">
        <f t="shared" si="115"/>
        <v>--</v>
      </c>
      <c r="BJ389" s="150" t="str">
        <f t="shared" si="116"/>
        <v>O</v>
      </c>
      <c r="BK389" s="151">
        <f t="shared" si="117"/>
        <v>36617</v>
      </c>
      <c r="BL389" s="49">
        <f t="shared" si="118"/>
        <v>5800</v>
      </c>
      <c r="BM389" s="50" t="str">
        <f t="shared" ref="BM389:BM397" si="129">IF(COUNTBLANK(BL389),"",IF(BL389=J389,"S",IF(BL389=P389,"T",IF(BL389=X389,"O",IF(BL389=N389,"Tint","")))))</f>
        <v>O</v>
      </c>
      <c r="BN389" s="49">
        <f t="shared" si="119"/>
        <v>5800</v>
      </c>
      <c r="BO389" s="50" t="str">
        <f t="shared" si="120"/>
        <v>O</v>
      </c>
      <c r="BP389" s="50"/>
      <c r="BQ389" s="50"/>
      <c r="BR389" s="51"/>
      <c r="BS389" s="51"/>
      <c r="BT389" s="51"/>
      <c r="BU389" s="51"/>
      <c r="BV389" s="50">
        <v>1</v>
      </c>
      <c r="BW389" s="50">
        <v>1</v>
      </c>
      <c r="BX389" s="50">
        <v>1</v>
      </c>
      <c r="BY389" s="50">
        <v>1</v>
      </c>
    </row>
    <row r="390" spans="1:77" s="48" customFormat="1" ht="15" customHeight="1">
      <c r="A390" s="223">
        <v>498</v>
      </c>
      <c r="B390" s="169" t="s">
        <v>745</v>
      </c>
      <c r="C390" s="57" t="s">
        <v>746</v>
      </c>
      <c r="D390" s="57"/>
      <c r="E390" s="153"/>
      <c r="F390" s="153"/>
      <c r="G390" s="154"/>
      <c r="H390" s="154"/>
      <c r="I390" s="67"/>
      <c r="J390" s="67"/>
      <c r="K390" s="72"/>
      <c r="L390" s="54"/>
      <c r="M390" s="55"/>
      <c r="N390" s="54"/>
      <c r="O390" s="55"/>
      <c r="P390" s="54"/>
      <c r="Q390" s="55"/>
      <c r="R390" s="54"/>
      <c r="S390" s="55"/>
      <c r="T390" s="54"/>
      <c r="U390" s="55"/>
      <c r="V390" s="56"/>
      <c r="W390" s="55"/>
      <c r="X390" s="56"/>
      <c r="Y390" s="55"/>
      <c r="Z390" s="56"/>
      <c r="AA390" s="55"/>
      <c r="AB390" s="56"/>
      <c r="AC390" s="55"/>
      <c r="AD390" s="56"/>
      <c r="AE390" s="55"/>
      <c r="AF390" s="56"/>
      <c r="AG390" s="56" t="str">
        <f t="shared" si="113"/>
        <v/>
      </c>
      <c r="AH390" s="55"/>
      <c r="AI390" s="56"/>
      <c r="AJ390" s="55"/>
      <c r="AK390" s="56"/>
      <c r="AL390" s="55"/>
      <c r="AM390" s="54"/>
      <c r="AN390" s="54" t="str">
        <f t="shared" ref="AN390:AN454" si="130">IF(ISBLANK(AM390),"",0.000001/AM390)</f>
        <v/>
      </c>
      <c r="AO390" s="55"/>
      <c r="AP390" s="54"/>
      <c r="AQ390" s="55"/>
      <c r="AR390" s="54"/>
      <c r="AS390" s="55"/>
      <c r="AT390" s="54"/>
      <c r="AU390" s="56" t="str">
        <f t="shared" si="122"/>
        <v/>
      </c>
      <c r="AV390" s="56"/>
      <c r="AW390" s="54"/>
      <c r="AX390" s="54"/>
      <c r="AY390" s="69" t="str">
        <f t="shared" si="121"/>
        <v/>
      </c>
      <c r="AZ390" s="69"/>
      <c r="BA390" s="50"/>
      <c r="BB390" s="51"/>
      <c r="BC390" s="51"/>
      <c r="BD390" s="149" t="str">
        <f t="shared" si="123"/>
        <v>--</v>
      </c>
      <c r="BE390" s="150" t="str">
        <f t="shared" si="128"/>
        <v>--</v>
      </c>
      <c r="BF390" s="150" t="str">
        <f t="shared" si="126"/>
        <v>--</v>
      </c>
      <c r="BG390" s="151" t="str">
        <f t="shared" si="125"/>
        <v>--</v>
      </c>
      <c r="BH390" s="149" t="str">
        <f t="shared" si="114"/>
        <v>--</v>
      </c>
      <c r="BI390" s="150" t="str">
        <f t="shared" si="115"/>
        <v>--</v>
      </c>
      <c r="BJ390" s="150" t="str">
        <f t="shared" si="116"/>
        <v>--</v>
      </c>
      <c r="BK390" s="151" t="str">
        <f t="shared" si="117"/>
        <v>--</v>
      </c>
      <c r="BL390" s="49" t="str">
        <f t="shared" si="118"/>
        <v/>
      </c>
      <c r="BM390" s="50" t="str">
        <f t="shared" si="129"/>
        <v/>
      </c>
      <c r="BN390" s="49" t="str">
        <f t="shared" si="119"/>
        <v/>
      </c>
      <c r="BO390" s="50" t="str">
        <f t="shared" si="120"/>
        <v/>
      </c>
      <c r="BP390" s="50"/>
      <c r="BQ390" s="50"/>
      <c r="BR390" s="51"/>
      <c r="BS390" s="51"/>
      <c r="BT390" s="51"/>
      <c r="BU390" s="51"/>
      <c r="BV390" s="50">
        <v>1</v>
      </c>
      <c r="BW390" s="50">
        <v>1</v>
      </c>
      <c r="BX390" s="50">
        <v>1</v>
      </c>
      <c r="BY390" s="50">
        <v>1</v>
      </c>
    </row>
    <row r="391" spans="1:77" s="48" customFormat="1" ht="15" customHeight="1">
      <c r="A391" s="223">
        <v>499</v>
      </c>
      <c r="B391" s="169" t="s">
        <v>747</v>
      </c>
      <c r="C391" s="57" t="s">
        <v>748</v>
      </c>
      <c r="D391" s="57"/>
      <c r="E391" s="153"/>
      <c r="F391" s="153"/>
      <c r="G391" s="154"/>
      <c r="H391" s="154"/>
      <c r="I391" s="67"/>
      <c r="J391" s="67"/>
      <c r="K391" s="72"/>
      <c r="L391" s="54"/>
      <c r="M391" s="55"/>
      <c r="N391" s="54"/>
      <c r="O391" s="55"/>
      <c r="P391" s="54"/>
      <c r="Q391" s="55"/>
      <c r="R391" s="54"/>
      <c r="S391" s="55"/>
      <c r="T391" s="54"/>
      <c r="U391" s="55"/>
      <c r="V391" s="56"/>
      <c r="W391" s="55"/>
      <c r="X391" s="56"/>
      <c r="Y391" s="55"/>
      <c r="Z391" s="56"/>
      <c r="AA391" s="55"/>
      <c r="AB391" s="56"/>
      <c r="AC391" s="55"/>
      <c r="AD391" s="56"/>
      <c r="AE391" s="55"/>
      <c r="AF391" s="56"/>
      <c r="AG391" s="56" t="str">
        <f t="shared" ref="AG391:AG455" si="131">IF(ISBLANK(AF391),"",0.000001/AF391)</f>
        <v/>
      </c>
      <c r="AH391" s="55"/>
      <c r="AI391" s="56"/>
      <c r="AJ391" s="55"/>
      <c r="AK391" s="56"/>
      <c r="AL391" s="55"/>
      <c r="AM391" s="54"/>
      <c r="AN391" s="54" t="str">
        <f t="shared" si="130"/>
        <v/>
      </c>
      <c r="AO391" s="55"/>
      <c r="AP391" s="54"/>
      <c r="AQ391" s="55"/>
      <c r="AR391" s="54"/>
      <c r="AS391" s="55"/>
      <c r="AT391" s="54"/>
      <c r="AU391" s="56" t="str">
        <f t="shared" si="122"/>
        <v/>
      </c>
      <c r="AV391" s="56"/>
      <c r="AW391" s="54"/>
      <c r="AX391" s="54"/>
      <c r="AY391" s="69" t="str">
        <f t="shared" si="121"/>
        <v/>
      </c>
      <c r="AZ391" s="69"/>
      <c r="BA391" s="50"/>
      <c r="BB391" s="51"/>
      <c r="BC391" s="51"/>
      <c r="BD391" s="149" t="str">
        <f t="shared" si="123"/>
        <v>--</v>
      </c>
      <c r="BE391" s="150" t="str">
        <f t="shared" si="128"/>
        <v>--</v>
      </c>
      <c r="BF391" s="150" t="str">
        <f t="shared" si="126"/>
        <v>--</v>
      </c>
      <c r="BG391" s="151" t="str">
        <f t="shared" si="125"/>
        <v>--</v>
      </c>
      <c r="BH391" s="149" t="str">
        <f t="shared" ref="BH391:BH454" si="132">IF(AND(H391="",M391="",AC391="",AL391="",AX391=""), "--", IF(AND(H391&gt;=M391,H391&gt;=AC391,H391&gt;=AL391,H391&gt;=AX391), F391, IF(AND(M391&gt;=AC391,M391&gt;=AL391,M391&gt;=AX391), L391, IF(AND(AC391&gt;=AL391,AC391&gt;=AX391), AB391, IF(AL391&gt;=AX391, AK391, IF(ISNUMBER(AX391), AW391, "--"))))))</f>
        <v>--</v>
      </c>
      <c r="BI391" s="150" t="str">
        <f t="shared" ref="BI391:BI454" si="133">IF(BH391="","--", IF(BH391=F391,"A","--"))</f>
        <v>--</v>
      </c>
      <c r="BJ391" s="150" t="str">
        <f t="shared" ref="BJ391:BJ454" si="134">IF(BH391="--","--", IF(BH391=L391,"T", IF(BH391=AB391,"O", IF(BH391=AK391,"I", IF(BH391=AW391,"P", IF(BH391=F391,"A"))))))</f>
        <v>--</v>
      </c>
      <c r="BK391" s="151" t="str">
        <f t="shared" ref="BK391:BK454" si="135">IF(AND(H391="",M391="",AC391="",AL391="",AX391=""), "--", IF(AND(H391&gt;=M391,H391&gt;=AC391,H391&gt;=AL391,H391&gt;=AX391), H391, IF(AND(M391&gt;=AC391,M391&gt;=AL391,M391&gt;=AX391), M391, IF(AND(AC391&gt;=AL391,AC391&gt;=AX391), AC391, IF(AL391&gt;=AX391, AL391, IF(ISNUMBER(AX391), AX391, "--"))))))</f>
        <v>--</v>
      </c>
      <c r="BL391" s="49" t="str">
        <f t="shared" ref="BL391:BL454" si="136">IF(ISNUMBER(J391),J391,IF(ISNUMBER(P391),P391,IF(ISNUMBER(X391),X391,IF(ISNUMBER(N391),N391,""))))</f>
        <v/>
      </c>
      <c r="BM391" s="50" t="str">
        <f t="shared" si="129"/>
        <v/>
      </c>
      <c r="BN391" s="49" t="str">
        <f t="shared" ref="BN391:BN454" si="137">IF(AND(ISNUMBER(BL391),ISNUMBER(BH391),BL391&lt;BH391),BH391,BL391)</f>
        <v/>
      </c>
      <c r="BO391" s="50" t="str">
        <f t="shared" ref="BO391:BO454" si="138">IF(COUNTBLANK(BL391),"", IF(BN391=BL391,BM391,BF391))</f>
        <v/>
      </c>
      <c r="BP391" s="50"/>
      <c r="BQ391" s="50"/>
      <c r="BR391" s="51"/>
      <c r="BS391" s="51"/>
      <c r="BT391" s="51"/>
      <c r="BU391" s="51"/>
      <c r="BV391" s="50">
        <v>1</v>
      </c>
      <c r="BW391" s="50">
        <v>1</v>
      </c>
      <c r="BX391" s="50">
        <v>1</v>
      </c>
      <c r="BY391" s="50">
        <v>1</v>
      </c>
    </row>
    <row r="392" spans="1:77" s="48" customFormat="1" ht="15" customHeight="1">
      <c r="A392" s="223">
        <v>500</v>
      </c>
      <c r="B392" s="169" t="s">
        <v>749</v>
      </c>
      <c r="C392" s="53" t="s">
        <v>750</v>
      </c>
      <c r="D392" s="13"/>
      <c r="E392" s="132"/>
      <c r="F392" s="132"/>
      <c r="G392" s="152"/>
      <c r="H392" s="152"/>
      <c r="I392" s="66"/>
      <c r="J392" s="66"/>
      <c r="K392" s="52" t="s">
        <v>25</v>
      </c>
      <c r="L392" s="54"/>
      <c r="M392" s="55"/>
      <c r="N392" s="54"/>
      <c r="O392" s="55"/>
      <c r="P392" s="54"/>
      <c r="Q392" s="55"/>
      <c r="R392" s="54"/>
      <c r="S392" s="55"/>
      <c r="T392" s="54"/>
      <c r="U392" s="55"/>
      <c r="V392" s="56"/>
      <c r="W392" s="55"/>
      <c r="X392" s="56"/>
      <c r="Y392" s="55"/>
      <c r="Z392" s="56"/>
      <c r="AA392" s="55"/>
      <c r="AB392" s="56"/>
      <c r="AC392" s="55"/>
      <c r="AD392" s="56"/>
      <c r="AE392" s="55"/>
      <c r="AF392" s="56"/>
      <c r="AG392" s="56" t="str">
        <f t="shared" si="131"/>
        <v/>
      </c>
      <c r="AH392" s="55"/>
      <c r="AI392" s="56"/>
      <c r="AJ392" s="55"/>
      <c r="AK392" s="56"/>
      <c r="AL392" s="55"/>
      <c r="AM392" s="54"/>
      <c r="AN392" s="54" t="str">
        <f t="shared" si="130"/>
        <v/>
      </c>
      <c r="AO392" s="55"/>
      <c r="AP392" s="54"/>
      <c r="AQ392" s="55"/>
      <c r="AR392" s="54"/>
      <c r="AS392" s="55"/>
      <c r="AT392" s="54"/>
      <c r="AU392" s="56" t="str">
        <f t="shared" si="122"/>
        <v/>
      </c>
      <c r="AV392" s="56"/>
      <c r="AW392" s="54"/>
      <c r="AX392" s="54"/>
      <c r="AY392" s="69" t="str">
        <f t="shared" ref="AY392:AY455" si="139">IF(F392&amp;L392&amp;N392&amp;P392&amp;X392&amp;Z392&amp;AB392&amp;AF392&amp;AK392&amp;AM392&amp;AT392&amp;AW392&lt;&gt;"",1,"")</f>
        <v/>
      </c>
      <c r="AZ392" s="69"/>
      <c r="BA392" s="50"/>
      <c r="BB392" s="51"/>
      <c r="BC392" s="51"/>
      <c r="BD392" s="149" t="str">
        <f t="shared" si="123"/>
        <v>--</v>
      </c>
      <c r="BE392" s="150" t="str">
        <f t="shared" si="128"/>
        <v>--</v>
      </c>
      <c r="BF392" s="150" t="str">
        <f t="shared" si="126"/>
        <v>--</v>
      </c>
      <c r="BG392" s="151" t="str">
        <f t="shared" si="125"/>
        <v>--</v>
      </c>
      <c r="BH392" s="149" t="str">
        <f t="shared" si="132"/>
        <v>--</v>
      </c>
      <c r="BI392" s="150" t="str">
        <f t="shared" si="133"/>
        <v>--</v>
      </c>
      <c r="BJ392" s="150" t="str">
        <f t="shared" si="134"/>
        <v>--</v>
      </c>
      <c r="BK392" s="151" t="str">
        <f t="shared" si="135"/>
        <v>--</v>
      </c>
      <c r="BL392" s="49" t="str">
        <f t="shared" si="136"/>
        <v/>
      </c>
      <c r="BM392" s="50" t="str">
        <f t="shared" si="129"/>
        <v/>
      </c>
      <c r="BN392" s="49" t="str">
        <f t="shared" si="137"/>
        <v/>
      </c>
      <c r="BO392" s="50" t="str">
        <f t="shared" si="138"/>
        <v/>
      </c>
      <c r="BP392" s="50"/>
      <c r="BQ392" s="50"/>
      <c r="BR392" s="51"/>
      <c r="BS392" s="51"/>
      <c r="BT392" s="51"/>
      <c r="BU392" s="51"/>
      <c r="BV392" s="50">
        <v>1</v>
      </c>
      <c r="BW392" s="50">
        <v>1</v>
      </c>
      <c r="BX392" s="50">
        <v>1</v>
      </c>
      <c r="BY392" s="50">
        <v>1</v>
      </c>
    </row>
    <row r="393" spans="1:77" s="48" customFormat="1" ht="15" customHeight="1">
      <c r="A393" s="223">
        <v>501</v>
      </c>
      <c r="B393" s="169" t="s">
        <v>751</v>
      </c>
      <c r="C393" s="57" t="s">
        <v>752</v>
      </c>
      <c r="D393" s="57"/>
      <c r="E393" s="153"/>
      <c r="F393" s="153"/>
      <c r="G393" s="154"/>
      <c r="H393" s="154"/>
      <c r="I393" s="67"/>
      <c r="J393" s="67"/>
      <c r="K393" s="72"/>
      <c r="L393" s="54"/>
      <c r="M393" s="55"/>
      <c r="N393" s="54"/>
      <c r="O393" s="55"/>
      <c r="P393" s="54"/>
      <c r="Q393" s="55"/>
      <c r="R393" s="54"/>
      <c r="S393" s="55"/>
      <c r="T393" s="54"/>
      <c r="U393" s="55"/>
      <c r="V393" s="56"/>
      <c r="W393" s="55"/>
      <c r="X393" s="56"/>
      <c r="Y393" s="55"/>
      <c r="Z393" s="56"/>
      <c r="AA393" s="55"/>
      <c r="AB393" s="56"/>
      <c r="AC393" s="55"/>
      <c r="AD393" s="56"/>
      <c r="AE393" s="55"/>
      <c r="AF393" s="56"/>
      <c r="AG393" s="56" t="str">
        <f t="shared" si="131"/>
        <v/>
      </c>
      <c r="AH393" s="55"/>
      <c r="AI393" s="56"/>
      <c r="AJ393" s="55"/>
      <c r="AK393" s="56"/>
      <c r="AL393" s="55"/>
      <c r="AM393" s="54"/>
      <c r="AN393" s="54" t="str">
        <f t="shared" si="130"/>
        <v/>
      </c>
      <c r="AO393" s="55"/>
      <c r="AP393" s="54"/>
      <c r="AQ393" s="55"/>
      <c r="AR393" s="54"/>
      <c r="AS393" s="55"/>
      <c r="AT393" s="54"/>
      <c r="AU393" s="56" t="str">
        <f t="shared" si="122"/>
        <v/>
      </c>
      <c r="AV393" s="56"/>
      <c r="AW393" s="54"/>
      <c r="AX393" s="54"/>
      <c r="AY393" s="69" t="str">
        <f t="shared" si="139"/>
        <v/>
      </c>
      <c r="AZ393" s="69"/>
      <c r="BA393" s="50"/>
      <c r="BB393" s="51"/>
      <c r="BC393" s="51"/>
      <c r="BD393" s="149" t="str">
        <f t="shared" si="123"/>
        <v>--</v>
      </c>
      <c r="BE393" s="150" t="str">
        <f t="shared" si="128"/>
        <v>--</v>
      </c>
      <c r="BF393" s="150" t="str">
        <f t="shared" si="126"/>
        <v>--</v>
      </c>
      <c r="BG393" s="151" t="str">
        <f t="shared" si="125"/>
        <v>--</v>
      </c>
      <c r="BH393" s="149" t="str">
        <f t="shared" si="132"/>
        <v>--</v>
      </c>
      <c r="BI393" s="150" t="str">
        <f t="shared" si="133"/>
        <v>--</v>
      </c>
      <c r="BJ393" s="150" t="str">
        <f t="shared" si="134"/>
        <v>--</v>
      </c>
      <c r="BK393" s="151" t="str">
        <f t="shared" si="135"/>
        <v>--</v>
      </c>
      <c r="BL393" s="49" t="str">
        <f t="shared" si="136"/>
        <v/>
      </c>
      <c r="BM393" s="50" t="str">
        <f t="shared" si="129"/>
        <v/>
      </c>
      <c r="BN393" s="49" t="str">
        <f t="shared" si="137"/>
        <v/>
      </c>
      <c r="BO393" s="50" t="str">
        <f t="shared" si="138"/>
        <v/>
      </c>
      <c r="BP393" s="50"/>
      <c r="BQ393" s="50"/>
      <c r="BR393" s="51"/>
      <c r="BS393" s="51"/>
      <c r="BT393" s="51"/>
      <c r="BU393" s="51"/>
      <c r="BV393" s="50">
        <v>1</v>
      </c>
      <c r="BW393" s="50">
        <v>1</v>
      </c>
      <c r="BX393" s="50">
        <v>1</v>
      </c>
      <c r="BY393" s="50">
        <v>1</v>
      </c>
    </row>
    <row r="394" spans="1:77" s="48" customFormat="1" ht="15" customHeight="1">
      <c r="A394" s="223">
        <v>502</v>
      </c>
      <c r="B394" s="169" t="s">
        <v>753</v>
      </c>
      <c r="C394" s="53" t="s">
        <v>754</v>
      </c>
      <c r="D394" s="13"/>
      <c r="E394" s="132"/>
      <c r="F394" s="132"/>
      <c r="G394" s="152"/>
      <c r="H394" s="152"/>
      <c r="I394" s="66"/>
      <c r="J394" s="66"/>
      <c r="K394" s="52"/>
      <c r="L394" s="54"/>
      <c r="M394" s="55"/>
      <c r="N394" s="54"/>
      <c r="O394" s="55"/>
      <c r="P394" s="54"/>
      <c r="Q394" s="55"/>
      <c r="R394" s="54"/>
      <c r="S394" s="55"/>
      <c r="T394" s="54"/>
      <c r="U394" s="55"/>
      <c r="V394" s="56"/>
      <c r="W394" s="55"/>
      <c r="X394" s="56"/>
      <c r="Y394" s="55"/>
      <c r="Z394" s="56"/>
      <c r="AA394" s="55"/>
      <c r="AB394" s="56"/>
      <c r="AC394" s="55"/>
      <c r="AD394" s="56"/>
      <c r="AE394" s="55"/>
      <c r="AF394" s="56"/>
      <c r="AG394" s="56" t="str">
        <f t="shared" si="131"/>
        <v/>
      </c>
      <c r="AH394" s="55"/>
      <c r="AI394" s="56"/>
      <c r="AJ394" s="55"/>
      <c r="AK394" s="56"/>
      <c r="AL394" s="55"/>
      <c r="AM394" s="54"/>
      <c r="AN394" s="54" t="str">
        <f t="shared" si="130"/>
        <v/>
      </c>
      <c r="AO394" s="55"/>
      <c r="AP394" s="54"/>
      <c r="AQ394" s="55"/>
      <c r="AR394" s="54"/>
      <c r="AS394" s="55"/>
      <c r="AT394" s="54"/>
      <c r="AU394" s="56" t="str">
        <f t="shared" si="122"/>
        <v/>
      </c>
      <c r="AV394" s="56"/>
      <c r="AW394" s="54"/>
      <c r="AX394" s="54"/>
      <c r="AY394" s="69" t="str">
        <f t="shared" si="139"/>
        <v/>
      </c>
      <c r="AZ394" s="69"/>
      <c r="BA394" s="50"/>
      <c r="BB394" s="51"/>
      <c r="BC394" s="51"/>
      <c r="BD394" s="149" t="str">
        <f t="shared" si="123"/>
        <v>--</v>
      </c>
      <c r="BE394" s="150" t="str">
        <f t="shared" si="128"/>
        <v>--</v>
      </c>
      <c r="BF394" s="150" t="str">
        <f t="shared" si="126"/>
        <v>--</v>
      </c>
      <c r="BG394" s="151" t="str">
        <f t="shared" si="125"/>
        <v>--</v>
      </c>
      <c r="BH394" s="149" t="str">
        <f t="shared" si="132"/>
        <v>--</v>
      </c>
      <c r="BI394" s="150" t="str">
        <f t="shared" si="133"/>
        <v>--</v>
      </c>
      <c r="BJ394" s="150" t="str">
        <f t="shared" si="134"/>
        <v>--</v>
      </c>
      <c r="BK394" s="151" t="str">
        <f t="shared" si="135"/>
        <v>--</v>
      </c>
      <c r="BL394" s="49" t="str">
        <f t="shared" si="136"/>
        <v/>
      </c>
      <c r="BM394" s="50" t="str">
        <f t="shared" si="129"/>
        <v/>
      </c>
      <c r="BN394" s="49" t="str">
        <f t="shared" si="137"/>
        <v/>
      </c>
      <c r="BO394" s="50" t="str">
        <f t="shared" si="138"/>
        <v/>
      </c>
      <c r="BP394" s="50"/>
      <c r="BQ394" s="50"/>
      <c r="BR394" s="51"/>
      <c r="BS394" s="51"/>
      <c r="BT394" s="51"/>
      <c r="BU394" s="51"/>
      <c r="BV394" s="50">
        <v>1</v>
      </c>
      <c r="BW394" s="50">
        <v>1</v>
      </c>
      <c r="BX394" s="50">
        <v>1</v>
      </c>
      <c r="BY394" s="50">
        <v>1</v>
      </c>
    </row>
    <row r="395" spans="1:77" s="48" customFormat="1" ht="15" customHeight="1">
      <c r="A395" s="223">
        <v>503</v>
      </c>
      <c r="B395" s="169" t="s">
        <v>755</v>
      </c>
      <c r="C395" s="53" t="s">
        <v>756</v>
      </c>
      <c r="D395" s="302" t="s">
        <v>1494</v>
      </c>
      <c r="E395" s="132">
        <v>0.3</v>
      </c>
      <c r="F395" s="132">
        <f>AK395</f>
        <v>0.3</v>
      </c>
      <c r="G395" s="152"/>
      <c r="H395" s="152">
        <v>43231</v>
      </c>
      <c r="I395" s="66" t="s">
        <v>36</v>
      </c>
      <c r="J395" s="66"/>
      <c r="K395" s="52" t="s">
        <v>25</v>
      </c>
      <c r="L395" s="54"/>
      <c r="M395" s="55"/>
      <c r="N395" s="54"/>
      <c r="O395" s="55"/>
      <c r="P395" s="54"/>
      <c r="Q395" s="55"/>
      <c r="R395" s="54"/>
      <c r="S395" s="55"/>
      <c r="T395" s="54"/>
      <c r="U395" s="55"/>
      <c r="V395" s="56"/>
      <c r="W395" s="55"/>
      <c r="X395" s="56">
        <v>4</v>
      </c>
      <c r="Y395" s="55">
        <v>36251</v>
      </c>
      <c r="Z395" s="56"/>
      <c r="AA395" s="55"/>
      <c r="AB395" s="56"/>
      <c r="AC395" s="55"/>
      <c r="AD395" s="56"/>
      <c r="AE395" s="55"/>
      <c r="AF395" s="56"/>
      <c r="AG395" s="56" t="str">
        <f t="shared" si="131"/>
        <v/>
      </c>
      <c r="AH395" s="55"/>
      <c r="AI395" s="56"/>
      <c r="AJ395" s="55"/>
      <c r="AK395" s="56">
        <v>0.3</v>
      </c>
      <c r="AL395" s="55">
        <v>38718</v>
      </c>
      <c r="AM395" s="54"/>
      <c r="AN395" s="54" t="str">
        <f t="shared" si="130"/>
        <v/>
      </c>
      <c r="AO395" s="55"/>
      <c r="AP395" s="54"/>
      <c r="AQ395" s="55"/>
      <c r="AR395" s="54"/>
      <c r="AS395" s="55"/>
      <c r="AT395" s="54"/>
      <c r="AU395" s="56" t="str">
        <f t="shared" si="122"/>
        <v/>
      </c>
      <c r="AV395" s="56"/>
      <c r="AW395" s="54"/>
      <c r="AX395" s="54"/>
      <c r="AY395" s="69">
        <f t="shared" si="139"/>
        <v>1</v>
      </c>
      <c r="AZ395" s="69">
        <v>1</v>
      </c>
      <c r="BA395" s="50"/>
      <c r="BB395" s="51"/>
      <c r="BC395" s="51"/>
      <c r="BD395" s="149" t="str">
        <f t="shared" si="123"/>
        <v>--</v>
      </c>
      <c r="BE395" s="150" t="str">
        <f t="shared" si="128"/>
        <v>--</v>
      </c>
      <c r="BF395" s="150" t="str">
        <f t="shared" si="126"/>
        <v>--</v>
      </c>
      <c r="BG395" s="151" t="str">
        <f t="shared" si="125"/>
        <v>--</v>
      </c>
      <c r="BH395" s="149">
        <f t="shared" si="132"/>
        <v>0.3</v>
      </c>
      <c r="BI395" s="150" t="str">
        <f t="shared" si="133"/>
        <v>A</v>
      </c>
      <c r="BJ395" s="150" t="str">
        <f t="shared" si="134"/>
        <v>I</v>
      </c>
      <c r="BK395" s="151">
        <f t="shared" si="135"/>
        <v>43231</v>
      </c>
      <c r="BL395" s="49">
        <f t="shared" si="136"/>
        <v>4</v>
      </c>
      <c r="BM395" s="50" t="str">
        <f t="shared" si="129"/>
        <v>O</v>
      </c>
      <c r="BN395" s="49">
        <f t="shared" si="137"/>
        <v>4</v>
      </c>
      <c r="BO395" s="50" t="str">
        <f t="shared" si="138"/>
        <v>O</v>
      </c>
      <c r="BP395" s="50"/>
      <c r="BQ395" s="50"/>
      <c r="BR395" s="51"/>
      <c r="BS395" s="51"/>
      <c r="BT395" s="51"/>
      <c r="BU395" s="51"/>
      <c r="BV395" s="50">
        <v>1</v>
      </c>
      <c r="BW395" s="50">
        <v>1</v>
      </c>
      <c r="BX395" s="50">
        <v>1</v>
      </c>
      <c r="BY395" s="50">
        <v>1</v>
      </c>
    </row>
    <row r="396" spans="1:77" s="48" customFormat="1" ht="15" customHeight="1">
      <c r="A396" s="223">
        <v>506</v>
      </c>
      <c r="B396" s="169" t="s">
        <v>757</v>
      </c>
      <c r="C396" s="53" t="s">
        <v>758</v>
      </c>
      <c r="D396" s="302" t="s">
        <v>1494</v>
      </c>
      <c r="E396" s="132">
        <v>0.8</v>
      </c>
      <c r="F396" s="132">
        <f>AB396</f>
        <v>0.8</v>
      </c>
      <c r="G396" s="152"/>
      <c r="H396" s="152">
        <v>43231</v>
      </c>
      <c r="I396" s="66" t="s">
        <v>36</v>
      </c>
      <c r="J396" s="66"/>
      <c r="K396" s="52" t="s">
        <v>25</v>
      </c>
      <c r="L396" s="54"/>
      <c r="M396" s="55"/>
      <c r="N396" s="54"/>
      <c r="O396" s="55"/>
      <c r="P396" s="54"/>
      <c r="Q396" s="55"/>
      <c r="R396" s="54"/>
      <c r="S396" s="55"/>
      <c r="T396" s="54"/>
      <c r="U396" s="55"/>
      <c r="V396" s="56"/>
      <c r="W396" s="55"/>
      <c r="X396" s="56"/>
      <c r="Y396" s="55"/>
      <c r="Z396" s="56"/>
      <c r="AA396" s="55"/>
      <c r="AB396" s="56">
        <v>0.8</v>
      </c>
      <c r="AC396" s="55">
        <v>37500</v>
      </c>
      <c r="AD396" s="56"/>
      <c r="AE396" s="55"/>
      <c r="AF396" s="56"/>
      <c r="AG396" s="56" t="str">
        <f t="shared" si="131"/>
        <v/>
      </c>
      <c r="AH396" s="55"/>
      <c r="AI396" s="56"/>
      <c r="AJ396" s="55"/>
      <c r="AK396" s="56">
        <v>0.3</v>
      </c>
      <c r="AL396" s="55">
        <v>31778</v>
      </c>
      <c r="AM396" s="54"/>
      <c r="AN396" s="54" t="str">
        <f t="shared" si="130"/>
        <v/>
      </c>
      <c r="AO396" s="55"/>
      <c r="AP396" s="54"/>
      <c r="AQ396" s="55"/>
      <c r="AR396" s="54"/>
      <c r="AS396" s="55"/>
      <c r="AT396" s="54"/>
      <c r="AU396" s="56" t="str">
        <f t="shared" ref="AU396:AU460" si="140">IF(ISBLANK(AT396),"",0.000001/(AT396/1000))</f>
        <v/>
      </c>
      <c r="AV396" s="56"/>
      <c r="AW396" s="54"/>
      <c r="AX396" s="54"/>
      <c r="AY396" s="69">
        <f t="shared" si="139"/>
        <v>1</v>
      </c>
      <c r="AZ396" s="69">
        <v>1</v>
      </c>
      <c r="BA396" s="50"/>
      <c r="BB396" s="51"/>
      <c r="BC396" s="51"/>
      <c r="BD396" s="149" t="str">
        <f t="shared" si="123"/>
        <v>--</v>
      </c>
      <c r="BE396" s="150" t="str">
        <f t="shared" si="128"/>
        <v>--</v>
      </c>
      <c r="BF396" s="150" t="str">
        <f t="shared" si="126"/>
        <v>--</v>
      </c>
      <c r="BG396" s="151" t="str">
        <f t="shared" si="125"/>
        <v>--</v>
      </c>
      <c r="BH396" s="149">
        <f t="shared" si="132"/>
        <v>0.8</v>
      </c>
      <c r="BI396" s="150" t="str">
        <f t="shared" si="133"/>
        <v>A</v>
      </c>
      <c r="BJ396" s="150" t="str">
        <f t="shared" si="134"/>
        <v>O</v>
      </c>
      <c r="BK396" s="151">
        <f t="shared" si="135"/>
        <v>43231</v>
      </c>
      <c r="BL396" s="49" t="str">
        <f t="shared" si="136"/>
        <v/>
      </c>
      <c r="BM396" s="50" t="str">
        <f t="shared" si="129"/>
        <v/>
      </c>
      <c r="BN396" s="49" t="str">
        <f t="shared" si="137"/>
        <v/>
      </c>
      <c r="BO396" s="50" t="str">
        <f t="shared" si="138"/>
        <v/>
      </c>
      <c r="BP396" s="50"/>
      <c r="BQ396" s="50"/>
      <c r="BR396" s="51"/>
      <c r="BS396" s="51"/>
      <c r="BT396" s="51"/>
      <c r="BU396" s="51"/>
      <c r="BV396" s="50">
        <v>1</v>
      </c>
      <c r="BW396" s="50">
        <v>1</v>
      </c>
      <c r="BX396" s="50">
        <v>1</v>
      </c>
      <c r="BY396" s="50">
        <v>1</v>
      </c>
    </row>
    <row r="397" spans="1:77" s="48" customFormat="1" ht="15" customHeight="1">
      <c r="A397" s="223">
        <v>507</v>
      </c>
      <c r="B397" s="169" t="s">
        <v>759</v>
      </c>
      <c r="C397" s="53" t="s">
        <v>760</v>
      </c>
      <c r="D397" s="302" t="s">
        <v>1494</v>
      </c>
      <c r="E397" s="132">
        <v>10</v>
      </c>
      <c r="F397" s="132">
        <f>AK397</f>
        <v>10</v>
      </c>
      <c r="G397" s="152"/>
      <c r="H397" s="152">
        <v>43231</v>
      </c>
      <c r="I397" s="66" t="s">
        <v>36</v>
      </c>
      <c r="J397" s="66"/>
      <c r="K397" s="52"/>
      <c r="L397" s="54"/>
      <c r="M397" s="55"/>
      <c r="N397" s="54"/>
      <c r="O397" s="55"/>
      <c r="P397" s="54"/>
      <c r="Q397" s="55"/>
      <c r="R397" s="54"/>
      <c r="S397" s="55"/>
      <c r="T397" s="54"/>
      <c r="U397" s="55"/>
      <c r="V397" s="56"/>
      <c r="W397" s="55"/>
      <c r="X397" s="56"/>
      <c r="Y397" s="55"/>
      <c r="Z397" s="56"/>
      <c r="AA397" s="55"/>
      <c r="AB397" s="56">
        <v>7</v>
      </c>
      <c r="AC397" s="55">
        <v>36557</v>
      </c>
      <c r="AD397" s="56"/>
      <c r="AE397" s="55"/>
      <c r="AF397" s="56"/>
      <c r="AG397" s="56" t="str">
        <f t="shared" si="131"/>
        <v/>
      </c>
      <c r="AH397" s="55"/>
      <c r="AI397" s="56"/>
      <c r="AJ397" s="55"/>
      <c r="AK397" s="56">
        <v>10</v>
      </c>
      <c r="AL397" s="55">
        <v>34912</v>
      </c>
      <c r="AM397" s="54"/>
      <c r="AN397" s="54" t="str">
        <f t="shared" si="130"/>
        <v/>
      </c>
      <c r="AO397" s="55"/>
      <c r="AP397" s="54"/>
      <c r="AQ397" s="55"/>
      <c r="AR397" s="54"/>
      <c r="AS397" s="55"/>
      <c r="AT397" s="54"/>
      <c r="AU397" s="56" t="str">
        <f t="shared" si="140"/>
        <v/>
      </c>
      <c r="AV397" s="56"/>
      <c r="AW397" s="54"/>
      <c r="AX397" s="54"/>
      <c r="AY397" s="69">
        <f t="shared" si="139"/>
        <v>1</v>
      </c>
      <c r="AZ397" s="69">
        <v>1</v>
      </c>
      <c r="BA397" s="50"/>
      <c r="BB397" s="51"/>
      <c r="BC397" s="51"/>
      <c r="BD397" s="149" t="str">
        <f t="shared" si="123"/>
        <v>--</v>
      </c>
      <c r="BE397" s="150" t="str">
        <f t="shared" si="128"/>
        <v>--</v>
      </c>
      <c r="BF397" s="150" t="str">
        <f t="shared" si="126"/>
        <v>--</v>
      </c>
      <c r="BG397" s="151" t="str">
        <f t="shared" si="125"/>
        <v>--</v>
      </c>
      <c r="BH397" s="149">
        <f t="shared" si="132"/>
        <v>10</v>
      </c>
      <c r="BI397" s="150" t="str">
        <f t="shared" si="133"/>
        <v>A</v>
      </c>
      <c r="BJ397" s="150" t="str">
        <f t="shared" si="134"/>
        <v>I</v>
      </c>
      <c r="BK397" s="151">
        <f t="shared" si="135"/>
        <v>43231</v>
      </c>
      <c r="BL397" s="49" t="str">
        <f t="shared" si="136"/>
        <v/>
      </c>
      <c r="BM397" s="50" t="str">
        <f t="shared" si="129"/>
        <v/>
      </c>
      <c r="BN397" s="49" t="str">
        <f t="shared" si="137"/>
        <v/>
      </c>
      <c r="BO397" s="50" t="str">
        <f t="shared" si="138"/>
        <v/>
      </c>
      <c r="BP397" s="50"/>
      <c r="BQ397" s="50"/>
      <c r="BR397" s="51"/>
      <c r="BS397" s="51"/>
      <c r="BT397" s="51"/>
      <c r="BU397" s="51"/>
      <c r="BV397" s="50">
        <v>1</v>
      </c>
      <c r="BW397" s="50">
        <v>1</v>
      </c>
      <c r="BX397" s="50">
        <v>1</v>
      </c>
      <c r="BY397" s="50">
        <v>1</v>
      </c>
    </row>
    <row r="398" spans="1:77" s="48" customFormat="1" ht="15" customHeight="1">
      <c r="A398" s="223">
        <v>504</v>
      </c>
      <c r="B398" s="169"/>
      <c r="C398" s="53" t="s">
        <v>1296</v>
      </c>
      <c r="D398" s="13"/>
      <c r="E398" s="132"/>
      <c r="F398" s="132"/>
      <c r="G398" s="152"/>
      <c r="H398" s="152"/>
      <c r="I398" s="66"/>
      <c r="J398" s="66"/>
      <c r="K398" s="52"/>
      <c r="L398" s="54"/>
      <c r="M398" s="55"/>
      <c r="N398" s="54"/>
      <c r="O398" s="55"/>
      <c r="P398" s="54"/>
      <c r="Q398" s="55"/>
      <c r="R398" s="54"/>
      <c r="S398" s="55"/>
      <c r="T398" s="54"/>
      <c r="U398" s="55"/>
      <c r="V398" s="56"/>
      <c r="W398" s="55"/>
      <c r="X398" s="56"/>
      <c r="Y398" s="55"/>
      <c r="Z398" s="56"/>
      <c r="AA398" s="55"/>
      <c r="AB398" s="56"/>
      <c r="AC398" s="55"/>
      <c r="AD398" s="56"/>
      <c r="AE398" s="55"/>
      <c r="AF398" s="56"/>
      <c r="AG398" s="56"/>
      <c r="AH398" s="55"/>
      <c r="AI398" s="56"/>
      <c r="AJ398" s="55"/>
      <c r="AK398" s="56"/>
      <c r="AL398" s="55"/>
      <c r="AM398" s="54"/>
      <c r="AN398" s="54"/>
      <c r="AO398" s="55"/>
      <c r="AP398" s="54"/>
      <c r="AQ398" s="55"/>
      <c r="AR398" s="54"/>
      <c r="AS398" s="55"/>
      <c r="AT398" s="54"/>
      <c r="AU398" s="56"/>
      <c r="AV398" s="56"/>
      <c r="AW398" s="54"/>
      <c r="AX398" s="54"/>
      <c r="AY398" s="69" t="str">
        <f t="shared" si="139"/>
        <v/>
      </c>
      <c r="AZ398" s="69"/>
      <c r="BA398" s="50"/>
      <c r="BB398" s="51"/>
      <c r="BC398" s="51"/>
      <c r="BD398" s="149" t="str">
        <f t="shared" ref="BD398:BD461" si="141">IF(AND(G398="",AH398="",AO398="",AV398=""), "--", IF(AND(G398&gt;=AH398,G398&gt;=AO398,G398&gt;=AV398), F398, IF(AND(AH398&gt;=AO398,AH398&gt;=AV398), AG398, IF(AO398&gt;=AV398, AN398, IF(ISNUMBER(AV398), AU398, "--")))))</f>
        <v>--</v>
      </c>
      <c r="BE398" s="150" t="str">
        <f t="shared" ref="BE398:BE422" si="142">IF(BD398="--","--", IF(BD398=F398,"A","--"))</f>
        <v>--</v>
      </c>
      <c r="BF398" s="150" t="str">
        <f t="shared" si="126"/>
        <v>--</v>
      </c>
      <c r="BG398" s="151" t="str">
        <f t="shared" ref="BG398:BG461" si="143">IF(AND(G398="",AH398="",AO398="",AV398=""), "--", IF(AND(G398&gt;=AH398,G398&gt;=AO398,G398&gt;=AV398), G398, IF(AND(AH398&gt;=AO398,AH398&gt;=AV398), AH398, IF(AO398&gt;=AV398, AO398, IF(ISNUMBER(AV398), AV398, "--")))))</f>
        <v>--</v>
      </c>
      <c r="BH398" s="149" t="str">
        <f t="shared" si="132"/>
        <v>--</v>
      </c>
      <c r="BI398" s="150" t="str">
        <f t="shared" si="133"/>
        <v>--</v>
      </c>
      <c r="BJ398" s="150" t="str">
        <f t="shared" si="134"/>
        <v>--</v>
      </c>
      <c r="BK398" s="151" t="str">
        <f t="shared" si="135"/>
        <v>--</v>
      </c>
      <c r="BL398" s="49" t="str">
        <f t="shared" si="136"/>
        <v/>
      </c>
      <c r="BM398" s="50"/>
      <c r="BN398" s="49" t="str">
        <f t="shared" si="137"/>
        <v/>
      </c>
      <c r="BO398" s="50" t="str">
        <f t="shared" si="138"/>
        <v/>
      </c>
      <c r="BP398" s="50"/>
      <c r="BQ398" s="50"/>
      <c r="BR398" s="51"/>
      <c r="BS398" s="51"/>
      <c r="BT398" s="51"/>
      <c r="BU398" s="51"/>
      <c r="BV398" s="50">
        <v>1</v>
      </c>
      <c r="BW398" s="50">
        <v>1</v>
      </c>
      <c r="BX398" s="50">
        <v>1</v>
      </c>
      <c r="BY398" s="50">
        <v>1</v>
      </c>
    </row>
    <row r="399" spans="1:77" s="48" customFormat="1" ht="15" customHeight="1">
      <c r="A399" s="223">
        <v>508</v>
      </c>
      <c r="B399" s="169" t="s">
        <v>761</v>
      </c>
      <c r="C399" s="53" t="s">
        <v>762</v>
      </c>
      <c r="D399" s="13"/>
      <c r="E399" s="132"/>
      <c r="F399" s="132"/>
      <c r="G399" s="152"/>
      <c r="H399" s="152"/>
      <c r="I399" s="66"/>
      <c r="J399" s="66"/>
      <c r="K399" s="52"/>
      <c r="L399" s="54"/>
      <c r="M399" s="55"/>
      <c r="N399" s="54"/>
      <c r="O399" s="55"/>
      <c r="P399" s="54"/>
      <c r="Q399" s="55"/>
      <c r="R399" s="54"/>
      <c r="S399" s="55"/>
      <c r="T399" s="54"/>
      <c r="U399" s="55"/>
      <c r="V399" s="56"/>
      <c r="W399" s="55"/>
      <c r="X399" s="56"/>
      <c r="Y399" s="55"/>
      <c r="Z399" s="56"/>
      <c r="AA399" s="55"/>
      <c r="AB399" s="56"/>
      <c r="AC399" s="55"/>
      <c r="AD399" s="56"/>
      <c r="AE399" s="55"/>
      <c r="AF399" s="56"/>
      <c r="AG399" s="56" t="str">
        <f t="shared" si="131"/>
        <v/>
      </c>
      <c r="AH399" s="55"/>
      <c r="AI399" s="56"/>
      <c r="AJ399" s="55"/>
      <c r="AK399" s="56"/>
      <c r="AL399" s="55"/>
      <c r="AM399" s="54"/>
      <c r="AN399" s="54" t="str">
        <f t="shared" si="130"/>
        <v/>
      </c>
      <c r="AO399" s="55"/>
      <c r="AP399" s="54"/>
      <c r="AQ399" s="55"/>
      <c r="AR399" s="54"/>
      <c r="AS399" s="55"/>
      <c r="AT399" s="54"/>
      <c r="AU399" s="56" t="str">
        <f t="shared" si="140"/>
        <v/>
      </c>
      <c r="AV399" s="56"/>
      <c r="AW399" s="54"/>
      <c r="AX399" s="54"/>
      <c r="AY399" s="69" t="str">
        <f t="shared" si="139"/>
        <v/>
      </c>
      <c r="AZ399" s="69"/>
      <c r="BA399" s="50"/>
      <c r="BB399" s="51"/>
      <c r="BC399" s="51"/>
      <c r="BD399" s="149" t="str">
        <f t="shared" si="141"/>
        <v>--</v>
      </c>
      <c r="BE399" s="150" t="str">
        <f t="shared" si="142"/>
        <v>--</v>
      </c>
      <c r="BF399" s="150" t="str">
        <f t="shared" si="126"/>
        <v>--</v>
      </c>
      <c r="BG399" s="151" t="str">
        <f t="shared" si="143"/>
        <v>--</v>
      </c>
      <c r="BH399" s="149" t="str">
        <f t="shared" si="132"/>
        <v>--</v>
      </c>
      <c r="BI399" s="150" t="str">
        <f t="shared" si="133"/>
        <v>--</v>
      </c>
      <c r="BJ399" s="150" t="str">
        <f t="shared" si="134"/>
        <v>--</v>
      </c>
      <c r="BK399" s="151" t="str">
        <f t="shared" si="135"/>
        <v>--</v>
      </c>
      <c r="BL399" s="49" t="str">
        <f t="shared" si="136"/>
        <v/>
      </c>
      <c r="BM399" s="50" t="str">
        <f t="shared" ref="BM399:BM430" si="144">IF(COUNTBLANK(BL399),"",IF(BL399=J399,"S",IF(BL399=P399,"T",IF(BL399=X399,"O",IF(BL399=N399,"Tint","")))))</f>
        <v/>
      </c>
      <c r="BN399" s="49" t="str">
        <f t="shared" si="137"/>
        <v/>
      </c>
      <c r="BO399" s="50" t="str">
        <f t="shared" si="138"/>
        <v/>
      </c>
      <c r="BP399" s="50"/>
      <c r="BQ399" s="50"/>
      <c r="BR399" s="51"/>
      <c r="BS399" s="51"/>
      <c r="BT399" s="51"/>
      <c r="BU399" s="51"/>
      <c r="BV399" s="50">
        <v>1</v>
      </c>
      <c r="BW399" s="50">
        <v>1</v>
      </c>
      <c r="BX399" s="50">
        <v>1</v>
      </c>
      <c r="BY399" s="50">
        <v>1</v>
      </c>
    </row>
    <row r="400" spans="1:77" s="48" customFormat="1" ht="15" customHeight="1">
      <c r="A400" s="223">
        <v>509</v>
      </c>
      <c r="B400" s="169" t="s">
        <v>763</v>
      </c>
      <c r="C400" s="53" t="s">
        <v>764</v>
      </c>
      <c r="D400" s="13"/>
      <c r="E400" s="132"/>
      <c r="F400" s="132"/>
      <c r="G400" s="152"/>
      <c r="H400" s="152"/>
      <c r="I400" s="66"/>
      <c r="J400" s="66"/>
      <c r="K400" s="52"/>
      <c r="L400" s="54"/>
      <c r="M400" s="55"/>
      <c r="N400" s="54"/>
      <c r="O400" s="55"/>
      <c r="P400" s="54"/>
      <c r="Q400" s="55"/>
      <c r="R400" s="54"/>
      <c r="S400" s="55"/>
      <c r="T400" s="54"/>
      <c r="U400" s="55"/>
      <c r="V400" s="56"/>
      <c r="W400" s="55"/>
      <c r="X400" s="56"/>
      <c r="Y400" s="55"/>
      <c r="Z400" s="56"/>
      <c r="AA400" s="55"/>
      <c r="AB400" s="56"/>
      <c r="AC400" s="55"/>
      <c r="AD400" s="56"/>
      <c r="AE400" s="55"/>
      <c r="AF400" s="56"/>
      <c r="AG400" s="56" t="str">
        <f t="shared" si="131"/>
        <v/>
      </c>
      <c r="AH400" s="55"/>
      <c r="AI400" s="56"/>
      <c r="AJ400" s="55"/>
      <c r="AK400" s="56"/>
      <c r="AL400" s="55"/>
      <c r="AM400" s="54"/>
      <c r="AN400" s="54" t="str">
        <f t="shared" si="130"/>
        <v/>
      </c>
      <c r="AO400" s="55"/>
      <c r="AP400" s="54"/>
      <c r="AQ400" s="55"/>
      <c r="AR400" s="54"/>
      <c r="AS400" s="55"/>
      <c r="AT400" s="54"/>
      <c r="AU400" s="56" t="str">
        <f t="shared" si="140"/>
        <v/>
      </c>
      <c r="AV400" s="56"/>
      <c r="AW400" s="54"/>
      <c r="AX400" s="54"/>
      <c r="AY400" s="69" t="str">
        <f t="shared" si="139"/>
        <v/>
      </c>
      <c r="AZ400" s="69"/>
      <c r="BA400" s="50"/>
      <c r="BB400" s="51"/>
      <c r="BC400" s="51"/>
      <c r="BD400" s="149" t="str">
        <f t="shared" si="141"/>
        <v>--</v>
      </c>
      <c r="BE400" s="150" t="str">
        <f t="shared" si="142"/>
        <v>--</v>
      </c>
      <c r="BF400" s="150" t="str">
        <f t="shared" si="126"/>
        <v>--</v>
      </c>
      <c r="BG400" s="151" t="str">
        <f t="shared" si="143"/>
        <v>--</v>
      </c>
      <c r="BH400" s="149" t="str">
        <f t="shared" si="132"/>
        <v>--</v>
      </c>
      <c r="BI400" s="150" t="str">
        <f t="shared" si="133"/>
        <v>--</v>
      </c>
      <c r="BJ400" s="150" t="str">
        <f t="shared" si="134"/>
        <v>--</v>
      </c>
      <c r="BK400" s="151" t="str">
        <f t="shared" si="135"/>
        <v>--</v>
      </c>
      <c r="BL400" s="49" t="str">
        <f t="shared" si="136"/>
        <v/>
      </c>
      <c r="BM400" s="50" t="str">
        <f t="shared" si="144"/>
        <v/>
      </c>
      <c r="BN400" s="49" t="str">
        <f t="shared" si="137"/>
        <v/>
      </c>
      <c r="BO400" s="50" t="str">
        <f t="shared" si="138"/>
        <v/>
      </c>
      <c r="BP400" s="50"/>
      <c r="BQ400" s="50"/>
      <c r="BR400" s="51"/>
      <c r="BS400" s="51"/>
      <c r="BT400" s="51"/>
      <c r="BU400" s="51"/>
      <c r="BV400" s="50">
        <v>1</v>
      </c>
      <c r="BW400" s="50">
        <v>1</v>
      </c>
      <c r="BX400" s="50">
        <v>1</v>
      </c>
      <c r="BY400" s="50">
        <v>1</v>
      </c>
    </row>
    <row r="401" spans="1:77" s="48" customFormat="1" ht="15" customHeight="1">
      <c r="A401" s="223">
        <v>510</v>
      </c>
      <c r="B401" s="169" t="s">
        <v>765</v>
      </c>
      <c r="C401" s="53" t="s">
        <v>766</v>
      </c>
      <c r="D401" s="13"/>
      <c r="E401" s="132"/>
      <c r="F401" s="132"/>
      <c r="G401" s="152"/>
      <c r="H401" s="152"/>
      <c r="I401" s="66"/>
      <c r="J401" s="66"/>
      <c r="K401" s="52"/>
      <c r="L401" s="54"/>
      <c r="M401" s="55"/>
      <c r="N401" s="54"/>
      <c r="O401" s="55"/>
      <c r="P401" s="54"/>
      <c r="Q401" s="55"/>
      <c r="R401" s="54"/>
      <c r="S401" s="55"/>
      <c r="T401" s="54"/>
      <c r="U401" s="55"/>
      <c r="V401" s="56"/>
      <c r="W401" s="55"/>
      <c r="X401" s="56"/>
      <c r="Y401" s="55"/>
      <c r="Z401" s="56"/>
      <c r="AA401" s="55"/>
      <c r="AB401" s="56"/>
      <c r="AC401" s="55"/>
      <c r="AD401" s="56"/>
      <c r="AE401" s="55"/>
      <c r="AF401" s="56"/>
      <c r="AG401" s="56" t="str">
        <f t="shared" si="131"/>
        <v/>
      </c>
      <c r="AH401" s="55"/>
      <c r="AI401" s="56"/>
      <c r="AJ401" s="55"/>
      <c r="AK401" s="56"/>
      <c r="AL401" s="55"/>
      <c r="AM401" s="54"/>
      <c r="AN401" s="54" t="str">
        <f t="shared" si="130"/>
        <v/>
      </c>
      <c r="AO401" s="55"/>
      <c r="AP401" s="54"/>
      <c r="AQ401" s="55"/>
      <c r="AR401" s="54"/>
      <c r="AS401" s="55"/>
      <c r="AT401" s="54"/>
      <c r="AU401" s="56" t="str">
        <f t="shared" si="140"/>
        <v/>
      </c>
      <c r="AV401" s="56"/>
      <c r="AW401" s="54"/>
      <c r="AX401" s="54"/>
      <c r="AY401" s="69" t="str">
        <f t="shared" si="139"/>
        <v/>
      </c>
      <c r="AZ401" s="69"/>
      <c r="BA401" s="50"/>
      <c r="BB401" s="51"/>
      <c r="BC401" s="51"/>
      <c r="BD401" s="149" t="str">
        <f t="shared" si="141"/>
        <v>--</v>
      </c>
      <c r="BE401" s="150" t="str">
        <f t="shared" si="142"/>
        <v>--</v>
      </c>
      <c r="BF401" s="150" t="str">
        <f t="shared" si="126"/>
        <v>--</v>
      </c>
      <c r="BG401" s="151" t="str">
        <f t="shared" si="143"/>
        <v>--</v>
      </c>
      <c r="BH401" s="149" t="str">
        <f t="shared" si="132"/>
        <v>--</v>
      </c>
      <c r="BI401" s="150" t="str">
        <f t="shared" si="133"/>
        <v>--</v>
      </c>
      <c r="BJ401" s="150" t="str">
        <f t="shared" si="134"/>
        <v>--</v>
      </c>
      <c r="BK401" s="151" t="str">
        <f t="shared" si="135"/>
        <v>--</v>
      </c>
      <c r="BL401" s="49" t="str">
        <f t="shared" si="136"/>
        <v/>
      </c>
      <c r="BM401" s="50" t="str">
        <f t="shared" si="144"/>
        <v/>
      </c>
      <c r="BN401" s="49" t="str">
        <f t="shared" si="137"/>
        <v/>
      </c>
      <c r="BO401" s="50" t="str">
        <f t="shared" si="138"/>
        <v/>
      </c>
      <c r="BP401" s="50"/>
      <c r="BQ401" s="50"/>
      <c r="BR401" s="51"/>
      <c r="BS401" s="51"/>
      <c r="BT401" s="51"/>
      <c r="BU401" s="51"/>
      <c r="BV401" s="50">
        <v>1</v>
      </c>
      <c r="BW401" s="50">
        <v>1</v>
      </c>
      <c r="BX401" s="50">
        <v>1</v>
      </c>
      <c r="BY401" s="50">
        <v>1</v>
      </c>
    </row>
    <row r="402" spans="1:77" s="48" customFormat="1" ht="15" customHeight="1">
      <c r="A402" s="223">
        <v>511</v>
      </c>
      <c r="B402" s="170" t="s">
        <v>767</v>
      </c>
      <c r="C402" s="53" t="s">
        <v>768</v>
      </c>
      <c r="D402" s="13"/>
      <c r="E402" s="132"/>
      <c r="F402" s="132"/>
      <c r="G402" s="152"/>
      <c r="H402" s="152"/>
      <c r="I402" s="66"/>
      <c r="J402" s="66"/>
      <c r="K402" s="52"/>
      <c r="L402" s="54"/>
      <c r="M402" s="55"/>
      <c r="N402" s="54"/>
      <c r="O402" s="55"/>
      <c r="P402" s="54"/>
      <c r="Q402" s="55"/>
      <c r="R402" s="54"/>
      <c r="S402" s="55"/>
      <c r="T402" s="54"/>
      <c r="U402" s="55"/>
      <c r="V402" s="56"/>
      <c r="W402" s="55"/>
      <c r="X402" s="56"/>
      <c r="Y402" s="55"/>
      <c r="Z402" s="56"/>
      <c r="AA402" s="55"/>
      <c r="AB402" s="56"/>
      <c r="AC402" s="55"/>
      <c r="AD402" s="56"/>
      <c r="AE402" s="55"/>
      <c r="AF402" s="56"/>
      <c r="AG402" s="56" t="str">
        <f t="shared" si="131"/>
        <v/>
      </c>
      <c r="AH402" s="55"/>
      <c r="AI402" s="56"/>
      <c r="AJ402" s="55"/>
      <c r="AK402" s="56"/>
      <c r="AL402" s="55"/>
      <c r="AM402" s="54"/>
      <c r="AN402" s="54" t="str">
        <f t="shared" si="130"/>
        <v/>
      </c>
      <c r="AO402" s="55"/>
      <c r="AP402" s="54"/>
      <c r="AQ402" s="55"/>
      <c r="AR402" s="54"/>
      <c r="AS402" s="55"/>
      <c r="AT402" s="54"/>
      <c r="AU402" s="56" t="str">
        <f t="shared" si="140"/>
        <v/>
      </c>
      <c r="AV402" s="56"/>
      <c r="AW402" s="54"/>
      <c r="AX402" s="54"/>
      <c r="AY402" s="69" t="str">
        <f t="shared" si="139"/>
        <v/>
      </c>
      <c r="AZ402" s="69"/>
      <c r="BA402" s="50"/>
      <c r="BB402" s="51"/>
      <c r="BC402" s="51"/>
      <c r="BD402" s="149" t="str">
        <f t="shared" si="141"/>
        <v>--</v>
      </c>
      <c r="BE402" s="150" t="str">
        <f t="shared" si="142"/>
        <v>--</v>
      </c>
      <c r="BF402" s="150" t="str">
        <f t="shared" si="126"/>
        <v>--</v>
      </c>
      <c r="BG402" s="151" t="str">
        <f t="shared" si="143"/>
        <v>--</v>
      </c>
      <c r="BH402" s="149" t="str">
        <f t="shared" si="132"/>
        <v>--</v>
      </c>
      <c r="BI402" s="150" t="str">
        <f t="shared" si="133"/>
        <v>--</v>
      </c>
      <c r="BJ402" s="150" t="str">
        <f t="shared" si="134"/>
        <v>--</v>
      </c>
      <c r="BK402" s="151" t="str">
        <f t="shared" si="135"/>
        <v>--</v>
      </c>
      <c r="BL402" s="49" t="str">
        <f t="shared" si="136"/>
        <v/>
      </c>
      <c r="BM402" s="50" t="str">
        <f t="shared" si="144"/>
        <v/>
      </c>
      <c r="BN402" s="49" t="str">
        <f t="shared" si="137"/>
        <v/>
      </c>
      <c r="BO402" s="50" t="str">
        <f t="shared" si="138"/>
        <v/>
      </c>
      <c r="BP402" s="50"/>
      <c r="BQ402" s="50"/>
      <c r="BR402" s="51"/>
      <c r="BS402" s="51"/>
      <c r="BT402" s="51"/>
      <c r="BU402" s="51"/>
      <c r="BV402" s="50">
        <v>1</v>
      </c>
      <c r="BW402" s="50">
        <v>1</v>
      </c>
      <c r="BX402" s="50">
        <v>1</v>
      </c>
      <c r="BY402" s="50">
        <v>1</v>
      </c>
    </row>
    <row r="403" spans="1:77" s="48" customFormat="1" ht="15" customHeight="1">
      <c r="A403" s="223">
        <v>636</v>
      </c>
      <c r="B403" s="169" t="s">
        <v>1253</v>
      </c>
      <c r="C403" s="53" t="s">
        <v>1254</v>
      </c>
      <c r="D403" s="302" t="s">
        <v>1494</v>
      </c>
      <c r="E403" s="132">
        <v>9</v>
      </c>
      <c r="F403" s="132">
        <v>9</v>
      </c>
      <c r="G403" s="152"/>
      <c r="H403" s="152">
        <v>43231</v>
      </c>
      <c r="I403" s="66" t="s">
        <v>36</v>
      </c>
      <c r="J403" s="66"/>
      <c r="K403" s="52" t="s">
        <v>25</v>
      </c>
      <c r="L403" s="54"/>
      <c r="M403" s="55"/>
      <c r="N403" s="54"/>
      <c r="O403" s="55"/>
      <c r="P403" s="54">
        <v>20</v>
      </c>
      <c r="Q403" s="55">
        <v>35674</v>
      </c>
      <c r="R403" s="54"/>
      <c r="S403" s="55"/>
      <c r="T403" s="54">
        <v>2.0000000000000001E-4</v>
      </c>
      <c r="U403" s="55">
        <v>35674</v>
      </c>
      <c r="V403" s="56"/>
      <c r="W403" s="55"/>
      <c r="X403" s="56"/>
      <c r="Y403" s="55"/>
      <c r="Z403" s="56"/>
      <c r="AA403" s="55"/>
      <c r="AB403" s="56"/>
      <c r="AC403" s="55"/>
      <c r="AD403" s="56"/>
      <c r="AE403" s="55"/>
      <c r="AF403" s="56"/>
      <c r="AG403" s="56" t="str">
        <f>IF(ISBLANK(AF403),"",0.000001/AF403)</f>
        <v/>
      </c>
      <c r="AH403" s="55"/>
      <c r="AI403" s="56"/>
      <c r="AJ403" s="55"/>
      <c r="AK403" s="56"/>
      <c r="AL403" s="55"/>
      <c r="AM403" s="54"/>
      <c r="AN403" s="54" t="str">
        <f>IF(ISBLANK(AM403),"",0.000001/AM403)</f>
        <v/>
      </c>
      <c r="AO403" s="55"/>
      <c r="AP403" s="54">
        <v>2.0000000000000002E-5</v>
      </c>
      <c r="AQ403" s="55">
        <v>33086</v>
      </c>
      <c r="AR403" s="54"/>
      <c r="AS403" s="55"/>
      <c r="AT403" s="54"/>
      <c r="AU403" s="56" t="str">
        <f>IF(ISBLANK(AT403),"",0.000001/(AT403/1000))</f>
        <v/>
      </c>
      <c r="AV403" s="56"/>
      <c r="AW403" s="54"/>
      <c r="AX403" s="54"/>
      <c r="AY403" s="69">
        <f t="shared" si="139"/>
        <v>1</v>
      </c>
      <c r="AZ403" s="69">
        <v>1</v>
      </c>
      <c r="BA403" s="50"/>
      <c r="BB403" s="51"/>
      <c r="BC403" s="51"/>
      <c r="BD403" s="149" t="str">
        <f t="shared" si="141"/>
        <v>--</v>
      </c>
      <c r="BE403" s="150" t="str">
        <f t="shared" si="142"/>
        <v>--</v>
      </c>
      <c r="BF403" s="150" t="str">
        <f t="shared" si="126"/>
        <v>--</v>
      </c>
      <c r="BG403" s="151" t="str">
        <f t="shared" si="143"/>
        <v>--</v>
      </c>
      <c r="BH403" s="149">
        <f t="shared" si="132"/>
        <v>9</v>
      </c>
      <c r="BI403" s="150" t="str">
        <f t="shared" si="133"/>
        <v>A</v>
      </c>
      <c r="BJ403" s="150" t="str">
        <f t="shared" si="134"/>
        <v>A</v>
      </c>
      <c r="BK403" s="151">
        <f t="shared" si="135"/>
        <v>43231</v>
      </c>
      <c r="BL403" s="49">
        <f t="shared" si="136"/>
        <v>20</v>
      </c>
      <c r="BM403" s="50" t="str">
        <f t="shared" si="144"/>
        <v>T</v>
      </c>
      <c r="BN403" s="49">
        <f t="shared" si="137"/>
        <v>20</v>
      </c>
      <c r="BO403" s="50" t="str">
        <f t="shared" si="138"/>
        <v>T</v>
      </c>
      <c r="BP403" s="50"/>
      <c r="BQ403" s="50"/>
      <c r="BR403" s="51"/>
      <c r="BS403" s="51"/>
      <c r="BT403" s="51"/>
      <c r="BU403" s="51"/>
      <c r="BV403" s="50">
        <v>1</v>
      </c>
      <c r="BW403" s="50">
        <v>1</v>
      </c>
      <c r="BX403" s="50">
        <v>1</v>
      </c>
      <c r="BY403" s="50">
        <v>1</v>
      </c>
    </row>
    <row r="404" spans="1:77" s="48" customFormat="1" ht="15" customHeight="1">
      <c r="A404" s="223">
        <v>518</v>
      </c>
      <c r="B404" s="291">
        <v>518</v>
      </c>
      <c r="C404" s="53" t="s">
        <v>769</v>
      </c>
      <c r="D404" s="13"/>
      <c r="E404" s="132"/>
      <c r="F404" s="132"/>
      <c r="G404" s="152"/>
      <c r="H404" s="152"/>
      <c r="I404" s="66"/>
      <c r="J404" s="66"/>
      <c r="K404" s="52"/>
      <c r="L404" s="54"/>
      <c r="M404" s="55"/>
      <c r="N404" s="54"/>
      <c r="O404" s="55"/>
      <c r="P404" s="54"/>
      <c r="Q404" s="55"/>
      <c r="R404" s="54"/>
      <c r="S404" s="55"/>
      <c r="T404" s="54"/>
      <c r="U404" s="55"/>
      <c r="V404" s="56"/>
      <c r="W404" s="55"/>
      <c r="X404" s="56"/>
      <c r="Y404" s="55"/>
      <c r="Z404" s="56"/>
      <c r="AA404" s="55"/>
      <c r="AB404" s="56"/>
      <c r="AC404" s="55"/>
      <c r="AD404" s="56"/>
      <c r="AE404" s="55"/>
      <c r="AF404" s="56"/>
      <c r="AG404" s="56" t="str">
        <f t="shared" si="131"/>
        <v/>
      </c>
      <c r="AH404" s="55"/>
      <c r="AI404" s="56"/>
      <c r="AJ404" s="55"/>
      <c r="AK404" s="56"/>
      <c r="AL404" s="55"/>
      <c r="AM404" s="54"/>
      <c r="AN404" s="54" t="str">
        <f t="shared" si="130"/>
        <v/>
      </c>
      <c r="AO404" s="55"/>
      <c r="AP404" s="54"/>
      <c r="AQ404" s="55"/>
      <c r="AR404" s="54"/>
      <c r="AS404" s="55"/>
      <c r="AT404" s="54"/>
      <c r="AU404" s="56" t="str">
        <f t="shared" si="140"/>
        <v/>
      </c>
      <c r="AV404" s="56"/>
      <c r="AW404" s="54"/>
      <c r="AX404" s="54"/>
      <c r="AY404" s="69" t="str">
        <f t="shared" si="139"/>
        <v/>
      </c>
      <c r="AZ404" s="69"/>
      <c r="BA404" s="50"/>
      <c r="BB404" s="51"/>
      <c r="BC404" s="51"/>
      <c r="BD404" s="149" t="str">
        <f t="shared" si="141"/>
        <v>--</v>
      </c>
      <c r="BE404" s="150" t="str">
        <f t="shared" si="142"/>
        <v>--</v>
      </c>
      <c r="BF404" s="150" t="str">
        <f t="shared" si="126"/>
        <v>--</v>
      </c>
      <c r="BG404" s="151" t="str">
        <f t="shared" si="143"/>
        <v>--</v>
      </c>
      <c r="BH404" s="149" t="str">
        <f t="shared" si="132"/>
        <v>--</v>
      </c>
      <c r="BI404" s="150" t="str">
        <f t="shared" si="133"/>
        <v>--</v>
      </c>
      <c r="BJ404" s="150" t="str">
        <f t="shared" si="134"/>
        <v>--</v>
      </c>
      <c r="BK404" s="151" t="str">
        <f t="shared" si="135"/>
        <v>--</v>
      </c>
      <c r="BL404" s="49" t="str">
        <f t="shared" si="136"/>
        <v/>
      </c>
      <c r="BM404" s="50" t="str">
        <f t="shared" si="144"/>
        <v/>
      </c>
      <c r="BN404" s="49" t="str">
        <f t="shared" si="137"/>
        <v/>
      </c>
      <c r="BO404" s="50" t="str">
        <f t="shared" si="138"/>
        <v/>
      </c>
      <c r="BP404" s="50"/>
      <c r="BQ404" s="50"/>
      <c r="BR404" s="51"/>
      <c r="BS404" s="51"/>
      <c r="BT404" s="51"/>
      <c r="BU404" s="51"/>
      <c r="BV404" s="50">
        <v>1</v>
      </c>
      <c r="BW404" s="50">
        <v>1</v>
      </c>
      <c r="BX404" s="50">
        <v>1</v>
      </c>
      <c r="BY404" s="50">
        <v>1</v>
      </c>
    </row>
    <row r="405" spans="1:77" s="48" customFormat="1" ht="15" customHeight="1">
      <c r="A405" s="223">
        <v>525</v>
      </c>
      <c r="B405" s="169" t="s">
        <v>770</v>
      </c>
      <c r="C405" s="53" t="s">
        <v>771</v>
      </c>
      <c r="D405" s="302" t="s">
        <v>1494</v>
      </c>
      <c r="E405" s="132"/>
      <c r="F405" s="132"/>
      <c r="G405" s="152"/>
      <c r="H405" s="152"/>
      <c r="I405" s="66"/>
      <c r="J405" s="66"/>
      <c r="K405" s="52" t="s">
        <v>25</v>
      </c>
      <c r="L405" s="54"/>
      <c r="M405" s="55"/>
      <c r="N405" s="54"/>
      <c r="O405" s="55"/>
      <c r="P405" s="54"/>
      <c r="Q405" s="55"/>
      <c r="R405" s="54"/>
      <c r="S405" s="55"/>
      <c r="T405" s="54"/>
      <c r="U405" s="55"/>
      <c r="V405" s="56"/>
      <c r="W405" s="55"/>
      <c r="X405" s="56"/>
      <c r="Y405" s="55"/>
      <c r="Z405" s="56"/>
      <c r="AA405" s="55"/>
      <c r="AB405" s="56">
        <v>20</v>
      </c>
      <c r="AC405" s="55">
        <v>36892</v>
      </c>
      <c r="AD405" s="56"/>
      <c r="AE405" s="55"/>
      <c r="AF405" s="56"/>
      <c r="AG405" s="56" t="str">
        <f t="shared" si="131"/>
        <v/>
      </c>
      <c r="AH405" s="55"/>
      <c r="AI405" s="56"/>
      <c r="AJ405" s="55"/>
      <c r="AK405" s="56"/>
      <c r="AL405" s="55"/>
      <c r="AM405" s="54"/>
      <c r="AN405" s="54" t="str">
        <f t="shared" si="130"/>
        <v/>
      </c>
      <c r="AO405" s="55"/>
      <c r="AP405" s="54">
        <v>2</v>
      </c>
      <c r="AQ405" s="55">
        <v>32387</v>
      </c>
      <c r="AR405" s="54"/>
      <c r="AS405" s="55"/>
      <c r="AT405" s="54"/>
      <c r="AU405" s="56" t="str">
        <f t="shared" si="140"/>
        <v/>
      </c>
      <c r="AV405" s="56"/>
      <c r="AW405" s="54"/>
      <c r="AX405" s="54"/>
      <c r="AY405" s="69">
        <f t="shared" si="139"/>
        <v>1</v>
      </c>
      <c r="AZ405" s="69">
        <v>1</v>
      </c>
      <c r="BA405" s="50"/>
      <c r="BB405" s="51"/>
      <c r="BC405" s="51"/>
      <c r="BD405" s="149" t="str">
        <f t="shared" si="141"/>
        <v>--</v>
      </c>
      <c r="BE405" s="150" t="str">
        <f t="shared" si="142"/>
        <v>--</v>
      </c>
      <c r="BF405" s="150" t="str">
        <f t="shared" si="126"/>
        <v>--</v>
      </c>
      <c r="BG405" s="151" t="str">
        <f t="shared" si="143"/>
        <v>--</v>
      </c>
      <c r="BH405" s="149">
        <f t="shared" si="132"/>
        <v>20</v>
      </c>
      <c r="BI405" s="150" t="str">
        <f t="shared" si="133"/>
        <v>--</v>
      </c>
      <c r="BJ405" s="150" t="str">
        <f t="shared" si="134"/>
        <v>O</v>
      </c>
      <c r="BK405" s="151">
        <f t="shared" si="135"/>
        <v>36892</v>
      </c>
      <c r="BL405" s="49" t="str">
        <f t="shared" si="136"/>
        <v/>
      </c>
      <c r="BM405" s="50" t="str">
        <f t="shared" si="144"/>
        <v/>
      </c>
      <c r="BN405" s="49" t="str">
        <f t="shared" si="137"/>
        <v/>
      </c>
      <c r="BO405" s="50" t="str">
        <f t="shared" si="138"/>
        <v/>
      </c>
      <c r="BP405" s="50"/>
      <c r="BQ405" s="50"/>
      <c r="BR405" s="51"/>
      <c r="BS405" s="51"/>
      <c r="BT405" s="51"/>
      <c r="BU405" s="51"/>
      <c r="BV405" s="50">
        <v>1</v>
      </c>
      <c r="BW405" s="50">
        <v>1</v>
      </c>
      <c r="BX405" s="50">
        <v>1</v>
      </c>
      <c r="BY405" s="50">
        <v>1</v>
      </c>
    </row>
    <row r="406" spans="1:77" s="48" customFormat="1" ht="15.75" customHeight="1">
      <c r="A406" s="223">
        <v>447</v>
      </c>
      <c r="B406" s="291">
        <v>447</v>
      </c>
      <c r="C406" s="13" t="s">
        <v>772</v>
      </c>
      <c r="D406" s="302" t="s">
        <v>1494</v>
      </c>
      <c r="E406" s="155"/>
      <c r="F406" s="155"/>
      <c r="G406" s="156"/>
      <c r="H406" s="156"/>
      <c r="I406" s="68"/>
      <c r="J406" s="68"/>
      <c r="K406" s="73"/>
      <c r="L406" s="54"/>
      <c r="M406" s="55"/>
      <c r="N406" s="54">
        <v>6</v>
      </c>
      <c r="O406" s="55">
        <v>42248</v>
      </c>
      <c r="P406" s="54"/>
      <c r="Q406" s="55"/>
      <c r="R406" s="54"/>
      <c r="S406" s="55"/>
      <c r="T406" s="54"/>
      <c r="U406" s="55"/>
      <c r="V406" s="56">
        <v>6.0000000000000002E-5</v>
      </c>
      <c r="W406" s="55">
        <v>42628</v>
      </c>
      <c r="X406" s="56"/>
      <c r="Y406" s="55"/>
      <c r="Z406" s="56"/>
      <c r="AA406" s="55"/>
      <c r="AB406" s="56"/>
      <c r="AC406" s="55"/>
      <c r="AD406" s="56"/>
      <c r="AE406" s="55"/>
      <c r="AF406" s="56"/>
      <c r="AG406" s="56" t="str">
        <f t="shared" si="131"/>
        <v/>
      </c>
      <c r="AH406" s="55"/>
      <c r="AI406" s="56"/>
      <c r="AJ406" s="55"/>
      <c r="AK406" s="56"/>
      <c r="AL406" s="55"/>
      <c r="AM406" s="54"/>
      <c r="AN406" s="54" t="str">
        <f t="shared" si="130"/>
        <v/>
      </c>
      <c r="AO406" s="55"/>
      <c r="AP406" s="54">
        <v>1E-4</v>
      </c>
      <c r="AQ406" s="55">
        <v>39600</v>
      </c>
      <c r="AR406" s="54"/>
      <c r="AS406" s="55"/>
      <c r="AT406" s="54"/>
      <c r="AU406" s="56" t="str">
        <f t="shared" si="140"/>
        <v/>
      </c>
      <c r="AV406" s="56"/>
      <c r="AW406" s="54"/>
      <c r="AX406" s="54"/>
      <c r="AY406" s="69">
        <f t="shared" si="139"/>
        <v>1</v>
      </c>
      <c r="AZ406" s="69">
        <v>1</v>
      </c>
      <c r="BA406" s="50"/>
      <c r="BB406" s="51"/>
      <c r="BC406" s="51"/>
      <c r="BD406" s="149" t="str">
        <f t="shared" si="141"/>
        <v>--</v>
      </c>
      <c r="BE406" s="150" t="str">
        <f t="shared" si="142"/>
        <v>--</v>
      </c>
      <c r="BF406" s="150" t="str">
        <f t="shared" si="126"/>
        <v>--</v>
      </c>
      <c r="BG406" s="151" t="str">
        <f t="shared" si="143"/>
        <v>--</v>
      </c>
      <c r="BH406" s="149" t="str">
        <f t="shared" si="132"/>
        <v>--</v>
      </c>
      <c r="BI406" s="150" t="str">
        <f t="shared" si="133"/>
        <v>--</v>
      </c>
      <c r="BJ406" s="150" t="str">
        <f t="shared" si="134"/>
        <v>--</v>
      </c>
      <c r="BK406" s="151" t="str">
        <f t="shared" si="135"/>
        <v>--</v>
      </c>
      <c r="BL406" s="49">
        <f t="shared" si="136"/>
        <v>6</v>
      </c>
      <c r="BM406" s="50" t="str">
        <f t="shared" si="144"/>
        <v>Tint</v>
      </c>
      <c r="BN406" s="49">
        <f t="shared" si="137"/>
        <v>6</v>
      </c>
      <c r="BO406" s="50" t="str">
        <f t="shared" si="138"/>
        <v>Tint</v>
      </c>
      <c r="BP406" s="50"/>
      <c r="BQ406" s="50"/>
      <c r="BR406" s="51"/>
      <c r="BS406" s="51"/>
      <c r="BT406" s="51"/>
      <c r="BU406" s="51"/>
      <c r="BV406" s="50">
        <v>1</v>
      </c>
      <c r="BW406" s="50">
        <v>1</v>
      </c>
      <c r="BX406" s="50">
        <v>1</v>
      </c>
      <c r="BY406" s="50">
        <v>1</v>
      </c>
    </row>
    <row r="407" spans="1:77" s="48" customFormat="1" ht="24" customHeight="1">
      <c r="A407" s="223">
        <v>448</v>
      </c>
      <c r="B407" s="171" t="s">
        <v>773</v>
      </c>
      <c r="C407" s="38" t="s">
        <v>774</v>
      </c>
      <c r="D407" s="38"/>
      <c r="E407" s="155"/>
      <c r="F407" s="155"/>
      <c r="G407" s="156"/>
      <c r="H407" s="156"/>
      <c r="I407" s="68"/>
      <c r="J407" s="68"/>
      <c r="K407" s="73"/>
      <c r="L407" s="54"/>
      <c r="M407" s="55"/>
      <c r="N407" s="54"/>
      <c r="O407" s="55"/>
      <c r="P407" s="54"/>
      <c r="Q407" s="55"/>
      <c r="R407" s="54"/>
      <c r="S407" s="55"/>
      <c r="T407" s="54">
        <v>3.0000000000000001E-6</v>
      </c>
      <c r="U407" s="55">
        <v>42248</v>
      </c>
      <c r="V407" s="56"/>
      <c r="W407" s="55"/>
      <c r="X407" s="56"/>
      <c r="Y407" s="55"/>
      <c r="Z407" s="56"/>
      <c r="AA407" s="55"/>
      <c r="AB407" s="56"/>
      <c r="AC407" s="55"/>
      <c r="AD407" s="56"/>
      <c r="AE407" s="55"/>
      <c r="AF407" s="56"/>
      <c r="AG407" s="56" t="str">
        <f t="shared" si="131"/>
        <v/>
      </c>
      <c r="AH407" s="55"/>
      <c r="AI407" s="56"/>
      <c r="AJ407" s="55"/>
      <c r="AK407" s="56"/>
      <c r="AL407" s="55"/>
      <c r="AM407" s="54"/>
      <c r="AN407" s="54" t="str">
        <f t="shared" si="130"/>
        <v/>
      </c>
      <c r="AO407" s="55"/>
      <c r="AP407" s="54">
        <v>1E-4</v>
      </c>
      <c r="AQ407" s="55">
        <v>39600</v>
      </c>
      <c r="AR407" s="54"/>
      <c r="AS407" s="55"/>
      <c r="AT407" s="54"/>
      <c r="AU407" s="56" t="str">
        <f t="shared" si="140"/>
        <v/>
      </c>
      <c r="AV407" s="56"/>
      <c r="AW407" s="54"/>
      <c r="AX407" s="54"/>
      <c r="AY407" s="69" t="str">
        <f t="shared" si="139"/>
        <v/>
      </c>
      <c r="AZ407" s="69"/>
      <c r="BA407" s="50"/>
      <c r="BB407" s="51"/>
      <c r="BC407" s="51"/>
      <c r="BD407" s="149" t="str">
        <f t="shared" si="141"/>
        <v>--</v>
      </c>
      <c r="BE407" s="150" t="str">
        <f t="shared" si="142"/>
        <v>--</v>
      </c>
      <c r="BF407" s="150" t="str">
        <f t="shared" si="126"/>
        <v>--</v>
      </c>
      <c r="BG407" s="151" t="str">
        <f t="shared" si="143"/>
        <v>--</v>
      </c>
      <c r="BH407" s="149" t="str">
        <f t="shared" si="132"/>
        <v>--</v>
      </c>
      <c r="BI407" s="150" t="str">
        <f t="shared" si="133"/>
        <v>--</v>
      </c>
      <c r="BJ407" s="150" t="str">
        <f t="shared" si="134"/>
        <v>--</v>
      </c>
      <c r="BK407" s="151" t="str">
        <f t="shared" si="135"/>
        <v>--</v>
      </c>
      <c r="BL407" s="49" t="str">
        <f t="shared" si="136"/>
        <v/>
      </c>
      <c r="BM407" s="50" t="str">
        <f t="shared" si="144"/>
        <v/>
      </c>
      <c r="BN407" s="49" t="str">
        <f t="shared" si="137"/>
        <v/>
      </c>
      <c r="BO407" s="50" t="str">
        <f t="shared" si="138"/>
        <v/>
      </c>
      <c r="BP407" s="50"/>
      <c r="BQ407" s="50"/>
      <c r="BR407" s="51"/>
      <c r="BS407" s="51"/>
      <c r="BT407" s="51"/>
      <c r="BU407" s="51"/>
      <c r="BV407" s="50">
        <v>1</v>
      </c>
      <c r="BW407" s="50">
        <v>1</v>
      </c>
      <c r="BX407" s="50">
        <v>1</v>
      </c>
      <c r="BY407" s="50">
        <v>1</v>
      </c>
    </row>
    <row r="408" spans="1:77" s="48" customFormat="1" ht="24" customHeight="1">
      <c r="A408" s="223">
        <v>449</v>
      </c>
      <c r="B408" s="171" t="s">
        <v>775</v>
      </c>
      <c r="C408" s="38" t="s">
        <v>776</v>
      </c>
      <c r="D408" s="38"/>
      <c r="E408" s="155"/>
      <c r="F408" s="155"/>
      <c r="G408" s="156"/>
      <c r="H408" s="156"/>
      <c r="I408" s="68"/>
      <c r="J408" s="68"/>
      <c r="K408" s="73"/>
      <c r="L408" s="54"/>
      <c r="M408" s="55"/>
      <c r="N408" s="54">
        <v>6</v>
      </c>
      <c r="O408" s="55">
        <v>42248</v>
      </c>
      <c r="P408" s="54"/>
      <c r="Q408" s="55"/>
      <c r="R408" s="54"/>
      <c r="S408" s="55"/>
      <c r="T408" s="54"/>
      <c r="U408" s="55"/>
      <c r="V408" s="56">
        <v>6.0000000000000002E-5</v>
      </c>
      <c r="W408" s="55">
        <v>42628</v>
      </c>
      <c r="X408" s="56"/>
      <c r="Y408" s="55"/>
      <c r="Z408" s="56"/>
      <c r="AA408" s="55"/>
      <c r="AB408" s="56"/>
      <c r="AC408" s="55"/>
      <c r="AD408" s="56"/>
      <c r="AE408" s="55"/>
      <c r="AF408" s="56"/>
      <c r="AG408" s="56" t="str">
        <f t="shared" si="131"/>
        <v/>
      </c>
      <c r="AH408" s="55"/>
      <c r="AI408" s="56"/>
      <c r="AJ408" s="55"/>
      <c r="AK408" s="56"/>
      <c r="AL408" s="55"/>
      <c r="AM408" s="54"/>
      <c r="AN408" s="54" t="str">
        <f t="shared" si="130"/>
        <v/>
      </c>
      <c r="AO408" s="55"/>
      <c r="AP408" s="54">
        <v>1E-4</v>
      </c>
      <c r="AQ408" s="55">
        <v>39600</v>
      </c>
      <c r="AR408" s="54"/>
      <c r="AS408" s="55"/>
      <c r="AT408" s="54"/>
      <c r="AU408" s="56" t="str">
        <f t="shared" si="140"/>
        <v/>
      </c>
      <c r="AV408" s="56"/>
      <c r="AW408" s="54"/>
      <c r="AX408" s="54"/>
      <c r="AY408" s="69">
        <f t="shared" si="139"/>
        <v>1</v>
      </c>
      <c r="AZ408" s="69"/>
      <c r="BA408" s="50"/>
      <c r="BB408" s="51"/>
      <c r="BC408" s="51"/>
      <c r="BD408" s="149" t="str">
        <f t="shared" si="141"/>
        <v>--</v>
      </c>
      <c r="BE408" s="150" t="str">
        <f t="shared" si="142"/>
        <v>--</v>
      </c>
      <c r="BF408" s="150" t="str">
        <f t="shared" si="126"/>
        <v>--</v>
      </c>
      <c r="BG408" s="151" t="str">
        <f t="shared" si="143"/>
        <v>--</v>
      </c>
      <c r="BH408" s="149" t="str">
        <f t="shared" si="132"/>
        <v>--</v>
      </c>
      <c r="BI408" s="150" t="str">
        <f t="shared" si="133"/>
        <v>--</v>
      </c>
      <c r="BJ408" s="150" t="str">
        <f t="shared" si="134"/>
        <v>--</v>
      </c>
      <c r="BK408" s="151" t="str">
        <f t="shared" si="135"/>
        <v>--</v>
      </c>
      <c r="BL408" s="49">
        <f t="shared" si="136"/>
        <v>6</v>
      </c>
      <c r="BM408" s="50" t="str">
        <f t="shared" si="144"/>
        <v>Tint</v>
      </c>
      <c r="BN408" s="49">
        <f t="shared" si="137"/>
        <v>6</v>
      </c>
      <c r="BO408" s="50" t="str">
        <f t="shared" si="138"/>
        <v>Tint</v>
      </c>
      <c r="BP408" s="50"/>
      <c r="BQ408" s="50"/>
      <c r="BR408" s="51"/>
      <c r="BS408" s="51"/>
      <c r="BT408" s="51"/>
      <c r="BU408" s="51"/>
      <c r="BV408" s="50">
        <v>1</v>
      </c>
      <c r="BW408" s="50">
        <v>1</v>
      </c>
      <c r="BX408" s="50">
        <v>1</v>
      </c>
      <c r="BY408" s="50">
        <v>1</v>
      </c>
    </row>
    <row r="409" spans="1:77" s="48" customFormat="1" ht="24" customHeight="1">
      <c r="A409" s="223">
        <v>450</v>
      </c>
      <c r="B409" s="171" t="s">
        <v>777</v>
      </c>
      <c r="C409" s="38" t="s">
        <v>778</v>
      </c>
      <c r="D409" s="38"/>
      <c r="E409" s="155"/>
      <c r="F409" s="155"/>
      <c r="G409" s="156"/>
      <c r="H409" s="156"/>
      <c r="I409" s="68"/>
      <c r="J409" s="68"/>
      <c r="K409" s="73"/>
      <c r="L409" s="54"/>
      <c r="M409" s="55"/>
      <c r="N409" s="54"/>
      <c r="O409" s="55"/>
      <c r="P409" s="54"/>
      <c r="Q409" s="55"/>
      <c r="R409" s="54"/>
      <c r="S409" s="55"/>
      <c r="T409" s="54"/>
      <c r="U409" s="55"/>
      <c r="V409" s="56"/>
      <c r="W409" s="55"/>
      <c r="X409" s="56"/>
      <c r="Y409" s="55"/>
      <c r="Z409" s="56"/>
      <c r="AA409" s="55"/>
      <c r="AB409" s="56"/>
      <c r="AC409" s="55"/>
      <c r="AD409" s="56"/>
      <c r="AE409" s="55"/>
      <c r="AF409" s="56"/>
      <c r="AG409" s="56" t="str">
        <f t="shared" si="131"/>
        <v/>
      </c>
      <c r="AH409" s="55"/>
      <c r="AI409" s="56"/>
      <c r="AJ409" s="55"/>
      <c r="AK409" s="56"/>
      <c r="AL409" s="55"/>
      <c r="AM409" s="54"/>
      <c r="AN409" s="54" t="str">
        <f t="shared" si="130"/>
        <v/>
      </c>
      <c r="AO409" s="55"/>
      <c r="AP409" s="54"/>
      <c r="AQ409" s="55"/>
      <c r="AR409" s="54"/>
      <c r="AS409" s="55"/>
      <c r="AT409" s="54"/>
      <c r="AU409" s="56" t="str">
        <f t="shared" si="140"/>
        <v/>
      </c>
      <c r="AV409" s="56"/>
      <c r="AW409" s="54"/>
      <c r="AX409" s="54"/>
      <c r="AY409" s="69" t="str">
        <f t="shared" si="139"/>
        <v/>
      </c>
      <c r="AZ409" s="69"/>
      <c r="BA409" s="50"/>
      <c r="BB409" s="51"/>
      <c r="BC409" s="51"/>
      <c r="BD409" s="149" t="str">
        <f t="shared" si="141"/>
        <v>--</v>
      </c>
      <c r="BE409" s="150" t="str">
        <f t="shared" si="142"/>
        <v>--</v>
      </c>
      <c r="BF409" s="150" t="str">
        <f t="shared" si="126"/>
        <v>--</v>
      </c>
      <c r="BG409" s="151" t="str">
        <f t="shared" si="143"/>
        <v>--</v>
      </c>
      <c r="BH409" s="149" t="str">
        <f t="shared" si="132"/>
        <v>--</v>
      </c>
      <c r="BI409" s="150" t="str">
        <f t="shared" si="133"/>
        <v>--</v>
      </c>
      <c r="BJ409" s="150" t="str">
        <f t="shared" si="134"/>
        <v>--</v>
      </c>
      <c r="BK409" s="151" t="str">
        <f t="shared" si="135"/>
        <v>--</v>
      </c>
      <c r="BL409" s="49" t="str">
        <f t="shared" si="136"/>
        <v/>
      </c>
      <c r="BM409" s="50" t="str">
        <f t="shared" si="144"/>
        <v/>
      </c>
      <c r="BN409" s="49" t="str">
        <f t="shared" si="137"/>
        <v/>
      </c>
      <c r="BO409" s="50" t="str">
        <f t="shared" si="138"/>
        <v/>
      </c>
      <c r="BP409" s="50"/>
      <c r="BQ409" s="50"/>
      <c r="BR409" s="51"/>
      <c r="BS409" s="51"/>
      <c r="BT409" s="51"/>
      <c r="BU409" s="51"/>
      <c r="BV409" s="50">
        <v>1</v>
      </c>
      <c r="BW409" s="50">
        <v>1</v>
      </c>
      <c r="BX409" s="50">
        <v>1</v>
      </c>
      <c r="BY409" s="50">
        <v>1</v>
      </c>
    </row>
    <row r="410" spans="1:77" s="48" customFormat="1" ht="24" customHeight="1">
      <c r="A410" s="223">
        <v>451</v>
      </c>
      <c r="B410" s="171" t="s">
        <v>779</v>
      </c>
      <c r="C410" s="38" t="s">
        <v>780</v>
      </c>
      <c r="D410" s="38"/>
      <c r="E410" s="155"/>
      <c r="F410" s="155"/>
      <c r="G410" s="156"/>
      <c r="H410" s="156"/>
      <c r="I410" s="68"/>
      <c r="J410" s="68"/>
      <c r="K410" s="73"/>
      <c r="L410" s="54"/>
      <c r="M410" s="55"/>
      <c r="N410" s="54"/>
      <c r="O410" s="55"/>
      <c r="P410" s="54"/>
      <c r="Q410" s="55"/>
      <c r="R410" s="54"/>
      <c r="S410" s="55"/>
      <c r="T410" s="54"/>
      <c r="U410" s="55"/>
      <c r="V410" s="56"/>
      <c r="W410" s="55"/>
      <c r="X410" s="56"/>
      <c r="Y410" s="55"/>
      <c r="Z410" s="56"/>
      <c r="AA410" s="55"/>
      <c r="AB410" s="56"/>
      <c r="AC410" s="55"/>
      <c r="AD410" s="56"/>
      <c r="AE410" s="55"/>
      <c r="AF410" s="56"/>
      <c r="AG410" s="56" t="str">
        <f t="shared" si="131"/>
        <v/>
      </c>
      <c r="AH410" s="55"/>
      <c r="AI410" s="56"/>
      <c r="AJ410" s="55"/>
      <c r="AK410" s="56"/>
      <c r="AL410" s="55"/>
      <c r="AM410" s="54"/>
      <c r="AN410" s="54" t="str">
        <f t="shared" si="130"/>
        <v/>
      </c>
      <c r="AO410" s="55"/>
      <c r="AP410" s="54"/>
      <c r="AQ410" s="55"/>
      <c r="AR410" s="54"/>
      <c r="AS410" s="55"/>
      <c r="AT410" s="54"/>
      <c r="AU410" s="56" t="str">
        <f t="shared" si="140"/>
        <v/>
      </c>
      <c r="AV410" s="56"/>
      <c r="AW410" s="54"/>
      <c r="AX410" s="54"/>
      <c r="AY410" s="69" t="str">
        <f t="shared" si="139"/>
        <v/>
      </c>
      <c r="AZ410" s="69"/>
      <c r="BA410" s="50"/>
      <c r="BB410" s="51"/>
      <c r="BC410" s="51"/>
      <c r="BD410" s="149" t="str">
        <f t="shared" si="141"/>
        <v>--</v>
      </c>
      <c r="BE410" s="150" t="str">
        <f t="shared" si="142"/>
        <v>--</v>
      </c>
      <c r="BF410" s="150" t="str">
        <f t="shared" si="126"/>
        <v>--</v>
      </c>
      <c r="BG410" s="151" t="str">
        <f t="shared" si="143"/>
        <v>--</v>
      </c>
      <c r="BH410" s="149" t="str">
        <f t="shared" si="132"/>
        <v>--</v>
      </c>
      <c r="BI410" s="150" t="str">
        <f t="shared" si="133"/>
        <v>--</v>
      </c>
      <c r="BJ410" s="150" t="str">
        <f t="shared" si="134"/>
        <v>--</v>
      </c>
      <c r="BK410" s="151" t="str">
        <f t="shared" si="135"/>
        <v>--</v>
      </c>
      <c r="BL410" s="49" t="str">
        <f t="shared" si="136"/>
        <v/>
      </c>
      <c r="BM410" s="50" t="str">
        <f t="shared" si="144"/>
        <v/>
      </c>
      <c r="BN410" s="49" t="str">
        <f t="shared" si="137"/>
        <v/>
      </c>
      <c r="BO410" s="50" t="str">
        <f t="shared" si="138"/>
        <v/>
      </c>
      <c r="BP410" s="50"/>
      <c r="BQ410" s="50"/>
      <c r="BR410" s="51"/>
      <c r="BS410" s="51"/>
      <c r="BT410" s="51"/>
      <c r="BU410" s="51"/>
      <c r="BV410" s="50">
        <v>1</v>
      </c>
      <c r="BW410" s="50">
        <v>1</v>
      </c>
      <c r="BX410" s="50">
        <v>1</v>
      </c>
      <c r="BY410" s="50">
        <v>1</v>
      </c>
    </row>
    <row r="411" spans="1:77" s="48" customFormat="1" ht="24" customHeight="1">
      <c r="A411" s="223">
        <v>452</v>
      </c>
      <c r="B411" s="171" t="s">
        <v>781</v>
      </c>
      <c r="C411" s="38" t="s">
        <v>782</v>
      </c>
      <c r="D411" s="38"/>
      <c r="E411" s="155"/>
      <c r="F411" s="155"/>
      <c r="G411" s="156"/>
      <c r="H411" s="156"/>
      <c r="I411" s="68"/>
      <c r="J411" s="68"/>
      <c r="K411" s="73"/>
      <c r="L411" s="54"/>
      <c r="M411" s="55"/>
      <c r="N411" s="54"/>
      <c r="O411" s="55"/>
      <c r="P411" s="54"/>
      <c r="Q411" s="55"/>
      <c r="R411" s="54"/>
      <c r="S411" s="55"/>
      <c r="T411" s="54"/>
      <c r="U411" s="55"/>
      <c r="V411" s="56"/>
      <c r="W411" s="55"/>
      <c r="X411" s="56"/>
      <c r="Y411" s="55"/>
      <c r="Z411" s="56"/>
      <c r="AA411" s="55"/>
      <c r="AB411" s="56"/>
      <c r="AC411" s="55"/>
      <c r="AD411" s="56"/>
      <c r="AE411" s="55"/>
      <c r="AF411" s="56"/>
      <c r="AG411" s="56" t="str">
        <f t="shared" si="131"/>
        <v/>
      </c>
      <c r="AH411" s="55"/>
      <c r="AI411" s="56"/>
      <c r="AJ411" s="55"/>
      <c r="AK411" s="56"/>
      <c r="AL411" s="55"/>
      <c r="AM411" s="54"/>
      <c r="AN411" s="54" t="str">
        <f t="shared" si="130"/>
        <v/>
      </c>
      <c r="AO411" s="55"/>
      <c r="AP411" s="54">
        <v>2.0000000000000001E-4</v>
      </c>
      <c r="AQ411" s="55">
        <v>39600</v>
      </c>
      <c r="AR411" s="54"/>
      <c r="AS411" s="55"/>
      <c r="AT411" s="54"/>
      <c r="AU411" s="56" t="str">
        <f t="shared" si="140"/>
        <v/>
      </c>
      <c r="AV411" s="56"/>
      <c r="AW411" s="54"/>
      <c r="AX411" s="54"/>
      <c r="AY411" s="69" t="str">
        <f t="shared" si="139"/>
        <v/>
      </c>
      <c r="AZ411" s="69"/>
      <c r="BA411" s="50"/>
      <c r="BB411" s="51"/>
      <c r="BC411" s="51"/>
      <c r="BD411" s="149" t="str">
        <f t="shared" si="141"/>
        <v>--</v>
      </c>
      <c r="BE411" s="150" t="str">
        <f t="shared" si="142"/>
        <v>--</v>
      </c>
      <c r="BF411" s="150" t="str">
        <f t="shared" si="126"/>
        <v>--</v>
      </c>
      <c r="BG411" s="151" t="str">
        <f t="shared" si="143"/>
        <v>--</v>
      </c>
      <c r="BH411" s="149" t="str">
        <f t="shared" si="132"/>
        <v>--</v>
      </c>
      <c r="BI411" s="150" t="str">
        <f t="shared" si="133"/>
        <v>--</v>
      </c>
      <c r="BJ411" s="150" t="str">
        <f t="shared" si="134"/>
        <v>--</v>
      </c>
      <c r="BK411" s="151" t="str">
        <f t="shared" si="135"/>
        <v>--</v>
      </c>
      <c r="BL411" s="49" t="str">
        <f t="shared" si="136"/>
        <v/>
      </c>
      <c r="BM411" s="50" t="str">
        <f t="shared" si="144"/>
        <v/>
      </c>
      <c r="BN411" s="49" t="str">
        <f t="shared" si="137"/>
        <v/>
      </c>
      <c r="BO411" s="50" t="str">
        <f t="shared" si="138"/>
        <v/>
      </c>
      <c r="BP411" s="50"/>
      <c r="BQ411" s="50"/>
      <c r="BR411" s="51"/>
      <c r="BS411" s="51"/>
      <c r="BT411" s="51"/>
      <c r="BU411" s="51"/>
      <c r="BV411" s="50">
        <v>1</v>
      </c>
      <c r="BW411" s="50">
        <v>1</v>
      </c>
      <c r="BX411" s="50">
        <v>1</v>
      </c>
      <c r="BY411" s="50">
        <v>1</v>
      </c>
    </row>
    <row r="412" spans="1:77" s="48" customFormat="1" ht="24" customHeight="1">
      <c r="A412" s="223">
        <v>453</v>
      </c>
      <c r="B412" s="171" t="s">
        <v>783</v>
      </c>
      <c r="C412" s="38" t="s">
        <v>784</v>
      </c>
      <c r="D412" s="38"/>
      <c r="E412" s="155"/>
      <c r="F412" s="155"/>
      <c r="G412" s="156"/>
      <c r="H412" s="156"/>
      <c r="I412" s="68"/>
      <c r="J412" s="68"/>
      <c r="K412" s="73"/>
      <c r="L412" s="54"/>
      <c r="M412" s="55"/>
      <c r="N412" s="54"/>
      <c r="O412" s="55"/>
      <c r="P412" s="54"/>
      <c r="Q412" s="55"/>
      <c r="R412" s="54"/>
      <c r="S412" s="55"/>
      <c r="T412" s="54"/>
      <c r="U412" s="55"/>
      <c r="V412" s="56"/>
      <c r="W412" s="55"/>
      <c r="X412" s="56"/>
      <c r="Y412" s="55"/>
      <c r="Z412" s="56"/>
      <c r="AA412" s="55"/>
      <c r="AB412" s="56"/>
      <c r="AC412" s="55"/>
      <c r="AD412" s="56"/>
      <c r="AE412" s="55"/>
      <c r="AF412" s="56"/>
      <c r="AG412" s="56" t="str">
        <f t="shared" si="131"/>
        <v/>
      </c>
      <c r="AH412" s="55"/>
      <c r="AI412" s="56"/>
      <c r="AJ412" s="55"/>
      <c r="AK412" s="56"/>
      <c r="AL412" s="55"/>
      <c r="AM412" s="54"/>
      <c r="AN412" s="54" t="str">
        <f t="shared" si="130"/>
        <v/>
      </c>
      <c r="AO412" s="55"/>
      <c r="AP412" s="54"/>
      <c r="AQ412" s="55"/>
      <c r="AR412" s="54"/>
      <c r="AS412" s="55"/>
      <c r="AT412" s="54"/>
      <c r="AU412" s="56" t="str">
        <f t="shared" si="140"/>
        <v/>
      </c>
      <c r="AV412" s="56"/>
      <c r="AW412" s="54"/>
      <c r="AX412" s="54"/>
      <c r="AY412" s="69" t="str">
        <f t="shared" si="139"/>
        <v/>
      </c>
      <c r="AZ412" s="69"/>
      <c r="BA412" s="50"/>
      <c r="BB412" s="51"/>
      <c r="BC412" s="51"/>
      <c r="BD412" s="149" t="str">
        <f t="shared" si="141"/>
        <v>--</v>
      </c>
      <c r="BE412" s="150" t="str">
        <f t="shared" si="142"/>
        <v>--</v>
      </c>
      <c r="BF412" s="150" t="str">
        <f t="shared" si="126"/>
        <v>--</v>
      </c>
      <c r="BG412" s="151" t="str">
        <f t="shared" si="143"/>
        <v>--</v>
      </c>
      <c r="BH412" s="149" t="str">
        <f t="shared" si="132"/>
        <v>--</v>
      </c>
      <c r="BI412" s="150" t="str">
        <f t="shared" si="133"/>
        <v>--</v>
      </c>
      <c r="BJ412" s="150" t="str">
        <f t="shared" si="134"/>
        <v>--</v>
      </c>
      <c r="BK412" s="151" t="str">
        <f t="shared" si="135"/>
        <v>--</v>
      </c>
      <c r="BL412" s="49" t="str">
        <f t="shared" si="136"/>
        <v/>
      </c>
      <c r="BM412" s="50" t="str">
        <f t="shared" si="144"/>
        <v/>
      </c>
      <c r="BN412" s="49" t="str">
        <f t="shared" si="137"/>
        <v/>
      </c>
      <c r="BO412" s="50" t="str">
        <f t="shared" si="138"/>
        <v/>
      </c>
      <c r="BP412" s="50"/>
      <c r="BQ412" s="50"/>
      <c r="BR412" s="51"/>
      <c r="BS412" s="51"/>
      <c r="BT412" s="51"/>
      <c r="BU412" s="51"/>
      <c r="BV412" s="50">
        <v>1</v>
      </c>
      <c r="BW412" s="50">
        <v>1</v>
      </c>
      <c r="BX412" s="50">
        <v>1</v>
      </c>
      <c r="BY412" s="50">
        <v>1</v>
      </c>
    </row>
    <row r="413" spans="1:77" s="48" customFormat="1" ht="24" customHeight="1">
      <c r="A413" s="223">
        <v>454</v>
      </c>
      <c r="B413" s="171" t="s">
        <v>785</v>
      </c>
      <c r="C413" s="38" t="s">
        <v>786</v>
      </c>
      <c r="D413" s="38"/>
      <c r="E413" s="155"/>
      <c r="F413" s="155"/>
      <c r="G413" s="156"/>
      <c r="H413" s="156"/>
      <c r="I413" s="68"/>
      <c r="J413" s="68"/>
      <c r="K413" s="73"/>
      <c r="L413" s="54"/>
      <c r="M413" s="55"/>
      <c r="N413" s="54"/>
      <c r="O413" s="55"/>
      <c r="P413" s="54"/>
      <c r="Q413" s="55"/>
      <c r="R413" s="54"/>
      <c r="S413" s="55"/>
      <c r="T413" s="54"/>
      <c r="U413" s="55"/>
      <c r="V413" s="56"/>
      <c r="W413" s="55"/>
      <c r="X413" s="56"/>
      <c r="Y413" s="55"/>
      <c r="Z413" s="56"/>
      <c r="AA413" s="55"/>
      <c r="AB413" s="56"/>
      <c r="AC413" s="55"/>
      <c r="AD413" s="56"/>
      <c r="AE413" s="55"/>
      <c r="AF413" s="56"/>
      <c r="AG413" s="56" t="str">
        <f t="shared" si="131"/>
        <v/>
      </c>
      <c r="AH413" s="55"/>
      <c r="AI413" s="56"/>
      <c r="AJ413" s="55"/>
      <c r="AK413" s="56"/>
      <c r="AL413" s="55"/>
      <c r="AM413" s="54"/>
      <c r="AN413" s="54" t="str">
        <f t="shared" si="130"/>
        <v/>
      </c>
      <c r="AO413" s="55"/>
      <c r="AP413" s="54"/>
      <c r="AQ413" s="55"/>
      <c r="AR413" s="54"/>
      <c r="AS413" s="55"/>
      <c r="AT413" s="54"/>
      <c r="AU413" s="56" t="str">
        <f t="shared" si="140"/>
        <v/>
      </c>
      <c r="AV413" s="56"/>
      <c r="AW413" s="54"/>
      <c r="AX413" s="54"/>
      <c r="AY413" s="69" t="str">
        <f t="shared" si="139"/>
        <v/>
      </c>
      <c r="AZ413" s="69"/>
      <c r="BA413" s="50"/>
      <c r="BB413" s="51"/>
      <c r="BC413" s="51"/>
      <c r="BD413" s="149" t="str">
        <f t="shared" si="141"/>
        <v>--</v>
      </c>
      <c r="BE413" s="150" t="str">
        <f t="shared" si="142"/>
        <v>--</v>
      </c>
      <c r="BF413" s="150" t="str">
        <f t="shared" ref="BF413:BF476" si="145">IF(BD413="--","--", IF(BD413=AG413,"O", IF(BD413=AN413,"I", IF(BD413=AU413,"P", IF(BD413=F413,"A")))))</f>
        <v>--</v>
      </c>
      <c r="BG413" s="151" t="str">
        <f t="shared" si="143"/>
        <v>--</v>
      </c>
      <c r="BH413" s="149" t="str">
        <f t="shared" si="132"/>
        <v>--</v>
      </c>
      <c r="BI413" s="150" t="str">
        <f t="shared" si="133"/>
        <v>--</v>
      </c>
      <c r="BJ413" s="150" t="str">
        <f t="shared" si="134"/>
        <v>--</v>
      </c>
      <c r="BK413" s="151" t="str">
        <f t="shared" si="135"/>
        <v>--</v>
      </c>
      <c r="BL413" s="49" t="str">
        <f t="shared" si="136"/>
        <v/>
      </c>
      <c r="BM413" s="50" t="str">
        <f t="shared" si="144"/>
        <v/>
      </c>
      <c r="BN413" s="49" t="str">
        <f t="shared" si="137"/>
        <v/>
      </c>
      <c r="BO413" s="50" t="str">
        <f t="shared" si="138"/>
        <v/>
      </c>
      <c r="BP413" s="50"/>
      <c r="BQ413" s="50"/>
      <c r="BR413" s="51"/>
      <c r="BS413" s="51"/>
      <c r="BT413" s="51"/>
      <c r="BU413" s="51"/>
      <c r="BV413" s="50">
        <v>1</v>
      </c>
      <c r="BW413" s="50">
        <v>1</v>
      </c>
      <c r="BX413" s="50">
        <v>1</v>
      </c>
      <c r="BY413" s="50">
        <v>1</v>
      </c>
    </row>
    <row r="414" spans="1:77" s="48" customFormat="1" ht="15" customHeight="1">
      <c r="A414" s="223">
        <v>455</v>
      </c>
      <c r="B414" s="171" t="s">
        <v>787</v>
      </c>
      <c r="C414" s="38" t="s">
        <v>1183</v>
      </c>
      <c r="D414" s="38"/>
      <c r="E414" s="155"/>
      <c r="F414" s="155"/>
      <c r="G414" s="156"/>
      <c r="H414" s="156"/>
      <c r="I414" s="68"/>
      <c r="J414" s="68"/>
      <c r="K414" s="52"/>
      <c r="L414" s="54"/>
      <c r="M414" s="55"/>
      <c r="N414" s="54"/>
      <c r="O414" s="55"/>
      <c r="P414" s="54"/>
      <c r="Q414" s="55"/>
      <c r="R414" s="54"/>
      <c r="S414" s="55"/>
      <c r="T414" s="54">
        <v>2.0000000000000001E-4</v>
      </c>
      <c r="U414" s="55">
        <v>42248</v>
      </c>
      <c r="V414" s="56">
        <v>0.01</v>
      </c>
      <c r="W414" s="55">
        <v>42248</v>
      </c>
      <c r="X414" s="56"/>
      <c r="Y414" s="55"/>
      <c r="Z414" s="56"/>
      <c r="AA414" s="55"/>
      <c r="AB414" s="56"/>
      <c r="AC414" s="55"/>
      <c r="AD414" s="56"/>
      <c r="AE414" s="55"/>
      <c r="AF414" s="56"/>
      <c r="AG414" s="56" t="str">
        <f t="shared" si="131"/>
        <v/>
      </c>
      <c r="AH414" s="55"/>
      <c r="AI414" s="56"/>
      <c r="AJ414" s="55"/>
      <c r="AK414" s="56"/>
      <c r="AL414" s="55"/>
      <c r="AM414" s="54"/>
      <c r="AN414" s="54" t="str">
        <f t="shared" si="130"/>
        <v/>
      </c>
      <c r="AO414" s="55"/>
      <c r="AP414" s="54">
        <v>7.0000000000000001E-3</v>
      </c>
      <c r="AQ414" s="55">
        <v>39600</v>
      </c>
      <c r="AR414" s="54">
        <v>6.9999999999999999E-4</v>
      </c>
      <c r="AS414" s="55">
        <v>39600</v>
      </c>
      <c r="AT414" s="54"/>
      <c r="AU414" s="56" t="str">
        <f t="shared" si="140"/>
        <v/>
      </c>
      <c r="AV414" s="56"/>
      <c r="AW414" s="54"/>
      <c r="AX414" s="54"/>
      <c r="AY414" s="69" t="str">
        <f t="shared" si="139"/>
        <v/>
      </c>
      <c r="AZ414" s="69"/>
      <c r="BA414" s="50"/>
      <c r="BB414" s="51"/>
      <c r="BC414" s="51"/>
      <c r="BD414" s="149" t="str">
        <f t="shared" si="141"/>
        <v>--</v>
      </c>
      <c r="BE414" s="150" t="str">
        <f t="shared" si="142"/>
        <v>--</v>
      </c>
      <c r="BF414" s="150" t="str">
        <f t="shared" si="145"/>
        <v>--</v>
      </c>
      <c r="BG414" s="151" t="str">
        <f t="shared" si="143"/>
        <v>--</v>
      </c>
      <c r="BH414" s="149" t="str">
        <f t="shared" si="132"/>
        <v>--</v>
      </c>
      <c r="BI414" s="150" t="str">
        <f t="shared" si="133"/>
        <v>--</v>
      </c>
      <c r="BJ414" s="150" t="str">
        <f t="shared" si="134"/>
        <v>--</v>
      </c>
      <c r="BK414" s="151" t="str">
        <f t="shared" si="135"/>
        <v>--</v>
      </c>
      <c r="BL414" s="49" t="str">
        <f t="shared" si="136"/>
        <v/>
      </c>
      <c r="BM414" s="50" t="str">
        <f t="shared" si="144"/>
        <v/>
      </c>
      <c r="BN414" s="49" t="str">
        <f t="shared" si="137"/>
        <v/>
      </c>
      <c r="BO414" s="50" t="str">
        <f t="shared" si="138"/>
        <v/>
      </c>
      <c r="BP414" s="50"/>
      <c r="BQ414" s="50"/>
      <c r="BR414" s="51"/>
      <c r="BS414" s="51"/>
      <c r="BT414" s="51"/>
      <c r="BU414" s="51"/>
      <c r="BV414" s="50">
        <v>1</v>
      </c>
      <c r="BW414" s="50">
        <v>1</v>
      </c>
      <c r="BX414" s="50">
        <v>1</v>
      </c>
      <c r="BY414" s="50">
        <v>1</v>
      </c>
    </row>
    <row r="415" spans="1:77" s="48" customFormat="1" ht="18.75" customHeight="1">
      <c r="A415" s="223">
        <v>456</v>
      </c>
      <c r="B415" s="169" t="s">
        <v>788</v>
      </c>
      <c r="C415" s="53" t="s">
        <v>789</v>
      </c>
      <c r="D415" s="13"/>
      <c r="E415" s="132">
        <v>0.01</v>
      </c>
      <c r="F415" s="132">
        <f>AN415</f>
        <v>9.9999999999999985E-3</v>
      </c>
      <c r="G415" s="152">
        <v>43231</v>
      </c>
      <c r="H415" s="152"/>
      <c r="I415" s="66" t="s">
        <v>24</v>
      </c>
      <c r="J415" s="66"/>
      <c r="K415" s="52" t="s">
        <v>25</v>
      </c>
      <c r="L415" s="54"/>
      <c r="M415" s="55"/>
      <c r="N415" s="54"/>
      <c r="O415" s="55"/>
      <c r="P415" s="54"/>
      <c r="Q415" s="55"/>
      <c r="R415" s="54"/>
      <c r="S415" s="55"/>
      <c r="T415" s="54"/>
      <c r="U415" s="55"/>
      <c r="V415" s="56"/>
      <c r="W415" s="55"/>
      <c r="X415" s="56"/>
      <c r="Y415" s="55"/>
      <c r="Z415" s="56"/>
      <c r="AA415" s="55"/>
      <c r="AB415" s="56"/>
      <c r="AC415" s="55"/>
      <c r="AD415" s="56"/>
      <c r="AE415" s="55"/>
      <c r="AF415" s="56" t="s">
        <v>790</v>
      </c>
      <c r="AG415" s="56"/>
      <c r="AH415" s="55">
        <v>36251</v>
      </c>
      <c r="AI415" s="56" t="s">
        <v>791</v>
      </c>
      <c r="AJ415" s="55">
        <v>36800</v>
      </c>
      <c r="AK415" s="56"/>
      <c r="AL415" s="55"/>
      <c r="AM415" s="54">
        <v>1E-4</v>
      </c>
      <c r="AN415" s="54">
        <f t="shared" si="130"/>
        <v>9.9999999999999985E-3</v>
      </c>
      <c r="AO415" s="55">
        <v>35339</v>
      </c>
      <c r="AP415" s="54"/>
      <c r="AQ415" s="55"/>
      <c r="AR415" s="54"/>
      <c r="AS415" s="55"/>
      <c r="AT415" s="54"/>
      <c r="AU415" s="56" t="str">
        <f t="shared" si="140"/>
        <v/>
      </c>
      <c r="AV415" s="56"/>
      <c r="AW415" s="54"/>
      <c r="AX415" s="54"/>
      <c r="AY415" s="69">
        <f t="shared" si="139"/>
        <v>1</v>
      </c>
      <c r="AZ415" s="69">
        <v>1</v>
      </c>
      <c r="BA415" s="50"/>
      <c r="BB415" s="51"/>
      <c r="BC415" s="51"/>
      <c r="BD415" s="149">
        <f t="shared" si="141"/>
        <v>9.9999999999999985E-3</v>
      </c>
      <c r="BE415" s="150" t="str">
        <f t="shared" si="142"/>
        <v>A</v>
      </c>
      <c r="BF415" s="150" t="str">
        <f t="shared" si="145"/>
        <v>I</v>
      </c>
      <c r="BG415" s="151">
        <f t="shared" si="143"/>
        <v>43231</v>
      </c>
      <c r="BH415" s="149" t="str">
        <f t="shared" si="132"/>
        <v>--</v>
      </c>
      <c r="BI415" s="150" t="str">
        <f t="shared" si="133"/>
        <v>--</v>
      </c>
      <c r="BJ415" s="150" t="str">
        <f t="shared" si="134"/>
        <v>--</v>
      </c>
      <c r="BK415" s="151" t="str">
        <f t="shared" si="135"/>
        <v>--</v>
      </c>
      <c r="BL415" s="49" t="str">
        <f t="shared" si="136"/>
        <v/>
      </c>
      <c r="BM415" s="50" t="str">
        <f t="shared" si="144"/>
        <v/>
      </c>
      <c r="BN415" s="49" t="str">
        <f t="shared" si="137"/>
        <v/>
      </c>
      <c r="BO415" s="50" t="str">
        <f t="shared" si="138"/>
        <v/>
      </c>
      <c r="BP415" s="50"/>
      <c r="BQ415" s="50"/>
      <c r="BR415" s="51"/>
      <c r="BS415" s="51"/>
      <c r="BT415" s="51"/>
      <c r="BU415" s="51"/>
      <c r="BV415" s="50">
        <v>19</v>
      </c>
      <c r="BW415" s="50">
        <v>13</v>
      </c>
      <c r="BX415" s="50">
        <v>240</v>
      </c>
      <c r="BY415" s="50">
        <v>11</v>
      </c>
    </row>
    <row r="416" spans="1:77" s="48" customFormat="1" ht="22.8">
      <c r="A416" s="223">
        <v>645</v>
      </c>
      <c r="B416" s="291">
        <v>645</v>
      </c>
      <c r="C416" s="53" t="s">
        <v>792</v>
      </c>
      <c r="D416" s="302" t="s">
        <v>1494</v>
      </c>
      <c r="E416" s="132">
        <v>2.9999999999999997E-8</v>
      </c>
      <c r="F416" s="132">
        <f>F445</f>
        <v>2.6315789473684208E-8</v>
      </c>
      <c r="G416" s="152">
        <v>43231</v>
      </c>
      <c r="H416" s="152"/>
      <c r="I416" s="66" t="s">
        <v>24</v>
      </c>
      <c r="J416" s="66"/>
      <c r="K416" s="52" t="s">
        <v>25</v>
      </c>
      <c r="L416" s="54"/>
      <c r="M416" s="55"/>
      <c r="N416" s="54"/>
      <c r="O416" s="55"/>
      <c r="P416" s="54"/>
      <c r="Q416" s="55"/>
      <c r="R416" s="54">
        <v>1.0000000000000001E-9</v>
      </c>
      <c r="S416" s="55">
        <v>32843</v>
      </c>
      <c r="T416" s="54">
        <v>2E-8</v>
      </c>
      <c r="U416" s="55">
        <v>36130</v>
      </c>
      <c r="V416" s="56">
        <v>1.9999999999999999E-7</v>
      </c>
      <c r="W416" s="55">
        <v>36130</v>
      </c>
      <c r="X416" s="56"/>
      <c r="Y416" s="55"/>
      <c r="Z416" s="56"/>
      <c r="AA416" s="55"/>
      <c r="AB416" s="56">
        <v>4.0000000000000003E-5</v>
      </c>
      <c r="AC416" s="55">
        <v>36557</v>
      </c>
      <c r="AD416" s="56">
        <v>1E-8</v>
      </c>
      <c r="AE416" s="55">
        <v>36800</v>
      </c>
      <c r="AF416" s="56">
        <v>38</v>
      </c>
      <c r="AG416" s="56">
        <f t="shared" si="131"/>
        <v>2.6315789473684208E-8</v>
      </c>
      <c r="AH416" s="55">
        <v>31625</v>
      </c>
      <c r="AI416" s="56">
        <v>130000</v>
      </c>
      <c r="AJ416" s="55">
        <v>31625</v>
      </c>
      <c r="AK416" s="56"/>
      <c r="AL416" s="55"/>
      <c r="AM416" s="54"/>
      <c r="AN416" s="54" t="str">
        <f t="shared" si="130"/>
        <v/>
      </c>
      <c r="AO416" s="55"/>
      <c r="AP416" s="54">
        <v>6.9999999999999996E-10</v>
      </c>
      <c r="AQ416" s="55">
        <v>40940</v>
      </c>
      <c r="AR416" s="54">
        <v>130000</v>
      </c>
      <c r="AS416" s="55">
        <v>34455</v>
      </c>
      <c r="AT416" s="54"/>
      <c r="AU416" s="56" t="str">
        <f t="shared" si="140"/>
        <v/>
      </c>
      <c r="AV416" s="56"/>
      <c r="AW416" s="54"/>
      <c r="AX416" s="54"/>
      <c r="AY416" s="69">
        <f t="shared" si="139"/>
        <v>1</v>
      </c>
      <c r="AZ416" s="69">
        <v>1</v>
      </c>
      <c r="BA416" s="50"/>
      <c r="BB416" s="51"/>
      <c r="BC416" s="51"/>
      <c r="BD416" s="149">
        <f t="shared" si="141"/>
        <v>2.6315789473684208E-8</v>
      </c>
      <c r="BE416" s="150" t="str">
        <f t="shared" si="142"/>
        <v>A</v>
      </c>
      <c r="BF416" s="150" t="str">
        <f t="shared" si="145"/>
        <v>O</v>
      </c>
      <c r="BG416" s="151">
        <f t="shared" si="143"/>
        <v>43231</v>
      </c>
      <c r="BH416" s="149">
        <f t="shared" si="132"/>
        <v>4.0000000000000003E-5</v>
      </c>
      <c r="BI416" s="150" t="str">
        <f t="shared" si="133"/>
        <v>--</v>
      </c>
      <c r="BJ416" s="150" t="str">
        <f t="shared" si="134"/>
        <v>O</v>
      </c>
      <c r="BK416" s="151">
        <f t="shared" si="135"/>
        <v>36557</v>
      </c>
      <c r="BL416" s="49" t="str">
        <f t="shared" si="136"/>
        <v/>
      </c>
      <c r="BM416" s="50" t="str">
        <f t="shared" si="144"/>
        <v/>
      </c>
      <c r="BN416" s="49" t="str">
        <f t="shared" si="137"/>
        <v/>
      </c>
      <c r="BO416" s="50" t="str">
        <f t="shared" si="138"/>
        <v/>
      </c>
      <c r="BP416" s="50"/>
      <c r="BQ416" s="50"/>
      <c r="BR416" s="51"/>
      <c r="BS416" s="51" t="s">
        <v>1387</v>
      </c>
      <c r="BT416" s="51"/>
      <c r="BU416" s="51"/>
      <c r="BV416" s="50">
        <v>26</v>
      </c>
      <c r="BW416" s="50">
        <v>7.6</v>
      </c>
      <c r="BX416" s="50">
        <v>310</v>
      </c>
      <c r="BY416" s="50">
        <v>6.7</v>
      </c>
    </row>
    <row r="417" spans="1:77" s="48" customFormat="1" ht="15" customHeight="1">
      <c r="A417" s="223">
        <v>457</v>
      </c>
      <c r="B417" s="171" t="s">
        <v>793</v>
      </c>
      <c r="C417" s="38" t="s">
        <v>794</v>
      </c>
      <c r="D417" s="38"/>
      <c r="E417" s="155"/>
      <c r="F417" s="155"/>
      <c r="G417" s="156"/>
      <c r="H417" s="156"/>
      <c r="I417" s="68"/>
      <c r="J417" s="68"/>
      <c r="K417" s="52"/>
      <c r="L417" s="54"/>
      <c r="M417" s="55"/>
      <c r="N417" s="54"/>
      <c r="O417" s="55"/>
      <c r="P417" s="54"/>
      <c r="Q417" s="55"/>
      <c r="R417" s="54"/>
      <c r="S417" s="55"/>
      <c r="T417" s="54"/>
      <c r="U417" s="55"/>
      <c r="V417" s="56"/>
      <c r="W417" s="55"/>
      <c r="X417" s="56"/>
      <c r="Y417" s="55"/>
      <c r="Z417" s="56"/>
      <c r="AA417" s="55"/>
      <c r="AB417" s="56"/>
      <c r="AC417" s="55"/>
      <c r="AD417" s="56"/>
      <c r="AE417" s="55"/>
      <c r="AF417" s="56"/>
      <c r="AG417" s="56" t="str">
        <f t="shared" si="131"/>
        <v/>
      </c>
      <c r="AH417" s="55"/>
      <c r="AI417" s="56"/>
      <c r="AJ417" s="55"/>
      <c r="AK417" s="56"/>
      <c r="AL417" s="55"/>
      <c r="AM417" s="54"/>
      <c r="AN417" s="54" t="str">
        <f t="shared" si="130"/>
        <v/>
      </c>
      <c r="AO417" s="55"/>
      <c r="AP417" s="54"/>
      <c r="AQ417" s="55"/>
      <c r="AR417" s="54"/>
      <c r="AS417" s="55"/>
      <c r="AT417" s="54"/>
      <c r="AU417" s="56" t="str">
        <f t="shared" si="140"/>
        <v/>
      </c>
      <c r="AV417" s="56"/>
      <c r="AW417" s="54"/>
      <c r="AX417" s="54"/>
      <c r="AY417" s="69" t="str">
        <f t="shared" si="139"/>
        <v/>
      </c>
      <c r="AZ417" s="69"/>
      <c r="BA417" s="50"/>
      <c r="BB417" s="51"/>
      <c r="BC417" s="51"/>
      <c r="BD417" s="149" t="str">
        <f t="shared" si="141"/>
        <v>--</v>
      </c>
      <c r="BE417" s="150" t="str">
        <f t="shared" si="142"/>
        <v>--</v>
      </c>
      <c r="BF417" s="150" t="str">
        <f t="shared" si="145"/>
        <v>--</v>
      </c>
      <c r="BG417" s="151" t="str">
        <f t="shared" si="143"/>
        <v>--</v>
      </c>
      <c r="BH417" s="149" t="str">
        <f t="shared" si="132"/>
        <v>--</v>
      </c>
      <c r="BI417" s="150" t="str">
        <f t="shared" si="133"/>
        <v>--</v>
      </c>
      <c r="BJ417" s="150" t="str">
        <f t="shared" si="134"/>
        <v>--</v>
      </c>
      <c r="BK417" s="151" t="str">
        <f t="shared" si="135"/>
        <v>--</v>
      </c>
      <c r="BL417" s="49" t="str">
        <f t="shared" si="136"/>
        <v/>
      </c>
      <c r="BM417" s="50" t="str">
        <f t="shared" si="144"/>
        <v/>
      </c>
      <c r="BN417" s="49" t="str">
        <f t="shared" si="137"/>
        <v/>
      </c>
      <c r="BO417" s="50" t="str">
        <f t="shared" si="138"/>
        <v/>
      </c>
      <c r="BP417" s="50"/>
      <c r="BQ417" s="50"/>
      <c r="BR417" s="51"/>
      <c r="BS417" s="51"/>
      <c r="BT417" s="51"/>
      <c r="BU417" s="51"/>
      <c r="BV417" s="50">
        <v>1</v>
      </c>
      <c r="BW417" s="50">
        <v>1</v>
      </c>
      <c r="BX417" s="50">
        <v>1</v>
      </c>
      <c r="BY417" s="50">
        <v>1</v>
      </c>
    </row>
    <row r="418" spans="1:77" s="48" customFormat="1" ht="15" customHeight="1">
      <c r="A418" s="223">
        <v>458</v>
      </c>
      <c r="B418" s="171" t="s">
        <v>795</v>
      </c>
      <c r="C418" s="38" t="s">
        <v>796</v>
      </c>
      <c r="D418" s="38"/>
      <c r="E418" s="155"/>
      <c r="F418" s="155"/>
      <c r="G418" s="156"/>
      <c r="H418" s="156"/>
      <c r="I418" s="68"/>
      <c r="J418" s="68"/>
      <c r="K418" s="52"/>
      <c r="L418" s="54"/>
      <c r="M418" s="55"/>
      <c r="N418" s="54"/>
      <c r="O418" s="55"/>
      <c r="P418" s="54"/>
      <c r="Q418" s="55"/>
      <c r="R418" s="54"/>
      <c r="S418" s="55"/>
      <c r="T418" s="54"/>
      <c r="U418" s="55"/>
      <c r="V418" s="56"/>
      <c r="W418" s="55"/>
      <c r="X418" s="56"/>
      <c r="Y418" s="55"/>
      <c r="Z418" s="56"/>
      <c r="AA418" s="55"/>
      <c r="AB418" s="56"/>
      <c r="AC418" s="55"/>
      <c r="AD418" s="56"/>
      <c r="AE418" s="55"/>
      <c r="AF418" s="56"/>
      <c r="AG418" s="56" t="str">
        <f t="shared" si="131"/>
        <v/>
      </c>
      <c r="AH418" s="55"/>
      <c r="AI418" s="56"/>
      <c r="AJ418" s="55"/>
      <c r="AK418" s="56"/>
      <c r="AL418" s="55"/>
      <c r="AM418" s="54"/>
      <c r="AN418" s="54" t="str">
        <f t="shared" si="130"/>
        <v/>
      </c>
      <c r="AO418" s="55"/>
      <c r="AP418" s="54"/>
      <c r="AQ418" s="55"/>
      <c r="AR418" s="54"/>
      <c r="AS418" s="55"/>
      <c r="AT418" s="54"/>
      <c r="AU418" s="56" t="str">
        <f t="shared" si="140"/>
        <v/>
      </c>
      <c r="AV418" s="56"/>
      <c r="AW418" s="54"/>
      <c r="AX418" s="54"/>
      <c r="AY418" s="69" t="str">
        <f t="shared" si="139"/>
        <v/>
      </c>
      <c r="AZ418" s="69"/>
      <c r="BA418" s="50"/>
      <c r="BB418" s="51"/>
      <c r="BC418" s="51"/>
      <c r="BD418" s="149" t="str">
        <f t="shared" si="141"/>
        <v>--</v>
      </c>
      <c r="BE418" s="150" t="str">
        <f t="shared" si="142"/>
        <v>--</v>
      </c>
      <c r="BF418" s="150" t="str">
        <f t="shared" si="145"/>
        <v>--</v>
      </c>
      <c r="BG418" s="151" t="str">
        <f t="shared" si="143"/>
        <v>--</v>
      </c>
      <c r="BH418" s="149" t="str">
        <f t="shared" si="132"/>
        <v>--</v>
      </c>
      <c r="BI418" s="150" t="str">
        <f t="shared" si="133"/>
        <v>--</v>
      </c>
      <c r="BJ418" s="150" t="str">
        <f t="shared" si="134"/>
        <v>--</v>
      </c>
      <c r="BK418" s="151" t="str">
        <f t="shared" si="135"/>
        <v>--</v>
      </c>
      <c r="BL418" s="49" t="str">
        <f t="shared" si="136"/>
        <v/>
      </c>
      <c r="BM418" s="50" t="str">
        <f t="shared" si="144"/>
        <v/>
      </c>
      <c r="BN418" s="49" t="str">
        <f t="shared" si="137"/>
        <v/>
      </c>
      <c r="BO418" s="50" t="str">
        <f t="shared" si="138"/>
        <v/>
      </c>
      <c r="BP418" s="50"/>
      <c r="BQ418" s="50"/>
      <c r="BR418" s="51"/>
      <c r="BS418" s="51"/>
      <c r="BT418" s="51"/>
      <c r="BU418" s="51"/>
      <c r="BV418" s="50">
        <v>1</v>
      </c>
      <c r="BW418" s="50">
        <v>1</v>
      </c>
      <c r="BX418" s="50">
        <v>1</v>
      </c>
      <c r="BY418" s="50">
        <v>1</v>
      </c>
    </row>
    <row r="419" spans="1:77" s="48" customFormat="1" ht="15" customHeight="1">
      <c r="A419" s="223">
        <v>459</v>
      </c>
      <c r="B419" s="171" t="s">
        <v>797</v>
      </c>
      <c r="C419" s="38" t="s">
        <v>798</v>
      </c>
      <c r="D419" s="38"/>
      <c r="E419" s="155"/>
      <c r="F419" s="155"/>
      <c r="G419" s="156"/>
      <c r="H419" s="156"/>
      <c r="I419" s="68"/>
      <c r="J419" s="68"/>
      <c r="K419" s="52"/>
      <c r="L419" s="54"/>
      <c r="M419" s="55"/>
      <c r="N419" s="54"/>
      <c r="O419" s="55"/>
      <c r="P419" s="54"/>
      <c r="Q419" s="55"/>
      <c r="R419" s="54"/>
      <c r="S419" s="55"/>
      <c r="T419" s="54"/>
      <c r="U419" s="55"/>
      <c r="V419" s="56"/>
      <c r="W419" s="55"/>
      <c r="X419" s="56"/>
      <c r="Y419" s="55"/>
      <c r="Z419" s="56"/>
      <c r="AA419" s="55"/>
      <c r="AB419" s="56"/>
      <c r="AC419" s="55"/>
      <c r="AD419" s="56"/>
      <c r="AE419" s="55"/>
      <c r="AF419" s="56"/>
      <c r="AG419" s="56" t="str">
        <f t="shared" si="131"/>
        <v/>
      </c>
      <c r="AH419" s="55"/>
      <c r="AI419" s="56"/>
      <c r="AJ419" s="55"/>
      <c r="AK419" s="56"/>
      <c r="AL419" s="55"/>
      <c r="AM419" s="54"/>
      <c r="AN419" s="54" t="str">
        <f t="shared" si="130"/>
        <v/>
      </c>
      <c r="AO419" s="55"/>
      <c r="AP419" s="54"/>
      <c r="AQ419" s="55"/>
      <c r="AR419" s="54"/>
      <c r="AS419" s="55"/>
      <c r="AT419" s="54"/>
      <c r="AU419" s="56" t="str">
        <f t="shared" si="140"/>
        <v/>
      </c>
      <c r="AV419" s="56"/>
      <c r="AW419" s="54"/>
      <c r="AX419" s="54"/>
      <c r="AY419" s="69" t="str">
        <f t="shared" si="139"/>
        <v/>
      </c>
      <c r="AZ419" s="69"/>
      <c r="BA419" s="50"/>
      <c r="BB419" s="51"/>
      <c r="BC419" s="51"/>
      <c r="BD419" s="149" t="str">
        <f t="shared" si="141"/>
        <v>--</v>
      </c>
      <c r="BE419" s="150" t="str">
        <f t="shared" si="142"/>
        <v>--</v>
      </c>
      <c r="BF419" s="150" t="str">
        <f t="shared" si="145"/>
        <v>--</v>
      </c>
      <c r="BG419" s="151" t="str">
        <f t="shared" si="143"/>
        <v>--</v>
      </c>
      <c r="BH419" s="149" t="str">
        <f t="shared" si="132"/>
        <v>--</v>
      </c>
      <c r="BI419" s="150" t="str">
        <f t="shared" si="133"/>
        <v>--</v>
      </c>
      <c r="BJ419" s="150" t="str">
        <f t="shared" si="134"/>
        <v>--</v>
      </c>
      <c r="BK419" s="151" t="str">
        <f t="shared" si="135"/>
        <v>--</v>
      </c>
      <c r="BL419" s="49" t="str">
        <f t="shared" si="136"/>
        <v/>
      </c>
      <c r="BM419" s="50" t="str">
        <f t="shared" si="144"/>
        <v/>
      </c>
      <c r="BN419" s="49" t="str">
        <f t="shared" si="137"/>
        <v/>
      </c>
      <c r="BO419" s="50" t="str">
        <f t="shared" si="138"/>
        <v/>
      </c>
      <c r="BP419" s="50"/>
      <c r="BQ419" s="50"/>
      <c r="BR419" s="51"/>
      <c r="BS419" s="51"/>
      <c r="BT419" s="51"/>
      <c r="BU419" s="51"/>
      <c r="BV419" s="50">
        <v>1</v>
      </c>
      <c r="BW419" s="50">
        <v>1</v>
      </c>
      <c r="BX419" s="50">
        <v>1</v>
      </c>
      <c r="BY419" s="50">
        <v>1</v>
      </c>
    </row>
    <row r="420" spans="1:77" s="48" customFormat="1" ht="15" customHeight="1">
      <c r="A420" s="223">
        <v>460</v>
      </c>
      <c r="B420" s="171" t="s">
        <v>799</v>
      </c>
      <c r="C420" s="38" t="s">
        <v>800</v>
      </c>
      <c r="D420" s="38"/>
      <c r="E420" s="155"/>
      <c r="F420" s="155"/>
      <c r="G420" s="156"/>
      <c r="H420" s="156"/>
      <c r="I420" s="68"/>
      <c r="J420" s="68"/>
      <c r="K420" s="52"/>
      <c r="L420" s="54"/>
      <c r="M420" s="55"/>
      <c r="N420" s="54"/>
      <c r="O420" s="55"/>
      <c r="P420" s="54"/>
      <c r="Q420" s="55"/>
      <c r="R420" s="54"/>
      <c r="S420" s="55"/>
      <c r="T420" s="54"/>
      <c r="U420" s="55"/>
      <c r="V420" s="56"/>
      <c r="W420" s="55"/>
      <c r="X420" s="56"/>
      <c r="Y420" s="55"/>
      <c r="Z420" s="56"/>
      <c r="AA420" s="55"/>
      <c r="AB420" s="56"/>
      <c r="AC420" s="55"/>
      <c r="AD420" s="56"/>
      <c r="AE420" s="55"/>
      <c r="AF420" s="56"/>
      <c r="AG420" s="56" t="str">
        <f t="shared" si="131"/>
        <v/>
      </c>
      <c r="AH420" s="55"/>
      <c r="AI420" s="56"/>
      <c r="AJ420" s="55"/>
      <c r="AK420" s="56"/>
      <c r="AL420" s="55"/>
      <c r="AM420" s="54"/>
      <c r="AN420" s="54" t="str">
        <f t="shared" si="130"/>
        <v/>
      </c>
      <c r="AO420" s="55"/>
      <c r="AP420" s="54"/>
      <c r="AQ420" s="55"/>
      <c r="AR420" s="54"/>
      <c r="AS420" s="55"/>
      <c r="AT420" s="54"/>
      <c r="AU420" s="56" t="str">
        <f t="shared" si="140"/>
        <v/>
      </c>
      <c r="AV420" s="56"/>
      <c r="AW420" s="54"/>
      <c r="AX420" s="54"/>
      <c r="AY420" s="69" t="str">
        <f t="shared" si="139"/>
        <v/>
      </c>
      <c r="AZ420" s="69"/>
      <c r="BA420" s="50"/>
      <c r="BB420" s="51"/>
      <c r="BC420" s="51"/>
      <c r="BD420" s="149" t="str">
        <f t="shared" si="141"/>
        <v>--</v>
      </c>
      <c r="BE420" s="150" t="str">
        <f t="shared" si="142"/>
        <v>--</v>
      </c>
      <c r="BF420" s="150" t="str">
        <f t="shared" si="145"/>
        <v>--</v>
      </c>
      <c r="BG420" s="151" t="str">
        <f t="shared" si="143"/>
        <v>--</v>
      </c>
      <c r="BH420" s="149" t="str">
        <f t="shared" si="132"/>
        <v>--</v>
      </c>
      <c r="BI420" s="150" t="str">
        <f t="shared" si="133"/>
        <v>--</v>
      </c>
      <c r="BJ420" s="150" t="str">
        <f t="shared" si="134"/>
        <v>--</v>
      </c>
      <c r="BK420" s="151" t="str">
        <f t="shared" si="135"/>
        <v>--</v>
      </c>
      <c r="BL420" s="49" t="str">
        <f t="shared" si="136"/>
        <v/>
      </c>
      <c r="BM420" s="50" t="str">
        <f t="shared" si="144"/>
        <v/>
      </c>
      <c r="BN420" s="49" t="str">
        <f t="shared" si="137"/>
        <v/>
      </c>
      <c r="BO420" s="50" t="str">
        <f t="shared" si="138"/>
        <v/>
      </c>
      <c r="BP420" s="50"/>
      <c r="BQ420" s="50"/>
      <c r="BR420" s="51"/>
      <c r="BS420" s="51"/>
      <c r="BT420" s="51"/>
      <c r="BU420" s="51"/>
      <c r="BV420" s="50">
        <v>1</v>
      </c>
      <c r="BW420" s="50">
        <v>1</v>
      </c>
      <c r="BX420" s="50">
        <v>1</v>
      </c>
      <c r="BY420" s="50">
        <v>1</v>
      </c>
    </row>
    <row r="421" spans="1:77" s="48" customFormat="1" ht="15" customHeight="1">
      <c r="A421" s="223">
        <v>461</v>
      </c>
      <c r="B421" s="171" t="s">
        <v>801</v>
      </c>
      <c r="C421" s="38" t="s">
        <v>802</v>
      </c>
      <c r="D421" s="38"/>
      <c r="E421" s="155"/>
      <c r="F421" s="155"/>
      <c r="G421" s="156"/>
      <c r="H421" s="156"/>
      <c r="I421" s="68"/>
      <c r="J421" s="68"/>
      <c r="K421" s="52"/>
      <c r="L421" s="54"/>
      <c r="M421" s="55"/>
      <c r="N421" s="54"/>
      <c r="O421" s="55"/>
      <c r="P421" s="54"/>
      <c r="Q421" s="55"/>
      <c r="R421" s="54"/>
      <c r="S421" s="55"/>
      <c r="T421" s="54"/>
      <c r="U421" s="55"/>
      <c r="V421" s="56"/>
      <c r="W421" s="55"/>
      <c r="X421" s="56"/>
      <c r="Y421" s="55"/>
      <c r="Z421" s="56"/>
      <c r="AA421" s="55"/>
      <c r="AB421" s="56"/>
      <c r="AC421" s="55"/>
      <c r="AD421" s="56"/>
      <c r="AE421" s="55"/>
      <c r="AF421" s="56"/>
      <c r="AG421" s="56" t="str">
        <f t="shared" si="131"/>
        <v/>
      </c>
      <c r="AH421" s="55"/>
      <c r="AI421" s="56"/>
      <c r="AJ421" s="55"/>
      <c r="AK421" s="56"/>
      <c r="AL421" s="55"/>
      <c r="AM421" s="54"/>
      <c r="AN421" s="54" t="str">
        <f t="shared" si="130"/>
        <v/>
      </c>
      <c r="AO421" s="55"/>
      <c r="AP421" s="54"/>
      <c r="AQ421" s="55"/>
      <c r="AR421" s="54"/>
      <c r="AS421" s="55"/>
      <c r="AT421" s="54"/>
      <c r="AU421" s="56" t="str">
        <f t="shared" si="140"/>
        <v/>
      </c>
      <c r="AV421" s="56"/>
      <c r="AW421" s="54"/>
      <c r="AX421" s="54"/>
      <c r="AY421" s="69" t="str">
        <f t="shared" si="139"/>
        <v/>
      </c>
      <c r="AZ421" s="69"/>
      <c r="BA421" s="50"/>
      <c r="BB421" s="51"/>
      <c r="BC421" s="51"/>
      <c r="BD421" s="149" t="str">
        <f t="shared" si="141"/>
        <v>--</v>
      </c>
      <c r="BE421" s="150" t="str">
        <f t="shared" si="142"/>
        <v>--</v>
      </c>
      <c r="BF421" s="150" t="str">
        <f t="shared" si="145"/>
        <v>--</v>
      </c>
      <c r="BG421" s="151" t="str">
        <f t="shared" si="143"/>
        <v>--</v>
      </c>
      <c r="BH421" s="149" t="str">
        <f t="shared" si="132"/>
        <v>--</v>
      </c>
      <c r="BI421" s="150" t="str">
        <f t="shared" si="133"/>
        <v>--</v>
      </c>
      <c r="BJ421" s="150" t="str">
        <f t="shared" si="134"/>
        <v>--</v>
      </c>
      <c r="BK421" s="151" t="str">
        <f t="shared" si="135"/>
        <v>--</v>
      </c>
      <c r="BL421" s="49" t="str">
        <f t="shared" si="136"/>
        <v/>
      </c>
      <c r="BM421" s="50" t="str">
        <f t="shared" si="144"/>
        <v/>
      </c>
      <c r="BN421" s="49" t="str">
        <f t="shared" si="137"/>
        <v/>
      </c>
      <c r="BO421" s="50" t="str">
        <f t="shared" si="138"/>
        <v/>
      </c>
      <c r="BP421" s="50"/>
      <c r="BQ421" s="50"/>
      <c r="BR421" s="51"/>
      <c r="BS421" s="51"/>
      <c r="BT421" s="51"/>
      <c r="BU421" s="51"/>
      <c r="BV421" s="50">
        <v>1</v>
      </c>
      <c r="BW421" s="50">
        <v>1</v>
      </c>
      <c r="BX421" s="50">
        <v>1</v>
      </c>
      <c r="BY421" s="50">
        <v>1</v>
      </c>
    </row>
    <row r="422" spans="1:77" s="48" customFormat="1" ht="15" customHeight="1">
      <c r="A422" s="223">
        <v>462</v>
      </c>
      <c r="B422" s="171" t="s">
        <v>803</v>
      </c>
      <c r="C422" s="38" t="s">
        <v>804</v>
      </c>
      <c r="D422" s="38"/>
      <c r="E422" s="155"/>
      <c r="F422" s="155"/>
      <c r="G422" s="156"/>
      <c r="H422" s="156"/>
      <c r="I422" s="68"/>
      <c r="J422" s="68"/>
      <c r="K422" s="52"/>
      <c r="L422" s="54"/>
      <c r="M422" s="55"/>
      <c r="N422" s="54"/>
      <c r="O422" s="55"/>
      <c r="P422" s="54"/>
      <c r="Q422" s="55"/>
      <c r="R422" s="54"/>
      <c r="S422" s="55"/>
      <c r="T422" s="54"/>
      <c r="U422" s="55"/>
      <c r="V422" s="56"/>
      <c r="W422" s="55"/>
      <c r="X422" s="56"/>
      <c r="Y422" s="55"/>
      <c r="Z422" s="56"/>
      <c r="AA422" s="55"/>
      <c r="AB422" s="56"/>
      <c r="AC422" s="55"/>
      <c r="AD422" s="56"/>
      <c r="AE422" s="55"/>
      <c r="AF422" s="56"/>
      <c r="AG422" s="56" t="str">
        <f t="shared" si="131"/>
        <v/>
      </c>
      <c r="AH422" s="55"/>
      <c r="AI422" s="56"/>
      <c r="AJ422" s="55"/>
      <c r="AK422" s="56"/>
      <c r="AL422" s="55"/>
      <c r="AM422" s="54"/>
      <c r="AN422" s="54" t="str">
        <f t="shared" si="130"/>
        <v/>
      </c>
      <c r="AO422" s="55"/>
      <c r="AP422" s="54"/>
      <c r="AQ422" s="55"/>
      <c r="AR422" s="54"/>
      <c r="AS422" s="55"/>
      <c r="AT422" s="54"/>
      <c r="AU422" s="56" t="str">
        <f t="shared" si="140"/>
        <v/>
      </c>
      <c r="AV422" s="56"/>
      <c r="AW422" s="54"/>
      <c r="AX422" s="54"/>
      <c r="AY422" s="69" t="str">
        <f t="shared" si="139"/>
        <v/>
      </c>
      <c r="AZ422" s="69"/>
      <c r="BA422" s="50"/>
      <c r="BB422" s="51"/>
      <c r="BC422" s="51"/>
      <c r="BD422" s="149" t="str">
        <f t="shared" si="141"/>
        <v>--</v>
      </c>
      <c r="BE422" s="150" t="str">
        <f t="shared" si="142"/>
        <v>--</v>
      </c>
      <c r="BF422" s="150" t="str">
        <f t="shared" si="145"/>
        <v>--</v>
      </c>
      <c r="BG422" s="151" t="str">
        <f t="shared" si="143"/>
        <v>--</v>
      </c>
      <c r="BH422" s="149" t="str">
        <f t="shared" si="132"/>
        <v>--</v>
      </c>
      <c r="BI422" s="150" t="str">
        <f t="shared" si="133"/>
        <v>--</v>
      </c>
      <c r="BJ422" s="150" t="str">
        <f t="shared" si="134"/>
        <v>--</v>
      </c>
      <c r="BK422" s="151" t="str">
        <f t="shared" si="135"/>
        <v>--</v>
      </c>
      <c r="BL422" s="49" t="str">
        <f t="shared" si="136"/>
        <v/>
      </c>
      <c r="BM422" s="50" t="str">
        <f t="shared" si="144"/>
        <v/>
      </c>
      <c r="BN422" s="49" t="str">
        <f t="shared" si="137"/>
        <v/>
      </c>
      <c r="BO422" s="50" t="str">
        <f t="shared" si="138"/>
        <v/>
      </c>
      <c r="BP422" s="50"/>
      <c r="BQ422" s="50"/>
      <c r="BR422" s="51"/>
      <c r="BS422" s="51"/>
      <c r="BT422" s="51"/>
      <c r="BU422" s="51"/>
      <c r="BV422" s="50">
        <v>1</v>
      </c>
      <c r="BW422" s="50">
        <v>1</v>
      </c>
      <c r="BX422" s="50">
        <v>1</v>
      </c>
      <c r="BY422" s="50">
        <v>1</v>
      </c>
    </row>
    <row r="423" spans="1:77" s="48" customFormat="1" ht="15" customHeight="1">
      <c r="A423" s="223">
        <v>463</v>
      </c>
      <c r="B423" s="169" t="s">
        <v>805</v>
      </c>
      <c r="C423" s="42" t="s">
        <v>806</v>
      </c>
      <c r="D423" s="302" t="s">
        <v>1494</v>
      </c>
      <c r="E423" s="164"/>
      <c r="F423" s="164">
        <f>BC423</f>
        <v>2.6315789473684205E-4</v>
      </c>
      <c r="G423" s="152">
        <v>43231</v>
      </c>
      <c r="H423" s="165"/>
      <c r="I423" s="131" t="s">
        <v>24</v>
      </c>
      <c r="J423" s="131"/>
      <c r="K423" s="52"/>
      <c r="L423" s="54"/>
      <c r="M423" s="55"/>
      <c r="N423" s="54"/>
      <c r="O423" s="55"/>
      <c r="P423" s="54"/>
      <c r="Q423" s="55"/>
      <c r="R423" s="54"/>
      <c r="S423" s="55"/>
      <c r="T423" s="54"/>
      <c r="U423" s="55"/>
      <c r="V423" s="56"/>
      <c r="W423" s="55"/>
      <c r="X423" s="56"/>
      <c r="Y423" s="55"/>
      <c r="Z423" s="56"/>
      <c r="AA423" s="55"/>
      <c r="AB423" s="56">
        <v>0.4</v>
      </c>
      <c r="AC423" s="55">
        <v>37834</v>
      </c>
      <c r="AD423" s="56">
        <v>1E-4</v>
      </c>
      <c r="AE423" s="55">
        <v>37834</v>
      </c>
      <c r="AF423" s="56">
        <v>3.8E-3</v>
      </c>
      <c r="AG423" s="56">
        <f t="shared" si="131"/>
        <v>2.631578947368421E-4</v>
      </c>
      <c r="AH423" s="55">
        <v>37834</v>
      </c>
      <c r="AI423" s="56">
        <v>13</v>
      </c>
      <c r="AJ423" s="55">
        <v>37834</v>
      </c>
      <c r="AK423" s="56"/>
      <c r="AL423" s="55"/>
      <c r="AM423" s="54"/>
      <c r="AN423" s="54" t="str">
        <f t="shared" si="130"/>
        <v/>
      </c>
      <c r="AO423" s="55"/>
      <c r="AP423" s="54"/>
      <c r="AQ423" s="55"/>
      <c r="AR423" s="54"/>
      <c r="AS423" s="55"/>
      <c r="AT423" s="54"/>
      <c r="AU423" s="56" t="str">
        <f t="shared" si="140"/>
        <v/>
      </c>
      <c r="AV423" s="56"/>
      <c r="AW423" s="54"/>
      <c r="AX423" s="54"/>
      <c r="AY423" s="69">
        <f t="shared" si="139"/>
        <v>1</v>
      </c>
      <c r="AZ423" s="69">
        <v>1</v>
      </c>
      <c r="BA423" s="50">
        <v>1E-4</v>
      </c>
      <c r="BB423" s="80" t="s">
        <v>1142</v>
      </c>
      <c r="BC423" s="81">
        <f>BD$446/BA423</f>
        <v>2.6315789473684205E-4</v>
      </c>
      <c r="BD423" s="149">
        <f t="shared" si="141"/>
        <v>2.6315789473684205E-4</v>
      </c>
      <c r="BE423" s="150" t="s">
        <v>1389</v>
      </c>
      <c r="BF423" s="150" t="str">
        <f t="shared" si="145"/>
        <v>O</v>
      </c>
      <c r="BG423" s="151">
        <f t="shared" si="143"/>
        <v>43231</v>
      </c>
      <c r="BH423" s="149">
        <f t="shared" si="132"/>
        <v>0.4</v>
      </c>
      <c r="BI423" s="150" t="str">
        <f t="shared" si="133"/>
        <v>--</v>
      </c>
      <c r="BJ423" s="150" t="str">
        <f t="shared" si="134"/>
        <v>O</v>
      </c>
      <c r="BK423" s="151">
        <f t="shared" si="135"/>
        <v>37834</v>
      </c>
      <c r="BL423" s="49" t="str">
        <f t="shared" si="136"/>
        <v/>
      </c>
      <c r="BM423" s="50" t="str">
        <f t="shared" si="144"/>
        <v/>
      </c>
      <c r="BN423" s="49" t="str">
        <f t="shared" si="137"/>
        <v/>
      </c>
      <c r="BO423" s="50" t="str">
        <f t="shared" si="138"/>
        <v/>
      </c>
      <c r="BP423" s="50"/>
      <c r="BQ423" s="50"/>
      <c r="BR423" s="80"/>
      <c r="BS423" s="81"/>
      <c r="BT423" s="51"/>
      <c r="BU423" s="81"/>
      <c r="BV423" s="50">
        <v>26</v>
      </c>
      <c r="BW423" s="50">
        <v>7.6</v>
      </c>
      <c r="BX423" s="50">
        <v>310</v>
      </c>
      <c r="BY423" s="50">
        <v>6.7</v>
      </c>
    </row>
    <row r="424" spans="1:77" s="48" customFormat="1" ht="15" customHeight="1">
      <c r="A424" s="223">
        <v>464</v>
      </c>
      <c r="B424" s="169" t="s">
        <v>807</v>
      </c>
      <c r="C424" s="42" t="s">
        <v>808</v>
      </c>
      <c r="D424" s="302" t="s">
        <v>1494</v>
      </c>
      <c r="E424" s="164"/>
      <c r="F424" s="164">
        <f>BC424</f>
        <v>8.7719298245614029E-5</v>
      </c>
      <c r="G424" s="152">
        <v>43231</v>
      </c>
      <c r="H424" s="165"/>
      <c r="I424" s="131" t="s">
        <v>24</v>
      </c>
      <c r="J424" s="131"/>
      <c r="K424" s="52"/>
      <c r="L424" s="54"/>
      <c r="M424" s="55"/>
      <c r="N424" s="54"/>
      <c r="O424" s="55"/>
      <c r="P424" s="54"/>
      <c r="Q424" s="55"/>
      <c r="R424" s="54"/>
      <c r="S424" s="55"/>
      <c r="T424" s="54"/>
      <c r="U424" s="55"/>
      <c r="V424" s="56"/>
      <c r="W424" s="55"/>
      <c r="X424" s="56"/>
      <c r="Y424" s="55"/>
      <c r="Z424" s="56"/>
      <c r="AA424" s="55"/>
      <c r="AB424" s="56">
        <v>0.13</v>
      </c>
      <c r="AC424" s="55">
        <v>40544</v>
      </c>
      <c r="AD424" s="56">
        <v>3.3000000000000003E-5</v>
      </c>
      <c r="AE424" s="55">
        <v>40544</v>
      </c>
      <c r="AF424" s="56">
        <v>1.0999999999999999E-2</v>
      </c>
      <c r="AG424" s="56">
        <f t="shared" si="131"/>
        <v>9.0909090909090904E-5</v>
      </c>
      <c r="AH424" s="55">
        <v>40544</v>
      </c>
      <c r="AI424" s="56">
        <v>39</v>
      </c>
      <c r="AJ424" s="55">
        <v>40544</v>
      </c>
      <c r="AK424" s="56"/>
      <c r="AL424" s="55"/>
      <c r="AM424" s="54"/>
      <c r="AN424" s="54" t="str">
        <f t="shared" si="130"/>
        <v/>
      </c>
      <c r="AO424" s="55"/>
      <c r="AP424" s="54"/>
      <c r="AQ424" s="55"/>
      <c r="AR424" s="54"/>
      <c r="AS424" s="55"/>
      <c r="AT424" s="54"/>
      <c r="AU424" s="56" t="str">
        <f t="shared" si="140"/>
        <v/>
      </c>
      <c r="AV424" s="56"/>
      <c r="AW424" s="54"/>
      <c r="AX424" s="54"/>
      <c r="AY424" s="69">
        <f t="shared" si="139"/>
        <v>1</v>
      </c>
      <c r="AZ424" s="69">
        <v>1</v>
      </c>
      <c r="BA424" s="50">
        <v>2.9999999999999997E-4</v>
      </c>
      <c r="BB424" s="80" t="s">
        <v>1142</v>
      </c>
      <c r="BC424" s="81">
        <f>BD$446/BA424</f>
        <v>8.7719298245614029E-5</v>
      </c>
      <c r="BD424" s="149">
        <f t="shared" si="141"/>
        <v>8.7719298245614029E-5</v>
      </c>
      <c r="BE424" s="150" t="s">
        <v>1389</v>
      </c>
      <c r="BF424" s="150" t="str">
        <f t="shared" si="145"/>
        <v>A</v>
      </c>
      <c r="BG424" s="151">
        <f t="shared" si="143"/>
        <v>43231</v>
      </c>
      <c r="BH424" s="149">
        <f t="shared" si="132"/>
        <v>0.13</v>
      </c>
      <c r="BI424" s="150" t="str">
        <f t="shared" si="133"/>
        <v>--</v>
      </c>
      <c r="BJ424" s="150" t="str">
        <f t="shared" si="134"/>
        <v>O</v>
      </c>
      <c r="BK424" s="151">
        <f t="shared" si="135"/>
        <v>40544</v>
      </c>
      <c r="BL424" s="49" t="str">
        <f t="shared" si="136"/>
        <v/>
      </c>
      <c r="BM424" s="50" t="str">
        <f t="shared" si="144"/>
        <v/>
      </c>
      <c r="BN424" s="49" t="str">
        <f t="shared" si="137"/>
        <v/>
      </c>
      <c r="BO424" s="50" t="str">
        <f t="shared" si="138"/>
        <v/>
      </c>
      <c r="BP424" s="50"/>
      <c r="BQ424" s="50"/>
      <c r="BR424" s="80"/>
      <c r="BS424" s="81"/>
      <c r="BT424" s="51"/>
      <c r="BU424" s="81"/>
      <c r="BV424" s="50">
        <v>26</v>
      </c>
      <c r="BW424" s="50">
        <v>7.6</v>
      </c>
      <c r="BX424" s="50">
        <v>310</v>
      </c>
      <c r="BY424" s="50">
        <v>6.7</v>
      </c>
    </row>
    <row r="425" spans="1:77" s="48" customFormat="1" ht="24" customHeight="1">
      <c r="A425" s="223">
        <v>465</v>
      </c>
      <c r="B425" s="171" t="s">
        <v>809</v>
      </c>
      <c r="C425" s="38" t="s">
        <v>810</v>
      </c>
      <c r="D425" s="38"/>
      <c r="E425" s="155"/>
      <c r="F425" s="155"/>
      <c r="G425" s="156"/>
      <c r="H425" s="156"/>
      <c r="I425" s="68"/>
      <c r="J425" s="68"/>
      <c r="K425" s="52"/>
      <c r="L425" s="54"/>
      <c r="M425" s="55"/>
      <c r="N425" s="54"/>
      <c r="O425" s="55"/>
      <c r="P425" s="54"/>
      <c r="Q425" s="55"/>
      <c r="R425" s="54"/>
      <c r="S425" s="55"/>
      <c r="T425" s="54"/>
      <c r="U425" s="55"/>
      <c r="V425" s="56"/>
      <c r="W425" s="55"/>
      <c r="X425" s="56"/>
      <c r="Y425" s="55"/>
      <c r="Z425" s="56"/>
      <c r="AA425" s="55"/>
      <c r="AB425" s="56"/>
      <c r="AC425" s="55"/>
      <c r="AD425" s="56"/>
      <c r="AE425" s="55"/>
      <c r="AF425" s="56"/>
      <c r="AG425" s="56" t="str">
        <f t="shared" si="131"/>
        <v/>
      </c>
      <c r="AH425" s="55"/>
      <c r="AI425" s="56"/>
      <c r="AJ425" s="55"/>
      <c r="AK425" s="56"/>
      <c r="AL425" s="55"/>
      <c r="AM425" s="54"/>
      <c r="AN425" s="54" t="str">
        <f t="shared" si="130"/>
        <v/>
      </c>
      <c r="AO425" s="55"/>
      <c r="AP425" s="54"/>
      <c r="AQ425" s="55"/>
      <c r="AR425" s="54"/>
      <c r="AS425" s="55"/>
      <c r="AT425" s="54"/>
      <c r="AU425" s="56" t="str">
        <f t="shared" si="140"/>
        <v/>
      </c>
      <c r="AV425" s="56"/>
      <c r="AW425" s="54"/>
      <c r="AX425" s="54"/>
      <c r="AY425" s="69" t="str">
        <f t="shared" si="139"/>
        <v/>
      </c>
      <c r="AZ425" s="69"/>
      <c r="BA425" s="50"/>
      <c r="BB425" s="51"/>
      <c r="BC425" s="81"/>
      <c r="BD425" s="149" t="str">
        <f t="shared" si="141"/>
        <v>--</v>
      </c>
      <c r="BE425" s="150" t="str">
        <f>IF(BD425="--","--", IF(BD425=F425,"A","--"))</f>
        <v>--</v>
      </c>
      <c r="BF425" s="150" t="str">
        <f t="shared" si="145"/>
        <v>--</v>
      </c>
      <c r="BG425" s="151" t="str">
        <f t="shared" si="143"/>
        <v>--</v>
      </c>
      <c r="BH425" s="149" t="str">
        <f t="shared" si="132"/>
        <v>--</v>
      </c>
      <c r="BI425" s="150" t="str">
        <f t="shared" si="133"/>
        <v>--</v>
      </c>
      <c r="BJ425" s="150" t="str">
        <f t="shared" si="134"/>
        <v>--</v>
      </c>
      <c r="BK425" s="151" t="str">
        <f t="shared" si="135"/>
        <v>--</v>
      </c>
      <c r="BL425" s="49" t="str">
        <f t="shared" si="136"/>
        <v/>
      </c>
      <c r="BM425" s="50" t="str">
        <f t="shared" si="144"/>
        <v/>
      </c>
      <c r="BN425" s="49" t="str">
        <f t="shared" si="137"/>
        <v/>
      </c>
      <c r="BO425" s="50" t="str">
        <f t="shared" si="138"/>
        <v/>
      </c>
      <c r="BP425" s="50"/>
      <c r="BQ425" s="50"/>
      <c r="BR425" s="51"/>
      <c r="BS425" s="51"/>
      <c r="BT425" s="51"/>
      <c r="BU425" s="51"/>
      <c r="BV425" s="50"/>
      <c r="BW425" s="50"/>
      <c r="BX425" s="50">
        <v>1</v>
      </c>
      <c r="BY425" s="50">
        <v>1</v>
      </c>
    </row>
    <row r="426" spans="1:77" s="48" customFormat="1" ht="24.75" customHeight="1">
      <c r="A426" s="223">
        <v>466</v>
      </c>
      <c r="B426" s="169" t="s">
        <v>811</v>
      </c>
      <c r="C426" s="42" t="s">
        <v>812</v>
      </c>
      <c r="D426" s="302" t="s">
        <v>1494</v>
      </c>
      <c r="E426" s="164"/>
      <c r="F426" s="162">
        <f>BC426</f>
        <v>8.7719298245614026E-4</v>
      </c>
      <c r="G426" s="152">
        <v>43231</v>
      </c>
      <c r="H426" s="163"/>
      <c r="I426" s="131" t="s">
        <v>24</v>
      </c>
      <c r="J426" s="131"/>
      <c r="K426" s="52"/>
      <c r="L426" s="54"/>
      <c r="M426" s="55"/>
      <c r="N426" s="54"/>
      <c r="O426" s="55"/>
      <c r="P426" s="54"/>
      <c r="Q426" s="55"/>
      <c r="R426" s="54"/>
      <c r="S426" s="55"/>
      <c r="T426" s="54"/>
      <c r="U426" s="55"/>
      <c r="V426" s="56"/>
      <c r="W426" s="55"/>
      <c r="X426" s="56"/>
      <c r="Y426" s="55"/>
      <c r="Z426" s="56"/>
      <c r="AA426" s="55"/>
      <c r="AB426" s="56">
        <v>1.3</v>
      </c>
      <c r="AC426" s="55">
        <v>40544</v>
      </c>
      <c r="AD426" s="56">
        <v>3.3E-4</v>
      </c>
      <c r="AE426" s="55">
        <v>40544</v>
      </c>
      <c r="AF426" s="56">
        <v>1.1000000000000001E-3</v>
      </c>
      <c r="AG426" s="56">
        <f t="shared" si="131"/>
        <v>9.0909090909090898E-4</v>
      </c>
      <c r="AH426" s="55">
        <v>40544</v>
      </c>
      <c r="AI426" s="56">
        <v>3.9</v>
      </c>
      <c r="AJ426" s="55">
        <v>40544</v>
      </c>
      <c r="AK426" s="56"/>
      <c r="AL426" s="55"/>
      <c r="AM426" s="54"/>
      <c r="AN426" s="54" t="str">
        <f t="shared" si="130"/>
        <v/>
      </c>
      <c r="AO426" s="55"/>
      <c r="AP426" s="54"/>
      <c r="AQ426" s="55"/>
      <c r="AR426" s="54"/>
      <c r="AS426" s="55"/>
      <c r="AT426" s="54"/>
      <c r="AU426" s="56" t="str">
        <f t="shared" si="140"/>
        <v/>
      </c>
      <c r="AV426" s="56"/>
      <c r="AW426" s="54"/>
      <c r="AX426" s="54"/>
      <c r="AY426" s="69">
        <f t="shared" si="139"/>
        <v>1</v>
      </c>
      <c r="AZ426" s="69">
        <v>1</v>
      </c>
      <c r="BA426" s="50">
        <v>3.0000000000000001E-5</v>
      </c>
      <c r="BB426" s="80" t="s">
        <v>1142</v>
      </c>
      <c r="BC426" s="81">
        <f>BD$446/BA426</f>
        <v>8.7719298245614026E-4</v>
      </c>
      <c r="BD426" s="149">
        <f t="shared" si="141"/>
        <v>8.7719298245614026E-4</v>
      </c>
      <c r="BE426" s="150" t="s">
        <v>1389</v>
      </c>
      <c r="BF426" s="150" t="str">
        <f t="shared" si="145"/>
        <v>A</v>
      </c>
      <c r="BG426" s="151">
        <f t="shared" si="143"/>
        <v>43231</v>
      </c>
      <c r="BH426" s="149">
        <f t="shared" si="132"/>
        <v>1.3</v>
      </c>
      <c r="BI426" s="150" t="str">
        <f t="shared" si="133"/>
        <v>--</v>
      </c>
      <c r="BJ426" s="150" t="str">
        <f t="shared" si="134"/>
        <v>O</v>
      </c>
      <c r="BK426" s="151">
        <f t="shared" si="135"/>
        <v>40544</v>
      </c>
      <c r="BL426" s="49" t="str">
        <f t="shared" si="136"/>
        <v/>
      </c>
      <c r="BM426" s="50" t="str">
        <f t="shared" si="144"/>
        <v/>
      </c>
      <c r="BN426" s="49" t="str">
        <f t="shared" si="137"/>
        <v/>
      </c>
      <c r="BO426" s="50" t="str">
        <f t="shared" si="138"/>
        <v/>
      </c>
      <c r="BP426" s="50"/>
      <c r="BQ426" s="50"/>
      <c r="BR426" s="80"/>
      <c r="BS426" s="81"/>
      <c r="BT426" s="51"/>
      <c r="BU426" s="81"/>
      <c r="BV426" s="50">
        <v>26</v>
      </c>
      <c r="BW426" s="50">
        <v>7.6</v>
      </c>
      <c r="BX426" s="50">
        <v>310</v>
      </c>
      <c r="BY426" s="50">
        <v>6.7</v>
      </c>
    </row>
    <row r="427" spans="1:77" s="48" customFormat="1" ht="15" customHeight="1">
      <c r="A427" s="223">
        <v>467</v>
      </c>
      <c r="B427" s="169" t="s">
        <v>813</v>
      </c>
      <c r="C427" s="42" t="s">
        <v>814</v>
      </c>
      <c r="D427" s="302" t="s">
        <v>1494</v>
      </c>
      <c r="E427" s="164"/>
      <c r="F427" s="162">
        <f>BC427</f>
        <v>8.7719298245614026E-4</v>
      </c>
      <c r="G427" s="152">
        <v>43231</v>
      </c>
      <c r="H427" s="163"/>
      <c r="I427" s="131" t="s">
        <v>24</v>
      </c>
      <c r="J427" s="131"/>
      <c r="K427" s="52"/>
      <c r="L427" s="54"/>
      <c r="M427" s="55"/>
      <c r="N427" s="54"/>
      <c r="O427" s="55"/>
      <c r="P427" s="54"/>
      <c r="Q427" s="55"/>
      <c r="R427" s="54"/>
      <c r="S427" s="55"/>
      <c r="T427" s="54"/>
      <c r="U427" s="55"/>
      <c r="V427" s="56"/>
      <c r="W427" s="55"/>
      <c r="X427" s="56"/>
      <c r="Y427" s="55"/>
      <c r="Z427" s="56"/>
      <c r="AA427" s="55"/>
      <c r="AB427" s="56">
        <v>1.3</v>
      </c>
      <c r="AC427" s="55">
        <v>40544</v>
      </c>
      <c r="AD427" s="56">
        <v>3.3E-4</v>
      </c>
      <c r="AE427" s="55">
        <v>40544</v>
      </c>
      <c r="AF427" s="56">
        <v>1.1000000000000001E-3</v>
      </c>
      <c r="AG427" s="56">
        <f t="shared" si="131"/>
        <v>9.0909090909090898E-4</v>
      </c>
      <c r="AH427" s="55">
        <v>40544</v>
      </c>
      <c r="AI427" s="56">
        <v>3.9</v>
      </c>
      <c r="AJ427" s="55">
        <v>40544</v>
      </c>
      <c r="AK427" s="56"/>
      <c r="AL427" s="55"/>
      <c r="AM427" s="54"/>
      <c r="AN427" s="54" t="str">
        <f t="shared" si="130"/>
        <v/>
      </c>
      <c r="AO427" s="55"/>
      <c r="AP427" s="54"/>
      <c r="AQ427" s="55"/>
      <c r="AR427" s="54"/>
      <c r="AS427" s="55"/>
      <c r="AT427" s="54"/>
      <c r="AU427" s="56" t="str">
        <f t="shared" si="140"/>
        <v/>
      </c>
      <c r="AV427" s="56"/>
      <c r="AW427" s="54"/>
      <c r="AX427" s="54"/>
      <c r="AY427" s="69">
        <f t="shared" si="139"/>
        <v>1</v>
      </c>
      <c r="AZ427" s="69">
        <v>1</v>
      </c>
      <c r="BA427" s="50">
        <v>3.0000000000000001E-5</v>
      </c>
      <c r="BB427" s="80" t="s">
        <v>1142</v>
      </c>
      <c r="BC427" s="81">
        <f>BD$446/BA427</f>
        <v>8.7719298245614026E-4</v>
      </c>
      <c r="BD427" s="149">
        <f t="shared" si="141"/>
        <v>8.7719298245614026E-4</v>
      </c>
      <c r="BE427" s="150" t="s">
        <v>1389</v>
      </c>
      <c r="BF427" s="150" t="str">
        <f t="shared" si="145"/>
        <v>A</v>
      </c>
      <c r="BG427" s="151">
        <f t="shared" si="143"/>
        <v>43231</v>
      </c>
      <c r="BH427" s="149">
        <f t="shared" si="132"/>
        <v>1.3</v>
      </c>
      <c r="BI427" s="150" t="str">
        <f t="shared" si="133"/>
        <v>--</v>
      </c>
      <c r="BJ427" s="150" t="str">
        <f t="shared" si="134"/>
        <v>O</v>
      </c>
      <c r="BK427" s="151">
        <f t="shared" si="135"/>
        <v>40544</v>
      </c>
      <c r="BL427" s="49" t="str">
        <f t="shared" si="136"/>
        <v/>
      </c>
      <c r="BM427" s="50" t="str">
        <f t="shared" si="144"/>
        <v/>
      </c>
      <c r="BN427" s="49" t="str">
        <f t="shared" si="137"/>
        <v/>
      </c>
      <c r="BO427" s="50" t="str">
        <f t="shared" si="138"/>
        <v/>
      </c>
      <c r="BP427" s="50"/>
      <c r="BQ427" s="50"/>
      <c r="BR427" s="80"/>
      <c r="BS427" s="81"/>
      <c r="BT427" s="51"/>
      <c r="BU427" s="81"/>
      <c r="BV427" s="50">
        <v>26</v>
      </c>
      <c r="BW427" s="50">
        <v>7.6</v>
      </c>
      <c r="BX427" s="50">
        <v>310</v>
      </c>
      <c r="BY427" s="50">
        <v>6.7</v>
      </c>
    </row>
    <row r="428" spans="1:77" s="48" customFormat="1" ht="24.75" customHeight="1">
      <c r="A428" s="223">
        <v>468</v>
      </c>
      <c r="B428" s="169" t="s">
        <v>815</v>
      </c>
      <c r="C428" s="42" t="s">
        <v>816</v>
      </c>
      <c r="D428" s="302" t="s">
        <v>1494</v>
      </c>
      <c r="E428" s="164"/>
      <c r="F428" s="162">
        <f>BC428</f>
        <v>8.7719298245614026E-4</v>
      </c>
      <c r="G428" s="152">
        <v>43231</v>
      </c>
      <c r="H428" s="163"/>
      <c r="I428" s="131" t="s">
        <v>24</v>
      </c>
      <c r="J428" s="131"/>
      <c r="K428" s="52"/>
      <c r="L428" s="54"/>
      <c r="M428" s="55"/>
      <c r="N428" s="54"/>
      <c r="O428" s="55"/>
      <c r="P428" s="54"/>
      <c r="Q428" s="55"/>
      <c r="R428" s="54"/>
      <c r="S428" s="55"/>
      <c r="T428" s="54"/>
      <c r="U428" s="55"/>
      <c r="V428" s="56"/>
      <c r="W428" s="55"/>
      <c r="X428" s="56"/>
      <c r="Y428" s="55"/>
      <c r="Z428" s="56"/>
      <c r="AA428" s="55"/>
      <c r="AB428" s="56">
        <v>1.3</v>
      </c>
      <c r="AC428" s="55">
        <v>40544</v>
      </c>
      <c r="AD428" s="56">
        <v>3.3E-4</v>
      </c>
      <c r="AE428" s="55">
        <v>40544</v>
      </c>
      <c r="AF428" s="56">
        <v>1.1000000000000001E-3</v>
      </c>
      <c r="AG428" s="56">
        <f t="shared" si="131"/>
        <v>9.0909090909090898E-4</v>
      </c>
      <c r="AH428" s="55">
        <v>40544</v>
      </c>
      <c r="AI428" s="56">
        <v>3.9</v>
      </c>
      <c r="AJ428" s="55">
        <v>40544</v>
      </c>
      <c r="AK428" s="56"/>
      <c r="AL428" s="55"/>
      <c r="AM428" s="54"/>
      <c r="AN428" s="54" t="str">
        <f t="shared" si="130"/>
        <v/>
      </c>
      <c r="AO428" s="55"/>
      <c r="AP428" s="54"/>
      <c r="AQ428" s="55"/>
      <c r="AR428" s="54"/>
      <c r="AS428" s="55"/>
      <c r="AT428" s="54"/>
      <c r="AU428" s="56" t="str">
        <f t="shared" si="140"/>
        <v/>
      </c>
      <c r="AV428" s="56"/>
      <c r="AW428" s="54"/>
      <c r="AX428" s="54"/>
      <c r="AY428" s="69">
        <f t="shared" si="139"/>
        <v>1</v>
      </c>
      <c r="AZ428" s="69">
        <v>1</v>
      </c>
      <c r="BA428" s="50">
        <v>3.0000000000000001E-5</v>
      </c>
      <c r="BB428" s="80" t="s">
        <v>1142</v>
      </c>
      <c r="BC428" s="81">
        <f>BD$446/BA428</f>
        <v>8.7719298245614026E-4</v>
      </c>
      <c r="BD428" s="149">
        <f t="shared" si="141"/>
        <v>8.7719298245614026E-4</v>
      </c>
      <c r="BE428" s="150" t="s">
        <v>1389</v>
      </c>
      <c r="BF428" s="150" t="str">
        <f t="shared" si="145"/>
        <v>A</v>
      </c>
      <c r="BG428" s="151">
        <f t="shared" si="143"/>
        <v>43231</v>
      </c>
      <c r="BH428" s="149">
        <f t="shared" si="132"/>
        <v>1.3</v>
      </c>
      <c r="BI428" s="150" t="str">
        <f t="shared" si="133"/>
        <v>--</v>
      </c>
      <c r="BJ428" s="150" t="str">
        <f t="shared" si="134"/>
        <v>O</v>
      </c>
      <c r="BK428" s="151">
        <f t="shared" si="135"/>
        <v>40544</v>
      </c>
      <c r="BL428" s="49" t="str">
        <f t="shared" si="136"/>
        <v/>
      </c>
      <c r="BM428" s="50" t="str">
        <f t="shared" si="144"/>
        <v/>
      </c>
      <c r="BN428" s="49" t="str">
        <f t="shared" si="137"/>
        <v/>
      </c>
      <c r="BO428" s="50" t="str">
        <f t="shared" si="138"/>
        <v/>
      </c>
      <c r="BP428" s="50"/>
      <c r="BQ428" s="50"/>
      <c r="BR428" s="80"/>
      <c r="BS428" s="81"/>
      <c r="BT428" s="51"/>
      <c r="BU428" s="81"/>
      <c r="BV428" s="50">
        <v>26</v>
      </c>
      <c r="BW428" s="50">
        <v>7.6</v>
      </c>
      <c r="BX428" s="50">
        <v>310</v>
      </c>
      <c r="BY428" s="50">
        <v>6.7</v>
      </c>
    </row>
    <row r="429" spans="1:77" s="48" customFormat="1" ht="24.75" customHeight="1">
      <c r="A429" s="223">
        <v>469</v>
      </c>
      <c r="B429" s="169" t="s">
        <v>817</v>
      </c>
      <c r="C429" s="42" t="s">
        <v>818</v>
      </c>
      <c r="D429" s="302" t="s">
        <v>1494</v>
      </c>
      <c r="E429" s="164"/>
      <c r="F429" s="162">
        <f>BC429</f>
        <v>8.7719298245614026E-4</v>
      </c>
      <c r="G429" s="152">
        <v>43231</v>
      </c>
      <c r="H429" s="163"/>
      <c r="I429" s="131" t="s">
        <v>24</v>
      </c>
      <c r="J429" s="131"/>
      <c r="K429" s="52"/>
      <c r="L429" s="54"/>
      <c r="M429" s="55"/>
      <c r="N429" s="54"/>
      <c r="O429" s="55"/>
      <c r="P429" s="54"/>
      <c r="Q429" s="55"/>
      <c r="R429" s="54"/>
      <c r="S429" s="55"/>
      <c r="T429" s="54"/>
      <c r="U429" s="55"/>
      <c r="V429" s="56"/>
      <c r="W429" s="55"/>
      <c r="X429" s="56"/>
      <c r="Y429" s="55"/>
      <c r="Z429" s="56"/>
      <c r="AA429" s="55"/>
      <c r="AB429" s="56">
        <v>1.3</v>
      </c>
      <c r="AC429" s="55">
        <v>40544</v>
      </c>
      <c r="AD429" s="56">
        <v>3.3E-4</v>
      </c>
      <c r="AE429" s="55">
        <v>40544</v>
      </c>
      <c r="AF429" s="56">
        <v>1.1000000000000001E-3</v>
      </c>
      <c r="AG429" s="56">
        <f t="shared" si="131"/>
        <v>9.0909090909090898E-4</v>
      </c>
      <c r="AH429" s="55">
        <v>40544</v>
      </c>
      <c r="AI429" s="56">
        <v>3.9</v>
      </c>
      <c r="AJ429" s="55">
        <v>40544</v>
      </c>
      <c r="AK429" s="56"/>
      <c r="AL429" s="55"/>
      <c r="AM429" s="54"/>
      <c r="AN429" s="54" t="str">
        <f t="shared" si="130"/>
        <v/>
      </c>
      <c r="AO429" s="55"/>
      <c r="AP429" s="54"/>
      <c r="AQ429" s="55"/>
      <c r="AR429" s="54"/>
      <c r="AS429" s="55"/>
      <c r="AT429" s="54"/>
      <c r="AU429" s="56" t="str">
        <f t="shared" si="140"/>
        <v/>
      </c>
      <c r="AV429" s="56"/>
      <c r="AW429" s="54"/>
      <c r="AX429" s="54"/>
      <c r="AY429" s="69">
        <f t="shared" si="139"/>
        <v>1</v>
      </c>
      <c r="AZ429" s="69">
        <v>1</v>
      </c>
      <c r="BA429" s="50">
        <v>3.0000000000000001E-5</v>
      </c>
      <c r="BB429" s="80" t="s">
        <v>1142</v>
      </c>
      <c r="BC429" s="81">
        <f>BD$446/BA429</f>
        <v>8.7719298245614026E-4</v>
      </c>
      <c r="BD429" s="149">
        <f t="shared" si="141"/>
        <v>8.7719298245614026E-4</v>
      </c>
      <c r="BE429" s="150" t="s">
        <v>1389</v>
      </c>
      <c r="BF429" s="150" t="str">
        <f t="shared" si="145"/>
        <v>A</v>
      </c>
      <c r="BG429" s="151">
        <f t="shared" si="143"/>
        <v>43231</v>
      </c>
      <c r="BH429" s="149">
        <f t="shared" si="132"/>
        <v>1.3</v>
      </c>
      <c r="BI429" s="150" t="str">
        <f t="shared" si="133"/>
        <v>--</v>
      </c>
      <c r="BJ429" s="150" t="str">
        <f t="shared" si="134"/>
        <v>O</v>
      </c>
      <c r="BK429" s="151">
        <f t="shared" si="135"/>
        <v>40544</v>
      </c>
      <c r="BL429" s="49" t="str">
        <f t="shared" si="136"/>
        <v/>
      </c>
      <c r="BM429" s="50" t="str">
        <f t="shared" si="144"/>
        <v/>
      </c>
      <c r="BN429" s="49" t="str">
        <f t="shared" si="137"/>
        <v/>
      </c>
      <c r="BO429" s="50" t="str">
        <f t="shared" si="138"/>
        <v/>
      </c>
      <c r="BP429" s="50"/>
      <c r="BQ429" s="50"/>
      <c r="BR429" s="80"/>
      <c r="BS429" s="81"/>
      <c r="BT429" s="51"/>
      <c r="BU429" s="81"/>
      <c r="BV429" s="50">
        <v>26</v>
      </c>
      <c r="BW429" s="50">
        <v>7.6</v>
      </c>
      <c r="BX429" s="50">
        <v>310</v>
      </c>
      <c r="BY429" s="50">
        <v>6.7</v>
      </c>
    </row>
    <row r="430" spans="1:77" s="48" customFormat="1" ht="24.75" customHeight="1">
      <c r="A430" s="223">
        <v>470</v>
      </c>
      <c r="B430" s="169" t="s">
        <v>819</v>
      </c>
      <c r="C430" s="42" t="s">
        <v>820</v>
      </c>
      <c r="D430" s="302" t="s">
        <v>1494</v>
      </c>
      <c r="E430" s="164"/>
      <c r="F430" s="162">
        <f>BC430</f>
        <v>2.6315789473684208E-7</v>
      </c>
      <c r="G430" s="152">
        <v>43231</v>
      </c>
      <c r="H430" s="163"/>
      <c r="I430" s="131" t="s">
        <v>24</v>
      </c>
      <c r="J430" s="131"/>
      <c r="K430" s="52"/>
      <c r="L430" s="54"/>
      <c r="M430" s="55"/>
      <c r="N430" s="54"/>
      <c r="O430" s="55"/>
      <c r="P430" s="54"/>
      <c r="Q430" s="55"/>
      <c r="R430" s="54"/>
      <c r="S430" s="55"/>
      <c r="T430" s="54"/>
      <c r="U430" s="55"/>
      <c r="V430" s="56"/>
      <c r="W430" s="55"/>
      <c r="X430" s="56"/>
      <c r="Y430" s="55"/>
      <c r="Z430" s="56"/>
      <c r="AA430" s="55"/>
      <c r="AB430" s="56">
        <v>4.0000000000000002E-4</v>
      </c>
      <c r="AC430" s="55">
        <v>37834</v>
      </c>
      <c r="AD430" s="56">
        <v>9.9999999999999995E-8</v>
      </c>
      <c r="AE430" s="55">
        <v>37834</v>
      </c>
      <c r="AF430" s="56">
        <v>3.8</v>
      </c>
      <c r="AG430" s="56">
        <f t="shared" si="131"/>
        <v>2.6315789473684208E-7</v>
      </c>
      <c r="AH430" s="55">
        <v>37834</v>
      </c>
      <c r="AI430" s="56">
        <v>13000</v>
      </c>
      <c r="AJ430" s="55">
        <v>37834</v>
      </c>
      <c r="AK430" s="56"/>
      <c r="AL430" s="55"/>
      <c r="AM430" s="54"/>
      <c r="AN430" s="54" t="str">
        <f t="shared" si="130"/>
        <v/>
      </c>
      <c r="AO430" s="55"/>
      <c r="AP430" s="54"/>
      <c r="AQ430" s="55"/>
      <c r="AR430" s="54"/>
      <c r="AS430" s="55"/>
      <c r="AT430" s="54"/>
      <c r="AU430" s="56" t="str">
        <f t="shared" si="140"/>
        <v/>
      </c>
      <c r="AV430" s="56"/>
      <c r="AW430" s="54"/>
      <c r="AX430" s="54"/>
      <c r="AY430" s="69">
        <f t="shared" si="139"/>
        <v>1</v>
      </c>
      <c r="AZ430" s="69">
        <v>1</v>
      </c>
      <c r="BA430" s="50">
        <v>0.1</v>
      </c>
      <c r="BB430" s="80" t="s">
        <v>1142</v>
      </c>
      <c r="BC430" s="81">
        <f>BD$446/BA430</f>
        <v>2.6315789473684208E-7</v>
      </c>
      <c r="BD430" s="149">
        <f t="shared" si="141"/>
        <v>2.6315789473684208E-7</v>
      </c>
      <c r="BE430" s="150" t="s">
        <v>1389</v>
      </c>
      <c r="BF430" s="150" t="str">
        <f t="shared" si="145"/>
        <v>O</v>
      </c>
      <c r="BG430" s="151">
        <f t="shared" si="143"/>
        <v>43231</v>
      </c>
      <c r="BH430" s="149">
        <f t="shared" si="132"/>
        <v>4.0000000000000002E-4</v>
      </c>
      <c r="BI430" s="150" t="str">
        <f t="shared" si="133"/>
        <v>--</v>
      </c>
      <c r="BJ430" s="150" t="str">
        <f t="shared" si="134"/>
        <v>O</v>
      </c>
      <c r="BK430" s="151">
        <f t="shared" si="135"/>
        <v>37834</v>
      </c>
      <c r="BL430" s="49" t="str">
        <f t="shared" si="136"/>
        <v/>
      </c>
      <c r="BM430" s="50" t="str">
        <f t="shared" si="144"/>
        <v/>
      </c>
      <c r="BN430" s="49" t="str">
        <f t="shared" si="137"/>
        <v/>
      </c>
      <c r="BO430" s="50" t="str">
        <f t="shared" si="138"/>
        <v/>
      </c>
      <c r="BP430" s="50"/>
      <c r="BQ430" s="50"/>
      <c r="BR430" s="80"/>
      <c r="BS430" s="81"/>
      <c r="BT430" s="51"/>
      <c r="BU430" s="81"/>
      <c r="BV430" s="50">
        <v>26</v>
      </c>
      <c r="BW430" s="50">
        <v>7.6</v>
      </c>
      <c r="BX430" s="50">
        <v>310</v>
      </c>
      <c r="BY430" s="50">
        <v>6.7</v>
      </c>
    </row>
    <row r="431" spans="1:77" s="48" customFormat="1" ht="24" customHeight="1">
      <c r="A431" s="223">
        <v>471</v>
      </c>
      <c r="B431" s="171" t="s">
        <v>821</v>
      </c>
      <c r="C431" s="38" t="s">
        <v>822</v>
      </c>
      <c r="D431" s="38"/>
      <c r="E431" s="155"/>
      <c r="F431" s="155"/>
      <c r="G431" s="156"/>
      <c r="H431" s="156"/>
      <c r="I431" s="68"/>
      <c r="J431" s="68"/>
      <c r="K431" s="52"/>
      <c r="L431" s="54"/>
      <c r="M431" s="55"/>
      <c r="N431" s="54"/>
      <c r="O431" s="55"/>
      <c r="P431" s="54"/>
      <c r="Q431" s="55"/>
      <c r="R431" s="54"/>
      <c r="S431" s="55"/>
      <c r="T431" s="54"/>
      <c r="U431" s="55"/>
      <c r="V431" s="56"/>
      <c r="W431" s="55"/>
      <c r="X431" s="56"/>
      <c r="Y431" s="55"/>
      <c r="Z431" s="56"/>
      <c r="AA431" s="55"/>
      <c r="AB431" s="56"/>
      <c r="AC431" s="55"/>
      <c r="AD431" s="56"/>
      <c r="AE431" s="55"/>
      <c r="AF431" s="56"/>
      <c r="AG431" s="56" t="str">
        <f t="shared" si="131"/>
        <v/>
      </c>
      <c r="AH431" s="55"/>
      <c r="AI431" s="56"/>
      <c r="AJ431" s="55"/>
      <c r="AK431" s="56"/>
      <c r="AL431" s="55"/>
      <c r="AM431" s="54"/>
      <c r="AN431" s="54" t="str">
        <f t="shared" si="130"/>
        <v/>
      </c>
      <c r="AO431" s="55"/>
      <c r="AP431" s="54"/>
      <c r="AQ431" s="55"/>
      <c r="AR431" s="54"/>
      <c r="AS431" s="55"/>
      <c r="AT431" s="54"/>
      <c r="AU431" s="56" t="str">
        <f t="shared" si="140"/>
        <v/>
      </c>
      <c r="AV431" s="56"/>
      <c r="AW431" s="54"/>
      <c r="AX431" s="54"/>
      <c r="AY431" s="69" t="str">
        <f t="shared" si="139"/>
        <v/>
      </c>
      <c r="AZ431" s="69"/>
      <c r="BA431" s="50"/>
      <c r="BB431" s="51"/>
      <c r="BC431" s="51"/>
      <c r="BD431" s="149" t="str">
        <f t="shared" si="141"/>
        <v>--</v>
      </c>
      <c r="BE431" s="150" t="str">
        <f>IF(BD431="--","--", IF(BD431=F431,"A","--"))</f>
        <v>--</v>
      </c>
      <c r="BF431" s="150" t="str">
        <f t="shared" si="145"/>
        <v>--</v>
      </c>
      <c r="BG431" s="151" t="str">
        <f t="shared" si="143"/>
        <v>--</v>
      </c>
      <c r="BH431" s="149" t="str">
        <f t="shared" si="132"/>
        <v>--</v>
      </c>
      <c r="BI431" s="150" t="str">
        <f t="shared" si="133"/>
        <v>--</v>
      </c>
      <c r="BJ431" s="150" t="str">
        <f t="shared" si="134"/>
        <v>--</v>
      </c>
      <c r="BK431" s="151" t="str">
        <f t="shared" si="135"/>
        <v>--</v>
      </c>
      <c r="BL431" s="49" t="str">
        <f t="shared" si="136"/>
        <v/>
      </c>
      <c r="BM431" s="50" t="str">
        <f t="shared" ref="BM431:BM462" si="146">IF(COUNTBLANK(BL431),"",IF(BL431=J431,"S",IF(BL431=P431,"T",IF(BL431=X431,"O",IF(BL431=N431,"Tint","")))))</f>
        <v/>
      </c>
      <c r="BN431" s="49" t="str">
        <f t="shared" si="137"/>
        <v/>
      </c>
      <c r="BO431" s="50" t="str">
        <f t="shared" si="138"/>
        <v/>
      </c>
      <c r="BP431" s="50"/>
      <c r="BQ431" s="50"/>
      <c r="BR431" s="51"/>
      <c r="BS431" s="51"/>
      <c r="BT431" s="51"/>
      <c r="BU431" s="51"/>
      <c r="BV431" s="50">
        <v>1</v>
      </c>
      <c r="BW431" s="50">
        <v>1</v>
      </c>
      <c r="BX431" s="50">
        <v>1</v>
      </c>
      <c r="BY431" s="50">
        <v>1</v>
      </c>
    </row>
    <row r="432" spans="1:77" s="48" customFormat="1" ht="24" customHeight="1">
      <c r="A432" s="223">
        <v>472</v>
      </c>
      <c r="B432" s="171" t="s">
        <v>823</v>
      </c>
      <c r="C432" s="38" t="s">
        <v>824</v>
      </c>
      <c r="D432" s="38"/>
      <c r="E432" s="155"/>
      <c r="F432" s="155"/>
      <c r="G432" s="156"/>
      <c r="H432" s="156"/>
      <c r="I432" s="68"/>
      <c r="J432" s="68"/>
      <c r="K432" s="52"/>
      <c r="L432" s="54"/>
      <c r="M432" s="55"/>
      <c r="N432" s="54"/>
      <c r="O432" s="55"/>
      <c r="P432" s="54"/>
      <c r="Q432" s="55"/>
      <c r="R432" s="54"/>
      <c r="S432" s="55"/>
      <c r="T432" s="54"/>
      <c r="U432" s="55"/>
      <c r="V432" s="56"/>
      <c r="W432" s="55"/>
      <c r="X432" s="56"/>
      <c r="Y432" s="55"/>
      <c r="Z432" s="56"/>
      <c r="AA432" s="55"/>
      <c r="AB432" s="56"/>
      <c r="AC432" s="55"/>
      <c r="AD432" s="56"/>
      <c r="AE432" s="55"/>
      <c r="AF432" s="56"/>
      <c r="AG432" s="56" t="str">
        <f t="shared" si="131"/>
        <v/>
      </c>
      <c r="AH432" s="55"/>
      <c r="AI432" s="56"/>
      <c r="AJ432" s="55"/>
      <c r="AK432" s="56"/>
      <c r="AL432" s="55"/>
      <c r="AM432" s="54"/>
      <c r="AN432" s="54" t="str">
        <f t="shared" si="130"/>
        <v/>
      </c>
      <c r="AO432" s="55"/>
      <c r="AP432" s="54"/>
      <c r="AQ432" s="55"/>
      <c r="AR432" s="54"/>
      <c r="AS432" s="55"/>
      <c r="AT432" s="54"/>
      <c r="AU432" s="56" t="str">
        <f t="shared" si="140"/>
        <v/>
      </c>
      <c r="AV432" s="56"/>
      <c r="AW432" s="54"/>
      <c r="AX432" s="54"/>
      <c r="AY432" s="69" t="str">
        <f t="shared" si="139"/>
        <v/>
      </c>
      <c r="AZ432" s="69"/>
      <c r="BA432" s="50"/>
      <c r="BB432" s="51"/>
      <c r="BC432" s="51"/>
      <c r="BD432" s="149" t="str">
        <f t="shared" si="141"/>
        <v>--</v>
      </c>
      <c r="BE432" s="150" t="str">
        <f>IF(BD432="--","--", IF(BD432=F432,"A","--"))</f>
        <v>--</v>
      </c>
      <c r="BF432" s="150" t="str">
        <f t="shared" si="145"/>
        <v>--</v>
      </c>
      <c r="BG432" s="151" t="str">
        <f t="shared" si="143"/>
        <v>--</v>
      </c>
      <c r="BH432" s="149" t="str">
        <f t="shared" si="132"/>
        <v>--</v>
      </c>
      <c r="BI432" s="150" t="str">
        <f t="shared" si="133"/>
        <v>--</v>
      </c>
      <c r="BJ432" s="150" t="str">
        <f t="shared" si="134"/>
        <v>--</v>
      </c>
      <c r="BK432" s="151" t="str">
        <f t="shared" si="135"/>
        <v>--</v>
      </c>
      <c r="BL432" s="49" t="str">
        <f t="shared" si="136"/>
        <v/>
      </c>
      <c r="BM432" s="50" t="str">
        <f t="shared" si="146"/>
        <v/>
      </c>
      <c r="BN432" s="49" t="str">
        <f t="shared" si="137"/>
        <v/>
      </c>
      <c r="BO432" s="50" t="str">
        <f t="shared" si="138"/>
        <v/>
      </c>
      <c r="BP432" s="50"/>
      <c r="BQ432" s="50"/>
      <c r="BR432" s="51"/>
      <c r="BS432" s="51"/>
      <c r="BT432" s="51"/>
      <c r="BU432" s="51"/>
      <c r="BV432" s="50">
        <v>1</v>
      </c>
      <c r="BW432" s="50">
        <v>1</v>
      </c>
      <c r="BX432" s="50">
        <v>1</v>
      </c>
      <c r="BY432" s="50">
        <v>1</v>
      </c>
    </row>
    <row r="433" spans="1:77" s="48" customFormat="1" ht="24" customHeight="1">
      <c r="A433" s="223">
        <v>473</v>
      </c>
      <c r="B433" s="171" t="s">
        <v>825</v>
      </c>
      <c r="C433" s="38" t="s">
        <v>826</v>
      </c>
      <c r="D433" s="38"/>
      <c r="E433" s="155"/>
      <c r="F433" s="155"/>
      <c r="G433" s="156"/>
      <c r="H433" s="156"/>
      <c r="I433" s="68"/>
      <c r="J433" s="68"/>
      <c r="K433" s="52"/>
      <c r="L433" s="54"/>
      <c r="M433" s="55"/>
      <c r="N433" s="54"/>
      <c r="O433" s="55"/>
      <c r="P433" s="54"/>
      <c r="Q433" s="55"/>
      <c r="R433" s="54"/>
      <c r="S433" s="55"/>
      <c r="T433" s="54"/>
      <c r="U433" s="55"/>
      <c r="V433" s="56"/>
      <c r="W433" s="55"/>
      <c r="X433" s="56"/>
      <c r="Y433" s="55"/>
      <c r="Z433" s="56"/>
      <c r="AA433" s="55"/>
      <c r="AB433" s="56"/>
      <c r="AC433" s="55"/>
      <c r="AD433" s="56"/>
      <c r="AE433" s="55"/>
      <c r="AF433" s="56"/>
      <c r="AG433" s="56" t="str">
        <f t="shared" si="131"/>
        <v/>
      </c>
      <c r="AH433" s="55"/>
      <c r="AI433" s="56"/>
      <c r="AJ433" s="55"/>
      <c r="AK433" s="56"/>
      <c r="AL433" s="55"/>
      <c r="AM433" s="54"/>
      <c r="AN433" s="54" t="str">
        <f t="shared" si="130"/>
        <v/>
      </c>
      <c r="AO433" s="55"/>
      <c r="AP433" s="54"/>
      <c r="AQ433" s="55"/>
      <c r="AR433" s="54"/>
      <c r="AS433" s="55"/>
      <c r="AT433" s="54"/>
      <c r="AU433" s="56" t="str">
        <f t="shared" si="140"/>
        <v/>
      </c>
      <c r="AV433" s="56"/>
      <c r="AW433" s="54"/>
      <c r="AX433" s="54"/>
      <c r="AY433" s="69" t="str">
        <f t="shared" si="139"/>
        <v/>
      </c>
      <c r="AZ433" s="69"/>
      <c r="BA433" s="50"/>
      <c r="BB433" s="80"/>
      <c r="BC433" s="80"/>
      <c r="BD433" s="149" t="str">
        <f t="shared" si="141"/>
        <v>--</v>
      </c>
      <c r="BE433" s="150" t="str">
        <f>IF(BD433="--","--", IF(BD433=F433,"A","--"))</f>
        <v>--</v>
      </c>
      <c r="BF433" s="150" t="str">
        <f t="shared" si="145"/>
        <v>--</v>
      </c>
      <c r="BG433" s="151" t="str">
        <f t="shared" si="143"/>
        <v>--</v>
      </c>
      <c r="BH433" s="149" t="str">
        <f t="shared" si="132"/>
        <v>--</v>
      </c>
      <c r="BI433" s="150" t="str">
        <f t="shared" si="133"/>
        <v>--</v>
      </c>
      <c r="BJ433" s="150" t="str">
        <f t="shared" si="134"/>
        <v>--</v>
      </c>
      <c r="BK433" s="151" t="str">
        <f t="shared" si="135"/>
        <v>--</v>
      </c>
      <c r="BL433" s="49" t="str">
        <f t="shared" si="136"/>
        <v/>
      </c>
      <c r="BM433" s="50" t="str">
        <f t="shared" si="146"/>
        <v/>
      </c>
      <c r="BN433" s="49" t="str">
        <f t="shared" si="137"/>
        <v/>
      </c>
      <c r="BO433" s="50" t="str">
        <f t="shared" si="138"/>
        <v/>
      </c>
      <c r="BP433" s="50"/>
      <c r="BQ433" s="50"/>
      <c r="BR433" s="80"/>
      <c r="BS433" s="80"/>
      <c r="BT433" s="51"/>
      <c r="BU433" s="80"/>
      <c r="BV433" s="50">
        <v>1</v>
      </c>
      <c r="BW433" s="50">
        <v>1</v>
      </c>
      <c r="BX433" s="50">
        <v>1</v>
      </c>
      <c r="BY433" s="50">
        <v>1</v>
      </c>
    </row>
    <row r="434" spans="1:77" s="48" customFormat="1" ht="24.75" customHeight="1">
      <c r="A434" s="223">
        <v>474</v>
      </c>
      <c r="B434" s="169" t="s">
        <v>827</v>
      </c>
      <c r="C434" s="42" t="s">
        <v>828</v>
      </c>
      <c r="D434" s="302" t="s">
        <v>1494</v>
      </c>
      <c r="E434" s="164"/>
      <c r="F434" s="162">
        <f>BC434</f>
        <v>8.7719298245614026E-4</v>
      </c>
      <c r="G434" s="152">
        <v>43231</v>
      </c>
      <c r="H434" s="163"/>
      <c r="I434" s="131" t="s">
        <v>24</v>
      </c>
      <c r="J434" s="131"/>
      <c r="K434" s="52"/>
      <c r="L434" s="54"/>
      <c r="M434" s="55"/>
      <c r="N434" s="54"/>
      <c r="O434" s="55"/>
      <c r="P434" s="54"/>
      <c r="Q434" s="55"/>
      <c r="R434" s="54"/>
      <c r="S434" s="55"/>
      <c r="T434" s="54"/>
      <c r="U434" s="55"/>
      <c r="V434" s="56"/>
      <c r="W434" s="55"/>
      <c r="X434" s="56"/>
      <c r="Y434" s="55"/>
      <c r="Z434" s="56"/>
      <c r="AA434" s="55"/>
      <c r="AB434" s="56">
        <v>1.3</v>
      </c>
      <c r="AC434" s="55">
        <v>40544</v>
      </c>
      <c r="AD434" s="56">
        <v>3.3E-4</v>
      </c>
      <c r="AE434" s="55">
        <v>40544</v>
      </c>
      <c r="AF434" s="56">
        <v>1.1000000000000001E-3</v>
      </c>
      <c r="AG434" s="56">
        <f t="shared" si="131"/>
        <v>9.0909090909090898E-4</v>
      </c>
      <c r="AH434" s="55">
        <v>40544</v>
      </c>
      <c r="AI434" s="56">
        <v>3.9</v>
      </c>
      <c r="AJ434" s="55">
        <v>40544</v>
      </c>
      <c r="AK434" s="56"/>
      <c r="AL434" s="55"/>
      <c r="AM434" s="54"/>
      <c r="AN434" s="54" t="str">
        <f t="shared" si="130"/>
        <v/>
      </c>
      <c r="AO434" s="55"/>
      <c r="AP434" s="54"/>
      <c r="AQ434" s="55"/>
      <c r="AR434" s="54"/>
      <c r="AS434" s="55"/>
      <c r="AT434" s="54"/>
      <c r="AU434" s="56" t="str">
        <f t="shared" si="140"/>
        <v/>
      </c>
      <c r="AV434" s="56"/>
      <c r="AW434" s="54"/>
      <c r="AX434" s="54"/>
      <c r="AY434" s="69">
        <f t="shared" si="139"/>
        <v>1</v>
      </c>
      <c r="AZ434" s="69">
        <v>1</v>
      </c>
      <c r="BA434" s="50">
        <v>3.0000000000000001E-5</v>
      </c>
      <c r="BB434" s="80" t="s">
        <v>1142</v>
      </c>
      <c r="BC434" s="81">
        <f>BD$446/BA434</f>
        <v>8.7719298245614026E-4</v>
      </c>
      <c r="BD434" s="149">
        <f t="shared" si="141"/>
        <v>8.7719298245614026E-4</v>
      </c>
      <c r="BE434" s="150" t="s">
        <v>1389</v>
      </c>
      <c r="BF434" s="150" t="str">
        <f t="shared" si="145"/>
        <v>A</v>
      </c>
      <c r="BG434" s="151">
        <f t="shared" si="143"/>
        <v>43231</v>
      </c>
      <c r="BH434" s="149">
        <f t="shared" si="132"/>
        <v>1.3</v>
      </c>
      <c r="BI434" s="150" t="str">
        <f t="shared" si="133"/>
        <v>--</v>
      </c>
      <c r="BJ434" s="150" t="str">
        <f t="shared" si="134"/>
        <v>O</v>
      </c>
      <c r="BK434" s="151">
        <f t="shared" si="135"/>
        <v>40544</v>
      </c>
      <c r="BL434" s="49" t="str">
        <f t="shared" si="136"/>
        <v/>
      </c>
      <c r="BM434" s="50" t="str">
        <f t="shared" si="146"/>
        <v/>
      </c>
      <c r="BN434" s="49" t="str">
        <f t="shared" si="137"/>
        <v/>
      </c>
      <c r="BO434" s="50" t="str">
        <f t="shared" si="138"/>
        <v/>
      </c>
      <c r="BP434" s="50"/>
      <c r="BQ434" s="50"/>
      <c r="BR434" s="80"/>
      <c r="BS434" s="81"/>
      <c r="BT434" s="51"/>
      <c r="BU434" s="81"/>
      <c r="BV434" s="50">
        <v>26</v>
      </c>
      <c r="BW434" s="50">
        <v>7.6</v>
      </c>
      <c r="BX434" s="50">
        <v>310</v>
      </c>
      <c r="BY434" s="50">
        <v>6.7</v>
      </c>
    </row>
    <row r="435" spans="1:77" s="48" customFormat="1" ht="24.75" customHeight="1">
      <c r="A435" s="223">
        <v>475</v>
      </c>
      <c r="B435" s="169" t="s">
        <v>829</v>
      </c>
      <c r="C435" s="42" t="s">
        <v>830</v>
      </c>
      <c r="D435" s="302" t="s">
        <v>1494</v>
      </c>
      <c r="E435" s="164"/>
      <c r="F435" s="162">
        <f>BC435</f>
        <v>8.7719298245614026E-4</v>
      </c>
      <c r="G435" s="152">
        <v>43231</v>
      </c>
      <c r="H435" s="163"/>
      <c r="I435" s="131" t="s">
        <v>24</v>
      </c>
      <c r="J435" s="131"/>
      <c r="K435" s="52"/>
      <c r="L435" s="54"/>
      <c r="M435" s="55"/>
      <c r="N435" s="54"/>
      <c r="O435" s="55"/>
      <c r="P435" s="54"/>
      <c r="Q435" s="55"/>
      <c r="R435" s="54"/>
      <c r="S435" s="55"/>
      <c r="T435" s="54"/>
      <c r="U435" s="55"/>
      <c r="V435" s="56"/>
      <c r="W435" s="55"/>
      <c r="X435" s="56"/>
      <c r="Y435" s="55"/>
      <c r="Z435" s="56"/>
      <c r="AA435" s="55"/>
      <c r="AB435" s="56">
        <v>1.3</v>
      </c>
      <c r="AC435" s="55">
        <v>40544</v>
      </c>
      <c r="AD435" s="56">
        <v>3.3E-4</v>
      </c>
      <c r="AE435" s="55">
        <v>40544</v>
      </c>
      <c r="AF435" s="56">
        <v>1.1000000000000001E-3</v>
      </c>
      <c r="AG435" s="56">
        <f t="shared" si="131"/>
        <v>9.0909090909090898E-4</v>
      </c>
      <c r="AH435" s="55">
        <v>40544</v>
      </c>
      <c r="AI435" s="56">
        <v>3.9</v>
      </c>
      <c r="AJ435" s="55">
        <v>40544</v>
      </c>
      <c r="AK435" s="56"/>
      <c r="AL435" s="55"/>
      <c r="AM435" s="54"/>
      <c r="AN435" s="54" t="str">
        <f t="shared" si="130"/>
        <v/>
      </c>
      <c r="AO435" s="55"/>
      <c r="AP435" s="54"/>
      <c r="AQ435" s="55"/>
      <c r="AR435" s="54"/>
      <c r="AS435" s="55"/>
      <c r="AT435" s="54"/>
      <c r="AU435" s="56" t="str">
        <f t="shared" si="140"/>
        <v/>
      </c>
      <c r="AV435" s="56"/>
      <c r="AW435" s="54"/>
      <c r="AX435" s="54"/>
      <c r="AY435" s="69">
        <f t="shared" si="139"/>
        <v>1</v>
      </c>
      <c r="AZ435" s="69">
        <v>1</v>
      </c>
      <c r="BA435" s="50">
        <v>3.0000000000000001E-5</v>
      </c>
      <c r="BB435" s="80" t="s">
        <v>1142</v>
      </c>
      <c r="BC435" s="81">
        <f>BD$446/BA435</f>
        <v>8.7719298245614026E-4</v>
      </c>
      <c r="BD435" s="149">
        <f t="shared" si="141"/>
        <v>8.7719298245614026E-4</v>
      </c>
      <c r="BE435" s="150" t="s">
        <v>1389</v>
      </c>
      <c r="BF435" s="150" t="str">
        <f t="shared" si="145"/>
        <v>A</v>
      </c>
      <c r="BG435" s="151">
        <f t="shared" si="143"/>
        <v>43231</v>
      </c>
      <c r="BH435" s="149">
        <f t="shared" si="132"/>
        <v>1.3</v>
      </c>
      <c r="BI435" s="150" t="str">
        <f t="shared" si="133"/>
        <v>--</v>
      </c>
      <c r="BJ435" s="150" t="str">
        <f t="shared" si="134"/>
        <v>O</v>
      </c>
      <c r="BK435" s="151">
        <f t="shared" si="135"/>
        <v>40544</v>
      </c>
      <c r="BL435" s="49" t="str">
        <f t="shared" si="136"/>
        <v/>
      </c>
      <c r="BM435" s="50" t="str">
        <f t="shared" si="146"/>
        <v/>
      </c>
      <c r="BN435" s="49" t="str">
        <f t="shared" si="137"/>
        <v/>
      </c>
      <c r="BO435" s="50" t="str">
        <f t="shared" si="138"/>
        <v/>
      </c>
      <c r="BP435" s="50"/>
      <c r="BQ435" s="50"/>
      <c r="BR435" s="80"/>
      <c r="BS435" s="81"/>
      <c r="BT435" s="51"/>
      <c r="BU435" s="81"/>
      <c r="BV435" s="50">
        <v>26</v>
      </c>
      <c r="BW435" s="50">
        <v>7.6</v>
      </c>
      <c r="BX435" s="50">
        <v>310</v>
      </c>
      <c r="BY435" s="50">
        <v>6.7</v>
      </c>
    </row>
    <row r="436" spans="1:77" s="48" customFormat="1" ht="24.75" customHeight="1">
      <c r="A436" s="223">
        <v>476</v>
      </c>
      <c r="B436" s="169" t="s">
        <v>831</v>
      </c>
      <c r="C436" s="42" t="s">
        <v>832</v>
      </c>
      <c r="D436" s="302" t="s">
        <v>1494</v>
      </c>
      <c r="E436" s="164"/>
      <c r="F436" s="162">
        <f>BC436</f>
        <v>8.7719298245614026E-4</v>
      </c>
      <c r="G436" s="152">
        <v>43231</v>
      </c>
      <c r="H436" s="163"/>
      <c r="I436" s="131" t="s">
        <v>24</v>
      </c>
      <c r="J436" s="131"/>
      <c r="K436" s="52"/>
      <c r="L436" s="54"/>
      <c r="M436" s="55"/>
      <c r="N436" s="54"/>
      <c r="O436" s="55"/>
      <c r="P436" s="54"/>
      <c r="Q436" s="55"/>
      <c r="R436" s="54"/>
      <c r="S436" s="55"/>
      <c r="T436" s="54"/>
      <c r="U436" s="55"/>
      <c r="V436" s="56"/>
      <c r="W436" s="55"/>
      <c r="X436" s="56"/>
      <c r="Y436" s="55"/>
      <c r="Z436" s="56"/>
      <c r="AA436" s="55"/>
      <c r="AB436" s="56">
        <v>1.3</v>
      </c>
      <c r="AC436" s="55">
        <v>40544</v>
      </c>
      <c r="AD436" s="56">
        <v>3.3E-4</v>
      </c>
      <c r="AE436" s="55">
        <v>40544</v>
      </c>
      <c r="AF436" s="56">
        <v>1.1000000000000001E-3</v>
      </c>
      <c r="AG436" s="56">
        <f t="shared" si="131"/>
        <v>9.0909090909090898E-4</v>
      </c>
      <c r="AH436" s="55">
        <v>40544</v>
      </c>
      <c r="AI436" s="56">
        <v>3.9</v>
      </c>
      <c r="AJ436" s="55">
        <v>40544</v>
      </c>
      <c r="AK436" s="56"/>
      <c r="AL436" s="55"/>
      <c r="AM436" s="54"/>
      <c r="AN436" s="54" t="str">
        <f t="shared" si="130"/>
        <v/>
      </c>
      <c r="AO436" s="55"/>
      <c r="AP436" s="54"/>
      <c r="AQ436" s="55"/>
      <c r="AR436" s="54"/>
      <c r="AS436" s="55"/>
      <c r="AT436" s="54"/>
      <c r="AU436" s="56" t="str">
        <f t="shared" si="140"/>
        <v/>
      </c>
      <c r="AV436" s="56"/>
      <c r="AW436" s="54"/>
      <c r="AX436" s="54"/>
      <c r="AY436" s="69">
        <f t="shared" si="139"/>
        <v>1</v>
      </c>
      <c r="AZ436" s="69">
        <v>1</v>
      </c>
      <c r="BA436" s="50">
        <v>3.0000000000000001E-5</v>
      </c>
      <c r="BB436" s="80" t="s">
        <v>1142</v>
      </c>
      <c r="BC436" s="81">
        <f>BD$446/BA436</f>
        <v>8.7719298245614026E-4</v>
      </c>
      <c r="BD436" s="149">
        <f t="shared" si="141"/>
        <v>8.7719298245614026E-4</v>
      </c>
      <c r="BE436" s="150" t="s">
        <v>1389</v>
      </c>
      <c r="BF436" s="150" t="str">
        <f t="shared" si="145"/>
        <v>A</v>
      </c>
      <c r="BG436" s="151">
        <f t="shared" si="143"/>
        <v>43231</v>
      </c>
      <c r="BH436" s="149">
        <f t="shared" si="132"/>
        <v>1.3</v>
      </c>
      <c r="BI436" s="150" t="str">
        <f t="shared" si="133"/>
        <v>--</v>
      </c>
      <c r="BJ436" s="150" t="str">
        <f t="shared" si="134"/>
        <v>O</v>
      </c>
      <c r="BK436" s="151">
        <f t="shared" si="135"/>
        <v>40544</v>
      </c>
      <c r="BL436" s="49" t="str">
        <f t="shared" si="136"/>
        <v/>
      </c>
      <c r="BM436" s="50" t="str">
        <f t="shared" si="146"/>
        <v/>
      </c>
      <c r="BN436" s="49" t="str">
        <f t="shared" si="137"/>
        <v/>
      </c>
      <c r="BO436" s="50" t="str">
        <f t="shared" si="138"/>
        <v/>
      </c>
      <c r="BP436" s="50"/>
      <c r="BQ436" s="50"/>
      <c r="BR436" s="80"/>
      <c r="BS436" s="81"/>
      <c r="BT436" s="51"/>
      <c r="BU436" s="81"/>
      <c r="BV436" s="50">
        <v>26</v>
      </c>
      <c r="BW436" s="50">
        <v>7.6</v>
      </c>
      <c r="BX436" s="50">
        <v>310</v>
      </c>
      <c r="BY436" s="50">
        <v>6.7</v>
      </c>
    </row>
    <row r="437" spans="1:77" s="48" customFormat="1" ht="24.75" customHeight="1">
      <c r="A437" s="223">
        <v>477</v>
      </c>
      <c r="B437" s="169" t="s">
        <v>833</v>
      </c>
      <c r="C437" s="42" t="s">
        <v>834</v>
      </c>
      <c r="D437" s="302" t="s">
        <v>1494</v>
      </c>
      <c r="E437" s="164"/>
      <c r="F437" s="162">
        <f>BC437</f>
        <v>8.7719298245614026E-7</v>
      </c>
      <c r="G437" s="152">
        <v>43231</v>
      </c>
      <c r="H437" s="163"/>
      <c r="I437" s="131" t="s">
        <v>24</v>
      </c>
      <c r="J437" s="131"/>
      <c r="K437" s="52"/>
      <c r="L437" s="54"/>
      <c r="M437" s="55"/>
      <c r="N437" s="54"/>
      <c r="O437" s="55"/>
      <c r="P437" s="54"/>
      <c r="Q437" s="55"/>
      <c r="R437" s="54"/>
      <c r="S437" s="55"/>
      <c r="T437" s="54"/>
      <c r="U437" s="55"/>
      <c r="V437" s="56"/>
      <c r="W437" s="55"/>
      <c r="X437" s="56"/>
      <c r="Y437" s="55"/>
      <c r="Z437" s="56"/>
      <c r="AA437" s="55"/>
      <c r="AB437" s="56">
        <v>1.2999999999999999E-3</v>
      </c>
      <c r="AC437" s="55">
        <v>40544</v>
      </c>
      <c r="AD437" s="56">
        <v>3.3000000000000002E-7</v>
      </c>
      <c r="AE437" s="55">
        <v>40544</v>
      </c>
      <c r="AF437" s="56">
        <v>1.1000000000000001</v>
      </c>
      <c r="AG437" s="56">
        <f t="shared" si="131"/>
        <v>9.0909090909090893E-7</v>
      </c>
      <c r="AH437" s="55">
        <v>40544</v>
      </c>
      <c r="AI437" s="56">
        <v>3900</v>
      </c>
      <c r="AJ437" s="55">
        <v>40544</v>
      </c>
      <c r="AK437" s="56"/>
      <c r="AL437" s="55"/>
      <c r="AM437" s="54"/>
      <c r="AN437" s="54" t="str">
        <f t="shared" si="130"/>
        <v/>
      </c>
      <c r="AO437" s="55"/>
      <c r="AP437" s="54"/>
      <c r="AQ437" s="55"/>
      <c r="AR437" s="54"/>
      <c r="AS437" s="55"/>
      <c r="AT437" s="54"/>
      <c r="AU437" s="56" t="str">
        <f t="shared" si="140"/>
        <v/>
      </c>
      <c r="AV437" s="56"/>
      <c r="AW437" s="54"/>
      <c r="AX437" s="54"/>
      <c r="AY437" s="69">
        <f t="shared" si="139"/>
        <v>1</v>
      </c>
      <c r="AZ437" s="69">
        <v>1</v>
      </c>
      <c r="BA437" s="50">
        <v>0.03</v>
      </c>
      <c r="BB437" s="80" t="s">
        <v>1142</v>
      </c>
      <c r="BC437" s="81">
        <f>BD$446/BA437</f>
        <v>8.7719298245614026E-7</v>
      </c>
      <c r="BD437" s="149">
        <f t="shared" si="141"/>
        <v>8.7719298245614026E-7</v>
      </c>
      <c r="BE437" s="150" t="s">
        <v>1389</v>
      </c>
      <c r="BF437" s="150" t="str">
        <f t="shared" si="145"/>
        <v>A</v>
      </c>
      <c r="BG437" s="151">
        <f t="shared" si="143"/>
        <v>43231</v>
      </c>
      <c r="BH437" s="149">
        <f t="shared" si="132"/>
        <v>1.2999999999999999E-3</v>
      </c>
      <c r="BI437" s="150" t="str">
        <f t="shared" si="133"/>
        <v>--</v>
      </c>
      <c r="BJ437" s="150" t="str">
        <f t="shared" si="134"/>
        <v>O</v>
      </c>
      <c r="BK437" s="151">
        <f t="shared" si="135"/>
        <v>40544</v>
      </c>
      <c r="BL437" s="49" t="str">
        <f t="shared" si="136"/>
        <v/>
      </c>
      <c r="BM437" s="50" t="str">
        <f t="shared" si="146"/>
        <v/>
      </c>
      <c r="BN437" s="49" t="str">
        <f t="shared" si="137"/>
        <v/>
      </c>
      <c r="BO437" s="50" t="str">
        <f t="shared" si="138"/>
        <v/>
      </c>
      <c r="BP437" s="50"/>
      <c r="BQ437" s="50"/>
      <c r="BR437" s="80"/>
      <c r="BS437" s="81"/>
      <c r="BT437" s="51"/>
      <c r="BU437" s="81"/>
      <c r="BV437" s="50">
        <v>26</v>
      </c>
      <c r="BW437" s="50">
        <v>7.6</v>
      </c>
      <c r="BX437" s="50">
        <v>310</v>
      </c>
      <c r="BY437" s="50">
        <v>6.7</v>
      </c>
    </row>
    <row r="438" spans="1:77" s="48" customFormat="1" ht="24" customHeight="1">
      <c r="A438" s="223">
        <v>478</v>
      </c>
      <c r="B438" s="171" t="s">
        <v>835</v>
      </c>
      <c r="C438" s="38" t="s">
        <v>836</v>
      </c>
      <c r="D438" s="38"/>
      <c r="E438" s="155"/>
      <c r="F438" s="155"/>
      <c r="G438" s="156"/>
      <c r="H438" s="156"/>
      <c r="I438" s="68"/>
      <c r="J438" s="68"/>
      <c r="K438" s="52"/>
      <c r="L438" s="54"/>
      <c r="M438" s="55"/>
      <c r="N438" s="54"/>
      <c r="O438" s="55"/>
      <c r="P438" s="54"/>
      <c r="Q438" s="55"/>
      <c r="R438" s="54"/>
      <c r="S438" s="55"/>
      <c r="T438" s="54"/>
      <c r="U438" s="55"/>
      <c r="V438" s="56"/>
      <c r="W438" s="55"/>
      <c r="X438" s="56"/>
      <c r="Y438" s="55"/>
      <c r="Z438" s="56"/>
      <c r="AA438" s="55"/>
      <c r="AB438" s="56"/>
      <c r="AC438" s="55"/>
      <c r="AD438" s="56"/>
      <c r="AE438" s="55"/>
      <c r="AF438" s="56"/>
      <c r="AG438" s="56" t="str">
        <f t="shared" si="131"/>
        <v/>
      </c>
      <c r="AH438" s="55"/>
      <c r="AI438" s="56"/>
      <c r="AJ438" s="55"/>
      <c r="AK438" s="56"/>
      <c r="AL438" s="55"/>
      <c r="AM438" s="54"/>
      <c r="AN438" s="54" t="str">
        <f t="shared" si="130"/>
        <v/>
      </c>
      <c r="AO438" s="55"/>
      <c r="AP438" s="54"/>
      <c r="AQ438" s="55"/>
      <c r="AR438" s="54"/>
      <c r="AS438" s="55"/>
      <c r="AT438" s="54"/>
      <c r="AU438" s="56" t="str">
        <f t="shared" si="140"/>
        <v/>
      </c>
      <c r="AV438" s="56"/>
      <c r="AW438" s="54"/>
      <c r="AX438" s="54"/>
      <c r="AY438" s="69" t="str">
        <f t="shared" si="139"/>
        <v/>
      </c>
      <c r="AZ438" s="69"/>
      <c r="BA438" s="50"/>
      <c r="BB438" s="51"/>
      <c r="BC438" s="51"/>
      <c r="BD438" s="149" t="str">
        <f t="shared" si="141"/>
        <v>--</v>
      </c>
      <c r="BE438" s="150" t="str">
        <f>IF(BD438="--","--", IF(BD438=F438,"A","--"))</f>
        <v>--</v>
      </c>
      <c r="BF438" s="150" t="str">
        <f t="shared" si="145"/>
        <v>--</v>
      </c>
      <c r="BG438" s="151" t="str">
        <f t="shared" si="143"/>
        <v>--</v>
      </c>
      <c r="BH438" s="149" t="str">
        <f t="shared" si="132"/>
        <v>--</v>
      </c>
      <c r="BI438" s="150" t="str">
        <f t="shared" si="133"/>
        <v>--</v>
      </c>
      <c r="BJ438" s="150" t="str">
        <f t="shared" si="134"/>
        <v>--</v>
      </c>
      <c r="BK438" s="151" t="str">
        <f t="shared" si="135"/>
        <v>--</v>
      </c>
      <c r="BL438" s="49" t="str">
        <f t="shared" si="136"/>
        <v/>
      </c>
      <c r="BM438" s="50" t="str">
        <f t="shared" si="146"/>
        <v/>
      </c>
      <c r="BN438" s="49" t="str">
        <f t="shared" si="137"/>
        <v/>
      </c>
      <c r="BO438" s="50" t="str">
        <f t="shared" si="138"/>
        <v/>
      </c>
      <c r="BP438" s="50"/>
      <c r="BQ438" s="50"/>
      <c r="BR438" s="51"/>
      <c r="BS438" s="51"/>
      <c r="BT438" s="51"/>
      <c r="BU438" s="51"/>
      <c r="BV438" s="50">
        <v>1</v>
      </c>
      <c r="BW438" s="50">
        <v>1</v>
      </c>
      <c r="BX438" s="50">
        <v>1</v>
      </c>
      <c r="BY438" s="50">
        <v>1</v>
      </c>
    </row>
    <row r="439" spans="1:77" s="48" customFormat="1" ht="24" customHeight="1">
      <c r="A439" s="223">
        <v>479</v>
      </c>
      <c r="B439" s="171" t="s">
        <v>837</v>
      </c>
      <c r="C439" s="38" t="s">
        <v>838</v>
      </c>
      <c r="D439" s="38"/>
      <c r="E439" s="155"/>
      <c r="F439" s="155"/>
      <c r="G439" s="156"/>
      <c r="H439" s="156"/>
      <c r="I439" s="68"/>
      <c r="J439" s="68"/>
      <c r="K439" s="52"/>
      <c r="L439" s="54"/>
      <c r="M439" s="55"/>
      <c r="N439" s="54"/>
      <c r="O439" s="55"/>
      <c r="P439" s="54"/>
      <c r="Q439" s="55"/>
      <c r="R439" s="54"/>
      <c r="S439" s="55"/>
      <c r="T439" s="54"/>
      <c r="U439" s="55"/>
      <c r="V439" s="56"/>
      <c r="W439" s="55"/>
      <c r="X439" s="56"/>
      <c r="Y439" s="55"/>
      <c r="Z439" s="56"/>
      <c r="AA439" s="55"/>
      <c r="AB439" s="56"/>
      <c r="AC439" s="55"/>
      <c r="AD439" s="56"/>
      <c r="AE439" s="55"/>
      <c r="AF439" s="56"/>
      <c r="AG439" s="56" t="str">
        <f t="shared" si="131"/>
        <v/>
      </c>
      <c r="AH439" s="55"/>
      <c r="AI439" s="56"/>
      <c r="AJ439" s="55"/>
      <c r="AK439" s="56"/>
      <c r="AL439" s="55"/>
      <c r="AM439" s="54"/>
      <c r="AN439" s="54" t="str">
        <f t="shared" si="130"/>
        <v/>
      </c>
      <c r="AO439" s="55"/>
      <c r="AP439" s="54"/>
      <c r="AQ439" s="55"/>
      <c r="AR439" s="54"/>
      <c r="AS439" s="55"/>
      <c r="AT439" s="54"/>
      <c r="AU439" s="56" t="str">
        <f t="shared" si="140"/>
        <v/>
      </c>
      <c r="AV439" s="56"/>
      <c r="AW439" s="54"/>
      <c r="AX439" s="54"/>
      <c r="AY439" s="69" t="str">
        <f t="shared" si="139"/>
        <v/>
      </c>
      <c r="AZ439" s="69"/>
      <c r="BA439" s="50"/>
      <c r="BB439" s="51"/>
      <c r="BC439" s="51"/>
      <c r="BD439" s="149" t="str">
        <f t="shared" si="141"/>
        <v>--</v>
      </c>
      <c r="BE439" s="150" t="str">
        <f>IF(BD439="--","--", IF(BD439=F439,"A","--"))</f>
        <v>--</v>
      </c>
      <c r="BF439" s="150" t="str">
        <f t="shared" si="145"/>
        <v>--</v>
      </c>
      <c r="BG439" s="151" t="str">
        <f t="shared" si="143"/>
        <v>--</v>
      </c>
      <c r="BH439" s="149" t="str">
        <f t="shared" si="132"/>
        <v>--</v>
      </c>
      <c r="BI439" s="150" t="str">
        <f t="shared" si="133"/>
        <v>--</v>
      </c>
      <c r="BJ439" s="150" t="str">
        <f t="shared" si="134"/>
        <v>--</v>
      </c>
      <c r="BK439" s="151" t="str">
        <f t="shared" si="135"/>
        <v>--</v>
      </c>
      <c r="BL439" s="49" t="str">
        <f t="shared" si="136"/>
        <v/>
      </c>
      <c r="BM439" s="50" t="str">
        <f t="shared" si="146"/>
        <v/>
      </c>
      <c r="BN439" s="49" t="str">
        <f t="shared" si="137"/>
        <v/>
      </c>
      <c r="BO439" s="50" t="str">
        <f t="shared" si="138"/>
        <v/>
      </c>
      <c r="BP439" s="50"/>
      <c r="BQ439" s="50"/>
      <c r="BR439" s="51"/>
      <c r="BS439" s="51"/>
      <c r="BT439" s="51"/>
      <c r="BU439" s="51"/>
      <c r="BV439" s="50">
        <v>1</v>
      </c>
      <c r="BW439" s="50">
        <v>1</v>
      </c>
      <c r="BX439" s="50">
        <v>1</v>
      </c>
      <c r="BY439" s="50">
        <v>1</v>
      </c>
    </row>
    <row r="440" spans="1:77" s="48" customFormat="1" ht="24" customHeight="1">
      <c r="A440" s="223">
        <v>480</v>
      </c>
      <c r="B440" s="171" t="s">
        <v>839</v>
      </c>
      <c r="C440" s="38" t="s">
        <v>840</v>
      </c>
      <c r="D440" s="38"/>
      <c r="E440" s="155"/>
      <c r="F440" s="155"/>
      <c r="G440" s="156"/>
      <c r="H440" s="156"/>
      <c r="I440" s="68"/>
      <c r="J440" s="68"/>
      <c r="K440" s="52"/>
      <c r="L440" s="54"/>
      <c r="M440" s="55"/>
      <c r="N440" s="54"/>
      <c r="O440" s="55"/>
      <c r="P440" s="54"/>
      <c r="Q440" s="55"/>
      <c r="R440" s="54"/>
      <c r="S440" s="55"/>
      <c r="T440" s="54"/>
      <c r="U440" s="55"/>
      <c r="V440" s="56"/>
      <c r="W440" s="55"/>
      <c r="X440" s="56"/>
      <c r="Y440" s="55"/>
      <c r="Z440" s="56"/>
      <c r="AA440" s="55"/>
      <c r="AB440" s="56"/>
      <c r="AC440" s="55"/>
      <c r="AD440" s="56"/>
      <c r="AE440" s="55"/>
      <c r="AF440" s="56"/>
      <c r="AG440" s="56" t="str">
        <f t="shared" si="131"/>
        <v/>
      </c>
      <c r="AH440" s="55"/>
      <c r="AI440" s="56"/>
      <c r="AJ440" s="55"/>
      <c r="AK440" s="56"/>
      <c r="AL440" s="55"/>
      <c r="AM440" s="54"/>
      <c r="AN440" s="54" t="str">
        <f t="shared" si="130"/>
        <v/>
      </c>
      <c r="AO440" s="55"/>
      <c r="AP440" s="54"/>
      <c r="AQ440" s="55"/>
      <c r="AR440" s="54"/>
      <c r="AS440" s="55"/>
      <c r="AT440" s="54"/>
      <c r="AU440" s="56" t="str">
        <f t="shared" si="140"/>
        <v/>
      </c>
      <c r="AV440" s="56"/>
      <c r="AW440" s="54"/>
      <c r="AX440" s="54"/>
      <c r="AY440" s="69" t="str">
        <f t="shared" si="139"/>
        <v/>
      </c>
      <c r="AZ440" s="69"/>
      <c r="BA440" s="50"/>
      <c r="BB440" s="51"/>
      <c r="BC440" s="51"/>
      <c r="BD440" s="149" t="str">
        <f t="shared" si="141"/>
        <v>--</v>
      </c>
      <c r="BE440" s="150" t="str">
        <f>IF(BD440="--","--", IF(BD440=F440,"A","--"))</f>
        <v>--</v>
      </c>
      <c r="BF440" s="150" t="str">
        <f t="shared" si="145"/>
        <v>--</v>
      </c>
      <c r="BG440" s="151" t="str">
        <f t="shared" si="143"/>
        <v>--</v>
      </c>
      <c r="BH440" s="149" t="str">
        <f t="shared" si="132"/>
        <v>--</v>
      </c>
      <c r="BI440" s="150" t="str">
        <f t="shared" si="133"/>
        <v>--</v>
      </c>
      <c r="BJ440" s="150" t="str">
        <f t="shared" si="134"/>
        <v>--</v>
      </c>
      <c r="BK440" s="151" t="str">
        <f t="shared" si="135"/>
        <v>--</v>
      </c>
      <c r="BL440" s="49" t="str">
        <f t="shared" si="136"/>
        <v/>
      </c>
      <c r="BM440" s="50" t="str">
        <f t="shared" si="146"/>
        <v/>
      </c>
      <c r="BN440" s="49" t="str">
        <f t="shared" si="137"/>
        <v/>
      </c>
      <c r="BO440" s="50" t="str">
        <f t="shared" si="138"/>
        <v/>
      </c>
      <c r="BP440" s="50"/>
      <c r="BQ440" s="50"/>
      <c r="BR440" s="51"/>
      <c r="BS440" s="51"/>
      <c r="BT440" s="51"/>
      <c r="BU440" s="51"/>
      <c r="BV440" s="50">
        <v>1</v>
      </c>
      <c r="BW440" s="50">
        <v>1</v>
      </c>
      <c r="BX440" s="50">
        <v>1</v>
      </c>
      <c r="BY440" s="50">
        <v>1</v>
      </c>
    </row>
    <row r="441" spans="1:77" s="48" customFormat="1" ht="24.75" customHeight="1">
      <c r="A441" s="223">
        <v>481</v>
      </c>
      <c r="B441" s="169" t="s">
        <v>841</v>
      </c>
      <c r="C441" s="42" t="s">
        <v>842</v>
      </c>
      <c r="D441" s="302" t="s">
        <v>1494</v>
      </c>
      <c r="E441" s="164"/>
      <c r="F441" s="162">
        <f>BC441</f>
        <v>8.7719298245614026E-4</v>
      </c>
      <c r="G441" s="152">
        <v>43231</v>
      </c>
      <c r="H441" s="165"/>
      <c r="I441" s="131" t="s">
        <v>24</v>
      </c>
      <c r="J441" s="131"/>
      <c r="K441" s="52"/>
      <c r="L441" s="54"/>
      <c r="M441" s="55"/>
      <c r="N441" s="54"/>
      <c r="O441" s="55"/>
      <c r="P441" s="54"/>
      <c r="Q441" s="55"/>
      <c r="R441" s="54"/>
      <c r="S441" s="55"/>
      <c r="T441" s="54"/>
      <c r="U441" s="55"/>
      <c r="V441" s="56"/>
      <c r="W441" s="55"/>
      <c r="X441" s="56"/>
      <c r="Y441" s="55"/>
      <c r="Z441" s="56"/>
      <c r="AA441" s="55"/>
      <c r="AB441" s="56">
        <v>1.3</v>
      </c>
      <c r="AC441" s="55">
        <v>40544</v>
      </c>
      <c r="AD441" s="56">
        <v>3.3E-4</v>
      </c>
      <c r="AE441" s="55">
        <v>40544</v>
      </c>
      <c r="AF441" s="56">
        <v>1.1000000000000001E-3</v>
      </c>
      <c r="AG441" s="56">
        <f t="shared" si="131"/>
        <v>9.0909090909090898E-4</v>
      </c>
      <c r="AH441" s="55">
        <v>40544</v>
      </c>
      <c r="AI441" s="56">
        <v>3.9</v>
      </c>
      <c r="AJ441" s="55">
        <v>40544</v>
      </c>
      <c r="AK441" s="56"/>
      <c r="AL441" s="55"/>
      <c r="AM441" s="54"/>
      <c r="AN441" s="54" t="str">
        <f t="shared" si="130"/>
        <v/>
      </c>
      <c r="AO441" s="55"/>
      <c r="AP441" s="54"/>
      <c r="AQ441" s="55"/>
      <c r="AR441" s="54"/>
      <c r="AS441" s="55"/>
      <c r="AT441" s="54"/>
      <c r="AU441" s="56" t="str">
        <f t="shared" si="140"/>
        <v/>
      </c>
      <c r="AV441" s="56"/>
      <c r="AW441" s="54"/>
      <c r="AX441" s="54"/>
      <c r="AY441" s="69">
        <f t="shared" si="139"/>
        <v>1</v>
      </c>
      <c r="AZ441" s="69">
        <v>1</v>
      </c>
      <c r="BA441" s="50">
        <v>3.0000000000000001E-5</v>
      </c>
      <c r="BB441" s="80" t="s">
        <v>1142</v>
      </c>
      <c r="BC441" s="81">
        <f>BD$446/BA441</f>
        <v>8.7719298245614026E-4</v>
      </c>
      <c r="BD441" s="149">
        <f t="shared" si="141"/>
        <v>8.7719298245614026E-4</v>
      </c>
      <c r="BE441" s="150" t="s">
        <v>1389</v>
      </c>
      <c r="BF441" s="150" t="str">
        <f t="shared" si="145"/>
        <v>A</v>
      </c>
      <c r="BG441" s="151">
        <f t="shared" si="143"/>
        <v>43231</v>
      </c>
      <c r="BH441" s="149">
        <f t="shared" si="132"/>
        <v>1.3</v>
      </c>
      <c r="BI441" s="150" t="str">
        <f t="shared" si="133"/>
        <v>--</v>
      </c>
      <c r="BJ441" s="150" t="str">
        <f t="shared" si="134"/>
        <v>O</v>
      </c>
      <c r="BK441" s="151">
        <f t="shared" si="135"/>
        <v>40544</v>
      </c>
      <c r="BL441" s="49" t="str">
        <f t="shared" si="136"/>
        <v/>
      </c>
      <c r="BM441" s="50" t="str">
        <f t="shared" si="146"/>
        <v/>
      </c>
      <c r="BN441" s="49" t="str">
        <f t="shared" si="137"/>
        <v/>
      </c>
      <c r="BO441" s="50" t="str">
        <f t="shared" si="138"/>
        <v/>
      </c>
      <c r="BP441" s="50"/>
      <c r="BQ441" s="50"/>
      <c r="BR441" s="80"/>
      <c r="BS441" s="81"/>
      <c r="BT441" s="51"/>
      <c r="BU441" s="81"/>
      <c r="BV441" s="50">
        <v>26</v>
      </c>
      <c r="BW441" s="50">
        <v>7.6</v>
      </c>
      <c r="BX441" s="50">
        <v>310</v>
      </c>
      <c r="BY441" s="50">
        <v>6.7</v>
      </c>
    </row>
    <row r="442" spans="1:77" s="48" customFormat="1" ht="24" customHeight="1">
      <c r="A442" s="223">
        <v>482</v>
      </c>
      <c r="B442" s="171" t="s">
        <v>843</v>
      </c>
      <c r="C442" s="38" t="s">
        <v>844</v>
      </c>
      <c r="D442" s="38"/>
      <c r="E442" s="155"/>
      <c r="F442" s="155"/>
      <c r="G442" s="156"/>
      <c r="H442" s="156"/>
      <c r="I442" s="68"/>
      <c r="J442" s="68"/>
      <c r="K442" s="52"/>
      <c r="L442" s="54"/>
      <c r="M442" s="55"/>
      <c r="N442" s="54"/>
      <c r="O442" s="55"/>
      <c r="P442" s="54"/>
      <c r="Q442" s="55"/>
      <c r="R442" s="54"/>
      <c r="S442" s="55"/>
      <c r="T442" s="54"/>
      <c r="U442" s="55"/>
      <c r="V442" s="56"/>
      <c r="W442" s="55"/>
      <c r="X442" s="56"/>
      <c r="Y442" s="55"/>
      <c r="Z442" s="56"/>
      <c r="AA442" s="55"/>
      <c r="AB442" s="56"/>
      <c r="AC442" s="55"/>
      <c r="AD442" s="56"/>
      <c r="AE442" s="55"/>
      <c r="AF442" s="56"/>
      <c r="AG442" s="56" t="str">
        <f t="shared" si="131"/>
        <v/>
      </c>
      <c r="AH442" s="55"/>
      <c r="AI442" s="56"/>
      <c r="AJ442" s="55"/>
      <c r="AK442" s="56"/>
      <c r="AL442" s="55"/>
      <c r="AM442" s="54"/>
      <c r="AN442" s="54" t="str">
        <f t="shared" si="130"/>
        <v/>
      </c>
      <c r="AO442" s="55"/>
      <c r="AP442" s="54"/>
      <c r="AQ442" s="55"/>
      <c r="AR442" s="54"/>
      <c r="AS442" s="55"/>
      <c r="AT442" s="54"/>
      <c r="AU442" s="56" t="str">
        <f t="shared" si="140"/>
        <v/>
      </c>
      <c r="AV442" s="56"/>
      <c r="AW442" s="54"/>
      <c r="AX442" s="54"/>
      <c r="AY442" s="69" t="str">
        <f t="shared" si="139"/>
        <v/>
      </c>
      <c r="AZ442" s="69"/>
      <c r="BA442" s="50"/>
      <c r="BB442" s="51"/>
      <c r="BC442" s="51"/>
      <c r="BD442" s="149" t="str">
        <f t="shared" si="141"/>
        <v>--</v>
      </c>
      <c r="BE442" s="150" t="str">
        <f>IF(BD442="--","--", IF(BD442=F442,"A","--"))</f>
        <v>--</v>
      </c>
      <c r="BF442" s="150" t="str">
        <f t="shared" si="145"/>
        <v>--</v>
      </c>
      <c r="BG442" s="151" t="str">
        <f t="shared" si="143"/>
        <v>--</v>
      </c>
      <c r="BH442" s="149" t="str">
        <f t="shared" si="132"/>
        <v>--</v>
      </c>
      <c r="BI442" s="150" t="str">
        <f t="shared" si="133"/>
        <v>--</v>
      </c>
      <c r="BJ442" s="150" t="str">
        <f t="shared" si="134"/>
        <v>--</v>
      </c>
      <c r="BK442" s="151" t="str">
        <f t="shared" si="135"/>
        <v>--</v>
      </c>
      <c r="BL442" s="49" t="str">
        <f t="shared" si="136"/>
        <v/>
      </c>
      <c r="BM442" s="50" t="str">
        <f t="shared" si="146"/>
        <v/>
      </c>
      <c r="BN442" s="49" t="str">
        <f t="shared" si="137"/>
        <v/>
      </c>
      <c r="BO442" s="50" t="str">
        <f t="shared" si="138"/>
        <v/>
      </c>
      <c r="BP442" s="50"/>
      <c r="BQ442" s="50"/>
      <c r="BR442" s="51"/>
      <c r="BS442" s="51"/>
      <c r="BT442" s="51"/>
      <c r="BU442" s="51"/>
      <c r="BV442" s="50">
        <v>1</v>
      </c>
      <c r="BW442" s="50">
        <v>1</v>
      </c>
      <c r="BX442" s="50">
        <v>1</v>
      </c>
      <c r="BY442" s="50">
        <v>1</v>
      </c>
    </row>
    <row r="443" spans="1:77" s="48" customFormat="1" ht="24" customHeight="1">
      <c r="A443" s="223">
        <v>483</v>
      </c>
      <c r="B443" s="171" t="s">
        <v>845</v>
      </c>
      <c r="C443" s="38" t="s">
        <v>846</v>
      </c>
      <c r="D443" s="38"/>
      <c r="E443" s="155"/>
      <c r="F443" s="155"/>
      <c r="G443" s="156"/>
      <c r="H443" s="156"/>
      <c r="I443" s="68"/>
      <c r="J443" s="68"/>
      <c r="K443" s="52"/>
      <c r="L443" s="54"/>
      <c r="M443" s="55"/>
      <c r="N443" s="54"/>
      <c r="O443" s="55"/>
      <c r="P443" s="54"/>
      <c r="Q443" s="55"/>
      <c r="R443" s="54"/>
      <c r="S443" s="55"/>
      <c r="T443" s="54"/>
      <c r="U443" s="55"/>
      <c r="V443" s="56"/>
      <c r="W443" s="55"/>
      <c r="X443" s="56"/>
      <c r="Y443" s="55"/>
      <c r="Z443" s="56"/>
      <c r="AA443" s="55"/>
      <c r="AB443" s="56"/>
      <c r="AC443" s="55"/>
      <c r="AD443" s="56"/>
      <c r="AE443" s="55"/>
      <c r="AF443" s="56"/>
      <c r="AG443" s="56" t="str">
        <f t="shared" si="131"/>
        <v/>
      </c>
      <c r="AH443" s="55"/>
      <c r="AI443" s="56"/>
      <c r="AJ443" s="55"/>
      <c r="AK443" s="56"/>
      <c r="AL443" s="55"/>
      <c r="AM443" s="54"/>
      <c r="AN443" s="54" t="str">
        <f t="shared" si="130"/>
        <v/>
      </c>
      <c r="AO443" s="55"/>
      <c r="AP443" s="54"/>
      <c r="AQ443" s="55"/>
      <c r="AR443" s="54"/>
      <c r="AS443" s="55"/>
      <c r="AT443" s="54"/>
      <c r="AU443" s="56" t="str">
        <f t="shared" si="140"/>
        <v/>
      </c>
      <c r="AV443" s="56"/>
      <c r="AW443" s="54"/>
      <c r="AX443" s="54"/>
      <c r="AY443" s="69" t="str">
        <f t="shared" si="139"/>
        <v/>
      </c>
      <c r="AZ443" s="69"/>
      <c r="BA443" s="50"/>
      <c r="BB443" s="51"/>
      <c r="BC443" s="51"/>
      <c r="BD443" s="149" t="str">
        <f t="shared" si="141"/>
        <v>--</v>
      </c>
      <c r="BE443" s="150" t="str">
        <f>IF(BD443="--","--", IF(BD443=F443,"A","--"))</f>
        <v>--</v>
      </c>
      <c r="BF443" s="150" t="str">
        <f t="shared" si="145"/>
        <v>--</v>
      </c>
      <c r="BG443" s="151" t="str">
        <f t="shared" si="143"/>
        <v>--</v>
      </c>
      <c r="BH443" s="149" t="str">
        <f t="shared" si="132"/>
        <v>--</v>
      </c>
      <c r="BI443" s="150" t="str">
        <f t="shared" si="133"/>
        <v>--</v>
      </c>
      <c r="BJ443" s="150" t="str">
        <f t="shared" si="134"/>
        <v>--</v>
      </c>
      <c r="BK443" s="151" t="str">
        <f t="shared" si="135"/>
        <v>--</v>
      </c>
      <c r="BL443" s="49" t="str">
        <f t="shared" si="136"/>
        <v/>
      </c>
      <c r="BM443" s="50" t="str">
        <f t="shared" si="146"/>
        <v/>
      </c>
      <c r="BN443" s="49" t="str">
        <f t="shared" si="137"/>
        <v/>
      </c>
      <c r="BO443" s="50" t="str">
        <f t="shared" si="138"/>
        <v/>
      </c>
      <c r="BP443" s="50"/>
      <c r="BQ443" s="50"/>
      <c r="BR443" s="51"/>
      <c r="BS443" s="51"/>
      <c r="BT443" s="51"/>
      <c r="BU443" s="51"/>
      <c r="BV443" s="50">
        <v>1</v>
      </c>
      <c r="BW443" s="50">
        <v>1</v>
      </c>
      <c r="BX443" s="50">
        <v>1</v>
      </c>
      <c r="BY443" s="50">
        <v>1</v>
      </c>
    </row>
    <row r="444" spans="1:77" s="48" customFormat="1" ht="24" customHeight="1">
      <c r="A444" s="223">
        <v>484</v>
      </c>
      <c r="B444" s="171" t="s">
        <v>847</v>
      </c>
      <c r="C444" s="38" t="s">
        <v>848</v>
      </c>
      <c r="D444" s="38"/>
      <c r="E444" s="155"/>
      <c r="F444" s="155"/>
      <c r="G444" s="156"/>
      <c r="H444" s="156"/>
      <c r="I444" s="68"/>
      <c r="J444" s="68"/>
      <c r="K444" s="52"/>
      <c r="L444" s="54"/>
      <c r="M444" s="55"/>
      <c r="N444" s="54"/>
      <c r="O444" s="55"/>
      <c r="P444" s="54"/>
      <c r="Q444" s="55"/>
      <c r="R444" s="54"/>
      <c r="S444" s="55"/>
      <c r="T444" s="54"/>
      <c r="U444" s="55"/>
      <c r="V444" s="56"/>
      <c r="W444" s="55"/>
      <c r="X444" s="56"/>
      <c r="Y444" s="55"/>
      <c r="Z444" s="56"/>
      <c r="AA444" s="55"/>
      <c r="AB444" s="56"/>
      <c r="AC444" s="55"/>
      <c r="AD444" s="56"/>
      <c r="AE444" s="55"/>
      <c r="AF444" s="56"/>
      <c r="AG444" s="56" t="str">
        <f t="shared" si="131"/>
        <v/>
      </c>
      <c r="AH444" s="55"/>
      <c r="AI444" s="56"/>
      <c r="AJ444" s="55"/>
      <c r="AK444" s="56"/>
      <c r="AL444" s="55"/>
      <c r="AM444" s="54"/>
      <c r="AN444" s="54" t="str">
        <f t="shared" si="130"/>
        <v/>
      </c>
      <c r="AO444" s="55"/>
      <c r="AP444" s="54"/>
      <c r="AQ444" s="55"/>
      <c r="AR444" s="54"/>
      <c r="AS444" s="55"/>
      <c r="AT444" s="54"/>
      <c r="AU444" s="56" t="str">
        <f t="shared" si="140"/>
        <v/>
      </c>
      <c r="AV444" s="56"/>
      <c r="AW444" s="54"/>
      <c r="AX444" s="54"/>
      <c r="AY444" s="69" t="str">
        <f t="shared" si="139"/>
        <v/>
      </c>
      <c r="AZ444" s="69"/>
      <c r="BA444" s="50"/>
      <c r="BB444" s="51"/>
      <c r="BC444" s="51"/>
      <c r="BD444" s="149" t="str">
        <f t="shared" si="141"/>
        <v>--</v>
      </c>
      <c r="BE444" s="150" t="str">
        <f>IF(BD444="--","--", IF(BD444=F444,"A","--"))</f>
        <v>--</v>
      </c>
      <c r="BF444" s="150" t="str">
        <f t="shared" si="145"/>
        <v>--</v>
      </c>
      <c r="BG444" s="151" t="str">
        <f t="shared" si="143"/>
        <v>--</v>
      </c>
      <c r="BH444" s="149" t="str">
        <f t="shared" si="132"/>
        <v>--</v>
      </c>
      <c r="BI444" s="150" t="str">
        <f t="shared" si="133"/>
        <v>--</v>
      </c>
      <c r="BJ444" s="150" t="str">
        <f t="shared" si="134"/>
        <v>--</v>
      </c>
      <c r="BK444" s="151" t="str">
        <f t="shared" si="135"/>
        <v>--</v>
      </c>
      <c r="BL444" s="49" t="str">
        <f t="shared" si="136"/>
        <v/>
      </c>
      <c r="BM444" s="50" t="str">
        <f t="shared" si="146"/>
        <v/>
      </c>
      <c r="BN444" s="49" t="str">
        <f t="shared" si="137"/>
        <v/>
      </c>
      <c r="BO444" s="50" t="str">
        <f t="shared" si="138"/>
        <v/>
      </c>
      <c r="BP444" s="50"/>
      <c r="BQ444" s="50"/>
      <c r="BR444" s="51"/>
      <c r="BS444" s="51"/>
      <c r="BT444" s="51"/>
      <c r="BU444" s="51"/>
      <c r="BV444" s="50">
        <v>1</v>
      </c>
      <c r="BW444" s="50">
        <v>1</v>
      </c>
      <c r="BX444" s="50">
        <v>1</v>
      </c>
      <c r="BY444" s="50">
        <v>1</v>
      </c>
    </row>
    <row r="445" spans="1:77" s="48" customFormat="1" ht="29.25" customHeight="1">
      <c r="A445" s="223">
        <v>646</v>
      </c>
      <c r="B445" s="291">
        <v>646</v>
      </c>
      <c r="C445" s="53" t="s">
        <v>849</v>
      </c>
      <c r="D445" s="302" t="s">
        <v>1494</v>
      </c>
      <c r="E445" s="132"/>
      <c r="F445" s="132">
        <f>AG445</f>
        <v>2.6315789473684208E-8</v>
      </c>
      <c r="G445" s="152">
        <v>43231</v>
      </c>
      <c r="H445" s="152"/>
      <c r="I445" s="66" t="s">
        <v>24</v>
      </c>
      <c r="J445" s="66"/>
      <c r="K445" s="52" t="s">
        <v>25</v>
      </c>
      <c r="L445" s="54"/>
      <c r="M445" s="55"/>
      <c r="N445" s="54"/>
      <c r="O445" s="55"/>
      <c r="P445" s="54"/>
      <c r="Q445" s="55"/>
      <c r="R445" s="54">
        <v>1.0000000000000001E-9</v>
      </c>
      <c r="S445" s="55">
        <v>32843</v>
      </c>
      <c r="T445" s="54">
        <v>2E-8</v>
      </c>
      <c r="U445" s="55">
        <v>36130</v>
      </c>
      <c r="V445" s="56">
        <v>1.9999999999999999E-7</v>
      </c>
      <c r="W445" s="55">
        <v>36130</v>
      </c>
      <c r="X445" s="56"/>
      <c r="Y445" s="55"/>
      <c r="Z445" s="56"/>
      <c r="AA445" s="55"/>
      <c r="AB445" s="56">
        <v>4.0000000000000003E-5</v>
      </c>
      <c r="AC445" s="55">
        <v>36557</v>
      </c>
      <c r="AD445" s="56">
        <v>1E-8</v>
      </c>
      <c r="AE445" s="55">
        <v>36800</v>
      </c>
      <c r="AF445" s="56">
        <v>38</v>
      </c>
      <c r="AG445" s="56">
        <f>IF(ISBLANK(AF445),"",0.000001/AF445)</f>
        <v>2.6315789473684208E-8</v>
      </c>
      <c r="AH445" s="55">
        <v>31625</v>
      </c>
      <c r="AI445" s="56">
        <v>130000</v>
      </c>
      <c r="AJ445" s="55">
        <v>31625</v>
      </c>
      <c r="AK445" s="56"/>
      <c r="AL445" s="55"/>
      <c r="AM445" s="54"/>
      <c r="AN445" s="54" t="str">
        <f t="shared" si="130"/>
        <v/>
      </c>
      <c r="AO445" s="55"/>
      <c r="AP445" s="54">
        <v>6.9999999999999996E-10</v>
      </c>
      <c r="AQ445" s="55">
        <v>40940</v>
      </c>
      <c r="AR445" s="54">
        <v>130000</v>
      </c>
      <c r="AS445" s="55">
        <v>34455</v>
      </c>
      <c r="AT445" s="54"/>
      <c r="AU445" s="56" t="str">
        <f t="shared" si="140"/>
        <v/>
      </c>
      <c r="AV445" s="56"/>
      <c r="AW445" s="54"/>
      <c r="AX445" s="54"/>
      <c r="AY445" s="69">
        <f t="shared" si="139"/>
        <v>1</v>
      </c>
      <c r="AZ445" s="69">
        <v>1</v>
      </c>
      <c r="BA445" s="50"/>
      <c r="BB445" s="51"/>
      <c r="BC445" s="51"/>
      <c r="BD445" s="149">
        <f t="shared" si="141"/>
        <v>2.6315789473684208E-8</v>
      </c>
      <c r="BE445" s="150" t="str">
        <f>IF(BD445="--","--", IF(BD445=F445,"A","--"))</f>
        <v>A</v>
      </c>
      <c r="BF445" s="150" t="str">
        <f t="shared" si="145"/>
        <v>O</v>
      </c>
      <c r="BG445" s="151">
        <f t="shared" si="143"/>
        <v>43231</v>
      </c>
      <c r="BH445" s="149">
        <f t="shared" si="132"/>
        <v>4.0000000000000003E-5</v>
      </c>
      <c r="BI445" s="150" t="str">
        <f t="shared" si="133"/>
        <v>--</v>
      </c>
      <c r="BJ445" s="150" t="str">
        <f t="shared" si="134"/>
        <v>O</v>
      </c>
      <c r="BK445" s="151">
        <f t="shared" si="135"/>
        <v>36557</v>
      </c>
      <c r="BL445" s="49" t="str">
        <f t="shared" si="136"/>
        <v/>
      </c>
      <c r="BM445" s="50" t="str">
        <f t="shared" si="146"/>
        <v/>
      </c>
      <c r="BN445" s="49" t="str">
        <f t="shared" si="137"/>
        <v/>
      </c>
      <c r="BO445" s="50" t="str">
        <f t="shared" si="138"/>
        <v/>
      </c>
      <c r="BP445" s="50"/>
      <c r="BQ445" s="50"/>
      <c r="BR445" s="51"/>
      <c r="BS445" s="51"/>
      <c r="BT445" s="51"/>
      <c r="BU445" s="51"/>
      <c r="BV445" s="50">
        <v>26</v>
      </c>
      <c r="BW445" s="50">
        <v>7.6</v>
      </c>
      <c r="BX445" s="50">
        <v>310</v>
      </c>
      <c r="BY445" s="50">
        <v>6.7</v>
      </c>
    </row>
    <row r="446" spans="1:77" s="48" customFormat="1" ht="24" customHeight="1">
      <c r="A446" s="223">
        <v>527</v>
      </c>
      <c r="B446" s="169" t="s">
        <v>850</v>
      </c>
      <c r="C446" s="53" t="s">
        <v>1143</v>
      </c>
      <c r="D446" s="302" t="s">
        <v>1494</v>
      </c>
      <c r="E446" s="132"/>
      <c r="F446" s="132">
        <f>AG446</f>
        <v>2.6315789473684208E-8</v>
      </c>
      <c r="G446" s="152">
        <v>43231</v>
      </c>
      <c r="H446" s="152"/>
      <c r="I446" s="66" t="s">
        <v>24</v>
      </c>
      <c r="J446" s="66"/>
      <c r="K446" s="52" t="s">
        <v>25</v>
      </c>
      <c r="L446" s="54"/>
      <c r="M446" s="55"/>
      <c r="N446" s="54"/>
      <c r="O446" s="55"/>
      <c r="P446" s="54"/>
      <c r="Q446" s="55"/>
      <c r="R446" s="54">
        <v>1.0000000000000001E-9</v>
      </c>
      <c r="S446" s="55">
        <v>32843</v>
      </c>
      <c r="T446" s="54">
        <v>2E-8</v>
      </c>
      <c r="U446" s="55">
        <v>36130</v>
      </c>
      <c r="V446" s="56">
        <v>1.9999999999999999E-7</v>
      </c>
      <c r="W446" s="55">
        <v>36130</v>
      </c>
      <c r="X446" s="56"/>
      <c r="Y446" s="55"/>
      <c r="Z446" s="56"/>
      <c r="AA446" s="55"/>
      <c r="AB446" s="56">
        <v>4.0000000000000003E-5</v>
      </c>
      <c r="AC446" s="55">
        <v>36557</v>
      </c>
      <c r="AD446" s="56">
        <v>1E-8</v>
      </c>
      <c r="AE446" s="55">
        <v>36800</v>
      </c>
      <c r="AF446" s="56">
        <v>38</v>
      </c>
      <c r="AG446" s="56">
        <f t="shared" si="131"/>
        <v>2.6315789473684208E-8</v>
      </c>
      <c r="AH446" s="55">
        <v>31625</v>
      </c>
      <c r="AI446" s="56">
        <v>130000</v>
      </c>
      <c r="AJ446" s="55">
        <v>31625</v>
      </c>
      <c r="AK446" s="56"/>
      <c r="AL446" s="55"/>
      <c r="AM446" s="54"/>
      <c r="AN446" s="54" t="str">
        <f t="shared" si="130"/>
        <v/>
      </c>
      <c r="AO446" s="55"/>
      <c r="AP446" s="54">
        <v>6.9999999999999996E-10</v>
      </c>
      <c r="AQ446" s="55">
        <v>40940</v>
      </c>
      <c r="AR446" s="54">
        <v>130000</v>
      </c>
      <c r="AS446" s="55">
        <v>34455</v>
      </c>
      <c r="AT446" s="54"/>
      <c r="AU446" s="56" t="str">
        <f t="shared" si="140"/>
        <v/>
      </c>
      <c r="AV446" s="56"/>
      <c r="AW446" s="54"/>
      <c r="AX446" s="54"/>
      <c r="AY446" s="69">
        <f t="shared" si="139"/>
        <v>1</v>
      </c>
      <c r="AZ446" s="69">
        <v>1</v>
      </c>
      <c r="BA446" s="50">
        <v>1</v>
      </c>
      <c r="BB446" s="80" t="s">
        <v>1142</v>
      </c>
      <c r="BC446" s="80"/>
      <c r="BD446" s="149">
        <f t="shared" si="141"/>
        <v>2.6315789473684208E-8</v>
      </c>
      <c r="BE446" s="150" t="s">
        <v>1389</v>
      </c>
      <c r="BF446" s="150" t="str">
        <f t="shared" si="145"/>
        <v>O</v>
      </c>
      <c r="BG446" s="151">
        <f t="shared" si="143"/>
        <v>43231</v>
      </c>
      <c r="BH446" s="149">
        <f t="shared" si="132"/>
        <v>4.0000000000000003E-5</v>
      </c>
      <c r="BI446" s="150" t="str">
        <f t="shared" si="133"/>
        <v>--</v>
      </c>
      <c r="BJ446" s="150" t="str">
        <f t="shared" si="134"/>
        <v>O</v>
      </c>
      <c r="BK446" s="151">
        <f t="shared" si="135"/>
        <v>36557</v>
      </c>
      <c r="BL446" s="49" t="str">
        <f t="shared" si="136"/>
        <v/>
      </c>
      <c r="BM446" s="50" t="str">
        <f t="shared" si="146"/>
        <v/>
      </c>
      <c r="BN446" s="49" t="str">
        <f t="shared" si="137"/>
        <v/>
      </c>
      <c r="BO446" s="50" t="str">
        <f t="shared" si="138"/>
        <v/>
      </c>
      <c r="BP446" s="50"/>
      <c r="BQ446" s="50"/>
      <c r="BR446" s="80"/>
      <c r="BS446" s="81"/>
      <c r="BT446" s="51"/>
      <c r="BU446" s="81"/>
      <c r="BV446" s="50">
        <v>26</v>
      </c>
      <c r="BW446" s="50">
        <v>7.6</v>
      </c>
      <c r="BX446" s="50">
        <v>310</v>
      </c>
      <c r="BY446" s="50">
        <v>6.7</v>
      </c>
    </row>
    <row r="447" spans="1:77" s="48" customFormat="1" ht="24" customHeight="1">
      <c r="A447" s="223">
        <v>528</v>
      </c>
      <c r="B447" s="169" t="s">
        <v>851</v>
      </c>
      <c r="C447" s="53" t="s">
        <v>1144</v>
      </c>
      <c r="D447" s="302" t="s">
        <v>1494</v>
      </c>
      <c r="E447" s="132"/>
      <c r="F447" s="132">
        <f>BC447</f>
        <v>2.6315789473684208E-8</v>
      </c>
      <c r="G447" s="152">
        <v>43231</v>
      </c>
      <c r="H447" s="152"/>
      <c r="I447" s="131" t="s">
        <v>24</v>
      </c>
      <c r="J447" s="66"/>
      <c r="K447" s="52"/>
      <c r="L447" s="54"/>
      <c r="M447" s="55"/>
      <c r="N447" s="54"/>
      <c r="O447" s="55"/>
      <c r="P447" s="54"/>
      <c r="Q447" s="55"/>
      <c r="R447" s="54"/>
      <c r="S447" s="55"/>
      <c r="T447" s="54"/>
      <c r="U447" s="55"/>
      <c r="V447" s="56"/>
      <c r="W447" s="55"/>
      <c r="X447" s="56"/>
      <c r="Y447" s="55"/>
      <c r="Z447" s="56"/>
      <c r="AA447" s="55"/>
      <c r="AB447" s="56">
        <v>4.0000000000000003E-5</v>
      </c>
      <c r="AC447" s="55">
        <v>37834</v>
      </c>
      <c r="AD447" s="56">
        <v>1E-8</v>
      </c>
      <c r="AE447" s="55">
        <v>37834</v>
      </c>
      <c r="AF447" s="56">
        <v>38</v>
      </c>
      <c r="AG447" s="56">
        <f t="shared" si="131"/>
        <v>2.6315789473684208E-8</v>
      </c>
      <c r="AH447" s="55">
        <v>37834</v>
      </c>
      <c r="AI447" s="56">
        <v>130000</v>
      </c>
      <c r="AJ447" s="55">
        <v>37834</v>
      </c>
      <c r="AK447" s="56"/>
      <c r="AL447" s="55"/>
      <c r="AM447" s="54"/>
      <c r="AN447" s="54" t="str">
        <f t="shared" si="130"/>
        <v/>
      </c>
      <c r="AO447" s="55"/>
      <c r="AP447" s="54"/>
      <c r="AQ447" s="55"/>
      <c r="AR447" s="54"/>
      <c r="AS447" s="55"/>
      <c r="AT447" s="54"/>
      <c r="AU447" s="56" t="str">
        <f t="shared" si="140"/>
        <v/>
      </c>
      <c r="AV447" s="56"/>
      <c r="AW447" s="54"/>
      <c r="AX447" s="54"/>
      <c r="AY447" s="69">
        <f t="shared" si="139"/>
        <v>1</v>
      </c>
      <c r="AZ447" s="69">
        <v>1</v>
      </c>
      <c r="BA447" s="50">
        <v>1</v>
      </c>
      <c r="BB447" s="80" t="s">
        <v>1142</v>
      </c>
      <c r="BC447" s="81">
        <f t="shared" ref="BC447:BC462" si="147">BD$446/BA447</f>
        <v>2.6315789473684208E-8</v>
      </c>
      <c r="BD447" s="149">
        <f t="shared" si="141"/>
        <v>2.6315789473684208E-8</v>
      </c>
      <c r="BE447" s="150" t="s">
        <v>1389</v>
      </c>
      <c r="BF447" s="150" t="str">
        <f t="shared" si="145"/>
        <v>O</v>
      </c>
      <c r="BG447" s="151">
        <f t="shared" si="143"/>
        <v>43231</v>
      </c>
      <c r="BH447" s="149">
        <f t="shared" si="132"/>
        <v>4.0000000000000003E-5</v>
      </c>
      <c r="BI447" s="150" t="str">
        <f t="shared" si="133"/>
        <v>--</v>
      </c>
      <c r="BJ447" s="150" t="str">
        <f t="shared" si="134"/>
        <v>O</v>
      </c>
      <c r="BK447" s="151">
        <f t="shared" si="135"/>
        <v>37834</v>
      </c>
      <c r="BL447" s="49" t="str">
        <f t="shared" si="136"/>
        <v/>
      </c>
      <c r="BM447" s="50" t="str">
        <f t="shared" si="146"/>
        <v/>
      </c>
      <c r="BN447" s="49" t="str">
        <f t="shared" si="137"/>
        <v/>
      </c>
      <c r="BO447" s="50" t="str">
        <f t="shared" si="138"/>
        <v/>
      </c>
      <c r="BP447" s="50"/>
      <c r="BQ447" s="50"/>
      <c r="BR447" s="80"/>
      <c r="BS447" s="81"/>
      <c r="BT447" s="51"/>
      <c r="BU447" s="81"/>
      <c r="BV447" s="50">
        <v>26</v>
      </c>
      <c r="BW447" s="50">
        <v>7.6</v>
      </c>
      <c r="BX447" s="50">
        <v>310</v>
      </c>
      <c r="BY447" s="50">
        <v>6.7</v>
      </c>
    </row>
    <row r="448" spans="1:77" s="48" customFormat="1" ht="24" customHeight="1">
      <c r="A448" s="223">
        <v>529</v>
      </c>
      <c r="B448" s="169" t="s">
        <v>852</v>
      </c>
      <c r="C448" s="53" t="s">
        <v>1156</v>
      </c>
      <c r="D448" s="302" t="s">
        <v>1494</v>
      </c>
      <c r="E448" s="132"/>
      <c r="F448" s="132">
        <f t="shared" ref="F448:F462" si="148">BC448</f>
        <v>2.6315789473684208E-7</v>
      </c>
      <c r="G448" s="152">
        <v>43231</v>
      </c>
      <c r="H448" s="152"/>
      <c r="I448" s="131" t="s">
        <v>24</v>
      </c>
      <c r="J448" s="66"/>
      <c r="K448" s="52"/>
      <c r="L448" s="54"/>
      <c r="M448" s="55"/>
      <c r="N448" s="54"/>
      <c r="O448" s="55"/>
      <c r="P448" s="54"/>
      <c r="Q448" s="55"/>
      <c r="R448" s="54"/>
      <c r="S448" s="55"/>
      <c r="T448" s="54"/>
      <c r="U448" s="55"/>
      <c r="V448" s="56"/>
      <c r="W448" s="55"/>
      <c r="X448" s="56"/>
      <c r="Y448" s="55"/>
      <c r="Z448" s="56"/>
      <c r="AA448" s="55"/>
      <c r="AB448" s="56">
        <v>4.0000000000000002E-4</v>
      </c>
      <c r="AC448" s="55">
        <v>36557</v>
      </c>
      <c r="AD448" s="56">
        <v>9.9999999999999995E-8</v>
      </c>
      <c r="AE448" s="55">
        <v>36800</v>
      </c>
      <c r="AF448" s="56">
        <v>3.8</v>
      </c>
      <c r="AG448" s="56">
        <f t="shared" si="131"/>
        <v>2.6315789473684208E-7</v>
      </c>
      <c r="AH448" s="55">
        <v>36251</v>
      </c>
      <c r="AI448" s="56">
        <v>13000</v>
      </c>
      <c r="AJ448" s="55">
        <v>36800</v>
      </c>
      <c r="AK448" s="56"/>
      <c r="AL448" s="55"/>
      <c r="AM448" s="54"/>
      <c r="AN448" s="54" t="str">
        <f t="shared" si="130"/>
        <v/>
      </c>
      <c r="AO448" s="55"/>
      <c r="AP448" s="54"/>
      <c r="AQ448" s="55"/>
      <c r="AR448" s="54"/>
      <c r="AS448" s="55"/>
      <c r="AT448" s="54"/>
      <c r="AU448" s="56" t="str">
        <f t="shared" si="140"/>
        <v/>
      </c>
      <c r="AV448" s="56"/>
      <c r="AW448" s="54"/>
      <c r="AX448" s="54"/>
      <c r="AY448" s="69">
        <f t="shared" si="139"/>
        <v>1</v>
      </c>
      <c r="AZ448" s="69">
        <v>1</v>
      </c>
      <c r="BA448" s="50">
        <v>0.1</v>
      </c>
      <c r="BB448" s="80" t="s">
        <v>1142</v>
      </c>
      <c r="BC448" s="81">
        <f t="shared" si="147"/>
        <v>2.6315789473684208E-7</v>
      </c>
      <c r="BD448" s="149">
        <f t="shared" si="141"/>
        <v>2.6315789473684208E-7</v>
      </c>
      <c r="BE448" s="150" t="s">
        <v>1389</v>
      </c>
      <c r="BF448" s="150" t="str">
        <f t="shared" si="145"/>
        <v>O</v>
      </c>
      <c r="BG448" s="151">
        <f t="shared" si="143"/>
        <v>43231</v>
      </c>
      <c r="BH448" s="149">
        <f t="shared" si="132"/>
        <v>4.0000000000000002E-4</v>
      </c>
      <c r="BI448" s="150" t="str">
        <f t="shared" si="133"/>
        <v>--</v>
      </c>
      <c r="BJ448" s="150" t="str">
        <f t="shared" si="134"/>
        <v>O</v>
      </c>
      <c r="BK448" s="151">
        <f t="shared" si="135"/>
        <v>36557</v>
      </c>
      <c r="BL448" s="49" t="str">
        <f t="shared" si="136"/>
        <v/>
      </c>
      <c r="BM448" s="50" t="str">
        <f t="shared" si="146"/>
        <v/>
      </c>
      <c r="BN448" s="49" t="str">
        <f t="shared" si="137"/>
        <v/>
      </c>
      <c r="BO448" s="50" t="str">
        <f t="shared" si="138"/>
        <v/>
      </c>
      <c r="BP448" s="50"/>
      <c r="BQ448" s="50"/>
      <c r="BR448" s="80"/>
      <c r="BS448" s="81"/>
      <c r="BT448" s="51"/>
      <c r="BU448" s="81"/>
      <c r="BV448" s="50">
        <v>26</v>
      </c>
      <c r="BW448" s="50">
        <v>7.6</v>
      </c>
      <c r="BX448" s="50">
        <v>310</v>
      </c>
      <c r="BY448" s="50">
        <v>6.7</v>
      </c>
    </row>
    <row r="449" spans="1:77" s="48" customFormat="1" ht="24" customHeight="1">
      <c r="A449" s="223">
        <v>530</v>
      </c>
      <c r="B449" s="169" t="s">
        <v>853</v>
      </c>
      <c r="C449" s="53" t="s">
        <v>1157</v>
      </c>
      <c r="D449" s="302" t="s">
        <v>1494</v>
      </c>
      <c r="E449" s="132"/>
      <c r="F449" s="132">
        <f t="shared" si="148"/>
        <v>2.6315789473684208E-7</v>
      </c>
      <c r="G449" s="152">
        <v>43231</v>
      </c>
      <c r="H449" s="152"/>
      <c r="I449" s="131" t="s">
        <v>24</v>
      </c>
      <c r="J449" s="66"/>
      <c r="K449" s="52"/>
      <c r="L449" s="54"/>
      <c r="M449" s="55"/>
      <c r="N449" s="54"/>
      <c r="O449" s="55"/>
      <c r="P449" s="54"/>
      <c r="Q449" s="55"/>
      <c r="R449" s="54"/>
      <c r="S449" s="55"/>
      <c r="T449" s="54"/>
      <c r="U449" s="55"/>
      <c r="V449" s="56"/>
      <c r="W449" s="55"/>
      <c r="X449" s="56"/>
      <c r="Y449" s="55"/>
      <c r="Z449" s="56"/>
      <c r="AA449" s="55"/>
      <c r="AB449" s="56">
        <v>4.0000000000000002E-4</v>
      </c>
      <c r="AC449" s="55">
        <v>36557</v>
      </c>
      <c r="AD449" s="56">
        <v>9.9999999999999995E-8</v>
      </c>
      <c r="AE449" s="55">
        <v>36800</v>
      </c>
      <c r="AF449" s="56">
        <v>3.8</v>
      </c>
      <c r="AG449" s="56">
        <f t="shared" si="131"/>
        <v>2.6315789473684208E-7</v>
      </c>
      <c r="AH449" s="55">
        <v>36251</v>
      </c>
      <c r="AI449" s="56">
        <v>13000</v>
      </c>
      <c r="AJ449" s="55">
        <v>36800</v>
      </c>
      <c r="AK449" s="56"/>
      <c r="AL449" s="55"/>
      <c r="AM449" s="54">
        <v>1.3</v>
      </c>
      <c r="AN449" s="54">
        <f t="shared" si="130"/>
        <v>7.6923076923076915E-7</v>
      </c>
      <c r="AO449" s="55">
        <v>31778</v>
      </c>
      <c r="AP449" s="54"/>
      <c r="AQ449" s="55"/>
      <c r="AR449" s="54"/>
      <c r="AS449" s="55"/>
      <c r="AT449" s="54"/>
      <c r="AU449" s="56" t="str">
        <f t="shared" si="140"/>
        <v/>
      </c>
      <c r="AV449" s="56"/>
      <c r="AW449" s="54"/>
      <c r="AX449" s="54"/>
      <c r="AY449" s="69">
        <f t="shared" si="139"/>
        <v>1</v>
      </c>
      <c r="AZ449" s="69">
        <v>1</v>
      </c>
      <c r="BA449" s="50">
        <v>0.1</v>
      </c>
      <c r="BB449" s="80" t="s">
        <v>1142</v>
      </c>
      <c r="BC449" s="81">
        <f t="shared" si="147"/>
        <v>2.6315789473684208E-7</v>
      </c>
      <c r="BD449" s="149">
        <f t="shared" si="141"/>
        <v>2.6315789473684208E-7</v>
      </c>
      <c r="BE449" s="150" t="s">
        <v>1389</v>
      </c>
      <c r="BF449" s="150" t="str">
        <f t="shared" si="145"/>
        <v>O</v>
      </c>
      <c r="BG449" s="151">
        <f t="shared" si="143"/>
        <v>43231</v>
      </c>
      <c r="BH449" s="149">
        <f t="shared" si="132"/>
        <v>4.0000000000000002E-4</v>
      </c>
      <c r="BI449" s="150" t="str">
        <f t="shared" si="133"/>
        <v>--</v>
      </c>
      <c r="BJ449" s="150" t="str">
        <f t="shared" si="134"/>
        <v>O</v>
      </c>
      <c r="BK449" s="151">
        <f t="shared" si="135"/>
        <v>36557</v>
      </c>
      <c r="BL449" s="49" t="str">
        <f t="shared" si="136"/>
        <v/>
      </c>
      <c r="BM449" s="50" t="str">
        <f t="shared" si="146"/>
        <v/>
      </c>
      <c r="BN449" s="49" t="str">
        <f t="shared" si="137"/>
        <v/>
      </c>
      <c r="BO449" s="50" t="str">
        <f t="shared" si="138"/>
        <v/>
      </c>
      <c r="BP449" s="50"/>
      <c r="BQ449" s="50"/>
      <c r="BR449" s="80"/>
      <c r="BS449" s="81"/>
      <c r="BT449" s="51"/>
      <c r="BU449" s="81"/>
      <c r="BV449" s="50">
        <v>26</v>
      </c>
      <c r="BW449" s="50">
        <v>7.6</v>
      </c>
      <c r="BX449" s="50">
        <v>310</v>
      </c>
      <c r="BY449" s="50">
        <v>6.7</v>
      </c>
    </row>
    <row r="450" spans="1:77" s="48" customFormat="1" ht="24" customHeight="1">
      <c r="A450" s="223">
        <v>531</v>
      </c>
      <c r="B450" s="169" t="s">
        <v>854</v>
      </c>
      <c r="C450" s="53" t="s">
        <v>1158</v>
      </c>
      <c r="D450" s="302" t="s">
        <v>1494</v>
      </c>
      <c r="E450" s="132"/>
      <c r="F450" s="132">
        <f t="shared" si="148"/>
        <v>2.6315789473684208E-7</v>
      </c>
      <c r="G450" s="152">
        <v>43231</v>
      </c>
      <c r="H450" s="152"/>
      <c r="I450" s="131" t="s">
        <v>24</v>
      </c>
      <c r="J450" s="66"/>
      <c r="K450" s="52"/>
      <c r="L450" s="54"/>
      <c r="M450" s="55"/>
      <c r="N450" s="54"/>
      <c r="O450" s="55"/>
      <c r="P450" s="54"/>
      <c r="Q450" s="55"/>
      <c r="R450" s="54"/>
      <c r="S450" s="55"/>
      <c r="T450" s="54"/>
      <c r="U450" s="55"/>
      <c r="V450" s="56"/>
      <c r="W450" s="55"/>
      <c r="X450" s="56"/>
      <c r="Y450" s="55"/>
      <c r="Z450" s="56"/>
      <c r="AA450" s="55"/>
      <c r="AB450" s="56">
        <v>4.0000000000000002E-4</v>
      </c>
      <c r="AC450" s="55">
        <v>36557</v>
      </c>
      <c r="AD450" s="56">
        <v>9.9999999999999995E-8</v>
      </c>
      <c r="AE450" s="55">
        <v>36800</v>
      </c>
      <c r="AF450" s="56">
        <v>3.8</v>
      </c>
      <c r="AG450" s="56">
        <f t="shared" si="131"/>
        <v>2.6315789473684208E-7</v>
      </c>
      <c r="AH450" s="55">
        <v>36251</v>
      </c>
      <c r="AI450" s="56">
        <v>13000</v>
      </c>
      <c r="AJ450" s="55">
        <v>36800</v>
      </c>
      <c r="AK450" s="56"/>
      <c r="AL450" s="55"/>
      <c r="AM450" s="54">
        <v>1.3</v>
      </c>
      <c r="AN450" s="54">
        <f t="shared" si="130"/>
        <v>7.6923076923076915E-7</v>
      </c>
      <c r="AO450" s="55">
        <v>31837</v>
      </c>
      <c r="AP450" s="54"/>
      <c r="AQ450" s="55"/>
      <c r="AR450" s="54"/>
      <c r="AS450" s="55"/>
      <c r="AT450" s="54"/>
      <c r="AU450" s="56" t="str">
        <f t="shared" si="140"/>
        <v/>
      </c>
      <c r="AV450" s="56"/>
      <c r="AW450" s="54"/>
      <c r="AX450" s="54"/>
      <c r="AY450" s="69">
        <f t="shared" si="139"/>
        <v>1</v>
      </c>
      <c r="AZ450" s="69">
        <v>1</v>
      </c>
      <c r="BA450" s="50">
        <v>0.1</v>
      </c>
      <c r="BB450" s="80" t="s">
        <v>1142</v>
      </c>
      <c r="BC450" s="81">
        <f t="shared" si="147"/>
        <v>2.6315789473684208E-7</v>
      </c>
      <c r="BD450" s="149">
        <f t="shared" si="141"/>
        <v>2.6315789473684208E-7</v>
      </c>
      <c r="BE450" s="150" t="s">
        <v>1389</v>
      </c>
      <c r="BF450" s="150" t="str">
        <f t="shared" si="145"/>
        <v>O</v>
      </c>
      <c r="BG450" s="151">
        <f t="shared" si="143"/>
        <v>43231</v>
      </c>
      <c r="BH450" s="149">
        <f t="shared" si="132"/>
        <v>4.0000000000000002E-4</v>
      </c>
      <c r="BI450" s="150" t="str">
        <f t="shared" si="133"/>
        <v>--</v>
      </c>
      <c r="BJ450" s="150" t="str">
        <f t="shared" si="134"/>
        <v>O</v>
      </c>
      <c r="BK450" s="151">
        <f t="shared" si="135"/>
        <v>36557</v>
      </c>
      <c r="BL450" s="49" t="str">
        <f t="shared" si="136"/>
        <v/>
      </c>
      <c r="BM450" s="50" t="str">
        <f t="shared" si="146"/>
        <v/>
      </c>
      <c r="BN450" s="49" t="str">
        <f t="shared" si="137"/>
        <v/>
      </c>
      <c r="BO450" s="50" t="str">
        <f t="shared" si="138"/>
        <v/>
      </c>
      <c r="BP450" s="50"/>
      <c r="BQ450" s="50"/>
      <c r="BR450" s="80"/>
      <c r="BS450" s="81"/>
      <c r="BT450" s="51"/>
      <c r="BU450" s="81"/>
      <c r="BV450" s="50">
        <v>26</v>
      </c>
      <c r="BW450" s="50">
        <v>7.6</v>
      </c>
      <c r="BX450" s="50">
        <v>310</v>
      </c>
      <c r="BY450" s="50">
        <v>6.7</v>
      </c>
    </row>
    <row r="451" spans="1:77" s="48" customFormat="1" ht="24" customHeight="1">
      <c r="A451" s="223">
        <v>532</v>
      </c>
      <c r="B451" s="169" t="s">
        <v>855</v>
      </c>
      <c r="C451" s="53" t="s">
        <v>1159</v>
      </c>
      <c r="D451" s="302" t="s">
        <v>1494</v>
      </c>
      <c r="E451" s="132"/>
      <c r="F451" s="132">
        <f t="shared" si="148"/>
        <v>2.6315789473684207E-6</v>
      </c>
      <c r="G451" s="152">
        <v>43231</v>
      </c>
      <c r="H451" s="152"/>
      <c r="I451" s="131" t="s">
        <v>24</v>
      </c>
      <c r="J451" s="66"/>
      <c r="K451" s="52"/>
      <c r="L451" s="54"/>
      <c r="M451" s="55"/>
      <c r="N451" s="54"/>
      <c r="O451" s="55"/>
      <c r="P451" s="54"/>
      <c r="Q451" s="55"/>
      <c r="R451" s="54"/>
      <c r="S451" s="55"/>
      <c r="T451" s="54"/>
      <c r="U451" s="55"/>
      <c r="V451" s="56"/>
      <c r="W451" s="55"/>
      <c r="X451" s="56"/>
      <c r="Y451" s="55"/>
      <c r="Z451" s="56"/>
      <c r="AA451" s="55"/>
      <c r="AB451" s="56">
        <v>4.0000000000000001E-3</v>
      </c>
      <c r="AC451" s="55">
        <v>36557</v>
      </c>
      <c r="AD451" s="56">
        <v>9.9999999999999995E-7</v>
      </c>
      <c r="AE451" s="55">
        <v>36800</v>
      </c>
      <c r="AF451" s="56">
        <v>0.38</v>
      </c>
      <c r="AG451" s="56">
        <f t="shared" si="131"/>
        <v>2.6315789473684211E-6</v>
      </c>
      <c r="AH451" s="55">
        <v>36251</v>
      </c>
      <c r="AI451" s="56">
        <v>1300</v>
      </c>
      <c r="AJ451" s="55">
        <v>36800</v>
      </c>
      <c r="AK451" s="56"/>
      <c r="AL451" s="55"/>
      <c r="AM451" s="54"/>
      <c r="AN451" s="54" t="str">
        <f t="shared" si="130"/>
        <v/>
      </c>
      <c r="AO451" s="55"/>
      <c r="AP451" s="54"/>
      <c r="AQ451" s="55"/>
      <c r="AR451" s="54"/>
      <c r="AS451" s="55"/>
      <c r="AT451" s="54"/>
      <c r="AU451" s="56" t="str">
        <f t="shared" si="140"/>
        <v/>
      </c>
      <c r="AV451" s="56"/>
      <c r="AW451" s="54"/>
      <c r="AX451" s="54"/>
      <c r="AY451" s="69">
        <f t="shared" si="139"/>
        <v>1</v>
      </c>
      <c r="AZ451" s="69">
        <v>1</v>
      </c>
      <c r="BA451" s="50">
        <v>0.01</v>
      </c>
      <c r="BB451" s="80" t="s">
        <v>1142</v>
      </c>
      <c r="BC451" s="81">
        <f t="shared" si="147"/>
        <v>2.6315789473684207E-6</v>
      </c>
      <c r="BD451" s="149">
        <f t="shared" si="141"/>
        <v>2.6315789473684207E-6</v>
      </c>
      <c r="BE451" s="150" t="s">
        <v>1389</v>
      </c>
      <c r="BF451" s="150" t="str">
        <f t="shared" si="145"/>
        <v>O</v>
      </c>
      <c r="BG451" s="151">
        <f t="shared" si="143"/>
        <v>43231</v>
      </c>
      <c r="BH451" s="149">
        <f t="shared" si="132"/>
        <v>4.0000000000000001E-3</v>
      </c>
      <c r="BI451" s="150" t="str">
        <f t="shared" si="133"/>
        <v>--</v>
      </c>
      <c r="BJ451" s="150" t="str">
        <f t="shared" si="134"/>
        <v>O</v>
      </c>
      <c r="BK451" s="151">
        <f t="shared" si="135"/>
        <v>36557</v>
      </c>
      <c r="BL451" s="49" t="str">
        <f t="shared" si="136"/>
        <v/>
      </c>
      <c r="BM451" s="50" t="str">
        <f t="shared" si="146"/>
        <v/>
      </c>
      <c r="BN451" s="49" t="str">
        <f t="shared" si="137"/>
        <v/>
      </c>
      <c r="BO451" s="50" t="str">
        <f t="shared" si="138"/>
        <v/>
      </c>
      <c r="BP451" s="50"/>
      <c r="BQ451" s="50"/>
      <c r="BR451" s="80"/>
      <c r="BS451" s="81"/>
      <c r="BT451" s="51"/>
      <c r="BU451" s="81"/>
      <c r="BV451" s="50">
        <v>26</v>
      </c>
      <c r="BW451" s="50">
        <v>7.6</v>
      </c>
      <c r="BX451" s="50">
        <v>310</v>
      </c>
      <c r="BY451" s="50">
        <v>6.7</v>
      </c>
    </row>
    <row r="452" spans="1:77" s="48" customFormat="1" ht="15.75" customHeight="1">
      <c r="A452" s="223">
        <v>533</v>
      </c>
      <c r="B452" s="169" t="s">
        <v>856</v>
      </c>
      <c r="C452" s="53" t="s">
        <v>1294</v>
      </c>
      <c r="D452" s="302" t="s">
        <v>1494</v>
      </c>
      <c r="E452" s="132"/>
      <c r="F452" s="132">
        <f t="shared" si="148"/>
        <v>8.7719298245614029E-5</v>
      </c>
      <c r="G452" s="152">
        <v>43231</v>
      </c>
      <c r="H452" s="152"/>
      <c r="I452" s="131" t="s">
        <v>24</v>
      </c>
      <c r="J452" s="66"/>
      <c r="K452" s="52"/>
      <c r="L452" s="54"/>
      <c r="M452" s="55"/>
      <c r="N452" s="54"/>
      <c r="O452" s="55"/>
      <c r="P452" s="54"/>
      <c r="Q452" s="55"/>
      <c r="R452" s="54"/>
      <c r="S452" s="55"/>
      <c r="T452" s="54"/>
      <c r="U452" s="55"/>
      <c r="V452" s="56"/>
      <c r="W452" s="55"/>
      <c r="X452" s="56"/>
      <c r="Y452" s="55"/>
      <c r="Z452" s="56"/>
      <c r="AA452" s="55"/>
      <c r="AB452" s="56">
        <v>0.13</v>
      </c>
      <c r="AC452" s="55">
        <v>40544</v>
      </c>
      <c r="AD452" s="56">
        <v>3.3000000000000003E-5</v>
      </c>
      <c r="AE452" s="55">
        <v>40544</v>
      </c>
      <c r="AF452" s="56">
        <v>1.0999999999999999E-2</v>
      </c>
      <c r="AG452" s="56">
        <f t="shared" si="131"/>
        <v>9.0909090909090904E-5</v>
      </c>
      <c r="AH452" s="55">
        <v>40544</v>
      </c>
      <c r="AI452" s="56">
        <v>39</v>
      </c>
      <c r="AJ452" s="55">
        <v>40544</v>
      </c>
      <c r="AK452" s="56"/>
      <c r="AL452" s="55"/>
      <c r="AM452" s="54"/>
      <c r="AN452" s="54" t="str">
        <f t="shared" si="130"/>
        <v/>
      </c>
      <c r="AO452" s="55"/>
      <c r="AP452" s="54"/>
      <c r="AQ452" s="55"/>
      <c r="AR452" s="54"/>
      <c r="AS452" s="55"/>
      <c r="AT452" s="54"/>
      <c r="AU452" s="56" t="str">
        <f t="shared" si="140"/>
        <v/>
      </c>
      <c r="AV452" s="56"/>
      <c r="AW452" s="54"/>
      <c r="AX452" s="54"/>
      <c r="AY452" s="69">
        <f t="shared" si="139"/>
        <v>1</v>
      </c>
      <c r="AZ452" s="69">
        <v>1</v>
      </c>
      <c r="BA452" s="50">
        <v>2.9999999999999997E-4</v>
      </c>
      <c r="BB452" s="80" t="s">
        <v>1142</v>
      </c>
      <c r="BC452" s="81">
        <f t="shared" si="147"/>
        <v>8.7719298245614029E-5</v>
      </c>
      <c r="BD452" s="149">
        <f t="shared" si="141"/>
        <v>8.7719298245614029E-5</v>
      </c>
      <c r="BE452" s="150" t="s">
        <v>1389</v>
      </c>
      <c r="BF452" s="150" t="str">
        <f t="shared" si="145"/>
        <v>A</v>
      </c>
      <c r="BG452" s="151">
        <f t="shared" si="143"/>
        <v>43231</v>
      </c>
      <c r="BH452" s="149">
        <f t="shared" si="132"/>
        <v>0.13</v>
      </c>
      <c r="BI452" s="150" t="str">
        <f t="shared" si="133"/>
        <v>--</v>
      </c>
      <c r="BJ452" s="150" t="str">
        <f t="shared" si="134"/>
        <v>O</v>
      </c>
      <c r="BK452" s="151">
        <f t="shared" si="135"/>
        <v>40544</v>
      </c>
      <c r="BL452" s="49" t="str">
        <f t="shared" si="136"/>
        <v/>
      </c>
      <c r="BM452" s="50" t="str">
        <f t="shared" si="146"/>
        <v/>
      </c>
      <c r="BN452" s="49" t="str">
        <f t="shared" si="137"/>
        <v/>
      </c>
      <c r="BO452" s="50" t="str">
        <f t="shared" si="138"/>
        <v/>
      </c>
      <c r="BP452" s="50"/>
      <c r="BQ452" s="50"/>
      <c r="BR452" s="80"/>
      <c r="BS452" s="81"/>
      <c r="BT452" s="51"/>
      <c r="BU452" s="81"/>
      <c r="BV452" s="50">
        <v>26</v>
      </c>
      <c r="BW452" s="50">
        <v>7.6</v>
      </c>
      <c r="BX452" s="50">
        <v>310</v>
      </c>
      <c r="BY452" s="50">
        <v>6.7</v>
      </c>
    </row>
    <row r="453" spans="1:77" s="48" customFormat="1" ht="15" customHeight="1">
      <c r="A453" s="223">
        <v>539</v>
      </c>
      <c r="B453" s="169" t="s">
        <v>857</v>
      </c>
      <c r="C453" s="53" t="s">
        <v>858</v>
      </c>
      <c r="D453" s="302" t="s">
        <v>1494</v>
      </c>
      <c r="E453" s="132"/>
      <c r="F453" s="132">
        <f t="shared" si="148"/>
        <v>2.6315789473684208E-7</v>
      </c>
      <c r="G453" s="152">
        <v>43231</v>
      </c>
      <c r="H453" s="152"/>
      <c r="I453" s="131" t="s">
        <v>24</v>
      </c>
      <c r="J453" s="66"/>
      <c r="K453" s="52"/>
      <c r="L453" s="54"/>
      <c r="M453" s="55"/>
      <c r="N453" s="54"/>
      <c r="O453" s="55"/>
      <c r="P453" s="54"/>
      <c r="Q453" s="55"/>
      <c r="R453" s="54"/>
      <c r="S453" s="55"/>
      <c r="T453" s="54"/>
      <c r="U453" s="55"/>
      <c r="V453" s="56"/>
      <c r="W453" s="55"/>
      <c r="X453" s="56"/>
      <c r="Y453" s="55"/>
      <c r="Z453" s="56"/>
      <c r="AA453" s="55"/>
      <c r="AB453" s="56">
        <v>4.0000000000000002E-4</v>
      </c>
      <c r="AC453" s="55">
        <v>36557</v>
      </c>
      <c r="AD453" s="56">
        <v>9.9999999999999995E-8</v>
      </c>
      <c r="AE453" s="55">
        <v>36800</v>
      </c>
      <c r="AF453" s="56">
        <v>3.8</v>
      </c>
      <c r="AG453" s="56">
        <f t="shared" si="131"/>
        <v>2.6315789473684208E-7</v>
      </c>
      <c r="AH453" s="55">
        <v>36251</v>
      </c>
      <c r="AI453" s="56">
        <v>13000</v>
      </c>
      <c r="AJ453" s="55">
        <v>36800</v>
      </c>
      <c r="AK453" s="56"/>
      <c r="AL453" s="55"/>
      <c r="AM453" s="54"/>
      <c r="AN453" s="54" t="str">
        <f t="shared" si="130"/>
        <v/>
      </c>
      <c r="AO453" s="55"/>
      <c r="AP453" s="54"/>
      <c r="AQ453" s="55"/>
      <c r="AR453" s="54"/>
      <c r="AS453" s="55"/>
      <c r="AT453" s="54"/>
      <c r="AU453" s="56" t="str">
        <f t="shared" si="140"/>
        <v/>
      </c>
      <c r="AV453" s="56"/>
      <c r="AW453" s="54"/>
      <c r="AX453" s="54"/>
      <c r="AY453" s="69">
        <f t="shared" si="139"/>
        <v>1</v>
      </c>
      <c r="AZ453" s="69">
        <v>1</v>
      </c>
      <c r="BA453" s="50">
        <v>0.1</v>
      </c>
      <c r="BB453" s="80" t="s">
        <v>1142</v>
      </c>
      <c r="BC453" s="81">
        <f t="shared" si="147"/>
        <v>2.6315789473684208E-7</v>
      </c>
      <c r="BD453" s="149">
        <f t="shared" si="141"/>
        <v>2.6315789473684208E-7</v>
      </c>
      <c r="BE453" s="150" t="s">
        <v>1389</v>
      </c>
      <c r="BF453" s="150" t="str">
        <f t="shared" si="145"/>
        <v>O</v>
      </c>
      <c r="BG453" s="151">
        <f t="shared" si="143"/>
        <v>43231</v>
      </c>
      <c r="BH453" s="149">
        <f t="shared" si="132"/>
        <v>4.0000000000000002E-4</v>
      </c>
      <c r="BI453" s="150" t="str">
        <f t="shared" si="133"/>
        <v>--</v>
      </c>
      <c r="BJ453" s="150" t="str">
        <f t="shared" si="134"/>
        <v>O</v>
      </c>
      <c r="BK453" s="151">
        <f t="shared" si="135"/>
        <v>36557</v>
      </c>
      <c r="BL453" s="49" t="str">
        <f t="shared" si="136"/>
        <v/>
      </c>
      <c r="BM453" s="50" t="str">
        <f t="shared" si="146"/>
        <v/>
      </c>
      <c r="BN453" s="49" t="str">
        <f t="shared" si="137"/>
        <v/>
      </c>
      <c r="BO453" s="50" t="str">
        <f t="shared" si="138"/>
        <v/>
      </c>
      <c r="BP453" s="50"/>
      <c r="BQ453" s="50"/>
      <c r="BR453" s="80"/>
      <c r="BS453" s="81"/>
      <c r="BT453" s="51"/>
      <c r="BU453" s="81"/>
      <c r="BV453" s="50">
        <v>26</v>
      </c>
      <c r="BW453" s="50">
        <v>7.6</v>
      </c>
      <c r="BX453" s="50">
        <v>310</v>
      </c>
      <c r="BY453" s="50">
        <v>6.7</v>
      </c>
    </row>
    <row r="454" spans="1:77" s="48" customFormat="1" ht="24" customHeight="1">
      <c r="A454" s="223">
        <v>540</v>
      </c>
      <c r="B454" s="169" t="s">
        <v>859</v>
      </c>
      <c r="C454" s="53" t="s">
        <v>860</v>
      </c>
      <c r="D454" s="302" t="s">
        <v>1494</v>
      </c>
      <c r="E454" s="132"/>
      <c r="F454" s="132">
        <f t="shared" si="148"/>
        <v>8.7719298245614026E-7</v>
      </c>
      <c r="G454" s="152">
        <v>43231</v>
      </c>
      <c r="H454" s="152"/>
      <c r="I454" s="131" t="s">
        <v>24</v>
      </c>
      <c r="J454" s="66"/>
      <c r="K454" s="52"/>
      <c r="L454" s="54"/>
      <c r="M454" s="55"/>
      <c r="N454" s="54"/>
      <c r="O454" s="55"/>
      <c r="P454" s="54"/>
      <c r="Q454" s="55"/>
      <c r="R454" s="54"/>
      <c r="S454" s="55"/>
      <c r="T454" s="54"/>
      <c r="U454" s="55"/>
      <c r="V454" s="56"/>
      <c r="W454" s="55"/>
      <c r="X454" s="56"/>
      <c r="Y454" s="55"/>
      <c r="Z454" s="56"/>
      <c r="AA454" s="55"/>
      <c r="AB454" s="56">
        <v>1.2999999999999999E-3</v>
      </c>
      <c r="AC454" s="55">
        <v>40544</v>
      </c>
      <c r="AD454" s="56">
        <v>3.3000000000000002E-7</v>
      </c>
      <c r="AE454" s="55">
        <v>40544</v>
      </c>
      <c r="AF454" s="56">
        <v>1.1000000000000001</v>
      </c>
      <c r="AG454" s="56">
        <f t="shared" si="131"/>
        <v>9.0909090909090893E-7</v>
      </c>
      <c r="AH454" s="55">
        <v>40544</v>
      </c>
      <c r="AI454" s="56">
        <v>3900</v>
      </c>
      <c r="AJ454" s="55">
        <v>40544</v>
      </c>
      <c r="AK454" s="56"/>
      <c r="AL454" s="55"/>
      <c r="AM454" s="54"/>
      <c r="AN454" s="54" t="str">
        <f t="shared" si="130"/>
        <v/>
      </c>
      <c r="AO454" s="55"/>
      <c r="AP454" s="54"/>
      <c r="AQ454" s="55"/>
      <c r="AR454" s="54"/>
      <c r="AS454" s="55"/>
      <c r="AT454" s="54"/>
      <c r="AU454" s="56" t="str">
        <f t="shared" si="140"/>
        <v/>
      </c>
      <c r="AV454" s="56"/>
      <c r="AW454" s="54"/>
      <c r="AX454" s="54"/>
      <c r="AY454" s="69">
        <f t="shared" si="139"/>
        <v>1</v>
      </c>
      <c r="AZ454" s="69">
        <v>1</v>
      </c>
      <c r="BA454" s="50">
        <v>0.03</v>
      </c>
      <c r="BB454" s="80" t="s">
        <v>1142</v>
      </c>
      <c r="BC454" s="81">
        <f t="shared" si="147"/>
        <v>8.7719298245614026E-7</v>
      </c>
      <c r="BD454" s="149">
        <f t="shared" si="141"/>
        <v>8.7719298245614026E-7</v>
      </c>
      <c r="BE454" s="150" t="s">
        <v>1389</v>
      </c>
      <c r="BF454" s="150" t="str">
        <f t="shared" si="145"/>
        <v>A</v>
      </c>
      <c r="BG454" s="151">
        <f t="shared" si="143"/>
        <v>43231</v>
      </c>
      <c r="BH454" s="149">
        <f t="shared" si="132"/>
        <v>1.2999999999999999E-3</v>
      </c>
      <c r="BI454" s="150" t="str">
        <f t="shared" si="133"/>
        <v>--</v>
      </c>
      <c r="BJ454" s="150" t="str">
        <f t="shared" si="134"/>
        <v>O</v>
      </c>
      <c r="BK454" s="151">
        <f t="shared" si="135"/>
        <v>40544</v>
      </c>
      <c r="BL454" s="49" t="str">
        <f t="shared" si="136"/>
        <v/>
      </c>
      <c r="BM454" s="50" t="str">
        <f t="shared" si="146"/>
        <v/>
      </c>
      <c r="BN454" s="49" t="str">
        <f t="shared" si="137"/>
        <v/>
      </c>
      <c r="BO454" s="50" t="str">
        <f t="shared" si="138"/>
        <v/>
      </c>
      <c r="BP454" s="50"/>
      <c r="BQ454" s="50"/>
      <c r="BR454" s="80"/>
      <c r="BS454" s="81"/>
      <c r="BT454" s="51"/>
      <c r="BU454" s="81"/>
      <c r="BV454" s="50">
        <v>26</v>
      </c>
      <c r="BW454" s="50">
        <v>7.6</v>
      </c>
      <c r="BX454" s="50">
        <v>310</v>
      </c>
      <c r="BY454" s="50">
        <v>6.7</v>
      </c>
    </row>
    <row r="455" spans="1:77" s="48" customFormat="1" ht="24" customHeight="1">
      <c r="A455" s="223">
        <v>541</v>
      </c>
      <c r="B455" s="169" t="s">
        <v>861</v>
      </c>
      <c r="C455" s="53" t="s">
        <v>862</v>
      </c>
      <c r="D455" s="302" t="s">
        <v>1494</v>
      </c>
      <c r="E455" s="132"/>
      <c r="F455" s="132">
        <f t="shared" si="148"/>
        <v>8.7719298245614026E-8</v>
      </c>
      <c r="G455" s="152">
        <v>43231</v>
      </c>
      <c r="H455" s="152"/>
      <c r="I455" s="131" t="s">
        <v>24</v>
      </c>
      <c r="J455" s="66"/>
      <c r="K455" s="52"/>
      <c r="L455" s="54"/>
      <c r="M455" s="55"/>
      <c r="N455" s="54"/>
      <c r="O455" s="55"/>
      <c r="P455" s="54"/>
      <c r="Q455" s="55"/>
      <c r="R455" s="54"/>
      <c r="S455" s="55"/>
      <c r="T455" s="54">
        <v>2.9999999999999997E-8</v>
      </c>
      <c r="U455" s="55">
        <v>34455</v>
      </c>
      <c r="V455" s="56">
        <v>9.9999999999999995E-7</v>
      </c>
      <c r="W455" s="55">
        <v>34455</v>
      </c>
      <c r="X455" s="56"/>
      <c r="Y455" s="55"/>
      <c r="Z455" s="56"/>
      <c r="AA455" s="55"/>
      <c r="AB455" s="56">
        <v>1.2999999999999999E-4</v>
      </c>
      <c r="AC455" s="55">
        <v>40544</v>
      </c>
      <c r="AD455" s="56">
        <v>3.2999999999999998E-8</v>
      </c>
      <c r="AE455" s="55">
        <v>40544</v>
      </c>
      <c r="AF455" s="56">
        <v>11</v>
      </c>
      <c r="AG455" s="56">
        <f t="shared" si="131"/>
        <v>9.0909090909090901E-8</v>
      </c>
      <c r="AH455" s="55">
        <v>40544</v>
      </c>
      <c r="AI455" s="56">
        <v>39000</v>
      </c>
      <c r="AJ455" s="55">
        <v>40544</v>
      </c>
      <c r="AK455" s="56"/>
      <c r="AL455" s="55"/>
      <c r="AM455" s="54"/>
      <c r="AN455" s="54" t="str">
        <f t="shared" ref="AN455:AN521" si="149">IF(ISBLANK(AM455),"",0.000001/AM455)</f>
        <v/>
      </c>
      <c r="AO455" s="55"/>
      <c r="AP455" s="54"/>
      <c r="AQ455" s="55"/>
      <c r="AR455" s="54"/>
      <c r="AS455" s="55"/>
      <c r="AT455" s="54"/>
      <c r="AU455" s="56" t="str">
        <f t="shared" si="140"/>
        <v/>
      </c>
      <c r="AV455" s="56"/>
      <c r="AW455" s="54"/>
      <c r="AX455" s="54"/>
      <c r="AY455" s="69">
        <f t="shared" si="139"/>
        <v>1</v>
      </c>
      <c r="AZ455" s="69">
        <v>1</v>
      </c>
      <c r="BA455" s="50">
        <v>0.3</v>
      </c>
      <c r="BB455" s="80" t="s">
        <v>1142</v>
      </c>
      <c r="BC455" s="81">
        <f t="shared" si="147"/>
        <v>8.7719298245614026E-8</v>
      </c>
      <c r="BD455" s="149">
        <f t="shared" si="141"/>
        <v>8.7719298245614026E-8</v>
      </c>
      <c r="BE455" s="150" t="s">
        <v>1389</v>
      </c>
      <c r="BF455" s="150" t="str">
        <f t="shared" si="145"/>
        <v>A</v>
      </c>
      <c r="BG455" s="151">
        <f t="shared" si="143"/>
        <v>43231</v>
      </c>
      <c r="BH455" s="149">
        <f t="shared" ref="BH455:BH518" si="150">IF(AND(H455="",M455="",AC455="",AL455="",AX455=""), "--", IF(AND(H455&gt;=M455,H455&gt;=AC455,H455&gt;=AL455,H455&gt;=AX455), F455, IF(AND(M455&gt;=AC455,M455&gt;=AL455,M455&gt;=AX455), L455, IF(AND(AC455&gt;=AL455,AC455&gt;=AX455), AB455, IF(AL455&gt;=AX455, AK455, IF(ISNUMBER(AX455), AW455, "--"))))))</f>
        <v>1.2999999999999999E-4</v>
      </c>
      <c r="BI455" s="150" t="str">
        <f t="shared" ref="BI455:BI518" si="151">IF(BH455="","--", IF(BH455=F455,"A","--"))</f>
        <v>--</v>
      </c>
      <c r="BJ455" s="150" t="str">
        <f t="shared" ref="BJ455:BJ518" si="152">IF(BH455="--","--", IF(BH455=L455,"T", IF(BH455=AB455,"O", IF(BH455=AK455,"I", IF(BH455=AW455,"P", IF(BH455=F455,"A"))))))</f>
        <v>O</v>
      </c>
      <c r="BK455" s="151">
        <f t="shared" ref="BK455:BK518" si="153">IF(AND(H455="",M455="",AC455="",AL455="",AX455=""), "--", IF(AND(H455&gt;=M455,H455&gt;=AC455,H455&gt;=AL455,H455&gt;=AX455), H455, IF(AND(M455&gt;=AC455,M455&gt;=AL455,M455&gt;=AX455), M455, IF(AND(AC455&gt;=AL455,AC455&gt;=AX455), AC455, IF(AL455&gt;=AX455, AL455, IF(ISNUMBER(AX455), AX455, "--"))))))</f>
        <v>40544</v>
      </c>
      <c r="BL455" s="49" t="str">
        <f t="shared" ref="BL455:BL468" si="154">IF(ISNUMBER(J455),J455,IF(ISNUMBER(P455),P455,IF(ISNUMBER(X455),X455,IF(ISNUMBER(N455),N455,""))))</f>
        <v/>
      </c>
      <c r="BM455" s="50" t="str">
        <f t="shared" si="146"/>
        <v/>
      </c>
      <c r="BN455" s="49" t="str">
        <f t="shared" ref="BN455:BN518" si="155">IF(AND(ISNUMBER(BL455),ISNUMBER(BH455),BL455&lt;BH455),BH455,BL455)</f>
        <v/>
      </c>
      <c r="BO455" s="50" t="str">
        <f t="shared" ref="BO455:BO518" si="156">IF(COUNTBLANK(BL455),"", IF(BN455=BL455,BM455,BF455))</f>
        <v/>
      </c>
      <c r="BP455" s="50"/>
      <c r="BQ455" s="50"/>
      <c r="BR455" s="80"/>
      <c r="BS455" s="81"/>
      <c r="BT455" s="51"/>
      <c r="BU455" s="81"/>
      <c r="BV455" s="50">
        <v>26</v>
      </c>
      <c r="BW455" s="50">
        <v>7.6</v>
      </c>
      <c r="BX455" s="50">
        <v>310</v>
      </c>
      <c r="BY455" s="50">
        <v>6.7</v>
      </c>
    </row>
    <row r="456" spans="1:77" s="48" customFormat="1" ht="24" customHeight="1">
      <c r="A456" s="223">
        <v>542</v>
      </c>
      <c r="B456" s="169" t="s">
        <v>863</v>
      </c>
      <c r="C456" s="53" t="s">
        <v>864</v>
      </c>
      <c r="D456" s="302" t="s">
        <v>1494</v>
      </c>
      <c r="E456" s="132"/>
      <c r="F456" s="132">
        <f t="shared" si="148"/>
        <v>2.6315789473684208E-7</v>
      </c>
      <c r="G456" s="152">
        <v>43231</v>
      </c>
      <c r="H456" s="152"/>
      <c r="I456" s="131" t="s">
        <v>24</v>
      </c>
      <c r="J456" s="66"/>
      <c r="K456" s="52"/>
      <c r="L456" s="54"/>
      <c r="M456" s="55"/>
      <c r="N456" s="54"/>
      <c r="O456" s="55"/>
      <c r="P456" s="54"/>
      <c r="Q456" s="55"/>
      <c r="R456" s="54"/>
      <c r="S456" s="55"/>
      <c r="T456" s="54"/>
      <c r="U456" s="55"/>
      <c r="V456" s="56"/>
      <c r="W456" s="55"/>
      <c r="X456" s="56"/>
      <c r="Y456" s="55"/>
      <c r="Z456" s="56"/>
      <c r="AA456" s="55"/>
      <c r="AB456" s="56">
        <v>4.0000000000000002E-4</v>
      </c>
      <c r="AC456" s="55">
        <v>36557</v>
      </c>
      <c r="AD456" s="56">
        <v>9.9999999999999995E-8</v>
      </c>
      <c r="AE456" s="55">
        <v>36800</v>
      </c>
      <c r="AF456" s="56">
        <v>3.8</v>
      </c>
      <c r="AG456" s="56">
        <f t="shared" ref="AG456:AG522" si="157">IF(ISBLANK(AF456),"",0.000001/AF456)</f>
        <v>2.6315789473684208E-7</v>
      </c>
      <c r="AH456" s="55">
        <v>36251</v>
      </c>
      <c r="AI456" s="56">
        <v>13000</v>
      </c>
      <c r="AJ456" s="55">
        <v>36800</v>
      </c>
      <c r="AK456" s="56"/>
      <c r="AL456" s="55"/>
      <c r="AM456" s="54"/>
      <c r="AN456" s="54" t="str">
        <f t="shared" si="149"/>
        <v/>
      </c>
      <c r="AO456" s="55"/>
      <c r="AP456" s="54"/>
      <c r="AQ456" s="55"/>
      <c r="AR456" s="54"/>
      <c r="AS456" s="55"/>
      <c r="AT456" s="54"/>
      <c r="AU456" s="56" t="str">
        <f t="shared" si="140"/>
        <v/>
      </c>
      <c r="AV456" s="56"/>
      <c r="AW456" s="54"/>
      <c r="AX456" s="54"/>
      <c r="AY456" s="69">
        <f t="shared" ref="AY456:AY519" si="158">IF(F456&amp;L456&amp;N456&amp;P456&amp;X456&amp;Z456&amp;AB456&amp;AF456&amp;AK456&amp;AM456&amp;AT456&amp;AW456&lt;&gt;"",1,"")</f>
        <v>1</v>
      </c>
      <c r="AZ456" s="69">
        <v>1</v>
      </c>
      <c r="BA456" s="50">
        <v>0.1</v>
      </c>
      <c r="BB456" s="80" t="s">
        <v>1142</v>
      </c>
      <c r="BC456" s="81">
        <f t="shared" si="147"/>
        <v>2.6315789473684208E-7</v>
      </c>
      <c r="BD456" s="149">
        <f t="shared" si="141"/>
        <v>2.6315789473684208E-7</v>
      </c>
      <c r="BE456" s="150" t="s">
        <v>1389</v>
      </c>
      <c r="BF456" s="150" t="str">
        <f t="shared" si="145"/>
        <v>O</v>
      </c>
      <c r="BG456" s="151">
        <f t="shared" si="143"/>
        <v>43231</v>
      </c>
      <c r="BH456" s="149">
        <f t="shared" si="150"/>
        <v>4.0000000000000002E-4</v>
      </c>
      <c r="BI456" s="150" t="str">
        <f t="shared" si="151"/>
        <v>--</v>
      </c>
      <c r="BJ456" s="150" t="str">
        <f t="shared" si="152"/>
        <v>O</v>
      </c>
      <c r="BK456" s="151">
        <f t="shared" si="153"/>
        <v>36557</v>
      </c>
      <c r="BL456" s="49" t="str">
        <f t="shared" si="154"/>
        <v/>
      </c>
      <c r="BM456" s="50" t="str">
        <f t="shared" si="146"/>
        <v/>
      </c>
      <c r="BN456" s="49" t="str">
        <f t="shared" si="155"/>
        <v/>
      </c>
      <c r="BO456" s="50" t="str">
        <f t="shared" si="156"/>
        <v/>
      </c>
      <c r="BP456" s="50"/>
      <c r="BQ456" s="50"/>
      <c r="BR456" s="80"/>
      <c r="BS456" s="81"/>
      <c r="BT456" s="51"/>
      <c r="BU456" s="81"/>
      <c r="BV456" s="50">
        <v>26</v>
      </c>
      <c r="BW456" s="50">
        <v>7.6</v>
      </c>
      <c r="BX456" s="50">
        <v>310</v>
      </c>
      <c r="BY456" s="50">
        <v>6.7</v>
      </c>
    </row>
    <row r="457" spans="1:77" s="48" customFormat="1" ht="24" customHeight="1">
      <c r="A457" s="223">
        <v>543</v>
      </c>
      <c r="B457" s="169" t="s">
        <v>865</v>
      </c>
      <c r="C457" s="53" t="s">
        <v>866</v>
      </c>
      <c r="D457" s="302" t="s">
        <v>1494</v>
      </c>
      <c r="E457" s="132"/>
      <c r="F457" s="132">
        <f t="shared" si="148"/>
        <v>2.6315789473684208E-7</v>
      </c>
      <c r="G457" s="152">
        <v>43231</v>
      </c>
      <c r="H457" s="152"/>
      <c r="I457" s="131" t="s">
        <v>24</v>
      </c>
      <c r="J457" s="66"/>
      <c r="K457" s="52"/>
      <c r="L457" s="54"/>
      <c r="M457" s="55"/>
      <c r="N457" s="54"/>
      <c r="O457" s="55"/>
      <c r="P457" s="54"/>
      <c r="Q457" s="55"/>
      <c r="R457" s="54"/>
      <c r="S457" s="55"/>
      <c r="T457" s="54"/>
      <c r="U457" s="55"/>
      <c r="V457" s="56"/>
      <c r="W457" s="55"/>
      <c r="X457" s="56"/>
      <c r="Y457" s="55"/>
      <c r="Z457" s="56"/>
      <c r="AA457" s="55"/>
      <c r="AB457" s="56">
        <v>4.0000000000000002E-4</v>
      </c>
      <c r="AC457" s="55">
        <v>36557</v>
      </c>
      <c r="AD457" s="56">
        <v>9.9999999999999995E-8</v>
      </c>
      <c r="AE457" s="55">
        <v>36800</v>
      </c>
      <c r="AF457" s="56">
        <v>3.8</v>
      </c>
      <c r="AG457" s="56">
        <f t="shared" si="157"/>
        <v>2.6315789473684208E-7</v>
      </c>
      <c r="AH457" s="55">
        <v>36251</v>
      </c>
      <c r="AI457" s="56">
        <v>13000</v>
      </c>
      <c r="AJ457" s="55">
        <v>36800</v>
      </c>
      <c r="AK457" s="56"/>
      <c r="AL457" s="55"/>
      <c r="AM457" s="54"/>
      <c r="AN457" s="54" t="str">
        <f t="shared" si="149"/>
        <v/>
      </c>
      <c r="AO457" s="55"/>
      <c r="AP457" s="54"/>
      <c r="AQ457" s="55"/>
      <c r="AR457" s="54"/>
      <c r="AS457" s="55"/>
      <c r="AT457" s="54"/>
      <c r="AU457" s="56" t="str">
        <f t="shared" si="140"/>
        <v/>
      </c>
      <c r="AV457" s="56"/>
      <c r="AW457" s="54"/>
      <c r="AX457" s="54"/>
      <c r="AY457" s="69">
        <f t="shared" si="158"/>
        <v>1</v>
      </c>
      <c r="AZ457" s="69">
        <v>1</v>
      </c>
      <c r="BA457" s="50">
        <v>0.1</v>
      </c>
      <c r="BB457" s="80" t="s">
        <v>1142</v>
      </c>
      <c r="BC457" s="81">
        <f t="shared" si="147"/>
        <v>2.6315789473684208E-7</v>
      </c>
      <c r="BD457" s="149">
        <f t="shared" si="141"/>
        <v>2.6315789473684208E-7</v>
      </c>
      <c r="BE457" s="150" t="s">
        <v>1389</v>
      </c>
      <c r="BF457" s="150" t="str">
        <f t="shared" si="145"/>
        <v>O</v>
      </c>
      <c r="BG457" s="151">
        <f t="shared" si="143"/>
        <v>43231</v>
      </c>
      <c r="BH457" s="149">
        <f t="shared" si="150"/>
        <v>4.0000000000000002E-4</v>
      </c>
      <c r="BI457" s="150" t="str">
        <f t="shared" si="151"/>
        <v>--</v>
      </c>
      <c r="BJ457" s="150" t="str">
        <f t="shared" si="152"/>
        <v>O</v>
      </c>
      <c r="BK457" s="151">
        <f t="shared" si="153"/>
        <v>36557</v>
      </c>
      <c r="BL457" s="49" t="str">
        <f t="shared" si="154"/>
        <v/>
      </c>
      <c r="BM457" s="50" t="str">
        <f t="shared" si="146"/>
        <v/>
      </c>
      <c r="BN457" s="49" t="str">
        <f t="shared" si="155"/>
        <v/>
      </c>
      <c r="BO457" s="50" t="str">
        <f t="shared" si="156"/>
        <v/>
      </c>
      <c r="BP457" s="50"/>
      <c r="BQ457" s="50"/>
      <c r="BR457" s="80"/>
      <c r="BS457" s="81"/>
      <c r="BT457" s="51"/>
      <c r="BU457" s="81"/>
      <c r="BV457" s="50">
        <v>26</v>
      </c>
      <c r="BW457" s="50">
        <v>7.6</v>
      </c>
      <c r="BX457" s="50">
        <v>310</v>
      </c>
      <c r="BY457" s="50">
        <v>6.7</v>
      </c>
    </row>
    <row r="458" spans="1:77" s="48" customFormat="1" ht="24" customHeight="1">
      <c r="A458" s="223">
        <v>544</v>
      </c>
      <c r="B458" s="169" t="s">
        <v>867</v>
      </c>
      <c r="C458" s="53" t="s">
        <v>868</v>
      </c>
      <c r="D458" s="302" t="s">
        <v>1494</v>
      </c>
      <c r="E458" s="132"/>
      <c r="F458" s="132">
        <f t="shared" si="148"/>
        <v>2.6315789473684208E-7</v>
      </c>
      <c r="G458" s="152">
        <v>43231</v>
      </c>
      <c r="H458" s="152"/>
      <c r="I458" s="131" t="s">
        <v>24</v>
      </c>
      <c r="J458" s="66"/>
      <c r="K458" s="52"/>
      <c r="L458" s="54"/>
      <c r="M458" s="55"/>
      <c r="N458" s="54"/>
      <c r="O458" s="55"/>
      <c r="P458" s="54"/>
      <c r="Q458" s="55"/>
      <c r="R458" s="54"/>
      <c r="S458" s="55"/>
      <c r="T458" s="54"/>
      <c r="U458" s="55"/>
      <c r="V458" s="56"/>
      <c r="W458" s="55"/>
      <c r="X458" s="56"/>
      <c r="Y458" s="55"/>
      <c r="Z458" s="56"/>
      <c r="AA458" s="55"/>
      <c r="AB458" s="56">
        <v>4.0000000000000002E-4</v>
      </c>
      <c r="AC458" s="55">
        <v>36557</v>
      </c>
      <c r="AD458" s="56">
        <v>9.9999999999999995E-8</v>
      </c>
      <c r="AE458" s="55">
        <v>36800</v>
      </c>
      <c r="AF458" s="56">
        <v>3.8</v>
      </c>
      <c r="AG458" s="56">
        <f t="shared" si="157"/>
        <v>2.6315789473684208E-7</v>
      </c>
      <c r="AH458" s="55">
        <v>36251</v>
      </c>
      <c r="AI458" s="56">
        <v>13000</v>
      </c>
      <c r="AJ458" s="55">
        <v>36800</v>
      </c>
      <c r="AK458" s="56"/>
      <c r="AL458" s="55"/>
      <c r="AM458" s="54"/>
      <c r="AN458" s="54" t="str">
        <f t="shared" si="149"/>
        <v/>
      </c>
      <c r="AO458" s="55"/>
      <c r="AP458" s="54"/>
      <c r="AQ458" s="55"/>
      <c r="AR458" s="54"/>
      <c r="AS458" s="55"/>
      <c r="AT458" s="54"/>
      <c r="AU458" s="56" t="str">
        <f t="shared" si="140"/>
        <v/>
      </c>
      <c r="AV458" s="56"/>
      <c r="AW458" s="54"/>
      <c r="AX458" s="54"/>
      <c r="AY458" s="69">
        <f t="shared" si="158"/>
        <v>1</v>
      </c>
      <c r="AZ458" s="69">
        <v>1</v>
      </c>
      <c r="BA458" s="50">
        <v>0.1</v>
      </c>
      <c r="BB458" s="80" t="s">
        <v>1142</v>
      </c>
      <c r="BC458" s="81">
        <f t="shared" si="147"/>
        <v>2.6315789473684208E-7</v>
      </c>
      <c r="BD458" s="149">
        <f t="shared" si="141"/>
        <v>2.6315789473684208E-7</v>
      </c>
      <c r="BE458" s="150" t="s">
        <v>1389</v>
      </c>
      <c r="BF458" s="150" t="str">
        <f t="shared" si="145"/>
        <v>O</v>
      </c>
      <c r="BG458" s="151">
        <f t="shared" si="143"/>
        <v>43231</v>
      </c>
      <c r="BH458" s="149">
        <f t="shared" si="150"/>
        <v>4.0000000000000002E-4</v>
      </c>
      <c r="BI458" s="150" t="str">
        <f t="shared" si="151"/>
        <v>--</v>
      </c>
      <c r="BJ458" s="150" t="str">
        <f t="shared" si="152"/>
        <v>O</v>
      </c>
      <c r="BK458" s="151">
        <f t="shared" si="153"/>
        <v>36557</v>
      </c>
      <c r="BL458" s="49" t="str">
        <f t="shared" si="154"/>
        <v/>
      </c>
      <c r="BM458" s="50" t="str">
        <f t="shared" si="146"/>
        <v/>
      </c>
      <c r="BN458" s="49" t="str">
        <f t="shared" si="155"/>
        <v/>
      </c>
      <c r="BO458" s="50" t="str">
        <f t="shared" si="156"/>
        <v/>
      </c>
      <c r="BP458" s="50"/>
      <c r="BQ458" s="50"/>
      <c r="BR458" s="80"/>
      <c r="BS458" s="81"/>
      <c r="BT458" s="51"/>
      <c r="BU458" s="81"/>
      <c r="BV458" s="50">
        <v>26</v>
      </c>
      <c r="BW458" s="50">
        <v>7.6</v>
      </c>
      <c r="BX458" s="50">
        <v>310</v>
      </c>
      <c r="BY458" s="50">
        <v>6.7</v>
      </c>
    </row>
    <row r="459" spans="1:77" s="48" customFormat="1" ht="24" customHeight="1">
      <c r="A459" s="223">
        <v>545</v>
      </c>
      <c r="B459" s="169" t="s">
        <v>869</v>
      </c>
      <c r="C459" s="53" t="s">
        <v>870</v>
      </c>
      <c r="D459" s="302" t="s">
        <v>1494</v>
      </c>
      <c r="E459" s="132"/>
      <c r="F459" s="132">
        <f t="shared" si="148"/>
        <v>2.6315789473684208E-7</v>
      </c>
      <c r="G459" s="152">
        <v>43231</v>
      </c>
      <c r="H459" s="152"/>
      <c r="I459" s="131" t="s">
        <v>24</v>
      </c>
      <c r="J459" s="66"/>
      <c r="K459" s="52"/>
      <c r="L459" s="54"/>
      <c r="M459" s="55"/>
      <c r="N459" s="54"/>
      <c r="O459" s="55"/>
      <c r="P459" s="54"/>
      <c r="Q459" s="55"/>
      <c r="R459" s="54"/>
      <c r="S459" s="55"/>
      <c r="T459" s="54"/>
      <c r="U459" s="55"/>
      <c r="V459" s="56"/>
      <c r="W459" s="55"/>
      <c r="X459" s="56"/>
      <c r="Y459" s="55"/>
      <c r="Z459" s="56"/>
      <c r="AA459" s="55"/>
      <c r="AB459" s="56">
        <v>4.0000000000000002E-4</v>
      </c>
      <c r="AC459" s="55">
        <v>36557</v>
      </c>
      <c r="AD459" s="56">
        <v>9.9999999999999995E-8</v>
      </c>
      <c r="AE459" s="55">
        <v>36800</v>
      </c>
      <c r="AF459" s="56">
        <v>3.8</v>
      </c>
      <c r="AG459" s="56">
        <f t="shared" si="157"/>
        <v>2.6315789473684208E-7</v>
      </c>
      <c r="AH459" s="55">
        <v>36251</v>
      </c>
      <c r="AI459" s="56">
        <v>13000</v>
      </c>
      <c r="AJ459" s="55">
        <v>36800</v>
      </c>
      <c r="AK459" s="56"/>
      <c r="AL459" s="55"/>
      <c r="AM459" s="54"/>
      <c r="AN459" s="54" t="str">
        <f t="shared" si="149"/>
        <v/>
      </c>
      <c r="AO459" s="55"/>
      <c r="AP459" s="54"/>
      <c r="AQ459" s="55"/>
      <c r="AR459" s="54"/>
      <c r="AS459" s="55"/>
      <c r="AT459" s="54"/>
      <c r="AU459" s="56" t="str">
        <f t="shared" si="140"/>
        <v/>
      </c>
      <c r="AV459" s="56"/>
      <c r="AW459" s="54"/>
      <c r="AX459" s="54"/>
      <c r="AY459" s="69">
        <f t="shared" si="158"/>
        <v>1</v>
      </c>
      <c r="AZ459" s="69">
        <v>1</v>
      </c>
      <c r="BA459" s="50">
        <v>0.1</v>
      </c>
      <c r="BB459" s="80" t="s">
        <v>1142</v>
      </c>
      <c r="BC459" s="81">
        <f t="shared" si="147"/>
        <v>2.6315789473684208E-7</v>
      </c>
      <c r="BD459" s="149">
        <f t="shared" si="141"/>
        <v>2.6315789473684208E-7</v>
      </c>
      <c r="BE459" s="150" t="s">
        <v>1389</v>
      </c>
      <c r="BF459" s="150" t="str">
        <f t="shared" si="145"/>
        <v>O</v>
      </c>
      <c r="BG459" s="151">
        <f t="shared" si="143"/>
        <v>43231</v>
      </c>
      <c r="BH459" s="149">
        <f t="shared" si="150"/>
        <v>4.0000000000000002E-4</v>
      </c>
      <c r="BI459" s="150" t="str">
        <f t="shared" si="151"/>
        <v>--</v>
      </c>
      <c r="BJ459" s="150" t="str">
        <f t="shared" si="152"/>
        <v>O</v>
      </c>
      <c r="BK459" s="151">
        <f t="shared" si="153"/>
        <v>36557</v>
      </c>
      <c r="BL459" s="49" t="str">
        <f t="shared" si="154"/>
        <v/>
      </c>
      <c r="BM459" s="50" t="str">
        <f t="shared" si="146"/>
        <v/>
      </c>
      <c r="BN459" s="49" t="str">
        <f t="shared" si="155"/>
        <v/>
      </c>
      <c r="BO459" s="50" t="str">
        <f t="shared" si="156"/>
        <v/>
      </c>
      <c r="BP459" s="50"/>
      <c r="BQ459" s="50"/>
      <c r="BR459" s="80"/>
      <c r="BS459" s="81"/>
      <c r="BT459" s="51"/>
      <c r="BU459" s="81"/>
      <c r="BV459" s="50">
        <v>26</v>
      </c>
      <c r="BW459" s="50">
        <v>7.6</v>
      </c>
      <c r="BX459" s="50">
        <v>310</v>
      </c>
      <c r="BY459" s="50">
        <v>6.7</v>
      </c>
    </row>
    <row r="460" spans="1:77" s="48" customFormat="1" ht="24" customHeight="1">
      <c r="A460" s="223">
        <v>546</v>
      </c>
      <c r="B460" s="169" t="s">
        <v>871</v>
      </c>
      <c r="C460" s="53" t="s">
        <v>872</v>
      </c>
      <c r="D460" s="302" t="s">
        <v>1494</v>
      </c>
      <c r="E460" s="132"/>
      <c r="F460" s="132">
        <f t="shared" si="148"/>
        <v>2.6315789473684207E-6</v>
      </c>
      <c r="G460" s="152">
        <v>43231</v>
      </c>
      <c r="H460" s="152"/>
      <c r="I460" s="131" t="s">
        <v>24</v>
      </c>
      <c r="J460" s="66"/>
      <c r="K460" s="52"/>
      <c r="L460" s="54"/>
      <c r="M460" s="55"/>
      <c r="N460" s="54"/>
      <c r="O460" s="55"/>
      <c r="P460" s="54"/>
      <c r="Q460" s="55"/>
      <c r="R460" s="54"/>
      <c r="S460" s="55"/>
      <c r="T460" s="54"/>
      <c r="U460" s="55"/>
      <c r="V460" s="56"/>
      <c r="W460" s="55"/>
      <c r="X460" s="56"/>
      <c r="Y460" s="55"/>
      <c r="Z460" s="56"/>
      <c r="AA460" s="55"/>
      <c r="AB460" s="56">
        <v>4.0000000000000001E-3</v>
      </c>
      <c r="AC460" s="55">
        <v>36557</v>
      </c>
      <c r="AD460" s="56">
        <v>9.9999999999999995E-7</v>
      </c>
      <c r="AE460" s="55">
        <v>36800</v>
      </c>
      <c r="AF460" s="56">
        <v>0.38</v>
      </c>
      <c r="AG460" s="56">
        <f t="shared" si="157"/>
        <v>2.6315789473684211E-6</v>
      </c>
      <c r="AH460" s="55">
        <v>36251</v>
      </c>
      <c r="AI460" s="56">
        <v>1300</v>
      </c>
      <c r="AJ460" s="55">
        <v>36800</v>
      </c>
      <c r="AK460" s="56"/>
      <c r="AL460" s="55"/>
      <c r="AM460" s="54"/>
      <c r="AN460" s="54" t="str">
        <f t="shared" si="149"/>
        <v/>
      </c>
      <c r="AO460" s="55"/>
      <c r="AP460" s="54"/>
      <c r="AQ460" s="55"/>
      <c r="AR460" s="54"/>
      <c r="AS460" s="55"/>
      <c r="AT460" s="54"/>
      <c r="AU460" s="56" t="str">
        <f t="shared" si="140"/>
        <v/>
      </c>
      <c r="AV460" s="56"/>
      <c r="AW460" s="54"/>
      <c r="AX460" s="54"/>
      <c r="AY460" s="69">
        <f t="shared" si="158"/>
        <v>1</v>
      </c>
      <c r="AZ460" s="69">
        <v>1</v>
      </c>
      <c r="BA460" s="50">
        <v>0.01</v>
      </c>
      <c r="BB460" s="80" t="s">
        <v>1142</v>
      </c>
      <c r="BC460" s="81">
        <f t="shared" si="147"/>
        <v>2.6315789473684207E-6</v>
      </c>
      <c r="BD460" s="149">
        <f t="shared" si="141"/>
        <v>2.6315789473684207E-6</v>
      </c>
      <c r="BE460" s="150" t="s">
        <v>1389</v>
      </c>
      <c r="BF460" s="150" t="str">
        <f t="shared" si="145"/>
        <v>O</v>
      </c>
      <c r="BG460" s="151">
        <f t="shared" si="143"/>
        <v>43231</v>
      </c>
      <c r="BH460" s="149">
        <f t="shared" si="150"/>
        <v>4.0000000000000001E-3</v>
      </c>
      <c r="BI460" s="150" t="str">
        <f t="shared" si="151"/>
        <v>--</v>
      </c>
      <c r="BJ460" s="150" t="str">
        <f t="shared" si="152"/>
        <v>O</v>
      </c>
      <c r="BK460" s="151">
        <f t="shared" si="153"/>
        <v>36557</v>
      </c>
      <c r="BL460" s="49" t="str">
        <f t="shared" si="154"/>
        <v/>
      </c>
      <c r="BM460" s="50" t="str">
        <f t="shared" si="146"/>
        <v/>
      </c>
      <c r="BN460" s="49" t="str">
        <f t="shared" si="155"/>
        <v/>
      </c>
      <c r="BO460" s="50" t="str">
        <f t="shared" si="156"/>
        <v/>
      </c>
      <c r="BP460" s="50"/>
      <c r="BQ460" s="50"/>
      <c r="BR460" s="80"/>
      <c r="BS460" s="81"/>
      <c r="BT460" s="51"/>
      <c r="BU460" s="81"/>
      <c r="BV460" s="50">
        <v>26</v>
      </c>
      <c r="BW460" s="50">
        <v>7.6</v>
      </c>
      <c r="BX460" s="50">
        <v>310</v>
      </c>
      <c r="BY460" s="50">
        <v>6.7</v>
      </c>
    </row>
    <row r="461" spans="1:77" s="48" customFormat="1" ht="28.5" customHeight="1">
      <c r="A461" s="223">
        <v>547</v>
      </c>
      <c r="B461" s="169" t="s">
        <v>873</v>
      </c>
      <c r="C461" s="53" t="s">
        <v>874</v>
      </c>
      <c r="D461" s="302" t="s">
        <v>1494</v>
      </c>
      <c r="E461" s="132"/>
      <c r="F461" s="132">
        <f t="shared" si="148"/>
        <v>2.6315789473684207E-6</v>
      </c>
      <c r="G461" s="152">
        <v>43231</v>
      </c>
      <c r="H461" s="152"/>
      <c r="I461" s="131" t="s">
        <v>24</v>
      </c>
      <c r="J461" s="66"/>
      <c r="K461" s="52"/>
      <c r="L461" s="54"/>
      <c r="M461" s="55"/>
      <c r="N461" s="54"/>
      <c r="O461" s="55"/>
      <c r="P461" s="54"/>
      <c r="Q461" s="55"/>
      <c r="R461" s="54"/>
      <c r="S461" s="55"/>
      <c r="T461" s="54"/>
      <c r="U461" s="55"/>
      <c r="V461" s="56"/>
      <c r="W461" s="55"/>
      <c r="X461" s="56"/>
      <c r="Y461" s="55"/>
      <c r="Z461" s="56"/>
      <c r="AA461" s="55"/>
      <c r="AB461" s="56">
        <v>4.0000000000000001E-3</v>
      </c>
      <c r="AC461" s="55">
        <v>36557</v>
      </c>
      <c r="AD461" s="56">
        <v>9.9999999999999995E-7</v>
      </c>
      <c r="AE461" s="55">
        <v>36800</v>
      </c>
      <c r="AF461" s="56">
        <v>0.38</v>
      </c>
      <c r="AG461" s="56">
        <f t="shared" si="157"/>
        <v>2.6315789473684211E-6</v>
      </c>
      <c r="AH461" s="55">
        <v>36251</v>
      </c>
      <c r="AI461" s="56">
        <v>1300</v>
      </c>
      <c r="AJ461" s="55">
        <v>36800</v>
      </c>
      <c r="AK461" s="56"/>
      <c r="AL461" s="55"/>
      <c r="AM461" s="54"/>
      <c r="AN461" s="54" t="str">
        <f t="shared" si="149"/>
        <v/>
      </c>
      <c r="AO461" s="55"/>
      <c r="AP461" s="54"/>
      <c r="AQ461" s="55"/>
      <c r="AR461" s="54"/>
      <c r="AS461" s="55"/>
      <c r="AT461" s="54"/>
      <c r="AU461" s="56" t="str">
        <f t="shared" ref="AU461:AU527" si="159">IF(ISBLANK(AT461),"",0.000001/(AT461/1000))</f>
        <v/>
      </c>
      <c r="AV461" s="56"/>
      <c r="AW461" s="54"/>
      <c r="AX461" s="54"/>
      <c r="AY461" s="69">
        <f t="shared" si="158"/>
        <v>1</v>
      </c>
      <c r="AZ461" s="69">
        <v>1</v>
      </c>
      <c r="BA461" s="50">
        <v>0.01</v>
      </c>
      <c r="BB461" s="80" t="s">
        <v>1142</v>
      </c>
      <c r="BC461" s="81">
        <f t="shared" si="147"/>
        <v>2.6315789473684207E-6</v>
      </c>
      <c r="BD461" s="149">
        <f t="shared" si="141"/>
        <v>2.6315789473684207E-6</v>
      </c>
      <c r="BE461" s="150" t="s">
        <v>1389</v>
      </c>
      <c r="BF461" s="150" t="str">
        <f t="shared" si="145"/>
        <v>O</v>
      </c>
      <c r="BG461" s="151">
        <f t="shared" si="143"/>
        <v>43231</v>
      </c>
      <c r="BH461" s="149">
        <f t="shared" si="150"/>
        <v>4.0000000000000001E-3</v>
      </c>
      <c r="BI461" s="150" t="str">
        <f t="shared" si="151"/>
        <v>--</v>
      </c>
      <c r="BJ461" s="150" t="str">
        <f t="shared" si="152"/>
        <v>O</v>
      </c>
      <c r="BK461" s="151">
        <f t="shared" si="153"/>
        <v>36557</v>
      </c>
      <c r="BL461" s="49" t="str">
        <f t="shared" si="154"/>
        <v/>
      </c>
      <c r="BM461" s="50" t="str">
        <f t="shared" si="146"/>
        <v/>
      </c>
      <c r="BN461" s="49" t="str">
        <f t="shared" si="155"/>
        <v/>
      </c>
      <c r="BO461" s="50" t="str">
        <f t="shared" si="156"/>
        <v/>
      </c>
      <c r="BP461" s="50"/>
      <c r="BQ461" s="50"/>
      <c r="BR461" s="80"/>
      <c r="BS461" s="81"/>
      <c r="BT461" s="51"/>
      <c r="BU461" s="81"/>
      <c r="BV461" s="50">
        <v>26</v>
      </c>
      <c r="BW461" s="50">
        <v>7.6</v>
      </c>
      <c r="BX461" s="50">
        <v>310</v>
      </c>
      <c r="BY461" s="50">
        <v>6.7</v>
      </c>
    </row>
    <row r="462" spans="1:77" s="48" customFormat="1" ht="17.25" customHeight="1">
      <c r="A462" s="223">
        <v>548</v>
      </c>
      <c r="B462" s="169" t="s">
        <v>875</v>
      </c>
      <c r="C462" s="53" t="s">
        <v>1293</v>
      </c>
      <c r="D462" s="302" t="s">
        <v>1494</v>
      </c>
      <c r="E462" s="132"/>
      <c r="F462" s="132">
        <f t="shared" si="148"/>
        <v>8.7719298245614029E-5</v>
      </c>
      <c r="G462" s="152">
        <v>43231</v>
      </c>
      <c r="H462" s="152"/>
      <c r="I462" s="131" t="s">
        <v>24</v>
      </c>
      <c r="J462" s="66"/>
      <c r="K462" s="52"/>
      <c r="L462" s="54"/>
      <c r="M462" s="55"/>
      <c r="N462" s="54"/>
      <c r="O462" s="55"/>
      <c r="P462" s="54"/>
      <c r="Q462" s="55"/>
      <c r="R462" s="54"/>
      <c r="S462" s="55"/>
      <c r="T462" s="54"/>
      <c r="U462" s="55"/>
      <c r="V462" s="56"/>
      <c r="W462" s="55"/>
      <c r="X462" s="56"/>
      <c r="Y462" s="55"/>
      <c r="Z462" s="56"/>
      <c r="AA462" s="55"/>
      <c r="AB462" s="56">
        <v>0.13</v>
      </c>
      <c r="AC462" s="55">
        <v>40544</v>
      </c>
      <c r="AD462" s="56">
        <v>3.3000000000000003E-5</v>
      </c>
      <c r="AE462" s="55">
        <v>40544</v>
      </c>
      <c r="AF462" s="56">
        <v>1.0999999999999999E-2</v>
      </c>
      <c r="AG462" s="56">
        <f t="shared" si="157"/>
        <v>9.0909090909090904E-5</v>
      </c>
      <c r="AH462" s="55">
        <v>40544</v>
      </c>
      <c r="AI462" s="56">
        <v>39</v>
      </c>
      <c r="AJ462" s="55">
        <v>40544</v>
      </c>
      <c r="AK462" s="56"/>
      <c r="AL462" s="55"/>
      <c r="AM462" s="54"/>
      <c r="AN462" s="54" t="str">
        <f t="shared" si="149"/>
        <v/>
      </c>
      <c r="AO462" s="55"/>
      <c r="AP462" s="54"/>
      <c r="AQ462" s="55"/>
      <c r="AR462" s="54"/>
      <c r="AS462" s="55"/>
      <c r="AT462" s="54"/>
      <c r="AU462" s="56" t="str">
        <f t="shared" si="159"/>
        <v/>
      </c>
      <c r="AV462" s="56"/>
      <c r="AW462" s="54"/>
      <c r="AX462" s="54"/>
      <c r="AY462" s="69">
        <f t="shared" si="158"/>
        <v>1</v>
      </c>
      <c r="AZ462" s="69">
        <v>1</v>
      </c>
      <c r="BA462" s="50">
        <v>2.9999999999999997E-4</v>
      </c>
      <c r="BB462" s="80" t="s">
        <v>1142</v>
      </c>
      <c r="BC462" s="81">
        <f t="shared" si="147"/>
        <v>8.7719298245614029E-5</v>
      </c>
      <c r="BD462" s="149">
        <f t="shared" ref="BD462:BD525" si="160">IF(AND(G462="",AH462="",AO462="",AV462=""), "--", IF(AND(G462&gt;=AH462,G462&gt;=AO462,G462&gt;=AV462), F462, IF(AND(AH462&gt;=AO462,AH462&gt;=AV462), AG462, IF(AO462&gt;=AV462, AN462, IF(ISNUMBER(AV462), AU462, "--")))))</f>
        <v>8.7719298245614029E-5</v>
      </c>
      <c r="BE462" s="150" t="s">
        <v>1389</v>
      </c>
      <c r="BF462" s="150" t="str">
        <f t="shared" si="145"/>
        <v>A</v>
      </c>
      <c r="BG462" s="151">
        <f t="shared" ref="BG462:BG525" si="161">IF(AND(G462="",AH462="",AO462="",AV462=""), "--", IF(AND(G462&gt;=AH462,G462&gt;=AO462,G462&gt;=AV462), G462, IF(AND(AH462&gt;=AO462,AH462&gt;=AV462), AH462, IF(AO462&gt;=AV462, AO462, IF(ISNUMBER(AV462), AV462, "--")))))</f>
        <v>43231</v>
      </c>
      <c r="BH462" s="149">
        <f t="shared" si="150"/>
        <v>0.13</v>
      </c>
      <c r="BI462" s="150" t="str">
        <f t="shared" si="151"/>
        <v>--</v>
      </c>
      <c r="BJ462" s="150" t="str">
        <f t="shared" si="152"/>
        <v>O</v>
      </c>
      <c r="BK462" s="151">
        <f t="shared" si="153"/>
        <v>40544</v>
      </c>
      <c r="BL462" s="49" t="str">
        <f t="shared" si="154"/>
        <v/>
      </c>
      <c r="BM462" s="50" t="str">
        <f t="shared" si="146"/>
        <v/>
      </c>
      <c r="BN462" s="49" t="str">
        <f t="shared" si="155"/>
        <v/>
      </c>
      <c r="BO462" s="50" t="str">
        <f t="shared" si="156"/>
        <v/>
      </c>
      <c r="BP462" s="50"/>
      <c r="BQ462" s="50"/>
      <c r="BR462" s="80"/>
      <c r="BS462" s="81"/>
      <c r="BT462" s="51"/>
      <c r="BU462" s="81"/>
      <c r="BV462" s="50">
        <v>26</v>
      </c>
      <c r="BW462" s="50">
        <v>7.6</v>
      </c>
      <c r="BX462" s="50">
        <v>310</v>
      </c>
      <c r="BY462" s="50">
        <v>6.7</v>
      </c>
    </row>
    <row r="463" spans="1:77" s="48" customFormat="1" ht="16.5" customHeight="1">
      <c r="A463" s="223">
        <v>401</v>
      </c>
      <c r="B463" s="291">
        <v>401</v>
      </c>
      <c r="C463" s="53" t="s">
        <v>876</v>
      </c>
      <c r="D463" s="13"/>
      <c r="E463" s="132">
        <v>2E-3</v>
      </c>
      <c r="F463" s="132">
        <f>F469</f>
        <v>1.6666666666666668E-3</v>
      </c>
      <c r="G463" s="152">
        <v>43231</v>
      </c>
      <c r="H463" s="152"/>
      <c r="I463" s="66" t="s">
        <v>24</v>
      </c>
      <c r="J463" s="66"/>
      <c r="K463" s="52" t="s">
        <v>25</v>
      </c>
      <c r="L463" s="54"/>
      <c r="M463" s="55"/>
      <c r="N463" s="54"/>
      <c r="O463" s="55"/>
      <c r="P463" s="54"/>
      <c r="Q463" s="55"/>
      <c r="R463" s="54"/>
      <c r="S463" s="55"/>
      <c r="T463" s="54"/>
      <c r="U463" s="55"/>
      <c r="V463" s="56"/>
      <c r="W463" s="55"/>
      <c r="X463" s="56"/>
      <c r="Y463" s="55"/>
      <c r="Z463" s="56"/>
      <c r="AA463" s="55"/>
      <c r="AB463" s="56"/>
      <c r="AC463" s="55"/>
      <c r="AD463" s="56"/>
      <c r="AE463" s="55"/>
      <c r="AF463" s="56">
        <v>1.1000000000000001E-3</v>
      </c>
      <c r="AG463" s="56">
        <f t="shared" si="157"/>
        <v>9.0909090909090898E-4</v>
      </c>
      <c r="AH463" s="55">
        <v>36251</v>
      </c>
      <c r="AI463" s="56">
        <v>12</v>
      </c>
      <c r="AJ463" s="55">
        <v>36800</v>
      </c>
      <c r="AK463" s="56"/>
      <c r="AL463" s="55"/>
      <c r="AM463" s="54"/>
      <c r="AN463" s="54" t="str">
        <f t="shared" si="149"/>
        <v/>
      </c>
      <c r="AO463" s="55"/>
      <c r="AP463" s="54"/>
      <c r="AQ463" s="55"/>
      <c r="AR463" s="54"/>
      <c r="AS463" s="55"/>
      <c r="AT463" s="54"/>
      <c r="AU463" s="56" t="str">
        <f t="shared" si="159"/>
        <v/>
      </c>
      <c r="AV463" s="56"/>
      <c r="AW463" s="54"/>
      <c r="AX463" s="54"/>
      <c r="AY463" s="69">
        <f t="shared" si="158"/>
        <v>1</v>
      </c>
      <c r="AZ463" s="69">
        <v>1</v>
      </c>
      <c r="BA463" s="50"/>
      <c r="BB463" s="51"/>
      <c r="BC463" s="51"/>
      <c r="BD463" s="149">
        <f t="shared" si="160"/>
        <v>1.6666666666666668E-3</v>
      </c>
      <c r="BE463" s="150" t="str">
        <f>IF(BD463="--","--", IF(BD463=F463,"A","--"))</f>
        <v>A</v>
      </c>
      <c r="BF463" s="150" t="str">
        <f t="shared" si="145"/>
        <v>A</v>
      </c>
      <c r="BG463" s="151">
        <f t="shared" si="161"/>
        <v>43231</v>
      </c>
      <c r="BH463" s="149" t="str">
        <f t="shared" si="150"/>
        <v>--</v>
      </c>
      <c r="BI463" s="150" t="str">
        <f t="shared" si="151"/>
        <v>--</v>
      </c>
      <c r="BJ463" s="150" t="str">
        <f t="shared" si="152"/>
        <v>--</v>
      </c>
      <c r="BK463" s="151" t="str">
        <f t="shared" si="153"/>
        <v>--</v>
      </c>
      <c r="BL463" s="49" t="str">
        <f t="shared" si="154"/>
        <v/>
      </c>
      <c r="BM463" s="50" t="str">
        <f t="shared" ref="BM463:BM468" si="162">IF(COUNTBLANK(BL463),"",IF(BL463=J463,"S",IF(BL463=P463,"T",IF(BL463=X463,"O",IF(BL463=N463,"Tint","")))))</f>
        <v/>
      </c>
      <c r="BN463" s="49" t="str">
        <f t="shared" si="155"/>
        <v/>
      </c>
      <c r="BO463" s="50" t="str">
        <f t="shared" si="156"/>
        <v/>
      </c>
      <c r="BP463" s="77">
        <f>(70*365*24)/((2*10+4*3+10*3+54*1)*365*24)*BD463</f>
        <v>1.0057471264367816E-3</v>
      </c>
      <c r="BQ463" s="104">
        <f>ROUND(BD463/BP463,1)</f>
        <v>1.7</v>
      </c>
      <c r="BR463" s="102">
        <f>ROUND(BS463/BD463,0)</f>
        <v>26</v>
      </c>
      <c r="BS463" s="49">
        <f>(70*365*24)/((2+4+6)*250*8)*BD463</f>
        <v>4.2583333333333334E-2</v>
      </c>
      <c r="BT463" s="78">
        <f>ROUND(BS463/BU463,1)</f>
        <v>4.2</v>
      </c>
      <c r="BU463" s="49">
        <f>(70*365*24)/((2*10+4*3+6*3)*250*8)*BD463</f>
        <v>1.022E-2</v>
      </c>
      <c r="BV463" s="50">
        <v>23</v>
      </c>
      <c r="BW463" s="50">
        <v>6.6</v>
      </c>
      <c r="BX463" s="50">
        <v>1</v>
      </c>
      <c r="BY463" s="50">
        <v>1</v>
      </c>
    </row>
    <row r="464" spans="1:77" s="48" customFormat="1" ht="15" customHeight="1">
      <c r="A464" s="223">
        <v>402</v>
      </c>
      <c r="B464" s="171" t="s">
        <v>877</v>
      </c>
      <c r="C464" s="36" t="s">
        <v>1321</v>
      </c>
      <c r="D464" s="304"/>
      <c r="E464" s="132"/>
      <c r="F464" s="132"/>
      <c r="G464" s="152"/>
      <c r="H464" s="152"/>
      <c r="I464" s="66"/>
      <c r="J464" s="66"/>
      <c r="K464" s="52"/>
      <c r="L464" s="54"/>
      <c r="M464" s="55"/>
      <c r="N464" s="54"/>
      <c r="O464" s="55"/>
      <c r="P464" s="54"/>
      <c r="Q464" s="55"/>
      <c r="R464" s="54"/>
      <c r="S464" s="55"/>
      <c r="T464" s="54">
        <v>0.6</v>
      </c>
      <c r="U464" s="55">
        <v>34912</v>
      </c>
      <c r="V464" s="56"/>
      <c r="W464" s="55"/>
      <c r="X464" s="56"/>
      <c r="Y464" s="55"/>
      <c r="Z464" s="56"/>
      <c r="AA464" s="55"/>
      <c r="AB464" s="56"/>
      <c r="AC464" s="55"/>
      <c r="AD464" s="56"/>
      <c r="AE464" s="55"/>
      <c r="AF464" s="56"/>
      <c r="AG464" s="56" t="str">
        <f t="shared" si="157"/>
        <v/>
      </c>
      <c r="AH464" s="55"/>
      <c r="AI464" s="56"/>
      <c r="AJ464" s="55"/>
      <c r="AK464" s="56"/>
      <c r="AL464" s="55"/>
      <c r="AM464" s="54"/>
      <c r="AN464" s="54" t="str">
        <f t="shared" si="149"/>
        <v/>
      </c>
      <c r="AO464" s="55"/>
      <c r="AP464" s="54">
        <v>0.06</v>
      </c>
      <c r="AQ464" s="55">
        <v>33178</v>
      </c>
      <c r="AR464" s="54"/>
      <c r="AS464" s="55"/>
      <c r="AT464" s="54"/>
      <c r="AU464" s="56" t="str">
        <f t="shared" si="159"/>
        <v/>
      </c>
      <c r="AV464" s="56"/>
      <c r="AW464" s="54"/>
      <c r="AX464" s="54"/>
      <c r="AY464" s="69" t="str">
        <f t="shared" si="158"/>
        <v/>
      </c>
      <c r="AZ464" s="69"/>
      <c r="BA464" s="58" t="s">
        <v>1245</v>
      </c>
      <c r="BB464" s="80"/>
      <c r="BC464" s="80"/>
      <c r="BD464" s="149" t="str">
        <f t="shared" si="160"/>
        <v>--</v>
      </c>
      <c r="BE464" s="150" t="str">
        <f>IF(BD464="--","--", IF(BD464=F464,"A","--"))</f>
        <v>--</v>
      </c>
      <c r="BF464" s="150" t="str">
        <f t="shared" si="145"/>
        <v>--</v>
      </c>
      <c r="BG464" s="151" t="str">
        <f t="shared" si="161"/>
        <v>--</v>
      </c>
      <c r="BH464" s="149" t="str">
        <f t="shared" si="150"/>
        <v>--</v>
      </c>
      <c r="BI464" s="150" t="str">
        <f t="shared" si="151"/>
        <v>--</v>
      </c>
      <c r="BJ464" s="150" t="str">
        <f t="shared" si="152"/>
        <v>--</v>
      </c>
      <c r="BK464" s="151" t="str">
        <f t="shared" si="153"/>
        <v>--</v>
      </c>
      <c r="BL464" s="49" t="str">
        <f t="shared" si="154"/>
        <v/>
      </c>
      <c r="BM464" s="50" t="str">
        <f t="shared" si="162"/>
        <v/>
      </c>
      <c r="BN464" s="49" t="str">
        <f t="shared" si="155"/>
        <v/>
      </c>
      <c r="BO464" s="50" t="str">
        <f t="shared" si="156"/>
        <v/>
      </c>
      <c r="BP464" s="50"/>
      <c r="BQ464" s="50"/>
      <c r="BR464" s="80"/>
      <c r="BS464" s="80"/>
      <c r="BT464" s="51"/>
      <c r="BU464" s="80"/>
      <c r="BV464" s="50">
        <v>1</v>
      </c>
      <c r="BW464" s="50">
        <v>1</v>
      </c>
      <c r="BX464" s="50">
        <v>1</v>
      </c>
      <c r="BY464" s="50">
        <v>1</v>
      </c>
    </row>
    <row r="465" spans="1:77" s="48" customFormat="1" ht="15" customHeight="1">
      <c r="A465" s="223">
        <v>403</v>
      </c>
      <c r="B465" s="171" t="s">
        <v>878</v>
      </c>
      <c r="C465" s="36" t="s">
        <v>1322</v>
      </c>
      <c r="D465" s="304"/>
      <c r="E465" s="132"/>
      <c r="F465" s="132"/>
      <c r="G465" s="152"/>
      <c r="H465" s="152"/>
      <c r="I465" s="66"/>
      <c r="J465" s="66"/>
      <c r="K465" s="52"/>
      <c r="L465" s="54"/>
      <c r="M465" s="55"/>
      <c r="N465" s="54"/>
      <c r="O465" s="55"/>
      <c r="P465" s="54"/>
      <c r="Q465" s="55"/>
      <c r="R465" s="54"/>
      <c r="S465" s="55"/>
      <c r="T465" s="54"/>
      <c r="U465" s="55"/>
      <c r="V465" s="56"/>
      <c r="W465" s="55"/>
      <c r="X465" s="56"/>
      <c r="Y465" s="55"/>
      <c r="Z465" s="56"/>
      <c r="AA465" s="55"/>
      <c r="AB465" s="56"/>
      <c r="AC465" s="55"/>
      <c r="AD465" s="56"/>
      <c r="AE465" s="55"/>
      <c r="AF465" s="56"/>
      <c r="AG465" s="56" t="str">
        <f t="shared" si="157"/>
        <v/>
      </c>
      <c r="AH465" s="55"/>
      <c r="AI465" s="56"/>
      <c r="AJ465" s="55"/>
      <c r="AK465" s="56"/>
      <c r="AL465" s="55"/>
      <c r="AM465" s="54"/>
      <c r="AN465" s="54" t="str">
        <f t="shared" si="149"/>
        <v/>
      </c>
      <c r="AO465" s="55"/>
      <c r="AP465" s="54"/>
      <c r="AQ465" s="55"/>
      <c r="AR465" s="54"/>
      <c r="AS465" s="55"/>
      <c r="AT465" s="54"/>
      <c r="AU465" s="56" t="str">
        <f t="shared" si="159"/>
        <v/>
      </c>
      <c r="AV465" s="56"/>
      <c r="AW465" s="54"/>
      <c r="AX465" s="54"/>
      <c r="AY465" s="69" t="str">
        <f t="shared" si="158"/>
        <v/>
      </c>
      <c r="AZ465" s="69"/>
      <c r="BA465" s="58" t="s">
        <v>1245</v>
      </c>
      <c r="BB465" s="51"/>
      <c r="BC465" s="51"/>
      <c r="BD465" s="149" t="str">
        <f t="shared" si="160"/>
        <v>--</v>
      </c>
      <c r="BE465" s="150" t="str">
        <f>IF(BD465="--","--", IF(BD465=F465,"A","--"))</f>
        <v>--</v>
      </c>
      <c r="BF465" s="150" t="str">
        <f t="shared" si="145"/>
        <v>--</v>
      </c>
      <c r="BG465" s="151" t="str">
        <f t="shared" si="161"/>
        <v>--</v>
      </c>
      <c r="BH465" s="149" t="str">
        <f t="shared" si="150"/>
        <v>--</v>
      </c>
      <c r="BI465" s="150" t="str">
        <f t="shared" si="151"/>
        <v>--</v>
      </c>
      <c r="BJ465" s="150" t="str">
        <f t="shared" si="152"/>
        <v>--</v>
      </c>
      <c r="BK465" s="151" t="str">
        <f t="shared" si="153"/>
        <v>--</v>
      </c>
      <c r="BL465" s="49" t="str">
        <f t="shared" si="154"/>
        <v/>
      </c>
      <c r="BM465" s="50" t="str">
        <f t="shared" si="162"/>
        <v/>
      </c>
      <c r="BN465" s="49" t="str">
        <f t="shared" si="155"/>
        <v/>
      </c>
      <c r="BO465" s="50" t="str">
        <f t="shared" si="156"/>
        <v/>
      </c>
      <c r="BP465" s="50"/>
      <c r="BQ465" s="50"/>
      <c r="BR465" s="51"/>
      <c r="BS465" s="51"/>
      <c r="BT465" s="51"/>
      <c r="BU465" s="51"/>
      <c r="BV465" s="50">
        <v>1</v>
      </c>
      <c r="BW465" s="50">
        <v>1</v>
      </c>
      <c r="BX465" s="50">
        <v>1</v>
      </c>
      <c r="BY465" s="50">
        <v>1</v>
      </c>
    </row>
    <row r="466" spans="1:77" s="48" customFormat="1" ht="15" customHeight="1">
      <c r="A466" s="223">
        <v>404</v>
      </c>
      <c r="B466" s="171" t="s">
        <v>879</v>
      </c>
      <c r="C466" s="36" t="s">
        <v>1323</v>
      </c>
      <c r="D466" s="304"/>
      <c r="E466" s="132"/>
      <c r="F466" s="132"/>
      <c r="G466" s="152"/>
      <c r="H466" s="152"/>
      <c r="I466" s="66"/>
      <c r="J466" s="66"/>
      <c r="K466" s="52"/>
      <c r="L466" s="54"/>
      <c r="M466" s="55"/>
      <c r="N466" s="54"/>
      <c r="O466" s="55"/>
      <c r="P466" s="54"/>
      <c r="Q466" s="55"/>
      <c r="R466" s="54"/>
      <c r="S466" s="55"/>
      <c r="T466" s="54">
        <v>10</v>
      </c>
      <c r="U466" s="55">
        <v>34912</v>
      </c>
      <c r="V466" s="56"/>
      <c r="W466" s="55"/>
      <c r="X466" s="56"/>
      <c r="Y466" s="55"/>
      <c r="Z466" s="56"/>
      <c r="AA466" s="55"/>
      <c r="AB466" s="56"/>
      <c r="AC466" s="55"/>
      <c r="AD466" s="56"/>
      <c r="AE466" s="55"/>
      <c r="AF466" s="56"/>
      <c r="AG466" s="56" t="str">
        <f t="shared" si="157"/>
        <v/>
      </c>
      <c r="AH466" s="55"/>
      <c r="AI466" s="56"/>
      <c r="AJ466" s="55"/>
      <c r="AK466" s="56"/>
      <c r="AL466" s="55"/>
      <c r="AM466" s="54"/>
      <c r="AN466" s="54" t="str">
        <f t="shared" si="149"/>
        <v/>
      </c>
      <c r="AO466" s="55"/>
      <c r="AP466" s="54">
        <v>0.3</v>
      </c>
      <c r="AQ466" s="55">
        <v>33117</v>
      </c>
      <c r="AR466" s="54"/>
      <c r="AS466" s="55"/>
      <c r="AT466" s="54"/>
      <c r="AU466" s="56" t="str">
        <f t="shared" si="159"/>
        <v/>
      </c>
      <c r="AV466" s="56"/>
      <c r="AW466" s="54"/>
      <c r="AX466" s="54"/>
      <c r="AY466" s="69" t="str">
        <f t="shared" si="158"/>
        <v/>
      </c>
      <c r="AZ466" s="69"/>
      <c r="BA466" s="50">
        <v>0</v>
      </c>
      <c r="BB466" s="80" t="s">
        <v>1141</v>
      </c>
      <c r="BC466" s="80"/>
      <c r="BD466" s="149" t="str">
        <f t="shared" si="160"/>
        <v>--</v>
      </c>
      <c r="BE466" s="150" t="str">
        <f>IF(BD466="--","--", IF(BD466=F466,"A","--"))</f>
        <v>--</v>
      </c>
      <c r="BF466" s="150" t="str">
        <f t="shared" si="145"/>
        <v>--</v>
      </c>
      <c r="BG466" s="151" t="str">
        <f t="shared" si="161"/>
        <v>--</v>
      </c>
      <c r="BH466" s="149" t="str">
        <f t="shared" si="150"/>
        <v>--</v>
      </c>
      <c r="BI466" s="150" t="str">
        <f t="shared" si="151"/>
        <v>--</v>
      </c>
      <c r="BJ466" s="150" t="str">
        <f t="shared" si="152"/>
        <v>--</v>
      </c>
      <c r="BK466" s="151" t="str">
        <f t="shared" si="153"/>
        <v>--</v>
      </c>
      <c r="BL466" s="49" t="str">
        <f t="shared" si="154"/>
        <v/>
      </c>
      <c r="BM466" s="50" t="str">
        <f t="shared" si="162"/>
        <v/>
      </c>
      <c r="BN466" s="49" t="str">
        <f t="shared" si="155"/>
        <v/>
      </c>
      <c r="BO466" s="50" t="str">
        <f t="shared" si="156"/>
        <v/>
      </c>
      <c r="BP466" s="50"/>
      <c r="BQ466" s="50"/>
      <c r="BR466" s="80"/>
      <c r="BS466" s="81"/>
      <c r="BT466" s="51"/>
      <c r="BU466" s="81"/>
      <c r="BV466" s="50">
        <v>1</v>
      </c>
      <c r="BW466" s="50">
        <v>1</v>
      </c>
      <c r="BX466" s="50">
        <v>1</v>
      </c>
      <c r="BY466" s="50">
        <v>1</v>
      </c>
    </row>
    <row r="467" spans="1:77" s="48" customFormat="1" ht="15" customHeight="1">
      <c r="A467" s="223">
        <v>635</v>
      </c>
      <c r="B467" s="169" t="s">
        <v>1145</v>
      </c>
      <c r="C467" s="53" t="s">
        <v>1181</v>
      </c>
      <c r="D467" s="13"/>
      <c r="E467" s="132" t="str">
        <f>BB467</f>
        <v>BaP</v>
      </c>
      <c r="F467" s="132">
        <f>BC467</f>
        <v>4.1666666666666666E-3</v>
      </c>
      <c r="G467" s="152">
        <v>43231</v>
      </c>
      <c r="H467" s="152"/>
      <c r="I467" s="66" t="s">
        <v>24</v>
      </c>
      <c r="J467" s="66"/>
      <c r="K467" s="52"/>
      <c r="L467" s="54"/>
      <c r="M467" s="55"/>
      <c r="N467" s="54"/>
      <c r="O467" s="55"/>
      <c r="P467" s="54"/>
      <c r="Q467" s="55"/>
      <c r="R467" s="54"/>
      <c r="S467" s="55"/>
      <c r="T467" s="54"/>
      <c r="U467" s="55"/>
      <c r="V467" s="56"/>
      <c r="W467" s="55"/>
      <c r="X467" s="56"/>
      <c r="Y467" s="55"/>
      <c r="Z467" s="56"/>
      <c r="AA467" s="55"/>
      <c r="AB467" s="56"/>
      <c r="AC467" s="55"/>
      <c r="AD467" s="56"/>
      <c r="AE467" s="55"/>
      <c r="AF467" s="56"/>
      <c r="AG467" s="56"/>
      <c r="AH467" s="55"/>
      <c r="AI467" s="56"/>
      <c r="AJ467" s="55"/>
      <c r="AK467" s="56"/>
      <c r="AL467" s="55"/>
      <c r="AM467" s="54"/>
      <c r="AN467" s="54" t="str">
        <f t="shared" si="149"/>
        <v/>
      </c>
      <c r="AO467" s="55"/>
      <c r="AP467" s="54"/>
      <c r="AQ467" s="55"/>
      <c r="AR467" s="54"/>
      <c r="AS467" s="55"/>
      <c r="AT467" s="54"/>
      <c r="AU467" s="56" t="str">
        <f t="shared" si="159"/>
        <v/>
      </c>
      <c r="AV467" s="56"/>
      <c r="AW467" s="54"/>
      <c r="AX467" s="54"/>
      <c r="AY467" s="69">
        <f t="shared" si="158"/>
        <v>1</v>
      </c>
      <c r="AZ467" s="69">
        <v>1</v>
      </c>
      <c r="BA467" s="50">
        <v>0.4</v>
      </c>
      <c r="BB467" s="80" t="s">
        <v>1141</v>
      </c>
      <c r="BC467" s="81">
        <f>BD$469/BA467</f>
        <v>4.1666666666666666E-3</v>
      </c>
      <c r="BD467" s="149">
        <f t="shared" si="160"/>
        <v>4.1666666666666666E-3</v>
      </c>
      <c r="BE467" s="150" t="s">
        <v>1389</v>
      </c>
      <c r="BF467" s="150" t="str">
        <f t="shared" si="145"/>
        <v>A</v>
      </c>
      <c r="BG467" s="151">
        <f t="shared" si="161"/>
        <v>43231</v>
      </c>
      <c r="BH467" s="149" t="str">
        <f t="shared" si="150"/>
        <v>--</v>
      </c>
      <c r="BI467" s="150" t="str">
        <f t="shared" si="151"/>
        <v>--</v>
      </c>
      <c r="BJ467" s="150" t="str">
        <f t="shared" si="152"/>
        <v>--</v>
      </c>
      <c r="BK467" s="151" t="str">
        <f t="shared" si="153"/>
        <v>--</v>
      </c>
      <c r="BL467" s="49" t="str">
        <f t="shared" si="154"/>
        <v/>
      </c>
      <c r="BM467" s="50" t="str">
        <f t="shared" si="162"/>
        <v/>
      </c>
      <c r="BN467" s="49" t="str">
        <f t="shared" si="155"/>
        <v/>
      </c>
      <c r="BO467" s="50" t="str">
        <f t="shared" si="156"/>
        <v/>
      </c>
      <c r="BP467" s="77">
        <f>(70*365*24)/((2*10+4*3+10*3+54*1)*365*24)*BD467</f>
        <v>2.514367816091954E-3</v>
      </c>
      <c r="BQ467" s="104">
        <f>ROUND(BD467/BP467,1)</f>
        <v>1.7</v>
      </c>
      <c r="BR467" s="102">
        <f>ROUND(BS467/BD467,0)</f>
        <v>26</v>
      </c>
      <c r="BS467" s="49">
        <f>(70*365*24)/((2+4+6)*250*8)*BD467</f>
        <v>0.10645833333333334</v>
      </c>
      <c r="BT467" s="78">
        <f>ROUND(BS467/BU467,1)</f>
        <v>4.2</v>
      </c>
      <c r="BU467" s="49">
        <f>(70*365*24)/((2*10+4*3+6*3)*250*8)*BD467</f>
        <v>2.555E-2</v>
      </c>
      <c r="BV467" s="50">
        <v>23</v>
      </c>
      <c r="BW467" s="50">
        <v>6.6</v>
      </c>
      <c r="BX467" s="50">
        <v>1</v>
      </c>
      <c r="BY467" s="50">
        <v>1</v>
      </c>
    </row>
    <row r="468" spans="1:77" s="48" customFormat="1" ht="15" customHeight="1">
      <c r="A468" s="223">
        <v>405</v>
      </c>
      <c r="B468" s="169" t="s">
        <v>880</v>
      </c>
      <c r="C468" s="53" t="s">
        <v>1324</v>
      </c>
      <c r="D468" s="13"/>
      <c r="E468" s="132" t="str">
        <f>BB468</f>
        <v>BaP</v>
      </c>
      <c r="F468" s="132">
        <f>BC468</f>
        <v>8.3333333333333332E-3</v>
      </c>
      <c r="G468" s="152">
        <v>43231</v>
      </c>
      <c r="H468" s="152"/>
      <c r="I468" s="66" t="s">
        <v>24</v>
      </c>
      <c r="J468" s="66"/>
      <c r="K468" s="52"/>
      <c r="L468" s="54"/>
      <c r="M468" s="55"/>
      <c r="N468" s="54"/>
      <c r="O468" s="55"/>
      <c r="P468" s="54"/>
      <c r="Q468" s="55"/>
      <c r="R468" s="54"/>
      <c r="S468" s="55"/>
      <c r="T468" s="54"/>
      <c r="U468" s="55"/>
      <c r="V468" s="56"/>
      <c r="W468" s="55"/>
      <c r="X468" s="56"/>
      <c r="Y468" s="55"/>
      <c r="Z468" s="56"/>
      <c r="AA468" s="55"/>
      <c r="AB468" s="56"/>
      <c r="AC468" s="55"/>
      <c r="AD468" s="56"/>
      <c r="AE468" s="55"/>
      <c r="AF468" s="56">
        <v>1.1E-4</v>
      </c>
      <c r="AG468" s="56">
        <f t="shared" si="157"/>
        <v>9.0909090909090905E-3</v>
      </c>
      <c r="AH468" s="55">
        <v>36251</v>
      </c>
      <c r="AI468" s="56">
        <v>1.2</v>
      </c>
      <c r="AJ468" s="55">
        <v>36800</v>
      </c>
      <c r="AK468" s="56"/>
      <c r="AL468" s="55"/>
      <c r="AM468" s="54"/>
      <c r="AN468" s="54" t="str">
        <f t="shared" si="149"/>
        <v/>
      </c>
      <c r="AO468" s="55"/>
      <c r="AP468" s="54"/>
      <c r="AQ468" s="55"/>
      <c r="AR468" s="54"/>
      <c r="AS468" s="55"/>
      <c r="AT468" s="54"/>
      <c r="AU468" s="56" t="str">
        <f t="shared" si="159"/>
        <v/>
      </c>
      <c r="AV468" s="56"/>
      <c r="AW468" s="54"/>
      <c r="AX468" s="54"/>
      <c r="AY468" s="69">
        <f t="shared" si="158"/>
        <v>1</v>
      </c>
      <c r="AZ468" s="69">
        <v>1</v>
      </c>
      <c r="BA468" s="50">
        <v>0.2</v>
      </c>
      <c r="BB468" s="80" t="s">
        <v>1141</v>
      </c>
      <c r="BC468" s="81">
        <f>BD$469/BA468</f>
        <v>8.3333333333333332E-3</v>
      </c>
      <c r="BD468" s="149">
        <f t="shared" si="160"/>
        <v>8.3333333333333332E-3</v>
      </c>
      <c r="BE468" s="150" t="s">
        <v>1389</v>
      </c>
      <c r="BF468" s="150" t="str">
        <f t="shared" si="145"/>
        <v>A</v>
      </c>
      <c r="BG468" s="151">
        <f t="shared" si="161"/>
        <v>43231</v>
      </c>
      <c r="BH468" s="149" t="str">
        <f t="shared" si="150"/>
        <v>--</v>
      </c>
      <c r="BI468" s="150" t="str">
        <f t="shared" si="151"/>
        <v>--</v>
      </c>
      <c r="BJ468" s="150" t="str">
        <f t="shared" si="152"/>
        <v>--</v>
      </c>
      <c r="BK468" s="151" t="str">
        <f t="shared" si="153"/>
        <v>--</v>
      </c>
      <c r="BL468" s="49" t="str">
        <f t="shared" si="154"/>
        <v/>
      </c>
      <c r="BM468" s="50" t="str">
        <f t="shared" si="162"/>
        <v/>
      </c>
      <c r="BN468" s="49" t="str">
        <f t="shared" si="155"/>
        <v/>
      </c>
      <c r="BO468" s="50" t="str">
        <f t="shared" si="156"/>
        <v/>
      </c>
      <c r="BP468" s="77">
        <f>(70*365*24)/((2*10+4*3+10*3+54*1)*365*24)*BD468</f>
        <v>5.028735632183908E-3</v>
      </c>
      <c r="BQ468" s="104">
        <f>ROUND(BD468/BP468,1)</f>
        <v>1.7</v>
      </c>
      <c r="BR468" s="102">
        <f>ROUND(BS468/BD468,0)</f>
        <v>26</v>
      </c>
      <c r="BS468" s="49">
        <f>(70*365*24)/((2+4+6)*250*8)*BD468</f>
        <v>0.21291666666666667</v>
      </c>
      <c r="BT468" s="78">
        <f>ROUND(BS468/BU468,1)</f>
        <v>4.2</v>
      </c>
      <c r="BU468" s="49">
        <f>(70*365*24)/((2*10+4*3+6*3)*250*8)*BD468</f>
        <v>5.11E-2</v>
      </c>
      <c r="BV468" s="50">
        <v>23</v>
      </c>
      <c r="BW468" s="50">
        <v>6.6</v>
      </c>
      <c r="BX468" s="50">
        <v>1</v>
      </c>
      <c r="BY468" s="50">
        <v>1</v>
      </c>
    </row>
    <row r="469" spans="1:77" s="48" customFormat="1" ht="15" customHeight="1">
      <c r="A469" s="223">
        <v>406</v>
      </c>
      <c r="B469" s="169" t="s">
        <v>115</v>
      </c>
      <c r="C469" s="53" t="s">
        <v>116</v>
      </c>
      <c r="D469" s="302" t="s">
        <v>1494</v>
      </c>
      <c r="E469" s="132">
        <v>2E-3</v>
      </c>
      <c r="F469" s="132">
        <f>AN469</f>
        <v>1.6666666666666668E-3</v>
      </c>
      <c r="G469" s="152">
        <v>43231</v>
      </c>
      <c r="H469" s="152"/>
      <c r="I469" s="66" t="s">
        <v>24</v>
      </c>
      <c r="J469" s="66"/>
      <c r="K469" s="52"/>
      <c r="L469" s="54"/>
      <c r="M469" s="55"/>
      <c r="N469" s="54"/>
      <c r="O469" s="55"/>
      <c r="P469" s="54"/>
      <c r="Q469" s="55"/>
      <c r="R469" s="54"/>
      <c r="S469" s="55"/>
      <c r="T469" s="54"/>
      <c r="U469" s="55"/>
      <c r="V469" s="56"/>
      <c r="W469" s="55"/>
      <c r="X469" s="56"/>
      <c r="Y469" s="55"/>
      <c r="Z469" s="56"/>
      <c r="AA469" s="55"/>
      <c r="AB469" s="56"/>
      <c r="AC469" s="55"/>
      <c r="AD469" s="56"/>
      <c r="AE469" s="55"/>
      <c r="AF469" s="56">
        <v>1.1000000000000001E-3</v>
      </c>
      <c r="AG469" s="56">
        <f>IF(ISBLANK(AF469),"",0.000001/AF469)</f>
        <v>9.0909090909090898E-4</v>
      </c>
      <c r="AH469" s="55">
        <v>36251</v>
      </c>
      <c r="AI469" s="56">
        <v>12</v>
      </c>
      <c r="AJ469" s="55">
        <v>36800</v>
      </c>
      <c r="AK469" s="56">
        <v>2E-3</v>
      </c>
      <c r="AL469" s="55">
        <v>42752</v>
      </c>
      <c r="AM469" s="54">
        <v>5.9999999999999995E-4</v>
      </c>
      <c r="AN469" s="54">
        <f>IF(ISBLANK(AM469),"",0.000001/AM469)</f>
        <v>1.6666666666666668E-3</v>
      </c>
      <c r="AO469" s="55">
        <v>42752</v>
      </c>
      <c r="AP469" s="54">
        <v>2.9999999999999997E-4</v>
      </c>
      <c r="AQ469" s="55">
        <v>42752</v>
      </c>
      <c r="AR469" s="54">
        <v>7.3</v>
      </c>
      <c r="AS469" s="55">
        <v>34639</v>
      </c>
      <c r="AT469" s="54"/>
      <c r="AU469" s="56" t="str">
        <f>IF(ISBLANK(AT469),"",0.000001/(AT469/1000))</f>
        <v/>
      </c>
      <c r="AV469" s="56"/>
      <c r="AW469" s="54"/>
      <c r="AX469" s="54"/>
      <c r="AY469" s="69">
        <f t="shared" si="158"/>
        <v>1</v>
      </c>
      <c r="AZ469" s="69">
        <v>1</v>
      </c>
      <c r="BA469" s="50">
        <v>1</v>
      </c>
      <c r="BB469" s="80" t="s">
        <v>1141</v>
      </c>
      <c r="BC469" s="81">
        <f>BD$469/BA469</f>
        <v>1.6666666666666668E-3</v>
      </c>
      <c r="BD469" s="149">
        <f t="shared" si="160"/>
        <v>1.6666666666666668E-3</v>
      </c>
      <c r="BE469" s="150" t="str">
        <f>IF(BD469="--","--", IF(BD469=F469,"A","--"))</f>
        <v>A</v>
      </c>
      <c r="BF469" s="150" t="str">
        <f t="shared" si="145"/>
        <v>I</v>
      </c>
      <c r="BG469" s="151">
        <f t="shared" si="161"/>
        <v>43231</v>
      </c>
      <c r="BH469" s="149">
        <f t="shared" si="150"/>
        <v>2E-3</v>
      </c>
      <c r="BI469" s="150" t="str">
        <f t="shared" si="151"/>
        <v>--</v>
      </c>
      <c r="BJ469" s="150" t="str">
        <f t="shared" si="152"/>
        <v>I</v>
      </c>
      <c r="BK469" s="151">
        <f t="shared" si="153"/>
        <v>42752</v>
      </c>
      <c r="BL469" s="49">
        <f>AK469</f>
        <v>2E-3</v>
      </c>
      <c r="BM469" s="58" t="s">
        <v>1252</v>
      </c>
      <c r="BN469" s="49">
        <f t="shared" si="155"/>
        <v>2E-3</v>
      </c>
      <c r="BO469" s="50" t="str">
        <f t="shared" si="156"/>
        <v>I</v>
      </c>
      <c r="BP469" s="77">
        <f>(70*365*24)/((2*10+4*3+10*3+54*1)*365*24)*BD469</f>
        <v>1.0057471264367816E-3</v>
      </c>
      <c r="BQ469" s="104">
        <f>ROUND(BD469/BP469,1)</f>
        <v>1.7</v>
      </c>
      <c r="BR469" s="102">
        <f>ROUND(BS469/BD469,0)</f>
        <v>26</v>
      </c>
      <c r="BS469" s="49">
        <f>(70*365*24)/((2+4+6)*250*8)*BD469</f>
        <v>4.2583333333333334E-2</v>
      </c>
      <c r="BT469" s="78">
        <f>ROUND(BS469/BU469,1)</f>
        <v>4.2</v>
      </c>
      <c r="BU469" s="49">
        <f>(70*365*24)/((2*10+4*3+6*3)*250*8)*BD469</f>
        <v>1.022E-2</v>
      </c>
      <c r="BV469" s="50">
        <v>23</v>
      </c>
      <c r="BW469" s="50">
        <v>6.6</v>
      </c>
      <c r="BX469" s="50">
        <v>1</v>
      </c>
      <c r="BY469" s="50">
        <v>1</v>
      </c>
    </row>
    <row r="470" spans="1:77" s="48" customFormat="1" ht="15" customHeight="1">
      <c r="A470" s="223">
        <v>407</v>
      </c>
      <c r="B470" s="169" t="s">
        <v>881</v>
      </c>
      <c r="C470" s="53" t="s">
        <v>1325</v>
      </c>
      <c r="D470" s="13"/>
      <c r="E470" s="132" t="str">
        <f>BB470</f>
        <v>BaP</v>
      </c>
      <c r="F470" s="132">
        <f>BC470</f>
        <v>2.0833333333333333E-3</v>
      </c>
      <c r="G470" s="152">
        <v>43231</v>
      </c>
      <c r="H470" s="152"/>
      <c r="I470" s="66" t="s">
        <v>24</v>
      </c>
      <c r="J470" s="66"/>
      <c r="K470" s="52"/>
      <c r="L470" s="54"/>
      <c r="M470" s="55"/>
      <c r="N470" s="54"/>
      <c r="O470" s="55"/>
      <c r="P470" s="54"/>
      <c r="Q470" s="55"/>
      <c r="R470" s="54"/>
      <c r="S470" s="55"/>
      <c r="T470" s="54"/>
      <c r="U470" s="55"/>
      <c r="V470" s="56"/>
      <c r="W470" s="55"/>
      <c r="X470" s="56"/>
      <c r="Y470" s="55"/>
      <c r="Z470" s="56"/>
      <c r="AA470" s="55"/>
      <c r="AB470" s="56"/>
      <c r="AC470" s="55"/>
      <c r="AD470" s="56"/>
      <c r="AE470" s="55"/>
      <c r="AF470" s="56">
        <v>1.1E-4</v>
      </c>
      <c r="AG470" s="56">
        <f t="shared" si="157"/>
        <v>9.0909090909090905E-3</v>
      </c>
      <c r="AH470" s="55">
        <v>36251</v>
      </c>
      <c r="AI470" s="56">
        <v>1.2</v>
      </c>
      <c r="AJ470" s="55">
        <v>36800</v>
      </c>
      <c r="AK470" s="56"/>
      <c r="AL470" s="55"/>
      <c r="AM470" s="54"/>
      <c r="AN470" s="54" t="str">
        <f t="shared" si="149"/>
        <v/>
      </c>
      <c r="AO470" s="55"/>
      <c r="AP470" s="54"/>
      <c r="AQ470" s="55"/>
      <c r="AR470" s="54"/>
      <c r="AS470" s="55"/>
      <c r="AT470" s="54"/>
      <c r="AU470" s="56" t="str">
        <f t="shared" si="159"/>
        <v/>
      </c>
      <c r="AV470" s="56"/>
      <c r="AW470" s="54"/>
      <c r="AX470" s="54"/>
      <c r="AY470" s="69">
        <f t="shared" si="158"/>
        <v>1</v>
      </c>
      <c r="AZ470" s="69">
        <v>1</v>
      </c>
      <c r="BA470" s="50">
        <v>0.8</v>
      </c>
      <c r="BB470" s="80" t="s">
        <v>1141</v>
      </c>
      <c r="BC470" s="81">
        <f>BD$469/BA470</f>
        <v>2.0833333333333333E-3</v>
      </c>
      <c r="BD470" s="149">
        <f t="shared" si="160"/>
        <v>2.0833333333333333E-3</v>
      </c>
      <c r="BE470" s="150" t="s">
        <v>1389</v>
      </c>
      <c r="BF470" s="150" t="str">
        <f t="shared" si="145"/>
        <v>A</v>
      </c>
      <c r="BG470" s="151">
        <f t="shared" si="161"/>
        <v>43231</v>
      </c>
      <c r="BH470" s="149" t="str">
        <f t="shared" si="150"/>
        <v>--</v>
      </c>
      <c r="BI470" s="150" t="str">
        <f t="shared" si="151"/>
        <v>--</v>
      </c>
      <c r="BJ470" s="150" t="str">
        <f t="shared" si="152"/>
        <v>--</v>
      </c>
      <c r="BK470" s="151" t="str">
        <f t="shared" si="153"/>
        <v>--</v>
      </c>
      <c r="BL470" s="49" t="str">
        <f t="shared" ref="BL470:BL501" si="163">IF(ISNUMBER(J470),J470,IF(ISNUMBER(P470),P470,IF(ISNUMBER(X470),X470,IF(ISNUMBER(N470),N470,""))))</f>
        <v/>
      </c>
      <c r="BM470" s="50" t="str">
        <f t="shared" ref="BM470:BM501" si="164">IF(COUNTBLANK(BL470),"",IF(BL470=J470,"S",IF(BL470=P470,"T",IF(BL470=X470,"O",IF(BL470=N470,"Tint","")))))</f>
        <v/>
      </c>
      <c r="BN470" s="49" t="str">
        <f t="shared" si="155"/>
        <v/>
      </c>
      <c r="BO470" s="50" t="str">
        <f t="shared" si="156"/>
        <v/>
      </c>
      <c r="BP470" s="77">
        <f>(70*365*24)/((2*10+4*3+10*3+54*1)*365*24)*BD470</f>
        <v>1.257183908045977E-3</v>
      </c>
      <c r="BQ470" s="104">
        <f>ROUND(BD470/BP470,1)</f>
        <v>1.7</v>
      </c>
      <c r="BR470" s="102">
        <f>ROUND(BS470/BD470,0)</f>
        <v>26</v>
      </c>
      <c r="BS470" s="49">
        <f>(70*365*24)/((2+4+6)*250*8)*BD470</f>
        <v>5.3229166666666668E-2</v>
      </c>
      <c r="BT470" s="78">
        <f>ROUND(BS470/BU470,1)</f>
        <v>4.2</v>
      </c>
      <c r="BU470" s="49">
        <f>(70*365*24)/((2*10+4*3+6*3)*250*8)*BD470</f>
        <v>1.2775E-2</v>
      </c>
      <c r="BV470" s="50">
        <v>23</v>
      </c>
      <c r="BW470" s="50">
        <v>6.6</v>
      </c>
      <c r="BX470" s="50">
        <v>1</v>
      </c>
      <c r="BY470" s="50">
        <v>1</v>
      </c>
    </row>
    <row r="471" spans="1:77" s="48" customFormat="1" ht="15" customHeight="1">
      <c r="A471" s="223">
        <v>408</v>
      </c>
      <c r="B471" s="169" t="s">
        <v>882</v>
      </c>
      <c r="C471" s="53" t="s">
        <v>1326</v>
      </c>
      <c r="D471" s="13"/>
      <c r="E471" s="132" t="str">
        <f>BB471</f>
        <v>BaP</v>
      </c>
      <c r="F471" s="132">
        <f>BC471</f>
        <v>8.3333333333333344E-5</v>
      </c>
      <c r="G471" s="152">
        <v>43231</v>
      </c>
      <c r="H471" s="152"/>
      <c r="I471" s="66" t="s">
        <v>24</v>
      </c>
      <c r="J471" s="66"/>
      <c r="K471" s="52"/>
      <c r="L471" s="54"/>
      <c r="M471" s="55"/>
      <c r="N471" s="54"/>
      <c r="O471" s="55"/>
      <c r="P471" s="54"/>
      <c r="Q471" s="55"/>
      <c r="R471" s="54"/>
      <c r="S471" s="55"/>
      <c r="T471" s="54"/>
      <c r="U471" s="55"/>
      <c r="V471" s="56"/>
      <c r="W471" s="55"/>
      <c r="X471" s="56"/>
      <c r="Y471" s="55"/>
      <c r="Z471" s="56"/>
      <c r="AA471" s="55"/>
      <c r="AB471" s="56"/>
      <c r="AC471" s="55"/>
      <c r="AD471" s="56"/>
      <c r="AE471" s="55"/>
      <c r="AF471" s="56"/>
      <c r="AG471" s="56" t="str">
        <f t="shared" si="157"/>
        <v/>
      </c>
      <c r="AH471" s="55"/>
      <c r="AI471" s="56"/>
      <c r="AJ471" s="55"/>
      <c r="AK471" s="56"/>
      <c r="AL471" s="55"/>
      <c r="AM471" s="54"/>
      <c r="AN471" s="54" t="str">
        <f t="shared" si="149"/>
        <v/>
      </c>
      <c r="AO471" s="55"/>
      <c r="AP471" s="54"/>
      <c r="AQ471" s="55"/>
      <c r="AR471" s="54"/>
      <c r="AS471" s="55"/>
      <c r="AT471" s="54"/>
      <c r="AU471" s="56" t="str">
        <f t="shared" si="159"/>
        <v/>
      </c>
      <c r="AV471" s="56"/>
      <c r="AW471" s="54"/>
      <c r="AX471" s="54"/>
      <c r="AY471" s="69">
        <f t="shared" si="158"/>
        <v>1</v>
      </c>
      <c r="AZ471" s="69">
        <v>1</v>
      </c>
      <c r="BA471" s="50">
        <v>20</v>
      </c>
      <c r="BB471" s="80" t="s">
        <v>1141</v>
      </c>
      <c r="BC471" s="81">
        <f>BD$469/BA471</f>
        <v>8.3333333333333344E-5</v>
      </c>
      <c r="BD471" s="149">
        <f t="shared" si="160"/>
        <v>8.3333333333333344E-5</v>
      </c>
      <c r="BE471" s="150" t="s">
        <v>1389</v>
      </c>
      <c r="BF471" s="150" t="str">
        <f t="shared" si="145"/>
        <v>A</v>
      </c>
      <c r="BG471" s="151">
        <f t="shared" si="161"/>
        <v>43231</v>
      </c>
      <c r="BH471" s="149" t="str">
        <f t="shared" si="150"/>
        <v>--</v>
      </c>
      <c r="BI471" s="150" t="str">
        <f t="shared" si="151"/>
        <v>--</v>
      </c>
      <c r="BJ471" s="150" t="str">
        <f t="shared" si="152"/>
        <v>--</v>
      </c>
      <c r="BK471" s="151" t="str">
        <f t="shared" si="153"/>
        <v>--</v>
      </c>
      <c r="BL471" s="49" t="str">
        <f t="shared" si="163"/>
        <v/>
      </c>
      <c r="BM471" s="50" t="str">
        <f t="shared" si="164"/>
        <v/>
      </c>
      <c r="BN471" s="49" t="str">
        <f t="shared" si="155"/>
        <v/>
      </c>
      <c r="BO471" s="50" t="str">
        <f t="shared" si="156"/>
        <v/>
      </c>
      <c r="BP471" s="77">
        <f>(70*365*24)/((2*10+4*3+10*3+54*1)*365*24)*BD471</f>
        <v>5.0287356321839088E-5</v>
      </c>
      <c r="BQ471" s="104">
        <f>ROUND(BD471/BP471,1)</f>
        <v>1.7</v>
      </c>
      <c r="BR471" s="102">
        <f>ROUND(BS471/BD471,0)</f>
        <v>26</v>
      </c>
      <c r="BS471" s="49">
        <f>(70*365*24)/((2+4+6)*250*8)*BD471</f>
        <v>2.1291666666666668E-3</v>
      </c>
      <c r="BT471" s="78">
        <f>ROUND(BS471/BU471,1)</f>
        <v>4.2</v>
      </c>
      <c r="BU471" s="49">
        <f>(70*365*24)/((2*10+4*3+6*3)*250*8)*BD471</f>
        <v>5.1100000000000006E-4</v>
      </c>
      <c r="BV471" s="50">
        <v>23</v>
      </c>
      <c r="BW471" s="50">
        <v>6.6</v>
      </c>
      <c r="BX471" s="50">
        <v>1</v>
      </c>
      <c r="BY471" s="50">
        <v>1</v>
      </c>
    </row>
    <row r="472" spans="1:77" s="48" customFormat="1" ht="15" customHeight="1">
      <c r="A472" s="223">
        <v>409</v>
      </c>
      <c r="B472" s="171" t="s">
        <v>883</v>
      </c>
      <c r="C472" s="36" t="s">
        <v>1327</v>
      </c>
      <c r="D472" s="304"/>
      <c r="E472" s="132"/>
      <c r="F472" s="132"/>
      <c r="G472" s="152"/>
      <c r="H472" s="152"/>
      <c r="I472" s="66"/>
      <c r="J472" s="66"/>
      <c r="K472" s="52"/>
      <c r="L472" s="54"/>
      <c r="M472" s="55"/>
      <c r="N472" s="54"/>
      <c r="O472" s="55"/>
      <c r="P472" s="54"/>
      <c r="Q472" s="55"/>
      <c r="R472" s="54"/>
      <c r="S472" s="55"/>
      <c r="T472" s="54"/>
      <c r="U472" s="55"/>
      <c r="V472" s="56"/>
      <c r="W472" s="55"/>
      <c r="X472" s="56"/>
      <c r="Y472" s="55"/>
      <c r="Z472" s="56"/>
      <c r="AA472" s="55"/>
      <c r="AB472" s="56"/>
      <c r="AC472" s="55"/>
      <c r="AD472" s="56"/>
      <c r="AE472" s="55"/>
      <c r="AF472" s="56"/>
      <c r="AG472" s="56" t="str">
        <f t="shared" si="157"/>
        <v/>
      </c>
      <c r="AH472" s="55"/>
      <c r="AI472" s="56"/>
      <c r="AJ472" s="55"/>
      <c r="AK472" s="56"/>
      <c r="AL472" s="55"/>
      <c r="AM472" s="54"/>
      <c r="AN472" s="54" t="str">
        <f t="shared" si="149"/>
        <v/>
      </c>
      <c r="AO472" s="55"/>
      <c r="AP472" s="54"/>
      <c r="AQ472" s="55"/>
      <c r="AR472" s="54"/>
      <c r="AS472" s="55"/>
      <c r="AT472" s="54"/>
      <c r="AU472" s="56" t="str">
        <f t="shared" si="159"/>
        <v/>
      </c>
      <c r="AV472" s="56"/>
      <c r="AW472" s="54"/>
      <c r="AX472" s="54"/>
      <c r="AY472" s="69" t="str">
        <f t="shared" si="158"/>
        <v/>
      </c>
      <c r="AZ472" s="69"/>
      <c r="BA472" s="58" t="s">
        <v>1245</v>
      </c>
      <c r="BB472" s="51"/>
      <c r="BC472" s="51"/>
      <c r="BD472" s="149" t="str">
        <f t="shared" si="160"/>
        <v>--</v>
      </c>
      <c r="BE472" s="150" t="str">
        <f>IF(BD472="--","--", IF(BD472=F472,"A","--"))</f>
        <v>--</v>
      </c>
      <c r="BF472" s="150" t="str">
        <f t="shared" si="145"/>
        <v>--</v>
      </c>
      <c r="BG472" s="151" t="str">
        <f t="shared" si="161"/>
        <v>--</v>
      </c>
      <c r="BH472" s="149" t="str">
        <f t="shared" si="150"/>
        <v>--</v>
      </c>
      <c r="BI472" s="150" t="str">
        <f t="shared" si="151"/>
        <v>--</v>
      </c>
      <c r="BJ472" s="150" t="str">
        <f t="shared" si="152"/>
        <v>--</v>
      </c>
      <c r="BK472" s="151" t="str">
        <f t="shared" si="153"/>
        <v>--</v>
      </c>
      <c r="BL472" s="49" t="str">
        <f t="shared" si="163"/>
        <v/>
      </c>
      <c r="BM472" s="50" t="str">
        <f t="shared" si="164"/>
        <v/>
      </c>
      <c r="BN472" s="49" t="str">
        <f t="shared" si="155"/>
        <v/>
      </c>
      <c r="BO472" s="50" t="str">
        <f t="shared" si="156"/>
        <v/>
      </c>
      <c r="BP472" s="50"/>
      <c r="BQ472" s="50"/>
      <c r="BR472" s="51"/>
      <c r="BS472" s="79"/>
      <c r="BT472" s="51"/>
      <c r="BU472" s="79"/>
      <c r="BV472" s="50">
        <v>1</v>
      </c>
      <c r="BW472" s="50">
        <v>1</v>
      </c>
      <c r="BX472" s="50">
        <v>1</v>
      </c>
      <c r="BY472" s="50">
        <v>1</v>
      </c>
    </row>
    <row r="473" spans="1:77" s="48" customFormat="1" ht="15" customHeight="1">
      <c r="A473" s="223">
        <v>410</v>
      </c>
      <c r="B473" s="169" t="s">
        <v>884</v>
      </c>
      <c r="C473" s="53" t="s">
        <v>1328</v>
      </c>
      <c r="D473" s="13"/>
      <c r="E473" s="132" t="str">
        <f t="shared" ref="E473:F475" si="165">BB473</f>
        <v>BaP</v>
      </c>
      <c r="F473" s="132">
        <f t="shared" si="165"/>
        <v>0.1851851851851852</v>
      </c>
      <c r="G473" s="152">
        <v>43231</v>
      </c>
      <c r="H473" s="152"/>
      <c r="I473" s="66" t="s">
        <v>24</v>
      </c>
      <c r="J473" s="66"/>
      <c r="K473" s="52"/>
      <c r="L473" s="54"/>
      <c r="M473" s="55"/>
      <c r="N473" s="54"/>
      <c r="O473" s="55"/>
      <c r="P473" s="54"/>
      <c r="Q473" s="55"/>
      <c r="R473" s="54"/>
      <c r="S473" s="55"/>
      <c r="T473" s="54"/>
      <c r="U473" s="55"/>
      <c r="V473" s="56"/>
      <c r="W473" s="55"/>
      <c r="X473" s="56"/>
      <c r="Y473" s="55"/>
      <c r="Z473" s="56"/>
      <c r="AA473" s="55"/>
      <c r="AB473" s="56"/>
      <c r="AC473" s="55"/>
      <c r="AD473" s="56"/>
      <c r="AE473" s="55"/>
      <c r="AF473" s="56"/>
      <c r="AG473" s="56" t="str">
        <f t="shared" si="157"/>
        <v/>
      </c>
      <c r="AH473" s="55"/>
      <c r="AI473" s="56"/>
      <c r="AJ473" s="55"/>
      <c r="AK473" s="56"/>
      <c r="AL473" s="55"/>
      <c r="AM473" s="54"/>
      <c r="AN473" s="54" t="str">
        <f t="shared" si="149"/>
        <v/>
      </c>
      <c r="AO473" s="55"/>
      <c r="AP473" s="54"/>
      <c r="AQ473" s="55"/>
      <c r="AR473" s="54"/>
      <c r="AS473" s="55"/>
      <c r="AT473" s="54"/>
      <c r="AU473" s="56" t="str">
        <f t="shared" si="159"/>
        <v/>
      </c>
      <c r="AV473" s="56"/>
      <c r="AW473" s="54"/>
      <c r="AX473" s="54"/>
      <c r="AY473" s="69">
        <f t="shared" si="158"/>
        <v>1</v>
      </c>
      <c r="AZ473" s="69">
        <v>1</v>
      </c>
      <c r="BA473" s="50">
        <v>8.9999999999999993E-3</v>
      </c>
      <c r="BB473" s="80" t="s">
        <v>1141</v>
      </c>
      <c r="BC473" s="81">
        <f>BD$469/BA473</f>
        <v>0.1851851851851852</v>
      </c>
      <c r="BD473" s="149">
        <f t="shared" si="160"/>
        <v>0.1851851851851852</v>
      </c>
      <c r="BE473" s="150" t="s">
        <v>1389</v>
      </c>
      <c r="BF473" s="150" t="str">
        <f t="shared" si="145"/>
        <v>A</v>
      </c>
      <c r="BG473" s="151">
        <f t="shared" si="161"/>
        <v>43231</v>
      </c>
      <c r="BH473" s="149" t="str">
        <f t="shared" si="150"/>
        <v>--</v>
      </c>
      <c r="BI473" s="150" t="str">
        <f t="shared" si="151"/>
        <v>--</v>
      </c>
      <c r="BJ473" s="150" t="str">
        <f t="shared" si="152"/>
        <v>--</v>
      </c>
      <c r="BK473" s="151" t="str">
        <f t="shared" si="153"/>
        <v>--</v>
      </c>
      <c r="BL473" s="49" t="str">
        <f t="shared" si="163"/>
        <v/>
      </c>
      <c r="BM473" s="50" t="str">
        <f t="shared" si="164"/>
        <v/>
      </c>
      <c r="BN473" s="49" t="str">
        <f t="shared" si="155"/>
        <v/>
      </c>
      <c r="BO473" s="50" t="str">
        <f t="shared" si="156"/>
        <v/>
      </c>
      <c r="BP473" s="77">
        <f>(70*365*24)/((2*10+4*3+10*3+54*1)*365*24)*BD473</f>
        <v>0.11174968071519796</v>
      </c>
      <c r="BQ473" s="104">
        <f>ROUND(BD473/BP473,1)</f>
        <v>1.7</v>
      </c>
      <c r="BR473" s="102">
        <f>ROUND(BS473/BD473,0)</f>
        <v>26</v>
      </c>
      <c r="BS473" s="49">
        <f>(70*365*24)/((2+4+6)*250*8)*BD473</f>
        <v>4.7314814814814818</v>
      </c>
      <c r="BT473" s="78">
        <f>ROUND(BS473/BU473,1)</f>
        <v>4.2</v>
      </c>
      <c r="BU473" s="49">
        <f>(70*365*24)/((2*10+4*3+6*3)*250*8)*BD473</f>
        <v>1.1355555555555557</v>
      </c>
      <c r="BV473" s="50">
        <v>23</v>
      </c>
      <c r="BW473" s="50">
        <v>6.6</v>
      </c>
      <c r="BX473" s="50">
        <v>1</v>
      </c>
      <c r="BY473" s="50">
        <v>1</v>
      </c>
    </row>
    <row r="474" spans="1:77" s="48" customFormat="1" ht="15" customHeight="1">
      <c r="A474" s="223">
        <v>411</v>
      </c>
      <c r="B474" s="169" t="s">
        <v>885</v>
      </c>
      <c r="C474" s="53" t="s">
        <v>1329</v>
      </c>
      <c r="D474" s="13"/>
      <c r="E474" s="132" t="str">
        <f t="shared" si="165"/>
        <v>BaP</v>
      </c>
      <c r="F474" s="132">
        <f t="shared" si="165"/>
        <v>5.5555555555555558E-3</v>
      </c>
      <c r="G474" s="152">
        <v>43231</v>
      </c>
      <c r="H474" s="152"/>
      <c r="I474" s="66" t="s">
        <v>24</v>
      </c>
      <c r="J474" s="66"/>
      <c r="K474" s="52"/>
      <c r="L474" s="54"/>
      <c r="M474" s="55"/>
      <c r="N474" s="54"/>
      <c r="O474" s="55"/>
      <c r="P474" s="54"/>
      <c r="Q474" s="55"/>
      <c r="R474" s="54"/>
      <c r="S474" s="55"/>
      <c r="T474" s="54"/>
      <c r="U474" s="55"/>
      <c r="V474" s="56"/>
      <c r="W474" s="55"/>
      <c r="X474" s="56"/>
      <c r="Y474" s="55"/>
      <c r="Z474" s="56"/>
      <c r="AA474" s="55"/>
      <c r="AB474" s="56"/>
      <c r="AC474" s="55"/>
      <c r="AD474" s="56"/>
      <c r="AE474" s="55"/>
      <c r="AF474" s="56">
        <v>1.1E-4</v>
      </c>
      <c r="AG474" s="56">
        <f t="shared" si="157"/>
        <v>9.0909090909090905E-3</v>
      </c>
      <c r="AH474" s="55">
        <v>36251</v>
      </c>
      <c r="AI474" s="56">
        <v>1.2</v>
      </c>
      <c r="AJ474" s="55">
        <v>36800</v>
      </c>
      <c r="AK474" s="56"/>
      <c r="AL474" s="55"/>
      <c r="AM474" s="54"/>
      <c r="AN474" s="54" t="str">
        <f t="shared" si="149"/>
        <v/>
      </c>
      <c r="AO474" s="55"/>
      <c r="AP474" s="54"/>
      <c r="AQ474" s="55"/>
      <c r="AR474" s="54"/>
      <c r="AS474" s="55"/>
      <c r="AT474" s="54"/>
      <c r="AU474" s="56" t="str">
        <f t="shared" si="159"/>
        <v/>
      </c>
      <c r="AV474" s="56"/>
      <c r="AW474" s="54"/>
      <c r="AX474" s="54"/>
      <c r="AY474" s="69">
        <f t="shared" si="158"/>
        <v>1</v>
      </c>
      <c r="AZ474" s="69">
        <v>1</v>
      </c>
      <c r="BA474" s="50">
        <v>0.3</v>
      </c>
      <c r="BB474" s="80" t="s">
        <v>1141</v>
      </c>
      <c r="BC474" s="81">
        <f>BD$469/BA474</f>
        <v>5.5555555555555558E-3</v>
      </c>
      <c r="BD474" s="149">
        <f t="shared" si="160"/>
        <v>5.5555555555555558E-3</v>
      </c>
      <c r="BE474" s="150" t="s">
        <v>1389</v>
      </c>
      <c r="BF474" s="150" t="str">
        <f t="shared" si="145"/>
        <v>A</v>
      </c>
      <c r="BG474" s="151">
        <f t="shared" si="161"/>
        <v>43231</v>
      </c>
      <c r="BH474" s="149" t="str">
        <f t="shared" si="150"/>
        <v>--</v>
      </c>
      <c r="BI474" s="150" t="str">
        <f t="shared" si="151"/>
        <v>--</v>
      </c>
      <c r="BJ474" s="150" t="str">
        <f t="shared" si="152"/>
        <v>--</v>
      </c>
      <c r="BK474" s="151" t="str">
        <f t="shared" si="153"/>
        <v>--</v>
      </c>
      <c r="BL474" s="49" t="str">
        <f t="shared" si="163"/>
        <v/>
      </c>
      <c r="BM474" s="50" t="str">
        <f t="shared" si="164"/>
        <v/>
      </c>
      <c r="BN474" s="49" t="str">
        <f t="shared" si="155"/>
        <v/>
      </c>
      <c r="BO474" s="50" t="str">
        <f t="shared" si="156"/>
        <v/>
      </c>
      <c r="BP474" s="77">
        <f>(70*365*24)/((2*10+4*3+10*3+54*1)*365*24)*BD474</f>
        <v>3.3524904214559388E-3</v>
      </c>
      <c r="BQ474" s="104">
        <f>ROUND(BD474/BP474,1)</f>
        <v>1.7</v>
      </c>
      <c r="BR474" s="102">
        <f>ROUND(BS474/BD474,0)</f>
        <v>26</v>
      </c>
      <c r="BS474" s="49">
        <f>(70*365*24)/((2+4+6)*250*8)*BD474</f>
        <v>0.14194444444444446</v>
      </c>
      <c r="BT474" s="78">
        <f>ROUND(BS474/BU474,1)</f>
        <v>4.2</v>
      </c>
      <c r="BU474" s="49">
        <f>(70*365*24)/((2*10+4*3+6*3)*250*8)*BD474</f>
        <v>3.4066666666666669E-2</v>
      </c>
      <c r="BV474" s="50">
        <v>23</v>
      </c>
      <c r="BW474" s="50">
        <v>6.6</v>
      </c>
      <c r="BX474" s="50">
        <v>1</v>
      </c>
      <c r="BY474" s="50">
        <v>1</v>
      </c>
    </row>
    <row r="475" spans="1:77" s="48" customFormat="1" ht="15" customHeight="1">
      <c r="A475" s="223">
        <v>412</v>
      </c>
      <c r="B475" s="169" t="s">
        <v>886</v>
      </c>
      <c r="C475" s="53" t="s">
        <v>1330</v>
      </c>
      <c r="D475" s="13"/>
      <c r="E475" s="132" t="str">
        <f t="shared" si="165"/>
        <v>BaP</v>
      </c>
      <c r="F475" s="132">
        <f t="shared" si="165"/>
        <v>5.5555555555555559E-2</v>
      </c>
      <c r="G475" s="152">
        <v>43231</v>
      </c>
      <c r="H475" s="152"/>
      <c r="I475" s="66" t="s">
        <v>24</v>
      </c>
      <c r="J475" s="66"/>
      <c r="K475" s="52"/>
      <c r="L475" s="54"/>
      <c r="M475" s="55"/>
      <c r="N475" s="54"/>
      <c r="O475" s="55"/>
      <c r="P475" s="54"/>
      <c r="Q475" s="55"/>
      <c r="R475" s="54"/>
      <c r="S475" s="55"/>
      <c r="T475" s="54"/>
      <c r="U475" s="55"/>
      <c r="V475" s="56"/>
      <c r="W475" s="55"/>
      <c r="X475" s="56"/>
      <c r="Y475" s="55"/>
      <c r="Z475" s="56"/>
      <c r="AA475" s="55"/>
      <c r="AB475" s="56"/>
      <c r="AC475" s="55"/>
      <c r="AD475" s="56"/>
      <c r="AE475" s="55"/>
      <c r="AF475" s="56">
        <v>1.1E-4</v>
      </c>
      <c r="AG475" s="56">
        <f t="shared" si="157"/>
        <v>9.0909090909090905E-3</v>
      </c>
      <c r="AH475" s="55">
        <v>36251</v>
      </c>
      <c r="AI475" s="56">
        <v>1.2</v>
      </c>
      <c r="AJ475" s="55">
        <v>36800</v>
      </c>
      <c r="AK475" s="56"/>
      <c r="AL475" s="55"/>
      <c r="AM475" s="54"/>
      <c r="AN475" s="54" t="str">
        <f t="shared" si="149"/>
        <v/>
      </c>
      <c r="AO475" s="55"/>
      <c r="AP475" s="54"/>
      <c r="AQ475" s="55"/>
      <c r="AR475" s="54"/>
      <c r="AS475" s="55"/>
      <c r="AT475" s="54"/>
      <c r="AU475" s="56" t="str">
        <f t="shared" si="159"/>
        <v/>
      </c>
      <c r="AV475" s="56"/>
      <c r="AW475" s="54"/>
      <c r="AX475" s="54"/>
      <c r="AY475" s="69">
        <f t="shared" si="158"/>
        <v>1</v>
      </c>
      <c r="AZ475" s="69">
        <v>1</v>
      </c>
      <c r="BA475" s="50">
        <v>0.03</v>
      </c>
      <c r="BB475" s="80" t="s">
        <v>1141</v>
      </c>
      <c r="BC475" s="81">
        <f>BD$469/BA475</f>
        <v>5.5555555555555559E-2</v>
      </c>
      <c r="BD475" s="149">
        <f t="shared" si="160"/>
        <v>5.5555555555555559E-2</v>
      </c>
      <c r="BE475" s="150" t="s">
        <v>1389</v>
      </c>
      <c r="BF475" s="150" t="str">
        <f t="shared" si="145"/>
        <v>A</v>
      </c>
      <c r="BG475" s="151">
        <f t="shared" si="161"/>
        <v>43231</v>
      </c>
      <c r="BH475" s="149" t="str">
        <f t="shared" si="150"/>
        <v>--</v>
      </c>
      <c r="BI475" s="150" t="str">
        <f t="shared" si="151"/>
        <v>--</v>
      </c>
      <c r="BJ475" s="150" t="str">
        <f t="shared" si="152"/>
        <v>--</v>
      </c>
      <c r="BK475" s="151" t="str">
        <f t="shared" si="153"/>
        <v>--</v>
      </c>
      <c r="BL475" s="49" t="str">
        <f t="shared" si="163"/>
        <v/>
      </c>
      <c r="BM475" s="50" t="str">
        <f t="shared" si="164"/>
        <v/>
      </c>
      <c r="BN475" s="49" t="str">
        <f t="shared" si="155"/>
        <v/>
      </c>
      <c r="BO475" s="50" t="str">
        <f t="shared" si="156"/>
        <v/>
      </c>
      <c r="BP475" s="77">
        <f>(70*365*24)/((2*10+4*3+10*3+54*1)*365*24)*BD475</f>
        <v>3.3524904214559385E-2</v>
      </c>
      <c r="BQ475" s="104">
        <f>ROUND(BD475/BP475,1)</f>
        <v>1.7</v>
      </c>
      <c r="BR475" s="102">
        <f>ROUND(BS475/BD475,0)</f>
        <v>26</v>
      </c>
      <c r="BS475" s="49">
        <f>(70*365*24)/((2+4+6)*250*8)*BD475</f>
        <v>1.4194444444444445</v>
      </c>
      <c r="BT475" s="78">
        <f>ROUND(BS475/BU475,1)</f>
        <v>4.2</v>
      </c>
      <c r="BU475" s="49">
        <f>(70*365*24)/((2*10+4*3+6*3)*250*8)*BD475</f>
        <v>0.34066666666666667</v>
      </c>
      <c r="BV475" s="50">
        <v>23</v>
      </c>
      <c r="BW475" s="50">
        <v>6.6</v>
      </c>
      <c r="BX475" s="50">
        <v>1</v>
      </c>
      <c r="BY475" s="50">
        <v>1</v>
      </c>
    </row>
    <row r="476" spans="1:77" s="48" customFormat="1" ht="15" customHeight="1">
      <c r="A476" s="223">
        <v>413</v>
      </c>
      <c r="B476" s="171" t="s">
        <v>887</v>
      </c>
      <c r="C476" s="36" t="s">
        <v>1331</v>
      </c>
      <c r="D476" s="304"/>
      <c r="E476" s="132"/>
      <c r="F476" s="132"/>
      <c r="G476" s="152"/>
      <c r="H476" s="152"/>
      <c r="I476" s="66"/>
      <c r="J476" s="66"/>
      <c r="K476" s="52"/>
      <c r="L476" s="54"/>
      <c r="M476" s="55"/>
      <c r="N476" s="54"/>
      <c r="O476" s="55"/>
      <c r="P476" s="54"/>
      <c r="Q476" s="55"/>
      <c r="R476" s="54"/>
      <c r="S476" s="55"/>
      <c r="T476" s="54"/>
      <c r="U476" s="55"/>
      <c r="V476" s="56"/>
      <c r="W476" s="55"/>
      <c r="X476" s="56"/>
      <c r="Y476" s="55"/>
      <c r="Z476" s="56"/>
      <c r="AA476" s="55"/>
      <c r="AB476" s="56"/>
      <c r="AC476" s="55"/>
      <c r="AD476" s="56"/>
      <c r="AE476" s="55"/>
      <c r="AF476" s="56"/>
      <c r="AG476" s="56" t="str">
        <f t="shared" si="157"/>
        <v/>
      </c>
      <c r="AH476" s="55"/>
      <c r="AI476" s="56"/>
      <c r="AJ476" s="55"/>
      <c r="AK476" s="56"/>
      <c r="AL476" s="55"/>
      <c r="AM476" s="54"/>
      <c r="AN476" s="54" t="str">
        <f t="shared" si="149"/>
        <v/>
      </c>
      <c r="AO476" s="55"/>
      <c r="AP476" s="54"/>
      <c r="AQ476" s="55"/>
      <c r="AR476" s="54"/>
      <c r="AS476" s="55"/>
      <c r="AT476" s="54"/>
      <c r="AU476" s="56" t="str">
        <f t="shared" si="159"/>
        <v/>
      </c>
      <c r="AV476" s="56"/>
      <c r="AW476" s="54"/>
      <c r="AX476" s="54"/>
      <c r="AY476" s="69" t="str">
        <f t="shared" si="158"/>
        <v/>
      </c>
      <c r="AZ476" s="69"/>
      <c r="BA476" s="50"/>
      <c r="BB476" s="51"/>
      <c r="BC476" s="51"/>
      <c r="BD476" s="149" t="str">
        <f t="shared" si="160"/>
        <v>--</v>
      </c>
      <c r="BE476" s="150" t="str">
        <f>IF(BD476="--","--", IF(BD476=F476,"A","--"))</f>
        <v>--</v>
      </c>
      <c r="BF476" s="150" t="str">
        <f t="shared" si="145"/>
        <v>--</v>
      </c>
      <c r="BG476" s="151" t="str">
        <f t="shared" si="161"/>
        <v>--</v>
      </c>
      <c r="BH476" s="149" t="str">
        <f t="shared" si="150"/>
        <v>--</v>
      </c>
      <c r="BI476" s="150" t="str">
        <f t="shared" si="151"/>
        <v>--</v>
      </c>
      <c r="BJ476" s="150" t="str">
        <f t="shared" si="152"/>
        <v>--</v>
      </c>
      <c r="BK476" s="151" t="str">
        <f t="shared" si="153"/>
        <v>--</v>
      </c>
      <c r="BL476" s="49" t="str">
        <f t="shared" si="163"/>
        <v/>
      </c>
      <c r="BM476" s="50" t="str">
        <f t="shared" si="164"/>
        <v/>
      </c>
      <c r="BN476" s="49" t="str">
        <f t="shared" si="155"/>
        <v/>
      </c>
      <c r="BO476" s="50" t="str">
        <f t="shared" si="156"/>
        <v/>
      </c>
      <c r="BP476" s="50"/>
      <c r="BQ476" s="50"/>
      <c r="BR476" s="51"/>
      <c r="BS476" s="79"/>
      <c r="BT476" s="51"/>
      <c r="BU476" s="79"/>
      <c r="BV476" s="50">
        <v>1</v>
      </c>
      <c r="BW476" s="50">
        <v>1</v>
      </c>
      <c r="BX476" s="50">
        <v>1</v>
      </c>
      <c r="BY476" s="50">
        <v>1</v>
      </c>
    </row>
    <row r="477" spans="1:77" s="48" customFormat="1" ht="15" customHeight="1">
      <c r="A477" s="223">
        <v>414</v>
      </c>
      <c r="B477" s="169" t="s">
        <v>888</v>
      </c>
      <c r="C477" s="53" t="s">
        <v>1332</v>
      </c>
      <c r="D477" s="13"/>
      <c r="E477" s="132" t="str">
        <f>BB477</f>
        <v>BaP</v>
      </c>
      <c r="F477" s="132">
        <f>BC477</f>
        <v>1.6666666666666666E-2</v>
      </c>
      <c r="G477" s="152">
        <v>43231</v>
      </c>
      <c r="H477" s="152"/>
      <c r="I477" s="66" t="s">
        <v>24</v>
      </c>
      <c r="J477" s="66"/>
      <c r="K477" s="52"/>
      <c r="L477" s="54"/>
      <c r="M477" s="55"/>
      <c r="N477" s="54"/>
      <c r="O477" s="55"/>
      <c r="P477" s="54"/>
      <c r="Q477" s="55"/>
      <c r="R477" s="54"/>
      <c r="S477" s="55"/>
      <c r="T477" s="54"/>
      <c r="U477" s="55"/>
      <c r="V477" s="56"/>
      <c r="W477" s="55"/>
      <c r="X477" s="56"/>
      <c r="Y477" s="55"/>
      <c r="Z477" s="56"/>
      <c r="AA477" s="55"/>
      <c r="AB477" s="56"/>
      <c r="AC477" s="55"/>
      <c r="AD477" s="56"/>
      <c r="AE477" s="55"/>
      <c r="AF477" s="56">
        <v>1.1E-5</v>
      </c>
      <c r="AG477" s="56">
        <f t="shared" si="157"/>
        <v>9.0909090909090912E-2</v>
      </c>
      <c r="AH477" s="55">
        <v>36251</v>
      </c>
      <c r="AI477" s="56">
        <v>0.12</v>
      </c>
      <c r="AJ477" s="55">
        <v>36800</v>
      </c>
      <c r="AK477" s="56"/>
      <c r="AL477" s="55"/>
      <c r="AM477" s="54"/>
      <c r="AN477" s="54" t="str">
        <f t="shared" si="149"/>
        <v/>
      </c>
      <c r="AO477" s="55"/>
      <c r="AP477" s="54"/>
      <c r="AQ477" s="55"/>
      <c r="AR477" s="54"/>
      <c r="AS477" s="55"/>
      <c r="AT477" s="54"/>
      <c r="AU477" s="56" t="str">
        <f t="shared" si="159"/>
        <v/>
      </c>
      <c r="AV477" s="56"/>
      <c r="AW477" s="54"/>
      <c r="AX477" s="54"/>
      <c r="AY477" s="69">
        <f t="shared" si="158"/>
        <v>1</v>
      </c>
      <c r="AZ477" s="69">
        <v>1</v>
      </c>
      <c r="BA477" s="50">
        <v>0.1</v>
      </c>
      <c r="BB477" s="80" t="s">
        <v>1141</v>
      </c>
      <c r="BC477" s="81">
        <f>BD$469/BA477</f>
        <v>1.6666666666666666E-2</v>
      </c>
      <c r="BD477" s="149">
        <f t="shared" si="160"/>
        <v>1.6666666666666666E-2</v>
      </c>
      <c r="BE477" s="150" t="s">
        <v>1389</v>
      </c>
      <c r="BF477" s="150" t="str">
        <f t="shared" ref="BF477:BF540" si="166">IF(BD477="--","--", IF(BD477=AG477,"O", IF(BD477=AN477,"I", IF(BD477=AU477,"P", IF(BD477=F477,"A")))))</f>
        <v>A</v>
      </c>
      <c r="BG477" s="151">
        <f t="shared" si="161"/>
        <v>43231</v>
      </c>
      <c r="BH477" s="149" t="str">
        <f t="shared" si="150"/>
        <v>--</v>
      </c>
      <c r="BI477" s="150" t="str">
        <f t="shared" si="151"/>
        <v>--</v>
      </c>
      <c r="BJ477" s="150" t="str">
        <f t="shared" si="152"/>
        <v>--</v>
      </c>
      <c r="BK477" s="151" t="str">
        <f t="shared" si="153"/>
        <v>--</v>
      </c>
      <c r="BL477" s="49" t="str">
        <f t="shared" si="163"/>
        <v/>
      </c>
      <c r="BM477" s="50" t="str">
        <f t="shared" si="164"/>
        <v/>
      </c>
      <c r="BN477" s="49" t="str">
        <f t="shared" si="155"/>
        <v/>
      </c>
      <c r="BO477" s="50" t="str">
        <f t="shared" si="156"/>
        <v/>
      </c>
      <c r="BP477" s="77">
        <f>(70*365*24)/((2*10+4*3+10*3+54*1)*365*24)*BD477</f>
        <v>1.0057471264367816E-2</v>
      </c>
      <c r="BQ477" s="104">
        <f>ROUND(BD477/BP477,1)</f>
        <v>1.7</v>
      </c>
      <c r="BR477" s="102">
        <f>ROUND(BS477/BD477,0)</f>
        <v>26</v>
      </c>
      <c r="BS477" s="49">
        <f>(70*365*24)/((2+4+6)*250*8)*BD477</f>
        <v>0.42583333333333334</v>
      </c>
      <c r="BT477" s="78">
        <f>ROUND(BS477/BU477,1)</f>
        <v>4.2</v>
      </c>
      <c r="BU477" s="49">
        <f>(70*365*24)/((2*10+4*3+6*3)*250*8)*BD477</f>
        <v>0.1022</v>
      </c>
      <c r="BV477" s="50">
        <v>23</v>
      </c>
      <c r="BW477" s="50">
        <v>6.6</v>
      </c>
      <c r="BX477" s="50">
        <v>1</v>
      </c>
      <c r="BY477" s="50">
        <v>1</v>
      </c>
    </row>
    <row r="478" spans="1:77" s="48" customFormat="1" ht="15" customHeight="1">
      <c r="A478" s="223">
        <v>415</v>
      </c>
      <c r="B478" s="169" t="s">
        <v>889</v>
      </c>
      <c r="C478" s="53" t="s">
        <v>1333</v>
      </c>
      <c r="D478" s="13"/>
      <c r="E478" s="132" t="str">
        <f>BB478</f>
        <v>BaP</v>
      </c>
      <c r="F478" s="132">
        <f>BC478</f>
        <v>4.1666666666666666E-3</v>
      </c>
      <c r="G478" s="152">
        <v>43231</v>
      </c>
      <c r="H478" s="152"/>
      <c r="I478" s="66" t="s">
        <v>24</v>
      </c>
      <c r="J478" s="66"/>
      <c r="K478" s="52"/>
      <c r="L478" s="54"/>
      <c r="M478" s="55"/>
      <c r="N478" s="54"/>
      <c r="O478" s="55"/>
      <c r="P478" s="54"/>
      <c r="Q478" s="55"/>
      <c r="R478" s="54"/>
      <c r="S478" s="55"/>
      <c r="T478" s="54"/>
      <c r="U478" s="55"/>
      <c r="V478" s="56"/>
      <c r="W478" s="55"/>
      <c r="X478" s="56"/>
      <c r="Y478" s="55"/>
      <c r="Z478" s="56"/>
      <c r="AA478" s="55"/>
      <c r="AB478" s="56"/>
      <c r="AC478" s="55"/>
      <c r="AD478" s="56"/>
      <c r="AE478" s="55"/>
      <c r="AF478" s="56"/>
      <c r="AG478" s="56" t="str">
        <f t="shared" si="157"/>
        <v/>
      </c>
      <c r="AH478" s="55"/>
      <c r="AI478" s="56"/>
      <c r="AJ478" s="55"/>
      <c r="AK478" s="56"/>
      <c r="AL478" s="55"/>
      <c r="AM478" s="54"/>
      <c r="AN478" s="54" t="str">
        <f t="shared" si="149"/>
        <v/>
      </c>
      <c r="AO478" s="55"/>
      <c r="AP478" s="54"/>
      <c r="AQ478" s="55"/>
      <c r="AR478" s="54"/>
      <c r="AS478" s="55"/>
      <c r="AT478" s="54"/>
      <c r="AU478" s="56" t="str">
        <f t="shared" si="159"/>
        <v/>
      </c>
      <c r="AV478" s="56"/>
      <c r="AW478" s="54"/>
      <c r="AX478" s="54"/>
      <c r="AY478" s="69">
        <f t="shared" si="158"/>
        <v>1</v>
      </c>
      <c r="AZ478" s="69">
        <v>1</v>
      </c>
      <c r="BA478" s="50">
        <v>0.4</v>
      </c>
      <c r="BB478" s="80" t="s">
        <v>1141</v>
      </c>
      <c r="BC478" s="81">
        <f>BD$469/BA478</f>
        <v>4.1666666666666666E-3</v>
      </c>
      <c r="BD478" s="149">
        <f t="shared" si="160"/>
        <v>4.1666666666666666E-3</v>
      </c>
      <c r="BE478" s="150" t="s">
        <v>1389</v>
      </c>
      <c r="BF478" s="150" t="str">
        <f t="shared" si="166"/>
        <v>A</v>
      </c>
      <c r="BG478" s="151">
        <f t="shared" si="161"/>
        <v>43231</v>
      </c>
      <c r="BH478" s="149" t="str">
        <f t="shared" si="150"/>
        <v>--</v>
      </c>
      <c r="BI478" s="150" t="str">
        <f t="shared" si="151"/>
        <v>--</v>
      </c>
      <c r="BJ478" s="150" t="str">
        <f t="shared" si="152"/>
        <v>--</v>
      </c>
      <c r="BK478" s="151" t="str">
        <f t="shared" si="153"/>
        <v>--</v>
      </c>
      <c r="BL478" s="49" t="str">
        <f t="shared" si="163"/>
        <v/>
      </c>
      <c r="BM478" s="50" t="str">
        <f t="shared" si="164"/>
        <v/>
      </c>
      <c r="BN478" s="49" t="str">
        <f t="shared" si="155"/>
        <v/>
      </c>
      <c r="BO478" s="50" t="str">
        <f t="shared" si="156"/>
        <v/>
      </c>
      <c r="BP478" s="77">
        <f>(70*365*24)/((2*10+4*3+10*3+54*1)*365*24)*BD478</f>
        <v>2.514367816091954E-3</v>
      </c>
      <c r="BQ478" s="104">
        <f>ROUND(BD478/BP478,1)</f>
        <v>1.7</v>
      </c>
      <c r="BR478" s="102">
        <f>ROUND(BS478/BD478,0)</f>
        <v>26</v>
      </c>
      <c r="BS478" s="49">
        <f>(70*365*24)/((2+4+6)*250*8)*BD478</f>
        <v>0.10645833333333334</v>
      </c>
      <c r="BT478" s="78">
        <f>ROUND(BS478/BU478,1)</f>
        <v>4.2</v>
      </c>
      <c r="BU478" s="49">
        <f>(70*365*24)/((2*10+4*3+6*3)*250*8)*BD478</f>
        <v>2.555E-2</v>
      </c>
      <c r="BV478" s="50">
        <v>23</v>
      </c>
      <c r="BW478" s="50">
        <v>6.6</v>
      </c>
      <c r="BX478" s="50">
        <v>1</v>
      </c>
      <c r="BY478" s="50">
        <v>1</v>
      </c>
    </row>
    <row r="479" spans="1:77" s="48" customFormat="1" ht="15" customHeight="1">
      <c r="A479" s="223">
        <v>416</v>
      </c>
      <c r="B479" s="169" t="s">
        <v>890</v>
      </c>
      <c r="C479" s="36" t="s">
        <v>1334</v>
      </c>
      <c r="D479" s="304"/>
      <c r="E479" s="132"/>
      <c r="F479" s="132"/>
      <c r="G479" s="152"/>
      <c r="H479" s="152"/>
      <c r="I479" s="66"/>
      <c r="J479" s="66"/>
      <c r="K479" s="52"/>
      <c r="L479" s="54"/>
      <c r="M479" s="55"/>
      <c r="N479" s="54"/>
      <c r="O479" s="55"/>
      <c r="P479" s="54"/>
      <c r="Q479" s="55"/>
      <c r="R479" s="54"/>
      <c r="S479" s="55"/>
      <c r="T479" s="54"/>
      <c r="U479" s="55"/>
      <c r="V479" s="56"/>
      <c r="W479" s="55"/>
      <c r="X479" s="56"/>
      <c r="Y479" s="55"/>
      <c r="Z479" s="56"/>
      <c r="AA479" s="55"/>
      <c r="AB479" s="56"/>
      <c r="AC479" s="55"/>
      <c r="AD479" s="56"/>
      <c r="AE479" s="55"/>
      <c r="AF479" s="56">
        <v>1.1E-4</v>
      </c>
      <c r="AG479" s="56">
        <f t="shared" si="157"/>
        <v>9.0909090909090905E-3</v>
      </c>
      <c r="AH479" s="55">
        <v>36251</v>
      </c>
      <c r="AI479" s="56">
        <v>1.2</v>
      </c>
      <c r="AJ479" s="55">
        <v>36800</v>
      </c>
      <c r="AK479" s="56"/>
      <c r="AL479" s="55"/>
      <c r="AM479" s="54"/>
      <c r="AN479" s="54" t="str">
        <f t="shared" si="149"/>
        <v/>
      </c>
      <c r="AO479" s="55"/>
      <c r="AP479" s="54"/>
      <c r="AQ479" s="55"/>
      <c r="AR479" s="54"/>
      <c r="AS479" s="55"/>
      <c r="AT479" s="54"/>
      <c r="AU479" s="56" t="str">
        <f t="shared" si="159"/>
        <v/>
      </c>
      <c r="AV479" s="56"/>
      <c r="AW479" s="54"/>
      <c r="AX479" s="54"/>
      <c r="AY479" s="69">
        <f t="shared" si="158"/>
        <v>1</v>
      </c>
      <c r="AZ479" s="69"/>
      <c r="BA479" s="50"/>
      <c r="BB479" s="51"/>
      <c r="BC479" s="51"/>
      <c r="BD479" s="149">
        <f t="shared" si="160"/>
        <v>9.0909090909090905E-3</v>
      </c>
      <c r="BE479" s="150" t="str">
        <f>IF(BD479="--","--", IF(BD479=F479,"A","--"))</f>
        <v>--</v>
      </c>
      <c r="BF479" s="150" t="str">
        <f t="shared" si="166"/>
        <v>O</v>
      </c>
      <c r="BG479" s="151">
        <f t="shared" si="161"/>
        <v>36251</v>
      </c>
      <c r="BH479" s="149" t="str">
        <f t="shared" si="150"/>
        <v>--</v>
      </c>
      <c r="BI479" s="150" t="str">
        <f t="shared" si="151"/>
        <v>--</v>
      </c>
      <c r="BJ479" s="150" t="str">
        <f t="shared" si="152"/>
        <v>--</v>
      </c>
      <c r="BK479" s="151" t="str">
        <f t="shared" si="153"/>
        <v>--</v>
      </c>
      <c r="BL479" s="49" t="str">
        <f t="shared" si="163"/>
        <v/>
      </c>
      <c r="BM479" s="50" t="str">
        <f t="shared" si="164"/>
        <v/>
      </c>
      <c r="BN479" s="49" t="str">
        <f t="shared" si="155"/>
        <v/>
      </c>
      <c r="BO479" s="50" t="str">
        <f t="shared" si="156"/>
        <v/>
      </c>
      <c r="BP479" s="50"/>
      <c r="BQ479" s="50"/>
      <c r="BR479" s="51"/>
      <c r="BS479" s="51"/>
      <c r="BT479" s="51"/>
      <c r="BU479" s="51"/>
      <c r="BV479" s="50">
        <v>1</v>
      </c>
      <c r="BW479" s="50">
        <v>1</v>
      </c>
      <c r="BX479" s="50">
        <v>1</v>
      </c>
      <c r="BY479" s="50">
        <v>1</v>
      </c>
    </row>
    <row r="480" spans="1:77" s="48" customFormat="1" ht="15" customHeight="1">
      <c r="A480" s="223">
        <v>417</v>
      </c>
      <c r="B480" s="169" t="s">
        <v>891</v>
      </c>
      <c r="C480" s="36" t="s">
        <v>1335</v>
      </c>
      <c r="D480" s="304"/>
      <c r="E480" s="132"/>
      <c r="F480" s="132"/>
      <c r="G480" s="152"/>
      <c r="H480" s="152"/>
      <c r="I480" s="66"/>
      <c r="J480" s="66"/>
      <c r="K480" s="52"/>
      <c r="L480" s="54"/>
      <c r="M480" s="55"/>
      <c r="N480" s="54"/>
      <c r="O480" s="55"/>
      <c r="P480" s="54"/>
      <c r="Q480" s="55"/>
      <c r="R480" s="54"/>
      <c r="S480" s="55"/>
      <c r="T480" s="54"/>
      <c r="U480" s="55"/>
      <c r="V480" s="56"/>
      <c r="W480" s="55"/>
      <c r="X480" s="56"/>
      <c r="Y480" s="55"/>
      <c r="Z480" s="56"/>
      <c r="AA480" s="55"/>
      <c r="AB480" s="56"/>
      <c r="AC480" s="55"/>
      <c r="AD480" s="56"/>
      <c r="AE480" s="55"/>
      <c r="AF480" s="56">
        <v>1.1E-4</v>
      </c>
      <c r="AG480" s="56">
        <f t="shared" si="157"/>
        <v>9.0909090909090905E-3</v>
      </c>
      <c r="AH480" s="55">
        <v>36251</v>
      </c>
      <c r="AI480" s="56">
        <v>1.2</v>
      </c>
      <c r="AJ480" s="55">
        <v>36800</v>
      </c>
      <c r="AK480" s="56"/>
      <c r="AL480" s="55"/>
      <c r="AM480" s="54"/>
      <c r="AN480" s="54" t="str">
        <f t="shared" si="149"/>
        <v/>
      </c>
      <c r="AO480" s="55"/>
      <c r="AP480" s="54"/>
      <c r="AQ480" s="55"/>
      <c r="AR480" s="54"/>
      <c r="AS480" s="55"/>
      <c r="AT480" s="54"/>
      <c r="AU480" s="56" t="str">
        <f t="shared" si="159"/>
        <v/>
      </c>
      <c r="AV480" s="56"/>
      <c r="AW480" s="54"/>
      <c r="AX480" s="54"/>
      <c r="AY480" s="69">
        <f t="shared" si="158"/>
        <v>1</v>
      </c>
      <c r="AZ480" s="69"/>
      <c r="BA480" s="50"/>
      <c r="BB480" s="51"/>
      <c r="BC480" s="51"/>
      <c r="BD480" s="149">
        <f t="shared" si="160"/>
        <v>9.0909090909090905E-3</v>
      </c>
      <c r="BE480" s="150" t="str">
        <f>IF(BD480="--","--", IF(BD480=F480,"A","--"))</f>
        <v>--</v>
      </c>
      <c r="BF480" s="150" t="str">
        <f t="shared" si="166"/>
        <v>O</v>
      </c>
      <c r="BG480" s="151">
        <f t="shared" si="161"/>
        <v>36251</v>
      </c>
      <c r="BH480" s="149" t="str">
        <f t="shared" si="150"/>
        <v>--</v>
      </c>
      <c r="BI480" s="150" t="str">
        <f t="shared" si="151"/>
        <v>--</v>
      </c>
      <c r="BJ480" s="150" t="str">
        <f t="shared" si="152"/>
        <v>--</v>
      </c>
      <c r="BK480" s="151" t="str">
        <f t="shared" si="153"/>
        <v>--</v>
      </c>
      <c r="BL480" s="49" t="str">
        <f t="shared" si="163"/>
        <v/>
      </c>
      <c r="BM480" s="50" t="str">
        <f t="shared" si="164"/>
        <v/>
      </c>
      <c r="BN480" s="49" t="str">
        <f t="shared" si="155"/>
        <v/>
      </c>
      <c r="BO480" s="50" t="str">
        <f t="shared" si="156"/>
        <v/>
      </c>
      <c r="BP480" s="50"/>
      <c r="BQ480" s="50"/>
      <c r="BR480" s="51"/>
      <c r="BS480" s="51"/>
      <c r="BT480" s="51"/>
      <c r="BU480" s="51"/>
      <c r="BV480" s="50">
        <v>1</v>
      </c>
      <c r="BW480" s="50">
        <v>1</v>
      </c>
      <c r="BX480" s="50">
        <v>1</v>
      </c>
      <c r="BY480" s="50">
        <v>1</v>
      </c>
    </row>
    <row r="481" spans="1:77" s="48" customFormat="1" ht="15" customHeight="1">
      <c r="A481" s="223">
        <v>418</v>
      </c>
      <c r="B481" s="169" t="s">
        <v>892</v>
      </c>
      <c r="C481" s="36" t="s">
        <v>1336</v>
      </c>
      <c r="D481" s="304"/>
      <c r="E481" s="132"/>
      <c r="F481" s="132"/>
      <c r="G481" s="152"/>
      <c r="H481" s="152"/>
      <c r="I481" s="66"/>
      <c r="J481" s="66"/>
      <c r="K481" s="52"/>
      <c r="L481" s="54"/>
      <c r="M481" s="55"/>
      <c r="N481" s="54"/>
      <c r="O481" s="55"/>
      <c r="P481" s="54"/>
      <c r="Q481" s="55"/>
      <c r="R481" s="54"/>
      <c r="S481" s="55"/>
      <c r="T481" s="54"/>
      <c r="U481" s="55"/>
      <c r="V481" s="56"/>
      <c r="W481" s="55"/>
      <c r="X481" s="56"/>
      <c r="Y481" s="55"/>
      <c r="Z481" s="56"/>
      <c r="AA481" s="55"/>
      <c r="AB481" s="56"/>
      <c r="AC481" s="55"/>
      <c r="AD481" s="56"/>
      <c r="AE481" s="55"/>
      <c r="AF481" s="56">
        <v>1.1000000000000001E-3</v>
      </c>
      <c r="AG481" s="56">
        <f t="shared" si="157"/>
        <v>9.0909090909090898E-4</v>
      </c>
      <c r="AH481" s="55">
        <v>36251</v>
      </c>
      <c r="AI481" s="56">
        <v>12</v>
      </c>
      <c r="AJ481" s="55">
        <v>36800</v>
      </c>
      <c r="AK481" s="56"/>
      <c r="AL481" s="55"/>
      <c r="AM481" s="54"/>
      <c r="AN481" s="54" t="str">
        <f t="shared" si="149"/>
        <v/>
      </c>
      <c r="AO481" s="55"/>
      <c r="AP481" s="54"/>
      <c r="AQ481" s="55"/>
      <c r="AR481" s="54"/>
      <c r="AS481" s="55"/>
      <c r="AT481" s="54"/>
      <c r="AU481" s="56" t="str">
        <f t="shared" si="159"/>
        <v/>
      </c>
      <c r="AV481" s="56"/>
      <c r="AW481" s="54"/>
      <c r="AX481" s="54"/>
      <c r="AY481" s="69">
        <f t="shared" si="158"/>
        <v>1</v>
      </c>
      <c r="AZ481" s="69"/>
      <c r="BA481" s="50"/>
      <c r="BB481" s="51"/>
      <c r="BC481" s="51"/>
      <c r="BD481" s="149">
        <f t="shared" si="160"/>
        <v>9.0909090909090898E-4</v>
      </c>
      <c r="BE481" s="150" t="str">
        <f>IF(BD481="--","--", IF(BD481=F481,"A","--"))</f>
        <v>--</v>
      </c>
      <c r="BF481" s="150" t="str">
        <f t="shared" si="166"/>
        <v>O</v>
      </c>
      <c r="BG481" s="151">
        <f t="shared" si="161"/>
        <v>36251</v>
      </c>
      <c r="BH481" s="149" t="str">
        <f t="shared" si="150"/>
        <v>--</v>
      </c>
      <c r="BI481" s="150" t="str">
        <f t="shared" si="151"/>
        <v>--</v>
      </c>
      <c r="BJ481" s="150" t="str">
        <f t="shared" si="152"/>
        <v>--</v>
      </c>
      <c r="BK481" s="151" t="str">
        <f t="shared" si="153"/>
        <v>--</v>
      </c>
      <c r="BL481" s="49" t="str">
        <f t="shared" si="163"/>
        <v/>
      </c>
      <c r="BM481" s="50" t="str">
        <f t="shared" si="164"/>
        <v/>
      </c>
      <c r="BN481" s="49" t="str">
        <f t="shared" si="155"/>
        <v/>
      </c>
      <c r="BO481" s="50" t="str">
        <f t="shared" si="156"/>
        <v/>
      </c>
      <c r="BP481" s="50"/>
      <c r="BQ481" s="50"/>
      <c r="BR481" s="51"/>
      <c r="BS481" s="51"/>
      <c r="BT481" s="51"/>
      <c r="BU481" s="51"/>
      <c r="BV481" s="50">
        <v>1</v>
      </c>
      <c r="BW481" s="50">
        <v>1</v>
      </c>
      <c r="BX481" s="50">
        <v>1</v>
      </c>
      <c r="BY481" s="50">
        <v>1</v>
      </c>
    </row>
    <row r="482" spans="1:77" s="48" customFormat="1" ht="15" customHeight="1">
      <c r="A482" s="223">
        <v>419</v>
      </c>
      <c r="B482" s="169" t="s">
        <v>893</v>
      </c>
      <c r="C482" s="53" t="s">
        <v>1337</v>
      </c>
      <c r="D482" s="13"/>
      <c r="E482" s="132" t="str">
        <f t="shared" ref="E482:F488" si="167">BB482</f>
        <v>BaP</v>
      </c>
      <c r="F482" s="132">
        <f t="shared" si="167"/>
        <v>1.6666666666666669E-4</v>
      </c>
      <c r="G482" s="152">
        <v>43231</v>
      </c>
      <c r="H482" s="152"/>
      <c r="I482" s="66" t="s">
        <v>24</v>
      </c>
      <c r="J482" s="66"/>
      <c r="K482" s="52"/>
      <c r="L482" s="54"/>
      <c r="M482" s="55"/>
      <c r="N482" s="54"/>
      <c r="O482" s="55"/>
      <c r="P482" s="54"/>
      <c r="Q482" s="55"/>
      <c r="R482" s="54"/>
      <c r="S482" s="55"/>
      <c r="T482" s="54"/>
      <c r="U482" s="55"/>
      <c r="V482" s="56"/>
      <c r="W482" s="55"/>
      <c r="X482" s="56"/>
      <c r="Y482" s="55"/>
      <c r="Z482" s="56"/>
      <c r="AA482" s="55"/>
      <c r="AB482" s="56"/>
      <c r="AC482" s="55"/>
      <c r="AD482" s="56"/>
      <c r="AE482" s="55"/>
      <c r="AF482" s="56">
        <v>1.1999999999999999E-3</v>
      </c>
      <c r="AG482" s="56">
        <f t="shared" si="157"/>
        <v>8.3333333333333339E-4</v>
      </c>
      <c r="AH482" s="55">
        <v>36251</v>
      </c>
      <c r="AI482" s="56">
        <v>4.0999999999999996</v>
      </c>
      <c r="AJ482" s="55">
        <v>36800</v>
      </c>
      <c r="AK482" s="56"/>
      <c r="AL482" s="55"/>
      <c r="AM482" s="54"/>
      <c r="AN482" s="54" t="str">
        <f t="shared" si="149"/>
        <v/>
      </c>
      <c r="AO482" s="55"/>
      <c r="AP482" s="54"/>
      <c r="AQ482" s="55"/>
      <c r="AR482" s="54"/>
      <c r="AS482" s="55"/>
      <c r="AT482" s="54"/>
      <c r="AU482" s="56" t="str">
        <f t="shared" si="159"/>
        <v/>
      </c>
      <c r="AV482" s="56"/>
      <c r="AW482" s="54"/>
      <c r="AX482" s="54"/>
      <c r="AY482" s="69">
        <f t="shared" si="158"/>
        <v>1</v>
      </c>
      <c r="AZ482" s="69">
        <v>1</v>
      </c>
      <c r="BA482" s="50">
        <v>10</v>
      </c>
      <c r="BB482" s="80" t="s">
        <v>1141</v>
      </c>
      <c r="BC482" s="81">
        <f>BD$469/BA482</f>
        <v>1.6666666666666669E-4</v>
      </c>
      <c r="BD482" s="149">
        <f t="shared" si="160"/>
        <v>1.6666666666666669E-4</v>
      </c>
      <c r="BE482" s="150" t="s">
        <v>1389</v>
      </c>
      <c r="BF482" s="150" t="str">
        <f t="shared" si="166"/>
        <v>A</v>
      </c>
      <c r="BG482" s="151">
        <f t="shared" si="161"/>
        <v>43231</v>
      </c>
      <c r="BH482" s="149" t="str">
        <f t="shared" si="150"/>
        <v>--</v>
      </c>
      <c r="BI482" s="150" t="str">
        <f t="shared" si="151"/>
        <v>--</v>
      </c>
      <c r="BJ482" s="150" t="str">
        <f t="shared" si="152"/>
        <v>--</v>
      </c>
      <c r="BK482" s="151" t="str">
        <f t="shared" si="153"/>
        <v>--</v>
      </c>
      <c r="BL482" s="49" t="str">
        <f t="shared" si="163"/>
        <v/>
      </c>
      <c r="BM482" s="50" t="str">
        <f t="shared" si="164"/>
        <v/>
      </c>
      <c r="BN482" s="49" t="str">
        <f t="shared" si="155"/>
        <v/>
      </c>
      <c r="BO482" s="50" t="str">
        <f t="shared" si="156"/>
        <v/>
      </c>
      <c r="BP482" s="77">
        <f>(70*365*24)/((2*10+4*3+10*3+54*1)*365*24)*BD482</f>
        <v>1.0057471264367818E-4</v>
      </c>
      <c r="BQ482" s="104">
        <f>ROUND(BD482/BP482,1)</f>
        <v>1.7</v>
      </c>
      <c r="BR482" s="102">
        <f>ROUND(BS482/BD482,0)</f>
        <v>26</v>
      </c>
      <c r="BS482" s="49">
        <f>(70*365*24)/((2+4+6)*250*8)*BD482</f>
        <v>4.2583333333333336E-3</v>
      </c>
      <c r="BT482" s="78">
        <f>ROUND(BS482/BU482,1)</f>
        <v>4.2</v>
      </c>
      <c r="BU482" s="49">
        <f>(70*365*24)/((2*10+4*3+6*3)*250*8)*BD482</f>
        <v>1.0220000000000001E-3</v>
      </c>
      <c r="BV482" s="50">
        <v>23</v>
      </c>
      <c r="BW482" s="50">
        <v>6.6</v>
      </c>
      <c r="BX482" s="50">
        <v>1</v>
      </c>
      <c r="BY482" s="50">
        <v>1</v>
      </c>
    </row>
    <row r="483" spans="1:77" s="48" customFormat="1" ht="15" customHeight="1">
      <c r="A483" s="223">
        <v>187</v>
      </c>
      <c r="B483" s="169" t="s">
        <v>327</v>
      </c>
      <c r="C483" s="105" t="s">
        <v>1295</v>
      </c>
      <c r="D483" s="105"/>
      <c r="E483" s="155"/>
      <c r="F483" s="155"/>
      <c r="G483" s="156"/>
      <c r="H483" s="156"/>
      <c r="I483" s="68"/>
      <c r="J483" s="68"/>
      <c r="K483" s="74"/>
      <c r="L483" s="54"/>
      <c r="M483" s="55"/>
      <c r="N483" s="54"/>
      <c r="O483" s="55"/>
      <c r="P483" s="54"/>
      <c r="Q483" s="55"/>
      <c r="R483" s="54"/>
      <c r="S483" s="55"/>
      <c r="T483" s="54"/>
      <c r="U483" s="55"/>
      <c r="V483" s="56"/>
      <c r="W483" s="55"/>
      <c r="X483" s="56"/>
      <c r="Y483" s="55"/>
      <c r="Z483" s="56"/>
      <c r="AA483" s="55"/>
      <c r="AB483" s="56"/>
      <c r="AC483" s="55"/>
      <c r="AD483" s="56"/>
      <c r="AE483" s="55"/>
      <c r="AF483" s="56"/>
      <c r="AG483" s="56" t="str">
        <f t="shared" si="157"/>
        <v/>
      </c>
      <c r="AH483" s="55"/>
      <c r="AI483" s="56"/>
      <c r="AJ483" s="55"/>
      <c r="AK483" s="56"/>
      <c r="AL483" s="55"/>
      <c r="AM483" s="54"/>
      <c r="AN483" s="54" t="str">
        <f t="shared" si="149"/>
        <v/>
      </c>
      <c r="AO483" s="55"/>
      <c r="AP483" s="54"/>
      <c r="AQ483" s="55"/>
      <c r="AR483" s="54"/>
      <c r="AS483" s="55"/>
      <c r="AT483" s="54"/>
      <c r="AU483" s="56" t="str">
        <f t="shared" si="159"/>
        <v/>
      </c>
      <c r="AV483" s="56"/>
      <c r="AW483" s="54"/>
      <c r="AX483" s="54"/>
      <c r="AY483" s="69" t="str">
        <f t="shared" si="158"/>
        <v/>
      </c>
      <c r="AZ483" s="69"/>
      <c r="BA483" s="50"/>
      <c r="BB483" s="51"/>
      <c r="BC483" s="51"/>
      <c r="BD483" s="149" t="str">
        <f t="shared" si="160"/>
        <v>--</v>
      </c>
      <c r="BE483" s="150" t="str">
        <f>IF(BD483="--","--", IF(BD483=F483,"A","--"))</f>
        <v>--</v>
      </c>
      <c r="BF483" s="150" t="str">
        <f t="shared" si="166"/>
        <v>--</v>
      </c>
      <c r="BG483" s="151" t="str">
        <f t="shared" si="161"/>
        <v>--</v>
      </c>
      <c r="BH483" s="149" t="str">
        <f t="shared" si="150"/>
        <v>--</v>
      </c>
      <c r="BI483" s="150" t="str">
        <f t="shared" si="151"/>
        <v>--</v>
      </c>
      <c r="BJ483" s="150" t="str">
        <f t="shared" si="152"/>
        <v>--</v>
      </c>
      <c r="BK483" s="151" t="str">
        <f t="shared" si="153"/>
        <v>--</v>
      </c>
      <c r="BL483" s="49" t="str">
        <f t="shared" si="163"/>
        <v/>
      </c>
      <c r="BM483" s="50" t="str">
        <f t="shared" si="164"/>
        <v/>
      </c>
      <c r="BN483" s="49" t="str">
        <f t="shared" si="155"/>
        <v/>
      </c>
      <c r="BO483" s="50" t="str">
        <f t="shared" si="156"/>
        <v/>
      </c>
      <c r="BP483" s="50"/>
      <c r="BQ483" s="50"/>
      <c r="BR483" s="51"/>
      <c r="BS483" s="51"/>
      <c r="BT483" s="51"/>
      <c r="BU483" s="51"/>
      <c r="BV483" s="50">
        <v>1</v>
      </c>
      <c r="BW483" s="50">
        <v>1</v>
      </c>
      <c r="BX483" s="50">
        <v>1</v>
      </c>
      <c r="BY483" s="50">
        <v>1</v>
      </c>
    </row>
    <row r="484" spans="1:77" s="48" customFormat="1" ht="15" customHeight="1">
      <c r="A484" s="223">
        <v>420</v>
      </c>
      <c r="B484" s="169" t="s">
        <v>894</v>
      </c>
      <c r="C484" s="53" t="s">
        <v>1338</v>
      </c>
      <c r="D484" s="13"/>
      <c r="E484" s="132" t="str">
        <f t="shared" si="167"/>
        <v>BaP</v>
      </c>
      <c r="F484" s="132">
        <f t="shared" si="167"/>
        <v>4.1666666666666666E-3</v>
      </c>
      <c r="G484" s="152">
        <v>43231</v>
      </c>
      <c r="H484" s="152"/>
      <c r="I484" s="66" t="s">
        <v>24</v>
      </c>
      <c r="J484" s="66"/>
      <c r="K484" s="52"/>
      <c r="L484" s="54"/>
      <c r="M484" s="55"/>
      <c r="N484" s="54"/>
      <c r="O484" s="55"/>
      <c r="P484" s="54"/>
      <c r="Q484" s="55"/>
      <c r="R484" s="54"/>
      <c r="S484" s="55"/>
      <c r="T484" s="54"/>
      <c r="U484" s="55"/>
      <c r="V484" s="56"/>
      <c r="W484" s="55"/>
      <c r="X484" s="56"/>
      <c r="Y484" s="55"/>
      <c r="Z484" s="56"/>
      <c r="AA484" s="55"/>
      <c r="AB484" s="56"/>
      <c r="AC484" s="55"/>
      <c r="AD484" s="56"/>
      <c r="AE484" s="55"/>
      <c r="AF484" s="56">
        <v>1.1000000000000001E-3</v>
      </c>
      <c r="AG484" s="56">
        <f t="shared" si="157"/>
        <v>9.0909090909090898E-4</v>
      </c>
      <c r="AH484" s="55">
        <v>36251</v>
      </c>
      <c r="AI484" s="56">
        <v>12</v>
      </c>
      <c r="AJ484" s="55">
        <v>36800</v>
      </c>
      <c r="AK484" s="56"/>
      <c r="AL484" s="55"/>
      <c r="AM484" s="54"/>
      <c r="AN484" s="54" t="str">
        <f t="shared" si="149"/>
        <v/>
      </c>
      <c r="AO484" s="55"/>
      <c r="AP484" s="54"/>
      <c r="AQ484" s="55"/>
      <c r="AR484" s="54"/>
      <c r="AS484" s="55"/>
      <c r="AT484" s="54"/>
      <c r="AU484" s="56" t="str">
        <f t="shared" si="159"/>
        <v/>
      </c>
      <c r="AV484" s="56"/>
      <c r="AW484" s="54"/>
      <c r="AX484" s="54"/>
      <c r="AY484" s="69">
        <f t="shared" si="158"/>
        <v>1</v>
      </c>
      <c r="AZ484" s="69">
        <v>1</v>
      </c>
      <c r="BA484" s="50">
        <v>0.4</v>
      </c>
      <c r="BB484" s="80" t="s">
        <v>1141</v>
      </c>
      <c r="BC484" s="81">
        <f>BD$469/BA484</f>
        <v>4.1666666666666666E-3</v>
      </c>
      <c r="BD484" s="149">
        <f t="shared" si="160"/>
        <v>4.1666666666666666E-3</v>
      </c>
      <c r="BE484" s="150" t="s">
        <v>1389</v>
      </c>
      <c r="BF484" s="150" t="str">
        <f t="shared" si="166"/>
        <v>A</v>
      </c>
      <c r="BG484" s="151">
        <f t="shared" si="161"/>
        <v>43231</v>
      </c>
      <c r="BH484" s="149" t="str">
        <f t="shared" si="150"/>
        <v>--</v>
      </c>
      <c r="BI484" s="150" t="str">
        <f t="shared" si="151"/>
        <v>--</v>
      </c>
      <c r="BJ484" s="150" t="str">
        <f t="shared" si="152"/>
        <v>--</v>
      </c>
      <c r="BK484" s="151" t="str">
        <f t="shared" si="153"/>
        <v>--</v>
      </c>
      <c r="BL484" s="49" t="str">
        <f t="shared" si="163"/>
        <v/>
      </c>
      <c r="BM484" s="50" t="str">
        <f t="shared" si="164"/>
        <v/>
      </c>
      <c r="BN484" s="49" t="str">
        <f t="shared" si="155"/>
        <v/>
      </c>
      <c r="BO484" s="50" t="str">
        <f t="shared" si="156"/>
        <v/>
      </c>
      <c r="BP484" s="77">
        <f>(70*365*24)/((2*10+4*3+10*3+54*1)*365*24)*BD484</f>
        <v>2.514367816091954E-3</v>
      </c>
      <c r="BQ484" s="104">
        <f>ROUND(BD484/BP484,1)</f>
        <v>1.7</v>
      </c>
      <c r="BR484" s="102">
        <f>ROUND(BS484/BD484,0)</f>
        <v>26</v>
      </c>
      <c r="BS484" s="49">
        <f>(70*365*24)/((2+4+6)*250*8)*BD484</f>
        <v>0.10645833333333334</v>
      </c>
      <c r="BT484" s="78">
        <f>ROUND(BS484/BU484,1)</f>
        <v>4.2</v>
      </c>
      <c r="BU484" s="49">
        <f>(70*365*24)/((2*10+4*3+6*3)*250*8)*BD484</f>
        <v>2.555E-2</v>
      </c>
      <c r="BV484" s="50">
        <v>23</v>
      </c>
      <c r="BW484" s="50">
        <v>6.6</v>
      </c>
      <c r="BX484" s="50">
        <v>1</v>
      </c>
      <c r="BY484" s="50">
        <v>1</v>
      </c>
    </row>
    <row r="485" spans="1:77" s="48" customFormat="1" ht="15" customHeight="1">
      <c r="A485" s="223">
        <v>421</v>
      </c>
      <c r="B485" s="169" t="s">
        <v>895</v>
      </c>
      <c r="C485" s="53" t="s">
        <v>1339</v>
      </c>
      <c r="D485" s="13"/>
      <c r="E485" s="132" t="str">
        <f t="shared" si="167"/>
        <v>BaP</v>
      </c>
      <c r="F485" s="132">
        <f t="shared" si="167"/>
        <v>1.8518518518518519E-3</v>
      </c>
      <c r="G485" s="152">
        <v>43231</v>
      </c>
      <c r="H485" s="152"/>
      <c r="I485" s="66" t="s">
        <v>24</v>
      </c>
      <c r="J485" s="66"/>
      <c r="K485" s="52"/>
      <c r="L485" s="54"/>
      <c r="M485" s="55"/>
      <c r="N485" s="54"/>
      <c r="O485" s="55"/>
      <c r="P485" s="54"/>
      <c r="Q485" s="55"/>
      <c r="R485" s="54"/>
      <c r="S485" s="55"/>
      <c r="T485" s="54"/>
      <c r="U485" s="55"/>
      <c r="V485" s="56"/>
      <c r="W485" s="55"/>
      <c r="X485" s="56"/>
      <c r="Y485" s="55"/>
      <c r="Z485" s="56"/>
      <c r="AA485" s="55"/>
      <c r="AB485" s="56"/>
      <c r="AC485" s="55"/>
      <c r="AD485" s="56"/>
      <c r="AE485" s="55"/>
      <c r="AF485" s="56">
        <v>1.0999999999999999E-2</v>
      </c>
      <c r="AG485" s="56">
        <f t="shared" si="157"/>
        <v>9.0909090909090904E-5</v>
      </c>
      <c r="AH485" s="55">
        <v>36251</v>
      </c>
      <c r="AI485" s="56">
        <v>120</v>
      </c>
      <c r="AJ485" s="55">
        <v>36800</v>
      </c>
      <c r="AK485" s="56"/>
      <c r="AL485" s="55"/>
      <c r="AM485" s="54"/>
      <c r="AN485" s="54" t="str">
        <f t="shared" si="149"/>
        <v/>
      </c>
      <c r="AO485" s="55"/>
      <c r="AP485" s="54"/>
      <c r="AQ485" s="55"/>
      <c r="AR485" s="54"/>
      <c r="AS485" s="55"/>
      <c r="AT485" s="54"/>
      <c r="AU485" s="56" t="str">
        <f t="shared" si="159"/>
        <v/>
      </c>
      <c r="AV485" s="56"/>
      <c r="AW485" s="54"/>
      <c r="AX485" s="54"/>
      <c r="AY485" s="69">
        <f t="shared" si="158"/>
        <v>1</v>
      </c>
      <c r="AZ485" s="69">
        <v>1</v>
      </c>
      <c r="BA485" s="50">
        <v>0.9</v>
      </c>
      <c r="BB485" s="80" t="s">
        <v>1141</v>
      </c>
      <c r="BC485" s="81">
        <f>BD$469/BA485</f>
        <v>1.8518518518518519E-3</v>
      </c>
      <c r="BD485" s="149">
        <f t="shared" si="160"/>
        <v>1.8518518518518519E-3</v>
      </c>
      <c r="BE485" s="150" t="s">
        <v>1389</v>
      </c>
      <c r="BF485" s="150" t="str">
        <f t="shared" si="166"/>
        <v>A</v>
      </c>
      <c r="BG485" s="151">
        <f t="shared" si="161"/>
        <v>43231</v>
      </c>
      <c r="BH485" s="149" t="str">
        <f t="shared" si="150"/>
        <v>--</v>
      </c>
      <c r="BI485" s="150" t="str">
        <f t="shared" si="151"/>
        <v>--</v>
      </c>
      <c r="BJ485" s="150" t="str">
        <f t="shared" si="152"/>
        <v>--</v>
      </c>
      <c r="BK485" s="151" t="str">
        <f t="shared" si="153"/>
        <v>--</v>
      </c>
      <c r="BL485" s="49" t="str">
        <f t="shared" si="163"/>
        <v/>
      </c>
      <c r="BM485" s="50" t="str">
        <f t="shared" si="164"/>
        <v/>
      </c>
      <c r="BN485" s="49" t="str">
        <f t="shared" si="155"/>
        <v/>
      </c>
      <c r="BO485" s="50" t="str">
        <f t="shared" si="156"/>
        <v/>
      </c>
      <c r="BP485" s="77">
        <f>(70*365*24)/((2*10+4*3+10*3+54*1)*365*24)*BD485</f>
        <v>1.1174968071519795E-3</v>
      </c>
      <c r="BQ485" s="104">
        <f>ROUND(BD485/BP485,1)</f>
        <v>1.7</v>
      </c>
      <c r="BR485" s="102">
        <f>ROUND(BS485/BD485,0)</f>
        <v>26</v>
      </c>
      <c r="BS485" s="49">
        <f>(70*365*24)/((2+4+6)*250*8)*BD485</f>
        <v>4.7314814814814816E-2</v>
      </c>
      <c r="BT485" s="78">
        <f>ROUND(BS485/BU485,1)</f>
        <v>4.2</v>
      </c>
      <c r="BU485" s="49">
        <f>(70*365*24)/((2*10+4*3+6*3)*250*8)*BD485</f>
        <v>1.1355555555555556E-2</v>
      </c>
      <c r="BV485" s="50">
        <v>23</v>
      </c>
      <c r="BW485" s="50">
        <v>6.6</v>
      </c>
      <c r="BX485" s="50">
        <v>1</v>
      </c>
      <c r="BY485" s="50">
        <v>1</v>
      </c>
    </row>
    <row r="486" spans="1:77" s="48" customFormat="1" ht="15" customHeight="1">
      <c r="A486" s="223">
        <v>422</v>
      </c>
      <c r="B486" s="169" t="s">
        <v>896</v>
      </c>
      <c r="C486" s="53" t="s">
        <v>1340</v>
      </c>
      <c r="D486" s="13"/>
      <c r="E486" s="132" t="str">
        <f t="shared" si="167"/>
        <v>BaP</v>
      </c>
      <c r="F486" s="132">
        <f t="shared" si="167"/>
        <v>2.7777777777777779E-3</v>
      </c>
      <c r="G486" s="152">
        <v>43231</v>
      </c>
      <c r="H486" s="152"/>
      <c r="I486" s="66" t="s">
        <v>24</v>
      </c>
      <c r="J486" s="66"/>
      <c r="K486" s="52"/>
      <c r="L486" s="54"/>
      <c r="M486" s="55"/>
      <c r="N486" s="54"/>
      <c r="O486" s="55"/>
      <c r="P486" s="54"/>
      <c r="Q486" s="55"/>
      <c r="R486" s="54"/>
      <c r="S486" s="55"/>
      <c r="T486" s="54"/>
      <c r="U486" s="55"/>
      <c r="V486" s="56"/>
      <c r="W486" s="55"/>
      <c r="X486" s="56"/>
      <c r="Y486" s="55"/>
      <c r="Z486" s="56"/>
      <c r="AA486" s="55"/>
      <c r="AB486" s="56"/>
      <c r="AC486" s="55"/>
      <c r="AD486" s="56"/>
      <c r="AE486" s="55"/>
      <c r="AF486" s="56">
        <v>1.0999999999999999E-2</v>
      </c>
      <c r="AG486" s="56">
        <f t="shared" si="157"/>
        <v>9.0909090909090904E-5</v>
      </c>
      <c r="AH486" s="55">
        <v>36251</v>
      </c>
      <c r="AI486" s="56">
        <v>120</v>
      </c>
      <c r="AJ486" s="55">
        <v>36800</v>
      </c>
      <c r="AK486" s="56"/>
      <c r="AL486" s="55"/>
      <c r="AM486" s="54"/>
      <c r="AN486" s="54" t="str">
        <f t="shared" si="149"/>
        <v/>
      </c>
      <c r="AO486" s="55"/>
      <c r="AP486" s="54"/>
      <c r="AQ486" s="55"/>
      <c r="AR486" s="54"/>
      <c r="AS486" s="55"/>
      <c r="AT486" s="54"/>
      <c r="AU486" s="56" t="str">
        <f t="shared" si="159"/>
        <v/>
      </c>
      <c r="AV486" s="56"/>
      <c r="AW486" s="54"/>
      <c r="AX486" s="54"/>
      <c r="AY486" s="69">
        <f t="shared" si="158"/>
        <v>1</v>
      </c>
      <c r="AZ486" s="69">
        <v>1</v>
      </c>
      <c r="BA486" s="50">
        <v>0.6</v>
      </c>
      <c r="BB486" s="80" t="s">
        <v>1141</v>
      </c>
      <c r="BC486" s="81">
        <f>BD$469/BA486</f>
        <v>2.7777777777777779E-3</v>
      </c>
      <c r="BD486" s="149">
        <f t="shared" si="160"/>
        <v>2.7777777777777779E-3</v>
      </c>
      <c r="BE486" s="150" t="s">
        <v>1389</v>
      </c>
      <c r="BF486" s="150" t="str">
        <f t="shared" si="166"/>
        <v>A</v>
      </c>
      <c r="BG486" s="151">
        <f t="shared" si="161"/>
        <v>43231</v>
      </c>
      <c r="BH486" s="149" t="str">
        <f t="shared" si="150"/>
        <v>--</v>
      </c>
      <c r="BI486" s="150" t="str">
        <f t="shared" si="151"/>
        <v>--</v>
      </c>
      <c r="BJ486" s="150" t="str">
        <f t="shared" si="152"/>
        <v>--</v>
      </c>
      <c r="BK486" s="151" t="str">
        <f t="shared" si="153"/>
        <v>--</v>
      </c>
      <c r="BL486" s="49" t="str">
        <f t="shared" si="163"/>
        <v/>
      </c>
      <c r="BM486" s="50" t="str">
        <f t="shared" si="164"/>
        <v/>
      </c>
      <c r="BN486" s="49" t="str">
        <f t="shared" si="155"/>
        <v/>
      </c>
      <c r="BO486" s="50" t="str">
        <f t="shared" si="156"/>
        <v/>
      </c>
      <c r="BP486" s="77">
        <f>(70*365*24)/((2*10+4*3+10*3+54*1)*365*24)*BD486</f>
        <v>1.6762452107279694E-3</v>
      </c>
      <c r="BQ486" s="104">
        <f>ROUND(BD486/BP486,1)</f>
        <v>1.7</v>
      </c>
      <c r="BR486" s="102">
        <f>ROUND(BS486/BD486,0)</f>
        <v>26</v>
      </c>
      <c r="BS486" s="49">
        <f>(70*365*24)/((2+4+6)*250*8)*BD486</f>
        <v>7.0972222222222228E-2</v>
      </c>
      <c r="BT486" s="78">
        <f>ROUND(BS486/BU486,1)</f>
        <v>4.2</v>
      </c>
      <c r="BU486" s="49">
        <f>(70*365*24)/((2*10+4*3+6*3)*250*8)*BD486</f>
        <v>1.7033333333333334E-2</v>
      </c>
      <c r="BV486" s="50">
        <v>23</v>
      </c>
      <c r="BW486" s="50">
        <v>6.6</v>
      </c>
      <c r="BX486" s="50">
        <v>1</v>
      </c>
      <c r="BY486" s="50">
        <v>1</v>
      </c>
    </row>
    <row r="487" spans="1:77" s="48" customFormat="1" ht="15" customHeight="1">
      <c r="A487" s="223">
        <v>423</v>
      </c>
      <c r="B487" s="169" t="s">
        <v>897</v>
      </c>
      <c r="C487" s="53" t="s">
        <v>1341</v>
      </c>
      <c r="D487" s="13"/>
      <c r="E487" s="132" t="str">
        <f t="shared" si="167"/>
        <v>BaP</v>
      </c>
      <c r="F487" s="132">
        <f t="shared" si="167"/>
        <v>5.5555555555555558E-5</v>
      </c>
      <c r="G487" s="152">
        <v>43231</v>
      </c>
      <c r="H487" s="152"/>
      <c r="I487" s="66" t="s">
        <v>24</v>
      </c>
      <c r="J487" s="66"/>
      <c r="K487" s="52"/>
      <c r="L487" s="54"/>
      <c r="M487" s="55"/>
      <c r="N487" s="54"/>
      <c r="O487" s="55"/>
      <c r="P487" s="54"/>
      <c r="Q487" s="55"/>
      <c r="R487" s="54"/>
      <c r="S487" s="55"/>
      <c r="T487" s="54"/>
      <c r="U487" s="55"/>
      <c r="V487" s="56"/>
      <c r="W487" s="55"/>
      <c r="X487" s="56"/>
      <c r="Y487" s="55"/>
      <c r="Z487" s="56"/>
      <c r="AA487" s="55"/>
      <c r="AB487" s="56"/>
      <c r="AC487" s="55"/>
      <c r="AD487" s="56"/>
      <c r="AE487" s="55"/>
      <c r="AF487" s="56">
        <v>1.0999999999999999E-2</v>
      </c>
      <c r="AG487" s="56">
        <f t="shared" si="157"/>
        <v>9.0909090909090904E-5</v>
      </c>
      <c r="AH487" s="55">
        <v>36251</v>
      </c>
      <c r="AI487" s="56">
        <v>120</v>
      </c>
      <c r="AJ487" s="55">
        <v>36800</v>
      </c>
      <c r="AK487" s="56"/>
      <c r="AL487" s="55"/>
      <c r="AM487" s="54"/>
      <c r="AN487" s="54" t="str">
        <f t="shared" si="149"/>
        <v/>
      </c>
      <c r="AO487" s="55"/>
      <c r="AP487" s="54"/>
      <c r="AQ487" s="55"/>
      <c r="AR487" s="54"/>
      <c r="AS487" s="55"/>
      <c r="AT487" s="54"/>
      <c r="AU487" s="56" t="str">
        <f t="shared" si="159"/>
        <v/>
      </c>
      <c r="AV487" s="56"/>
      <c r="AW487" s="54"/>
      <c r="AX487" s="54"/>
      <c r="AY487" s="69">
        <f t="shared" si="158"/>
        <v>1</v>
      </c>
      <c r="AZ487" s="69">
        <v>1</v>
      </c>
      <c r="BA487" s="50">
        <v>30</v>
      </c>
      <c r="BB487" s="80" t="s">
        <v>1141</v>
      </c>
      <c r="BC487" s="81">
        <f>BD$469/BA487</f>
        <v>5.5555555555555558E-5</v>
      </c>
      <c r="BD487" s="149">
        <f t="shared" si="160"/>
        <v>5.5555555555555558E-5</v>
      </c>
      <c r="BE487" s="150" t="s">
        <v>1389</v>
      </c>
      <c r="BF487" s="150" t="str">
        <f t="shared" si="166"/>
        <v>A</v>
      </c>
      <c r="BG487" s="151">
        <f t="shared" si="161"/>
        <v>43231</v>
      </c>
      <c r="BH487" s="149" t="str">
        <f t="shared" si="150"/>
        <v>--</v>
      </c>
      <c r="BI487" s="150" t="str">
        <f t="shared" si="151"/>
        <v>--</v>
      </c>
      <c r="BJ487" s="150" t="str">
        <f t="shared" si="152"/>
        <v>--</v>
      </c>
      <c r="BK487" s="151" t="str">
        <f t="shared" si="153"/>
        <v>--</v>
      </c>
      <c r="BL487" s="49" t="str">
        <f t="shared" si="163"/>
        <v/>
      </c>
      <c r="BM487" s="50" t="str">
        <f t="shared" si="164"/>
        <v/>
      </c>
      <c r="BN487" s="49" t="str">
        <f t="shared" si="155"/>
        <v/>
      </c>
      <c r="BO487" s="50" t="str">
        <f t="shared" si="156"/>
        <v/>
      </c>
      <c r="BP487" s="77">
        <f>(70*365*24)/((2*10+4*3+10*3+54*1)*365*24)*BD487</f>
        <v>3.3524904214559387E-5</v>
      </c>
      <c r="BQ487" s="104">
        <f>ROUND(BD487/BP487,1)</f>
        <v>1.7</v>
      </c>
      <c r="BR487" s="102">
        <f>ROUND(BS487/BD487,0)</f>
        <v>26</v>
      </c>
      <c r="BS487" s="49">
        <f>(70*365*24)/((2+4+6)*250*8)*BD487</f>
        <v>1.4194444444444445E-3</v>
      </c>
      <c r="BT487" s="78">
        <f>ROUND(BS487/BU487,1)</f>
        <v>4.2</v>
      </c>
      <c r="BU487" s="49">
        <f>(70*365*24)/((2*10+4*3+6*3)*250*8)*BD487</f>
        <v>3.4066666666666669E-4</v>
      </c>
      <c r="BV487" s="50">
        <v>23</v>
      </c>
      <c r="BW487" s="50">
        <v>6.6</v>
      </c>
      <c r="BX487" s="50">
        <v>1</v>
      </c>
      <c r="BY487" s="50">
        <v>1</v>
      </c>
    </row>
    <row r="488" spans="1:77" s="48" customFormat="1" ht="15" customHeight="1">
      <c r="A488" s="223">
        <v>424</v>
      </c>
      <c r="B488" s="171" t="s">
        <v>898</v>
      </c>
      <c r="C488" s="53" t="s">
        <v>1342</v>
      </c>
      <c r="D488" s="13"/>
      <c r="E488" s="132" t="str">
        <f t="shared" si="167"/>
        <v>BaP</v>
      </c>
      <c r="F488" s="132">
        <f t="shared" si="167"/>
        <v>2.0833333333333336E-2</v>
      </c>
      <c r="G488" s="152">
        <v>43231</v>
      </c>
      <c r="H488" s="152"/>
      <c r="I488" s="66" t="s">
        <v>24</v>
      </c>
      <c r="J488" s="66"/>
      <c r="K488" s="52"/>
      <c r="L488" s="54"/>
      <c r="M488" s="55"/>
      <c r="N488" s="54"/>
      <c r="O488" s="55"/>
      <c r="P488" s="54"/>
      <c r="Q488" s="55"/>
      <c r="R488" s="54"/>
      <c r="S488" s="55"/>
      <c r="T488" s="54">
        <v>0.4</v>
      </c>
      <c r="U488" s="55">
        <v>34912</v>
      </c>
      <c r="V488" s="56"/>
      <c r="W488" s="55"/>
      <c r="X488" s="56"/>
      <c r="Y488" s="55"/>
      <c r="Z488" s="56"/>
      <c r="AA488" s="55"/>
      <c r="AB488" s="56"/>
      <c r="AC488" s="55"/>
      <c r="AD488" s="56"/>
      <c r="AE488" s="55"/>
      <c r="AF488" s="56"/>
      <c r="AG488" s="56" t="str">
        <f t="shared" si="157"/>
        <v/>
      </c>
      <c r="AH488" s="55"/>
      <c r="AI488" s="56"/>
      <c r="AJ488" s="55"/>
      <c r="AK488" s="56"/>
      <c r="AL488" s="55"/>
      <c r="AM488" s="54"/>
      <c r="AN488" s="54" t="str">
        <f t="shared" si="149"/>
        <v/>
      </c>
      <c r="AO488" s="55"/>
      <c r="AP488" s="54">
        <v>0.04</v>
      </c>
      <c r="AQ488" s="55">
        <v>33117</v>
      </c>
      <c r="AR488" s="54"/>
      <c r="AS488" s="55"/>
      <c r="AT488" s="54"/>
      <c r="AU488" s="56" t="str">
        <f t="shared" si="159"/>
        <v/>
      </c>
      <c r="AV488" s="56"/>
      <c r="AW488" s="54"/>
      <c r="AX488" s="54"/>
      <c r="AY488" s="69">
        <f t="shared" si="158"/>
        <v>1</v>
      </c>
      <c r="AZ488" s="69">
        <v>1</v>
      </c>
      <c r="BA488" s="50">
        <v>0.08</v>
      </c>
      <c r="BB488" s="80" t="s">
        <v>1141</v>
      </c>
      <c r="BC488" s="81">
        <f>BD$469/BA488</f>
        <v>2.0833333333333336E-2</v>
      </c>
      <c r="BD488" s="149">
        <f t="shared" si="160"/>
        <v>2.0833333333333336E-2</v>
      </c>
      <c r="BE488" s="150" t="s">
        <v>1389</v>
      </c>
      <c r="BF488" s="150" t="str">
        <f t="shared" si="166"/>
        <v>A</v>
      </c>
      <c r="BG488" s="151">
        <f t="shared" si="161"/>
        <v>43231</v>
      </c>
      <c r="BH488" s="149" t="str">
        <f t="shared" si="150"/>
        <v>--</v>
      </c>
      <c r="BI488" s="150" t="str">
        <f t="shared" si="151"/>
        <v>--</v>
      </c>
      <c r="BJ488" s="150" t="str">
        <f t="shared" si="152"/>
        <v>--</v>
      </c>
      <c r="BK488" s="151" t="str">
        <f t="shared" si="153"/>
        <v>--</v>
      </c>
      <c r="BL488" s="49" t="str">
        <f t="shared" si="163"/>
        <v/>
      </c>
      <c r="BM488" s="50" t="str">
        <f t="shared" si="164"/>
        <v/>
      </c>
      <c r="BN488" s="49" t="str">
        <f t="shared" si="155"/>
        <v/>
      </c>
      <c r="BO488" s="50" t="str">
        <f t="shared" si="156"/>
        <v/>
      </c>
      <c r="BP488" s="77">
        <f>(70*365*24)/((2*10+4*3+10*3+54*1)*365*24)*BD488</f>
        <v>1.257183908045977E-2</v>
      </c>
      <c r="BQ488" s="104">
        <f>ROUND(BD488/BP488,1)</f>
        <v>1.7</v>
      </c>
      <c r="BR488" s="102">
        <f>ROUND(BS488/BD488,0)</f>
        <v>26</v>
      </c>
      <c r="BS488" s="49">
        <f>(70*365*24)/((2+4+6)*250*8)*BD488</f>
        <v>0.53229166666666672</v>
      </c>
      <c r="BT488" s="78">
        <f>ROUND(BS488/BU488,1)</f>
        <v>4.2</v>
      </c>
      <c r="BU488" s="49">
        <f>(70*365*24)/((2*10+4*3+6*3)*250*8)*BD488</f>
        <v>0.12775</v>
      </c>
      <c r="BV488" s="50">
        <v>23</v>
      </c>
      <c r="BW488" s="50">
        <v>6.6</v>
      </c>
      <c r="BX488" s="50">
        <v>1</v>
      </c>
      <c r="BY488" s="50">
        <v>1</v>
      </c>
    </row>
    <row r="489" spans="1:77" s="48" customFormat="1" ht="15" customHeight="1">
      <c r="A489" s="223">
        <v>425</v>
      </c>
      <c r="B489" s="171" t="s">
        <v>899</v>
      </c>
      <c r="C489" s="36" t="s">
        <v>1343</v>
      </c>
      <c r="D489" s="304"/>
      <c r="E489" s="132"/>
      <c r="F489" s="132"/>
      <c r="G489" s="152"/>
      <c r="H489" s="152"/>
      <c r="I489" s="66"/>
      <c r="J489" s="66"/>
      <c r="K489" s="52"/>
      <c r="L489" s="54"/>
      <c r="M489" s="55"/>
      <c r="N489" s="54"/>
      <c r="O489" s="55"/>
      <c r="P489" s="54"/>
      <c r="Q489" s="55"/>
      <c r="R489" s="54"/>
      <c r="S489" s="55"/>
      <c r="T489" s="54">
        <v>0.4</v>
      </c>
      <c r="U489" s="55">
        <v>34912</v>
      </c>
      <c r="V489" s="56"/>
      <c r="W489" s="55"/>
      <c r="X489" s="56"/>
      <c r="Y489" s="55"/>
      <c r="Z489" s="56"/>
      <c r="AA489" s="55"/>
      <c r="AB489" s="56"/>
      <c r="AC489" s="55"/>
      <c r="AD489" s="56"/>
      <c r="AE489" s="55"/>
      <c r="AF489" s="56"/>
      <c r="AG489" s="56" t="str">
        <f t="shared" si="157"/>
        <v/>
      </c>
      <c r="AH489" s="55"/>
      <c r="AI489" s="56"/>
      <c r="AJ489" s="55"/>
      <c r="AK489" s="56"/>
      <c r="AL489" s="55"/>
      <c r="AM489" s="54"/>
      <c r="AN489" s="54" t="str">
        <f t="shared" si="149"/>
        <v/>
      </c>
      <c r="AO489" s="55"/>
      <c r="AP489" s="54">
        <v>0.04</v>
      </c>
      <c r="AQ489" s="55">
        <v>33178</v>
      </c>
      <c r="AR489" s="54"/>
      <c r="AS489" s="55"/>
      <c r="AT489" s="54"/>
      <c r="AU489" s="56" t="str">
        <f t="shared" si="159"/>
        <v/>
      </c>
      <c r="AV489" s="56"/>
      <c r="AW489" s="54"/>
      <c r="AX489" s="54"/>
      <c r="AY489" s="69" t="str">
        <f t="shared" si="158"/>
        <v/>
      </c>
      <c r="AZ489" s="69"/>
      <c r="BA489" s="58" t="s">
        <v>1245</v>
      </c>
      <c r="BB489" s="51"/>
      <c r="BC489" s="51"/>
      <c r="BD489" s="149" t="str">
        <f t="shared" si="160"/>
        <v>--</v>
      </c>
      <c r="BE489" s="150" t="str">
        <f>IF(BD489="--","--", IF(BD489=F489,"A","--"))</f>
        <v>--</v>
      </c>
      <c r="BF489" s="150" t="str">
        <f t="shared" si="166"/>
        <v>--</v>
      </c>
      <c r="BG489" s="151" t="str">
        <f t="shared" si="161"/>
        <v>--</v>
      </c>
      <c r="BH489" s="149" t="str">
        <f t="shared" si="150"/>
        <v>--</v>
      </c>
      <c r="BI489" s="150" t="str">
        <f t="shared" si="151"/>
        <v>--</v>
      </c>
      <c r="BJ489" s="150" t="str">
        <f t="shared" si="152"/>
        <v>--</v>
      </c>
      <c r="BK489" s="151" t="str">
        <f t="shared" si="153"/>
        <v>--</v>
      </c>
      <c r="BL489" s="49" t="str">
        <f t="shared" si="163"/>
        <v/>
      </c>
      <c r="BM489" s="50" t="str">
        <f t="shared" si="164"/>
        <v/>
      </c>
      <c r="BN489" s="49" t="str">
        <f t="shared" si="155"/>
        <v/>
      </c>
      <c r="BO489" s="50" t="str">
        <f t="shared" si="156"/>
        <v/>
      </c>
      <c r="BP489" s="50"/>
      <c r="BQ489" s="50"/>
      <c r="BR489" s="51"/>
      <c r="BS489" s="51"/>
      <c r="BT489" s="51"/>
      <c r="BU489" s="51"/>
      <c r="BV489" s="50">
        <v>1</v>
      </c>
      <c r="BW489" s="50">
        <v>1</v>
      </c>
      <c r="BX489" s="50">
        <v>1</v>
      </c>
      <c r="BY489" s="50">
        <v>1</v>
      </c>
    </row>
    <row r="490" spans="1:77" s="48" customFormat="1">
      <c r="A490" s="223">
        <v>426</v>
      </c>
      <c r="B490" s="169" t="s">
        <v>900</v>
      </c>
      <c r="C490" s="53" t="s">
        <v>1344</v>
      </c>
      <c r="D490" s="13"/>
      <c r="E490" s="132" t="str">
        <f>BB490</f>
        <v>BaP</v>
      </c>
      <c r="F490" s="132">
        <f>BC490</f>
        <v>2.3809523809523808E-2</v>
      </c>
      <c r="G490" s="152">
        <v>43231</v>
      </c>
      <c r="H490" s="152"/>
      <c r="I490" s="66" t="s">
        <v>24</v>
      </c>
      <c r="J490" s="66"/>
      <c r="K490" s="52"/>
      <c r="L490" s="54"/>
      <c r="M490" s="55"/>
      <c r="N490" s="54"/>
      <c r="O490" s="55"/>
      <c r="P490" s="54"/>
      <c r="Q490" s="55"/>
      <c r="R490" s="54"/>
      <c r="S490" s="55"/>
      <c r="T490" s="54"/>
      <c r="U490" s="55"/>
      <c r="V490" s="56"/>
      <c r="W490" s="55"/>
      <c r="X490" s="56"/>
      <c r="Y490" s="55"/>
      <c r="Z490" s="56"/>
      <c r="AA490" s="55"/>
      <c r="AB490" s="56"/>
      <c r="AC490" s="55"/>
      <c r="AD490" s="56"/>
      <c r="AE490" s="55"/>
      <c r="AF490" s="56">
        <v>1.1E-4</v>
      </c>
      <c r="AG490" s="56">
        <f t="shared" si="157"/>
        <v>9.0909090909090905E-3</v>
      </c>
      <c r="AH490" s="55">
        <v>36251</v>
      </c>
      <c r="AI490" s="56">
        <v>1.2</v>
      </c>
      <c r="AJ490" s="55">
        <v>36800</v>
      </c>
      <c r="AK490" s="56"/>
      <c r="AL490" s="55"/>
      <c r="AM490" s="54"/>
      <c r="AN490" s="54" t="str">
        <f t="shared" si="149"/>
        <v/>
      </c>
      <c r="AO490" s="55"/>
      <c r="AP490" s="54"/>
      <c r="AQ490" s="55"/>
      <c r="AR490" s="54"/>
      <c r="AS490" s="55"/>
      <c r="AT490" s="54"/>
      <c r="AU490" s="56" t="str">
        <f t="shared" si="159"/>
        <v/>
      </c>
      <c r="AV490" s="56"/>
      <c r="AW490" s="54"/>
      <c r="AX490" s="54"/>
      <c r="AY490" s="69">
        <f t="shared" si="158"/>
        <v>1</v>
      </c>
      <c r="AZ490" s="69">
        <v>1</v>
      </c>
      <c r="BA490" s="50">
        <v>7.0000000000000007E-2</v>
      </c>
      <c r="BB490" s="80" t="s">
        <v>1141</v>
      </c>
      <c r="BC490" s="81">
        <f>BD$469/BA490</f>
        <v>2.3809523809523808E-2</v>
      </c>
      <c r="BD490" s="149">
        <f t="shared" si="160"/>
        <v>2.3809523809523808E-2</v>
      </c>
      <c r="BE490" s="150" t="s">
        <v>1389</v>
      </c>
      <c r="BF490" s="150" t="str">
        <f t="shared" si="166"/>
        <v>A</v>
      </c>
      <c r="BG490" s="151">
        <f t="shared" si="161"/>
        <v>43231</v>
      </c>
      <c r="BH490" s="149" t="str">
        <f t="shared" si="150"/>
        <v>--</v>
      </c>
      <c r="BI490" s="150" t="str">
        <f t="shared" si="151"/>
        <v>--</v>
      </c>
      <c r="BJ490" s="150" t="str">
        <f t="shared" si="152"/>
        <v>--</v>
      </c>
      <c r="BK490" s="151" t="str">
        <f t="shared" si="153"/>
        <v>--</v>
      </c>
      <c r="BL490" s="49" t="str">
        <f t="shared" si="163"/>
        <v/>
      </c>
      <c r="BM490" s="50" t="str">
        <f t="shared" si="164"/>
        <v/>
      </c>
      <c r="BN490" s="49" t="str">
        <f t="shared" si="155"/>
        <v/>
      </c>
      <c r="BO490" s="50" t="str">
        <f t="shared" si="156"/>
        <v/>
      </c>
      <c r="BP490" s="77">
        <f>(70*365*24)/((2*10+4*3+10*3+54*1)*365*24)*BD490</f>
        <v>1.4367816091954021E-2</v>
      </c>
      <c r="BQ490" s="104">
        <f>ROUND(BD490/BP490,1)</f>
        <v>1.7</v>
      </c>
      <c r="BR490" s="102">
        <f>ROUND(BS490/BD490,0)</f>
        <v>26</v>
      </c>
      <c r="BS490" s="49">
        <f>(70*365*24)/((2+4+6)*250*8)*BD490</f>
        <v>0.60833333333333328</v>
      </c>
      <c r="BT490" s="78">
        <f>ROUND(BS490/BU490,1)</f>
        <v>4.2</v>
      </c>
      <c r="BU490" s="49">
        <f>(70*365*24)/((2*10+4*3+6*3)*250*8)*BD490</f>
        <v>0.14599999999999999</v>
      </c>
      <c r="BV490" s="50">
        <v>23</v>
      </c>
      <c r="BW490" s="50">
        <v>6.6</v>
      </c>
      <c r="BX490" s="50">
        <v>1</v>
      </c>
      <c r="BY490" s="50">
        <v>1</v>
      </c>
    </row>
    <row r="491" spans="1:77" s="48" customFormat="1" ht="15" customHeight="1">
      <c r="A491" s="223">
        <v>427</v>
      </c>
      <c r="B491" s="171" t="s">
        <v>901</v>
      </c>
      <c r="C491" s="36" t="s">
        <v>1345</v>
      </c>
      <c r="D491" s="304"/>
      <c r="E491" s="132"/>
      <c r="F491" s="132"/>
      <c r="G491" s="152"/>
      <c r="H491" s="152"/>
      <c r="I491" s="66"/>
      <c r="J491" s="66"/>
      <c r="K491" s="52"/>
      <c r="L491" s="54"/>
      <c r="M491" s="55"/>
      <c r="N491" s="54"/>
      <c r="O491" s="55"/>
      <c r="P491" s="54"/>
      <c r="Q491" s="55"/>
      <c r="R491" s="54">
        <v>0.04</v>
      </c>
      <c r="S491" s="55">
        <v>38565</v>
      </c>
      <c r="T491" s="54"/>
      <c r="U491" s="55"/>
      <c r="V491" s="56"/>
      <c r="W491" s="55"/>
      <c r="X491" s="56"/>
      <c r="Y491" s="55"/>
      <c r="Z491" s="56"/>
      <c r="AA491" s="55"/>
      <c r="AB491" s="56"/>
      <c r="AC491" s="55"/>
      <c r="AD491" s="56"/>
      <c r="AE491" s="55"/>
      <c r="AF491" s="56"/>
      <c r="AG491" s="56" t="str">
        <f t="shared" si="157"/>
        <v/>
      </c>
      <c r="AH491" s="55"/>
      <c r="AI491" s="56"/>
      <c r="AJ491" s="55"/>
      <c r="AK491" s="56"/>
      <c r="AL491" s="55"/>
      <c r="AM491" s="54"/>
      <c r="AN491" s="54" t="str">
        <f t="shared" si="149"/>
        <v/>
      </c>
      <c r="AO491" s="55"/>
      <c r="AP491" s="54">
        <v>4.0000000000000001E-3</v>
      </c>
      <c r="AQ491" s="55">
        <v>37956</v>
      </c>
      <c r="AR491" s="54"/>
      <c r="AS491" s="55"/>
      <c r="AT491" s="54"/>
      <c r="AU491" s="56" t="str">
        <f t="shared" si="159"/>
        <v/>
      </c>
      <c r="AV491" s="56"/>
      <c r="AW491" s="54"/>
      <c r="AX491" s="54"/>
      <c r="AY491" s="69" t="str">
        <f t="shared" si="158"/>
        <v/>
      </c>
      <c r="AZ491" s="69"/>
      <c r="BA491" s="50"/>
      <c r="BB491" s="51"/>
      <c r="BC491" s="51"/>
      <c r="BD491" s="149" t="str">
        <f t="shared" si="160"/>
        <v>--</v>
      </c>
      <c r="BE491" s="150" t="str">
        <f t="shared" ref="BE491:BE522" si="168">IF(BD491="--","--", IF(BD491=F491,"A","--"))</f>
        <v>--</v>
      </c>
      <c r="BF491" s="150" t="str">
        <f t="shared" si="166"/>
        <v>--</v>
      </c>
      <c r="BG491" s="151" t="str">
        <f t="shared" si="161"/>
        <v>--</v>
      </c>
      <c r="BH491" s="149" t="str">
        <f t="shared" si="150"/>
        <v>--</v>
      </c>
      <c r="BI491" s="150" t="str">
        <f t="shared" si="151"/>
        <v>--</v>
      </c>
      <c r="BJ491" s="150" t="str">
        <f t="shared" si="152"/>
        <v>--</v>
      </c>
      <c r="BK491" s="151" t="str">
        <f t="shared" si="153"/>
        <v>--</v>
      </c>
      <c r="BL491" s="49" t="str">
        <f t="shared" si="163"/>
        <v/>
      </c>
      <c r="BM491" s="50" t="str">
        <f t="shared" si="164"/>
        <v/>
      </c>
      <c r="BN491" s="49" t="str">
        <f t="shared" si="155"/>
        <v/>
      </c>
      <c r="BO491" s="50" t="str">
        <f t="shared" si="156"/>
        <v/>
      </c>
      <c r="BP491" s="50"/>
      <c r="BQ491" s="50"/>
      <c r="BR491" s="51"/>
      <c r="BS491" s="51"/>
      <c r="BT491" s="51"/>
      <c r="BU491" s="51"/>
      <c r="BV491" s="50">
        <v>1</v>
      </c>
      <c r="BW491" s="50">
        <v>1</v>
      </c>
      <c r="BX491" s="50">
        <v>1</v>
      </c>
      <c r="BY491" s="50">
        <v>1</v>
      </c>
    </row>
    <row r="492" spans="1:77" s="48" customFormat="1" ht="15" customHeight="1">
      <c r="A492" s="223">
        <v>429</v>
      </c>
      <c r="B492" s="171" t="s">
        <v>902</v>
      </c>
      <c r="C492" s="36" t="s">
        <v>1346</v>
      </c>
      <c r="D492" s="304"/>
      <c r="E492" s="132"/>
      <c r="F492" s="132"/>
      <c r="G492" s="152"/>
      <c r="H492" s="152"/>
      <c r="I492" s="66"/>
      <c r="J492" s="66"/>
      <c r="K492" s="52"/>
      <c r="L492" s="54"/>
      <c r="M492" s="55"/>
      <c r="N492" s="54"/>
      <c r="O492" s="55"/>
      <c r="P492" s="54"/>
      <c r="Q492" s="55"/>
      <c r="R492" s="54"/>
      <c r="S492" s="55"/>
      <c r="T492" s="54"/>
      <c r="U492" s="55"/>
      <c r="V492" s="56"/>
      <c r="W492" s="55"/>
      <c r="X492" s="56"/>
      <c r="Y492" s="55"/>
      <c r="Z492" s="56"/>
      <c r="AA492" s="55"/>
      <c r="AB492" s="56"/>
      <c r="AC492" s="55"/>
      <c r="AD492" s="56"/>
      <c r="AE492" s="55"/>
      <c r="AF492" s="56"/>
      <c r="AG492" s="56" t="str">
        <f t="shared" si="157"/>
        <v/>
      </c>
      <c r="AH492" s="55"/>
      <c r="AI492" s="56"/>
      <c r="AJ492" s="55"/>
      <c r="AK492" s="56"/>
      <c r="AL492" s="55"/>
      <c r="AM492" s="54"/>
      <c r="AN492" s="54" t="str">
        <f t="shared" si="149"/>
        <v/>
      </c>
      <c r="AO492" s="55"/>
      <c r="AP492" s="54"/>
      <c r="AQ492" s="55"/>
      <c r="AR492" s="54"/>
      <c r="AS492" s="55"/>
      <c r="AT492" s="54"/>
      <c r="AU492" s="56" t="str">
        <f t="shared" si="159"/>
        <v/>
      </c>
      <c r="AV492" s="56"/>
      <c r="AW492" s="54"/>
      <c r="AX492" s="54"/>
      <c r="AY492" s="69" t="str">
        <f t="shared" si="158"/>
        <v/>
      </c>
      <c r="AZ492" s="69"/>
      <c r="BA492" s="50"/>
      <c r="BB492" s="51"/>
      <c r="BC492" s="51"/>
      <c r="BD492" s="149" t="str">
        <f t="shared" si="160"/>
        <v>--</v>
      </c>
      <c r="BE492" s="150" t="str">
        <f t="shared" si="168"/>
        <v>--</v>
      </c>
      <c r="BF492" s="150" t="str">
        <f t="shared" si="166"/>
        <v>--</v>
      </c>
      <c r="BG492" s="151" t="str">
        <f t="shared" si="161"/>
        <v>--</v>
      </c>
      <c r="BH492" s="149" t="str">
        <f t="shared" si="150"/>
        <v>--</v>
      </c>
      <c r="BI492" s="150" t="str">
        <f t="shared" si="151"/>
        <v>--</v>
      </c>
      <c r="BJ492" s="150" t="str">
        <f t="shared" si="152"/>
        <v>--</v>
      </c>
      <c r="BK492" s="151" t="str">
        <f t="shared" si="153"/>
        <v>--</v>
      </c>
      <c r="BL492" s="49" t="str">
        <f t="shared" si="163"/>
        <v/>
      </c>
      <c r="BM492" s="50" t="str">
        <f t="shared" si="164"/>
        <v/>
      </c>
      <c r="BN492" s="49" t="str">
        <f t="shared" si="155"/>
        <v/>
      </c>
      <c r="BO492" s="50" t="str">
        <f t="shared" si="156"/>
        <v/>
      </c>
      <c r="BP492" s="50"/>
      <c r="BQ492" s="50"/>
      <c r="BR492" s="51"/>
      <c r="BS492" s="51"/>
      <c r="BT492" s="51"/>
      <c r="BU492" s="51"/>
      <c r="BV492" s="50">
        <v>1</v>
      </c>
      <c r="BW492" s="50">
        <v>1</v>
      </c>
      <c r="BX492" s="50">
        <v>1</v>
      </c>
      <c r="BY492" s="50">
        <v>1</v>
      </c>
    </row>
    <row r="493" spans="1:77" s="48" customFormat="1" ht="15" customHeight="1">
      <c r="A493" s="223">
        <v>430</v>
      </c>
      <c r="B493" s="171" t="s">
        <v>903</v>
      </c>
      <c r="C493" s="36" t="s">
        <v>1347</v>
      </c>
      <c r="D493" s="304"/>
      <c r="E493" s="132"/>
      <c r="F493" s="132"/>
      <c r="G493" s="152"/>
      <c r="H493" s="152"/>
      <c r="I493" s="66"/>
      <c r="J493" s="66"/>
      <c r="K493" s="52"/>
      <c r="L493" s="54"/>
      <c r="M493" s="55"/>
      <c r="N493" s="54"/>
      <c r="O493" s="55"/>
      <c r="P493" s="54"/>
      <c r="Q493" s="55"/>
      <c r="R493" s="54"/>
      <c r="S493" s="55"/>
      <c r="T493" s="54"/>
      <c r="U493" s="55"/>
      <c r="V493" s="56"/>
      <c r="W493" s="55"/>
      <c r="X493" s="56"/>
      <c r="Y493" s="55"/>
      <c r="Z493" s="56"/>
      <c r="AA493" s="55"/>
      <c r="AB493" s="56"/>
      <c r="AC493" s="55"/>
      <c r="AD493" s="56"/>
      <c r="AE493" s="55"/>
      <c r="AF493" s="56"/>
      <c r="AG493" s="56" t="str">
        <f t="shared" si="157"/>
        <v/>
      </c>
      <c r="AH493" s="55"/>
      <c r="AI493" s="56"/>
      <c r="AJ493" s="55"/>
      <c r="AK493" s="56"/>
      <c r="AL493" s="55"/>
      <c r="AM493" s="54"/>
      <c r="AN493" s="54" t="str">
        <f t="shared" si="149"/>
        <v/>
      </c>
      <c r="AO493" s="55"/>
      <c r="AP493" s="54"/>
      <c r="AQ493" s="55"/>
      <c r="AR493" s="54"/>
      <c r="AS493" s="55"/>
      <c r="AT493" s="54"/>
      <c r="AU493" s="56" t="str">
        <f t="shared" si="159"/>
        <v/>
      </c>
      <c r="AV493" s="56"/>
      <c r="AW493" s="54"/>
      <c r="AX493" s="54"/>
      <c r="AY493" s="69" t="str">
        <f t="shared" si="158"/>
        <v/>
      </c>
      <c r="AZ493" s="69"/>
      <c r="BA493" s="50">
        <v>0</v>
      </c>
      <c r="BB493" s="80" t="s">
        <v>1141</v>
      </c>
      <c r="BC493" s="51"/>
      <c r="BD493" s="149" t="str">
        <f t="shared" si="160"/>
        <v>--</v>
      </c>
      <c r="BE493" s="150" t="str">
        <f t="shared" si="168"/>
        <v>--</v>
      </c>
      <c r="BF493" s="150" t="str">
        <f t="shared" si="166"/>
        <v>--</v>
      </c>
      <c r="BG493" s="151" t="str">
        <f t="shared" si="161"/>
        <v>--</v>
      </c>
      <c r="BH493" s="149" t="str">
        <f t="shared" si="150"/>
        <v>--</v>
      </c>
      <c r="BI493" s="150" t="str">
        <f t="shared" si="151"/>
        <v>--</v>
      </c>
      <c r="BJ493" s="150" t="str">
        <f t="shared" si="152"/>
        <v>--</v>
      </c>
      <c r="BK493" s="151" t="str">
        <f t="shared" si="153"/>
        <v>--</v>
      </c>
      <c r="BL493" s="49" t="str">
        <f t="shared" si="163"/>
        <v/>
      </c>
      <c r="BM493" s="50" t="str">
        <f t="shared" si="164"/>
        <v/>
      </c>
      <c r="BN493" s="49" t="str">
        <f t="shared" si="155"/>
        <v/>
      </c>
      <c r="BO493" s="50" t="str">
        <f t="shared" si="156"/>
        <v/>
      </c>
      <c r="BP493" s="50"/>
      <c r="BQ493" s="50"/>
      <c r="BR493" s="51"/>
      <c r="BS493" s="51"/>
      <c r="BT493" s="51"/>
      <c r="BU493" s="51"/>
      <c r="BV493" s="50">
        <v>1</v>
      </c>
      <c r="BW493" s="50">
        <v>1</v>
      </c>
      <c r="BX493" s="50">
        <v>1</v>
      </c>
      <c r="BY493" s="50">
        <v>1</v>
      </c>
    </row>
    <row r="494" spans="1:77" s="48" customFormat="1" ht="15" customHeight="1">
      <c r="A494" s="223">
        <v>431</v>
      </c>
      <c r="B494" s="171" t="s">
        <v>904</v>
      </c>
      <c r="C494" s="36" t="s">
        <v>1348</v>
      </c>
      <c r="D494" s="304"/>
      <c r="E494" s="132"/>
      <c r="F494" s="132"/>
      <c r="G494" s="152"/>
      <c r="H494" s="152"/>
      <c r="I494" s="66"/>
      <c r="J494" s="66"/>
      <c r="K494" s="52"/>
      <c r="L494" s="54"/>
      <c r="M494" s="55"/>
      <c r="N494" s="54"/>
      <c r="O494" s="55"/>
      <c r="P494" s="54"/>
      <c r="Q494" s="55"/>
      <c r="R494" s="54"/>
      <c r="S494" s="55"/>
      <c r="T494" s="54"/>
      <c r="U494" s="55"/>
      <c r="V494" s="56"/>
      <c r="W494" s="55"/>
      <c r="X494" s="56"/>
      <c r="Y494" s="55"/>
      <c r="Z494" s="56"/>
      <c r="AA494" s="55"/>
      <c r="AB494" s="56"/>
      <c r="AC494" s="55"/>
      <c r="AD494" s="56"/>
      <c r="AE494" s="55"/>
      <c r="AF494" s="56"/>
      <c r="AG494" s="56" t="str">
        <f t="shared" si="157"/>
        <v/>
      </c>
      <c r="AH494" s="55"/>
      <c r="AI494" s="56"/>
      <c r="AJ494" s="55"/>
      <c r="AK494" s="56"/>
      <c r="AL494" s="55"/>
      <c r="AM494" s="54"/>
      <c r="AN494" s="54" t="str">
        <f t="shared" si="149"/>
        <v/>
      </c>
      <c r="AO494" s="55"/>
      <c r="AP494" s="54">
        <v>0.03</v>
      </c>
      <c r="AQ494" s="55">
        <v>33117</v>
      </c>
      <c r="AR494" s="54"/>
      <c r="AS494" s="55"/>
      <c r="AT494" s="54"/>
      <c r="AU494" s="56" t="str">
        <f t="shared" si="159"/>
        <v/>
      </c>
      <c r="AV494" s="56"/>
      <c r="AW494" s="54"/>
      <c r="AX494" s="54"/>
      <c r="AY494" s="69" t="str">
        <f t="shared" si="158"/>
        <v/>
      </c>
      <c r="AZ494" s="69"/>
      <c r="BA494" s="50">
        <v>0</v>
      </c>
      <c r="BB494" s="80" t="s">
        <v>1141</v>
      </c>
      <c r="BC494" s="51"/>
      <c r="BD494" s="149" t="str">
        <f t="shared" si="160"/>
        <v>--</v>
      </c>
      <c r="BE494" s="150" t="str">
        <f t="shared" si="168"/>
        <v>--</v>
      </c>
      <c r="BF494" s="150" t="str">
        <f t="shared" si="166"/>
        <v>--</v>
      </c>
      <c r="BG494" s="151" t="str">
        <f t="shared" si="161"/>
        <v>--</v>
      </c>
      <c r="BH494" s="149" t="str">
        <f t="shared" si="150"/>
        <v>--</v>
      </c>
      <c r="BI494" s="150" t="str">
        <f t="shared" si="151"/>
        <v>--</v>
      </c>
      <c r="BJ494" s="150" t="str">
        <f t="shared" si="152"/>
        <v>--</v>
      </c>
      <c r="BK494" s="151" t="str">
        <f t="shared" si="153"/>
        <v>--</v>
      </c>
      <c r="BL494" s="49" t="str">
        <f t="shared" si="163"/>
        <v/>
      </c>
      <c r="BM494" s="50" t="str">
        <f t="shared" si="164"/>
        <v/>
      </c>
      <c r="BN494" s="49" t="str">
        <f t="shared" si="155"/>
        <v/>
      </c>
      <c r="BO494" s="50" t="str">
        <f t="shared" si="156"/>
        <v/>
      </c>
      <c r="BP494" s="50"/>
      <c r="BQ494" s="50"/>
      <c r="BR494" s="51"/>
      <c r="BS494" s="51"/>
      <c r="BT494" s="51"/>
      <c r="BU494" s="51"/>
      <c r="BV494" s="50">
        <v>1</v>
      </c>
      <c r="BW494" s="50">
        <v>1</v>
      </c>
      <c r="BX494" s="50">
        <v>1</v>
      </c>
      <c r="BY494" s="50">
        <v>1</v>
      </c>
    </row>
    <row r="495" spans="1:77" s="48" customFormat="1" ht="22.8">
      <c r="A495" s="223">
        <v>432</v>
      </c>
      <c r="B495" s="292">
        <v>432</v>
      </c>
      <c r="C495" s="36" t="s">
        <v>905</v>
      </c>
      <c r="D495" s="304"/>
      <c r="E495" s="132"/>
      <c r="F495" s="132"/>
      <c r="G495" s="152"/>
      <c r="H495" s="152"/>
      <c r="I495" s="66"/>
      <c r="J495" s="66"/>
      <c r="K495" s="52" t="s">
        <v>25</v>
      </c>
      <c r="L495" s="54"/>
      <c r="M495" s="55"/>
      <c r="N495" s="54"/>
      <c r="O495" s="55"/>
      <c r="P495" s="54"/>
      <c r="Q495" s="55"/>
      <c r="R495" s="54"/>
      <c r="S495" s="55"/>
      <c r="T495" s="54"/>
      <c r="U495" s="55"/>
      <c r="V495" s="56"/>
      <c r="W495" s="55"/>
      <c r="X495" s="56"/>
      <c r="Y495" s="55"/>
      <c r="Z495" s="56"/>
      <c r="AA495" s="55"/>
      <c r="AB495" s="56"/>
      <c r="AC495" s="55"/>
      <c r="AD495" s="56"/>
      <c r="AE495" s="55"/>
      <c r="AF495" s="56"/>
      <c r="AG495" s="56" t="str">
        <f t="shared" si="157"/>
        <v/>
      </c>
      <c r="AH495" s="55"/>
      <c r="AI495" s="56"/>
      <c r="AJ495" s="55"/>
      <c r="AK495" s="56"/>
      <c r="AL495" s="55"/>
      <c r="AM495" s="54"/>
      <c r="AN495" s="54" t="str">
        <f t="shared" si="149"/>
        <v/>
      </c>
      <c r="AO495" s="55"/>
      <c r="AP495" s="54"/>
      <c r="AQ495" s="55"/>
      <c r="AR495" s="54"/>
      <c r="AS495" s="55"/>
      <c r="AT495" s="54"/>
      <c r="AU495" s="56" t="str">
        <f t="shared" si="159"/>
        <v/>
      </c>
      <c r="AV495" s="56"/>
      <c r="AW495" s="54"/>
      <c r="AX495" s="54"/>
      <c r="AY495" s="69" t="str">
        <f t="shared" si="158"/>
        <v/>
      </c>
      <c r="AZ495" s="69"/>
      <c r="BA495" s="50"/>
      <c r="BB495" s="51"/>
      <c r="BC495" s="51"/>
      <c r="BD495" s="149" t="str">
        <f t="shared" si="160"/>
        <v>--</v>
      </c>
      <c r="BE495" s="150" t="str">
        <f t="shared" si="168"/>
        <v>--</v>
      </c>
      <c r="BF495" s="150" t="str">
        <f t="shared" si="166"/>
        <v>--</v>
      </c>
      <c r="BG495" s="151" t="str">
        <f t="shared" si="161"/>
        <v>--</v>
      </c>
      <c r="BH495" s="149" t="str">
        <f t="shared" si="150"/>
        <v>--</v>
      </c>
      <c r="BI495" s="150" t="str">
        <f t="shared" si="151"/>
        <v>--</v>
      </c>
      <c r="BJ495" s="150" t="str">
        <f t="shared" si="152"/>
        <v>--</v>
      </c>
      <c r="BK495" s="151" t="str">
        <f t="shared" si="153"/>
        <v>--</v>
      </c>
      <c r="BL495" s="49" t="str">
        <f t="shared" si="163"/>
        <v/>
      </c>
      <c r="BM495" s="50" t="str">
        <f t="shared" si="164"/>
        <v/>
      </c>
      <c r="BN495" s="49" t="str">
        <f t="shared" si="155"/>
        <v/>
      </c>
      <c r="BO495" s="50" t="str">
        <f t="shared" si="156"/>
        <v/>
      </c>
      <c r="BP495" s="50"/>
      <c r="BQ495" s="50"/>
      <c r="BR495" s="51"/>
      <c r="BS495" s="51"/>
      <c r="BT495" s="51"/>
      <c r="BU495" s="51"/>
      <c r="BV495" s="50">
        <v>1</v>
      </c>
      <c r="BW495" s="50">
        <v>1</v>
      </c>
      <c r="BX495" s="50">
        <v>1</v>
      </c>
      <c r="BY495" s="50">
        <v>1</v>
      </c>
    </row>
    <row r="496" spans="1:77" s="48" customFormat="1" ht="15" customHeight="1">
      <c r="A496" s="223">
        <v>433</v>
      </c>
      <c r="B496" s="171" t="s">
        <v>906</v>
      </c>
      <c r="C496" s="36" t="s">
        <v>1349</v>
      </c>
      <c r="D496" s="304"/>
      <c r="E496" s="132"/>
      <c r="F496" s="132"/>
      <c r="G496" s="152"/>
      <c r="H496" s="152"/>
      <c r="I496" s="66"/>
      <c r="J496" s="66"/>
      <c r="K496" s="52" t="s">
        <v>25</v>
      </c>
      <c r="L496" s="54"/>
      <c r="M496" s="55"/>
      <c r="N496" s="54"/>
      <c r="O496" s="55"/>
      <c r="P496" s="54"/>
      <c r="Q496" s="55"/>
      <c r="R496" s="54"/>
      <c r="S496" s="55"/>
      <c r="T496" s="54"/>
      <c r="U496" s="55"/>
      <c r="V496" s="56"/>
      <c r="W496" s="55"/>
      <c r="X496" s="56"/>
      <c r="Y496" s="55"/>
      <c r="Z496" s="56"/>
      <c r="AA496" s="55"/>
      <c r="AB496" s="56"/>
      <c r="AC496" s="55"/>
      <c r="AD496" s="56"/>
      <c r="AE496" s="55"/>
      <c r="AF496" s="56"/>
      <c r="AG496" s="56" t="str">
        <f t="shared" si="157"/>
        <v/>
      </c>
      <c r="AH496" s="55"/>
      <c r="AI496" s="56"/>
      <c r="AJ496" s="55"/>
      <c r="AK496" s="56"/>
      <c r="AL496" s="55"/>
      <c r="AM496" s="54"/>
      <c r="AN496" s="54" t="str">
        <f t="shared" si="149"/>
        <v/>
      </c>
      <c r="AO496" s="55"/>
      <c r="AP496" s="54"/>
      <c r="AQ496" s="55"/>
      <c r="AR496" s="54"/>
      <c r="AS496" s="55"/>
      <c r="AT496" s="54"/>
      <c r="AU496" s="56" t="str">
        <f t="shared" si="159"/>
        <v/>
      </c>
      <c r="AV496" s="56"/>
      <c r="AW496" s="54"/>
      <c r="AX496" s="54"/>
      <c r="AY496" s="69" t="str">
        <f t="shared" si="158"/>
        <v/>
      </c>
      <c r="AZ496" s="69"/>
      <c r="BA496" s="50"/>
      <c r="BB496" s="51"/>
      <c r="BC496" s="51"/>
      <c r="BD496" s="149" t="str">
        <f t="shared" si="160"/>
        <v>--</v>
      </c>
      <c r="BE496" s="150" t="str">
        <f t="shared" si="168"/>
        <v>--</v>
      </c>
      <c r="BF496" s="150" t="str">
        <f t="shared" si="166"/>
        <v>--</v>
      </c>
      <c r="BG496" s="151" t="str">
        <f t="shared" si="161"/>
        <v>--</v>
      </c>
      <c r="BH496" s="149" t="str">
        <f t="shared" si="150"/>
        <v>--</v>
      </c>
      <c r="BI496" s="150" t="str">
        <f t="shared" si="151"/>
        <v>--</v>
      </c>
      <c r="BJ496" s="150" t="str">
        <f t="shared" si="152"/>
        <v>--</v>
      </c>
      <c r="BK496" s="151" t="str">
        <f t="shared" si="153"/>
        <v>--</v>
      </c>
      <c r="BL496" s="49" t="str">
        <f t="shared" si="163"/>
        <v/>
      </c>
      <c r="BM496" s="50" t="str">
        <f t="shared" si="164"/>
        <v/>
      </c>
      <c r="BN496" s="49" t="str">
        <f t="shared" si="155"/>
        <v/>
      </c>
      <c r="BO496" s="50" t="str">
        <f t="shared" si="156"/>
        <v/>
      </c>
      <c r="BP496" s="50"/>
      <c r="BQ496" s="50"/>
      <c r="BR496" s="51"/>
      <c r="BS496" s="51"/>
      <c r="BT496" s="51"/>
      <c r="BU496" s="51"/>
      <c r="BV496" s="50">
        <v>1</v>
      </c>
      <c r="BW496" s="50">
        <v>1</v>
      </c>
      <c r="BX496" s="50">
        <v>1</v>
      </c>
      <c r="BY496" s="50">
        <v>1</v>
      </c>
    </row>
    <row r="497" spans="1:77" s="48" customFormat="1" ht="15" customHeight="1">
      <c r="A497" s="223">
        <v>434</v>
      </c>
      <c r="B497" s="171" t="s">
        <v>907</v>
      </c>
      <c r="C497" s="36" t="s">
        <v>1350</v>
      </c>
      <c r="D497" s="304"/>
      <c r="E497" s="132"/>
      <c r="F497" s="132"/>
      <c r="G497" s="152"/>
      <c r="H497" s="152"/>
      <c r="I497" s="66"/>
      <c r="J497" s="66"/>
      <c r="K497" s="52"/>
      <c r="L497" s="54"/>
      <c r="M497" s="55"/>
      <c r="N497" s="54"/>
      <c r="O497" s="55"/>
      <c r="P497" s="54"/>
      <c r="Q497" s="55"/>
      <c r="R497" s="54"/>
      <c r="S497" s="55"/>
      <c r="T497" s="54"/>
      <c r="U497" s="55"/>
      <c r="V497" s="56"/>
      <c r="W497" s="55"/>
      <c r="X497" s="56"/>
      <c r="Y497" s="55"/>
      <c r="Z497" s="56"/>
      <c r="AA497" s="55"/>
      <c r="AB497" s="56"/>
      <c r="AC497" s="55"/>
      <c r="AD497" s="56"/>
      <c r="AE497" s="55"/>
      <c r="AF497" s="56">
        <v>9.3999999999999998E-6</v>
      </c>
      <c r="AG497" s="56">
        <f t="shared" si="157"/>
        <v>0.10638297872340426</v>
      </c>
      <c r="AH497" s="55">
        <v>36251</v>
      </c>
      <c r="AI497" s="56"/>
      <c r="AJ497" s="55"/>
      <c r="AK497" s="56"/>
      <c r="AL497" s="55"/>
      <c r="AM497" s="54"/>
      <c r="AN497" s="54" t="str">
        <f t="shared" si="149"/>
        <v/>
      </c>
      <c r="AO497" s="55"/>
      <c r="AP497" s="54"/>
      <c r="AQ497" s="55"/>
      <c r="AR497" s="54"/>
      <c r="AS497" s="55"/>
      <c r="AT497" s="54"/>
      <c r="AU497" s="56" t="str">
        <f t="shared" si="159"/>
        <v/>
      </c>
      <c r="AV497" s="56"/>
      <c r="AW497" s="54"/>
      <c r="AX497" s="54"/>
      <c r="AY497" s="69">
        <f t="shared" si="158"/>
        <v>1</v>
      </c>
      <c r="AZ497" s="69"/>
      <c r="BA497" s="50"/>
      <c r="BB497" s="51"/>
      <c r="BC497" s="51"/>
      <c r="BD497" s="149">
        <f t="shared" si="160"/>
        <v>0.10638297872340426</v>
      </c>
      <c r="BE497" s="150" t="str">
        <f t="shared" si="168"/>
        <v>--</v>
      </c>
      <c r="BF497" s="150" t="str">
        <f t="shared" si="166"/>
        <v>O</v>
      </c>
      <c r="BG497" s="151">
        <f t="shared" si="161"/>
        <v>36251</v>
      </c>
      <c r="BH497" s="149" t="str">
        <f t="shared" si="150"/>
        <v>--</v>
      </c>
      <c r="BI497" s="150" t="str">
        <f t="shared" si="151"/>
        <v>--</v>
      </c>
      <c r="BJ497" s="150" t="str">
        <f t="shared" si="152"/>
        <v>--</v>
      </c>
      <c r="BK497" s="151" t="str">
        <f t="shared" si="153"/>
        <v>--</v>
      </c>
      <c r="BL497" s="49" t="str">
        <f t="shared" si="163"/>
        <v/>
      </c>
      <c r="BM497" s="50" t="str">
        <f t="shared" si="164"/>
        <v/>
      </c>
      <c r="BN497" s="49" t="str">
        <f t="shared" si="155"/>
        <v/>
      </c>
      <c r="BO497" s="50" t="str">
        <f t="shared" si="156"/>
        <v/>
      </c>
      <c r="BP497" s="50"/>
      <c r="BQ497" s="50"/>
      <c r="BR497" s="51"/>
      <c r="BS497" s="51"/>
      <c r="BT497" s="51"/>
      <c r="BU497" s="51"/>
      <c r="BV497" s="50">
        <v>1</v>
      </c>
      <c r="BW497" s="50">
        <v>1</v>
      </c>
      <c r="BX497" s="50">
        <v>1</v>
      </c>
      <c r="BY497" s="50">
        <v>1</v>
      </c>
    </row>
    <row r="498" spans="1:77" s="48" customFormat="1" ht="15" customHeight="1">
      <c r="A498" s="223">
        <v>435</v>
      </c>
      <c r="B498" s="171" t="s">
        <v>908</v>
      </c>
      <c r="C498" s="36" t="s">
        <v>1351</v>
      </c>
      <c r="D498" s="304"/>
      <c r="E498" s="132"/>
      <c r="F498" s="132"/>
      <c r="G498" s="152"/>
      <c r="H498" s="152"/>
      <c r="I498" s="66"/>
      <c r="J498" s="66"/>
      <c r="K498" s="52" t="s">
        <v>25</v>
      </c>
      <c r="L498" s="54"/>
      <c r="M498" s="55"/>
      <c r="N498" s="54"/>
      <c r="O498" s="55"/>
      <c r="P498" s="54"/>
      <c r="Q498" s="55"/>
      <c r="R498" s="54"/>
      <c r="S498" s="55"/>
      <c r="T498" s="54"/>
      <c r="U498" s="55"/>
      <c r="V498" s="56"/>
      <c r="W498" s="55"/>
      <c r="X498" s="56"/>
      <c r="Y498" s="55"/>
      <c r="Z498" s="56"/>
      <c r="AA498" s="55"/>
      <c r="AB498" s="56"/>
      <c r="AC498" s="55"/>
      <c r="AD498" s="56"/>
      <c r="AE498" s="55"/>
      <c r="AF498" s="56"/>
      <c r="AG498" s="56" t="str">
        <f t="shared" si="157"/>
        <v/>
      </c>
      <c r="AH498" s="55"/>
      <c r="AI498" s="56"/>
      <c r="AJ498" s="55"/>
      <c r="AK498" s="56"/>
      <c r="AL498" s="55"/>
      <c r="AM498" s="54"/>
      <c r="AN498" s="54" t="str">
        <f t="shared" si="149"/>
        <v/>
      </c>
      <c r="AO498" s="55"/>
      <c r="AP498" s="54">
        <v>0.1</v>
      </c>
      <c r="AQ498" s="55">
        <v>31778</v>
      </c>
      <c r="AR498" s="54"/>
      <c r="AS498" s="55"/>
      <c r="AT498" s="54"/>
      <c r="AU498" s="56" t="str">
        <f t="shared" si="159"/>
        <v/>
      </c>
      <c r="AV498" s="56"/>
      <c r="AW498" s="54"/>
      <c r="AX498" s="54"/>
      <c r="AY498" s="69" t="str">
        <f t="shared" si="158"/>
        <v/>
      </c>
      <c r="AZ498" s="69"/>
      <c r="BA498" s="50"/>
      <c r="BB498" s="51"/>
      <c r="BC498" s="51"/>
      <c r="BD498" s="149" t="str">
        <f t="shared" si="160"/>
        <v>--</v>
      </c>
      <c r="BE498" s="150" t="str">
        <f t="shared" si="168"/>
        <v>--</v>
      </c>
      <c r="BF498" s="150" t="str">
        <f t="shared" si="166"/>
        <v>--</v>
      </c>
      <c r="BG498" s="151" t="str">
        <f t="shared" si="161"/>
        <v>--</v>
      </c>
      <c r="BH498" s="149" t="str">
        <f t="shared" si="150"/>
        <v>--</v>
      </c>
      <c r="BI498" s="150" t="str">
        <f t="shared" si="151"/>
        <v>--</v>
      </c>
      <c r="BJ498" s="150" t="str">
        <f t="shared" si="152"/>
        <v>--</v>
      </c>
      <c r="BK498" s="151" t="str">
        <f t="shared" si="153"/>
        <v>--</v>
      </c>
      <c r="BL498" s="49" t="str">
        <f t="shared" si="163"/>
        <v/>
      </c>
      <c r="BM498" s="50" t="str">
        <f t="shared" si="164"/>
        <v/>
      </c>
      <c r="BN498" s="49" t="str">
        <f t="shared" si="155"/>
        <v/>
      </c>
      <c r="BO498" s="50" t="str">
        <f t="shared" si="156"/>
        <v/>
      </c>
      <c r="BP498" s="50"/>
      <c r="BQ498" s="50"/>
      <c r="BR498" s="51"/>
      <c r="BS498" s="51"/>
      <c r="BT498" s="51"/>
      <c r="BU498" s="51"/>
      <c r="BV498" s="50">
        <v>1</v>
      </c>
      <c r="BW498" s="50">
        <v>1</v>
      </c>
      <c r="BX498" s="50">
        <v>1</v>
      </c>
      <c r="BY498" s="50">
        <v>1</v>
      </c>
    </row>
    <row r="499" spans="1:77" s="48" customFormat="1" ht="19.5" customHeight="1">
      <c r="A499" s="223">
        <v>436</v>
      </c>
      <c r="B499" s="171" t="s">
        <v>909</v>
      </c>
      <c r="C499" s="36" t="s">
        <v>1352</v>
      </c>
      <c r="D499" s="304"/>
      <c r="E499" s="132"/>
      <c r="F499" s="132"/>
      <c r="G499" s="152"/>
      <c r="H499" s="152"/>
      <c r="I499" s="66"/>
      <c r="J499" s="66"/>
      <c r="K499" s="52"/>
      <c r="L499" s="54"/>
      <c r="M499" s="55"/>
      <c r="N499" s="54"/>
      <c r="O499" s="55"/>
      <c r="P499" s="54"/>
      <c r="Q499" s="55"/>
      <c r="R499" s="54"/>
      <c r="S499" s="55"/>
      <c r="T499" s="54"/>
      <c r="U499" s="55"/>
      <c r="V499" s="56"/>
      <c r="W499" s="55"/>
      <c r="X499" s="56"/>
      <c r="Y499" s="55"/>
      <c r="Z499" s="56"/>
      <c r="AA499" s="55"/>
      <c r="AB499" s="56"/>
      <c r="AC499" s="55"/>
      <c r="AD499" s="56"/>
      <c r="AE499" s="55"/>
      <c r="AF499" s="56">
        <v>7.0999999999999994E-2</v>
      </c>
      <c r="AG499" s="56">
        <f t="shared" si="157"/>
        <v>1.4084507042253522E-5</v>
      </c>
      <c r="AH499" s="55">
        <v>36251</v>
      </c>
      <c r="AI499" s="56">
        <v>250</v>
      </c>
      <c r="AJ499" s="55">
        <v>36800</v>
      </c>
      <c r="AK499" s="56"/>
      <c r="AL499" s="55"/>
      <c r="AM499" s="54"/>
      <c r="AN499" s="54" t="str">
        <f t="shared" si="149"/>
        <v/>
      </c>
      <c r="AO499" s="55"/>
      <c r="AP499" s="54"/>
      <c r="AQ499" s="55"/>
      <c r="AR499" s="54"/>
      <c r="AS499" s="55"/>
      <c r="AT499" s="54"/>
      <c r="AU499" s="56" t="str">
        <f t="shared" si="159"/>
        <v/>
      </c>
      <c r="AV499" s="56"/>
      <c r="AW499" s="54"/>
      <c r="AX499" s="54"/>
      <c r="AY499" s="69">
        <f t="shared" si="158"/>
        <v>1</v>
      </c>
      <c r="AZ499" s="69"/>
      <c r="BA499" s="50"/>
      <c r="BB499" s="51"/>
      <c r="BC499" s="51"/>
      <c r="BD499" s="149">
        <f t="shared" si="160"/>
        <v>1.4084507042253522E-5</v>
      </c>
      <c r="BE499" s="150" t="str">
        <f t="shared" si="168"/>
        <v>--</v>
      </c>
      <c r="BF499" s="150" t="str">
        <f t="shared" si="166"/>
        <v>O</v>
      </c>
      <c r="BG499" s="151">
        <f t="shared" si="161"/>
        <v>36251</v>
      </c>
      <c r="BH499" s="149" t="str">
        <f t="shared" si="150"/>
        <v>--</v>
      </c>
      <c r="BI499" s="150" t="str">
        <f t="shared" si="151"/>
        <v>--</v>
      </c>
      <c r="BJ499" s="150" t="str">
        <f t="shared" si="152"/>
        <v>--</v>
      </c>
      <c r="BK499" s="151" t="str">
        <f t="shared" si="153"/>
        <v>--</v>
      </c>
      <c r="BL499" s="49" t="str">
        <f t="shared" si="163"/>
        <v/>
      </c>
      <c r="BM499" s="50" t="str">
        <f t="shared" si="164"/>
        <v/>
      </c>
      <c r="BN499" s="49" t="str">
        <f t="shared" si="155"/>
        <v/>
      </c>
      <c r="BO499" s="50" t="str">
        <f t="shared" si="156"/>
        <v/>
      </c>
      <c r="BP499" s="50"/>
      <c r="BQ499" s="50"/>
      <c r="BR499" s="51"/>
      <c r="BS499" s="51"/>
      <c r="BT499" s="51"/>
      <c r="BU499" s="51"/>
      <c r="BV499" s="50">
        <v>1</v>
      </c>
      <c r="BW499" s="50">
        <v>1</v>
      </c>
      <c r="BX499" s="50">
        <v>1</v>
      </c>
      <c r="BY499" s="50">
        <v>1</v>
      </c>
    </row>
    <row r="500" spans="1:77" s="48" customFormat="1" ht="15" customHeight="1">
      <c r="A500" s="223">
        <v>437</v>
      </c>
      <c r="B500" s="171" t="s">
        <v>910</v>
      </c>
      <c r="C500" s="36" t="s">
        <v>1353</v>
      </c>
      <c r="D500" s="304"/>
      <c r="E500" s="132"/>
      <c r="F500" s="132"/>
      <c r="G500" s="152"/>
      <c r="H500" s="152"/>
      <c r="I500" s="66"/>
      <c r="J500" s="66"/>
      <c r="K500" s="52"/>
      <c r="L500" s="54"/>
      <c r="M500" s="55"/>
      <c r="N500" s="54"/>
      <c r="O500" s="55"/>
      <c r="P500" s="54"/>
      <c r="Q500" s="55"/>
      <c r="R500" s="54"/>
      <c r="S500" s="55"/>
      <c r="T500" s="54"/>
      <c r="U500" s="55"/>
      <c r="V500" s="56"/>
      <c r="W500" s="55"/>
      <c r="X500" s="56"/>
      <c r="Y500" s="55"/>
      <c r="Z500" s="56"/>
      <c r="AA500" s="55"/>
      <c r="AB500" s="56"/>
      <c r="AC500" s="55"/>
      <c r="AD500" s="56"/>
      <c r="AE500" s="55"/>
      <c r="AF500" s="56">
        <v>1.0999999999999999E-2</v>
      </c>
      <c r="AG500" s="56">
        <f t="shared" si="157"/>
        <v>9.0909090909090904E-5</v>
      </c>
      <c r="AH500" s="55">
        <v>36251</v>
      </c>
      <c r="AI500" s="56">
        <v>120</v>
      </c>
      <c r="AJ500" s="55">
        <v>36800</v>
      </c>
      <c r="AK500" s="56"/>
      <c r="AL500" s="55"/>
      <c r="AM500" s="54"/>
      <c r="AN500" s="54" t="str">
        <f t="shared" si="149"/>
        <v/>
      </c>
      <c r="AO500" s="55"/>
      <c r="AP500" s="54"/>
      <c r="AQ500" s="55"/>
      <c r="AR500" s="54"/>
      <c r="AS500" s="55"/>
      <c r="AT500" s="54"/>
      <c r="AU500" s="56" t="str">
        <f t="shared" si="159"/>
        <v/>
      </c>
      <c r="AV500" s="56"/>
      <c r="AW500" s="54"/>
      <c r="AX500" s="54"/>
      <c r="AY500" s="69">
        <f t="shared" si="158"/>
        <v>1</v>
      </c>
      <c r="AZ500" s="69"/>
      <c r="BA500" s="50"/>
      <c r="BB500" s="51"/>
      <c r="BC500" s="51"/>
      <c r="BD500" s="149">
        <f t="shared" si="160"/>
        <v>9.0909090909090904E-5</v>
      </c>
      <c r="BE500" s="150" t="str">
        <f t="shared" si="168"/>
        <v>--</v>
      </c>
      <c r="BF500" s="150" t="str">
        <f t="shared" si="166"/>
        <v>O</v>
      </c>
      <c r="BG500" s="151">
        <f t="shared" si="161"/>
        <v>36251</v>
      </c>
      <c r="BH500" s="149" t="str">
        <f t="shared" si="150"/>
        <v>--</v>
      </c>
      <c r="BI500" s="150" t="str">
        <f t="shared" si="151"/>
        <v>--</v>
      </c>
      <c r="BJ500" s="150" t="str">
        <f t="shared" si="152"/>
        <v>--</v>
      </c>
      <c r="BK500" s="151" t="str">
        <f t="shared" si="153"/>
        <v>--</v>
      </c>
      <c r="BL500" s="49" t="str">
        <f t="shared" si="163"/>
        <v/>
      </c>
      <c r="BM500" s="50" t="str">
        <f t="shared" si="164"/>
        <v/>
      </c>
      <c r="BN500" s="49" t="str">
        <f t="shared" si="155"/>
        <v/>
      </c>
      <c r="BO500" s="50" t="str">
        <f t="shared" si="156"/>
        <v/>
      </c>
      <c r="BP500" s="50"/>
      <c r="BQ500" s="50"/>
      <c r="BR500" s="51"/>
      <c r="BS500" s="51"/>
      <c r="BT500" s="51"/>
      <c r="BU500" s="51"/>
      <c r="BV500" s="50">
        <v>1</v>
      </c>
      <c r="BW500" s="50">
        <v>1</v>
      </c>
      <c r="BX500" s="50">
        <v>1</v>
      </c>
      <c r="BY500" s="50">
        <v>1</v>
      </c>
    </row>
    <row r="501" spans="1:77" s="48" customFormat="1" ht="15" customHeight="1">
      <c r="A501" s="223">
        <v>438</v>
      </c>
      <c r="B501" s="171" t="s">
        <v>911</v>
      </c>
      <c r="C501" s="36" t="s">
        <v>1354</v>
      </c>
      <c r="D501" s="304"/>
      <c r="E501" s="132"/>
      <c r="F501" s="132"/>
      <c r="G501" s="152"/>
      <c r="H501" s="152"/>
      <c r="I501" s="66"/>
      <c r="J501" s="66"/>
      <c r="K501" s="52"/>
      <c r="L501" s="54"/>
      <c r="M501" s="55"/>
      <c r="N501" s="54"/>
      <c r="O501" s="55"/>
      <c r="P501" s="54"/>
      <c r="Q501" s="55"/>
      <c r="R501" s="54"/>
      <c r="S501" s="55"/>
      <c r="T501" s="54"/>
      <c r="U501" s="55"/>
      <c r="V501" s="56"/>
      <c r="W501" s="55"/>
      <c r="X501" s="56"/>
      <c r="Y501" s="55"/>
      <c r="Z501" s="56"/>
      <c r="AA501" s="55"/>
      <c r="AB501" s="56"/>
      <c r="AC501" s="55"/>
      <c r="AD501" s="56"/>
      <c r="AE501" s="55"/>
      <c r="AF501" s="56">
        <v>1.1000000000000001E-3</v>
      </c>
      <c r="AG501" s="56">
        <f t="shared" si="157"/>
        <v>9.0909090909090898E-4</v>
      </c>
      <c r="AH501" s="55">
        <v>36251</v>
      </c>
      <c r="AI501" s="56">
        <v>12</v>
      </c>
      <c r="AJ501" s="55">
        <v>36800</v>
      </c>
      <c r="AK501" s="56"/>
      <c r="AL501" s="55"/>
      <c r="AM501" s="54"/>
      <c r="AN501" s="54" t="str">
        <f t="shared" si="149"/>
        <v/>
      </c>
      <c r="AO501" s="55"/>
      <c r="AP501" s="54"/>
      <c r="AQ501" s="55"/>
      <c r="AR501" s="54"/>
      <c r="AS501" s="55"/>
      <c r="AT501" s="54"/>
      <c r="AU501" s="56" t="str">
        <f t="shared" si="159"/>
        <v/>
      </c>
      <c r="AV501" s="56"/>
      <c r="AW501" s="54"/>
      <c r="AX501" s="54"/>
      <c r="AY501" s="69">
        <f t="shared" si="158"/>
        <v>1</v>
      </c>
      <c r="AZ501" s="69"/>
      <c r="BA501" s="50"/>
      <c r="BB501" s="51"/>
      <c r="BC501" s="51"/>
      <c r="BD501" s="149">
        <f t="shared" si="160"/>
        <v>9.0909090909090898E-4</v>
      </c>
      <c r="BE501" s="150" t="str">
        <f t="shared" si="168"/>
        <v>--</v>
      </c>
      <c r="BF501" s="150" t="str">
        <f t="shared" si="166"/>
        <v>O</v>
      </c>
      <c r="BG501" s="151">
        <f t="shared" si="161"/>
        <v>36251</v>
      </c>
      <c r="BH501" s="149" t="str">
        <f t="shared" si="150"/>
        <v>--</v>
      </c>
      <c r="BI501" s="150" t="str">
        <f t="shared" si="151"/>
        <v>--</v>
      </c>
      <c r="BJ501" s="150" t="str">
        <f t="shared" si="152"/>
        <v>--</v>
      </c>
      <c r="BK501" s="151" t="str">
        <f t="shared" si="153"/>
        <v>--</v>
      </c>
      <c r="BL501" s="49" t="str">
        <f t="shared" si="163"/>
        <v/>
      </c>
      <c r="BM501" s="50" t="str">
        <f t="shared" si="164"/>
        <v/>
      </c>
      <c r="BN501" s="49" t="str">
        <f t="shared" si="155"/>
        <v/>
      </c>
      <c r="BO501" s="50" t="str">
        <f t="shared" si="156"/>
        <v/>
      </c>
      <c r="BP501" s="50"/>
      <c r="BQ501" s="50"/>
      <c r="BR501" s="51"/>
      <c r="BS501" s="51"/>
      <c r="BT501" s="51"/>
      <c r="BU501" s="51"/>
      <c r="BV501" s="50">
        <v>1</v>
      </c>
      <c r="BW501" s="50">
        <v>1</v>
      </c>
      <c r="BX501" s="50">
        <v>1</v>
      </c>
      <c r="BY501" s="50">
        <v>1</v>
      </c>
    </row>
    <row r="502" spans="1:77" s="48" customFormat="1" ht="15" customHeight="1">
      <c r="A502" s="223">
        <v>439</v>
      </c>
      <c r="B502" s="171" t="s">
        <v>912</v>
      </c>
      <c r="C502" s="36" t="s">
        <v>1355</v>
      </c>
      <c r="D502" s="304"/>
      <c r="E502" s="132"/>
      <c r="F502" s="132"/>
      <c r="G502" s="152"/>
      <c r="H502" s="152"/>
      <c r="I502" s="66"/>
      <c r="J502" s="66"/>
      <c r="K502" s="52"/>
      <c r="L502" s="54"/>
      <c r="M502" s="55"/>
      <c r="N502" s="54"/>
      <c r="O502" s="55"/>
      <c r="P502" s="54"/>
      <c r="Q502" s="55"/>
      <c r="R502" s="54"/>
      <c r="S502" s="55"/>
      <c r="T502" s="54"/>
      <c r="U502" s="55"/>
      <c r="V502" s="56"/>
      <c r="W502" s="55"/>
      <c r="X502" s="56"/>
      <c r="Y502" s="55"/>
      <c r="Z502" s="56"/>
      <c r="AA502" s="55"/>
      <c r="AB502" s="56"/>
      <c r="AC502" s="55"/>
      <c r="AD502" s="56"/>
      <c r="AE502" s="55"/>
      <c r="AF502" s="56">
        <v>6.3E-3</v>
      </c>
      <c r="AG502" s="56">
        <f t="shared" si="157"/>
        <v>1.5873015873015873E-4</v>
      </c>
      <c r="AH502" s="55">
        <v>36251</v>
      </c>
      <c r="AI502" s="56">
        <v>22</v>
      </c>
      <c r="AJ502" s="55">
        <v>36800</v>
      </c>
      <c r="AK502" s="56"/>
      <c r="AL502" s="55"/>
      <c r="AM502" s="54"/>
      <c r="AN502" s="54" t="str">
        <f t="shared" si="149"/>
        <v/>
      </c>
      <c r="AO502" s="55"/>
      <c r="AP502" s="54"/>
      <c r="AQ502" s="55"/>
      <c r="AR502" s="54"/>
      <c r="AS502" s="55"/>
      <c r="AT502" s="54"/>
      <c r="AU502" s="56" t="str">
        <f t="shared" si="159"/>
        <v/>
      </c>
      <c r="AV502" s="56"/>
      <c r="AW502" s="54"/>
      <c r="AX502" s="54"/>
      <c r="AY502" s="69">
        <f t="shared" si="158"/>
        <v>1</v>
      </c>
      <c r="AZ502" s="69"/>
      <c r="BA502" s="50"/>
      <c r="BB502" s="51"/>
      <c r="BC502" s="51"/>
      <c r="BD502" s="149">
        <f t="shared" si="160"/>
        <v>1.5873015873015873E-4</v>
      </c>
      <c r="BE502" s="150" t="str">
        <f t="shared" si="168"/>
        <v>--</v>
      </c>
      <c r="BF502" s="150" t="str">
        <f t="shared" si="166"/>
        <v>O</v>
      </c>
      <c r="BG502" s="151">
        <f t="shared" si="161"/>
        <v>36251</v>
      </c>
      <c r="BH502" s="149" t="str">
        <f t="shared" si="150"/>
        <v>--</v>
      </c>
      <c r="BI502" s="150" t="str">
        <f t="shared" si="151"/>
        <v>--</v>
      </c>
      <c r="BJ502" s="150" t="str">
        <f t="shared" si="152"/>
        <v>--</v>
      </c>
      <c r="BK502" s="151" t="str">
        <f t="shared" si="153"/>
        <v>--</v>
      </c>
      <c r="BL502" s="49" t="str">
        <f t="shared" ref="BL502:BL533" si="169">IF(ISNUMBER(J502),J502,IF(ISNUMBER(P502),P502,IF(ISNUMBER(X502),X502,IF(ISNUMBER(N502),N502,""))))</f>
        <v/>
      </c>
      <c r="BM502" s="50" t="str">
        <f t="shared" ref="BM502:BM533" si="170">IF(COUNTBLANK(BL502),"",IF(BL502=J502,"S",IF(BL502=P502,"T",IF(BL502=X502,"O",IF(BL502=N502,"Tint","")))))</f>
        <v/>
      </c>
      <c r="BN502" s="49" t="str">
        <f t="shared" si="155"/>
        <v/>
      </c>
      <c r="BO502" s="50" t="str">
        <f t="shared" si="156"/>
        <v/>
      </c>
      <c r="BP502" s="50"/>
      <c r="BQ502" s="50"/>
      <c r="BR502" s="51"/>
      <c r="BS502" s="51"/>
      <c r="BT502" s="51"/>
      <c r="BU502" s="51"/>
      <c r="BV502" s="50">
        <v>1</v>
      </c>
      <c r="BW502" s="50">
        <v>1</v>
      </c>
      <c r="BX502" s="50">
        <v>1</v>
      </c>
      <c r="BY502" s="50">
        <v>1</v>
      </c>
    </row>
    <row r="503" spans="1:77" s="48" customFormat="1" ht="15" customHeight="1">
      <c r="A503" s="223">
        <v>440</v>
      </c>
      <c r="B503" s="169" t="s">
        <v>913</v>
      </c>
      <c r="C503" s="53" t="s">
        <v>1356</v>
      </c>
      <c r="D503" s="13"/>
      <c r="E503" s="132" t="str">
        <f>BB503</f>
        <v>BaP</v>
      </c>
      <c r="F503" s="132">
        <f>BC503</f>
        <v>1.6666666666666668E-3</v>
      </c>
      <c r="G503" s="152">
        <v>43231</v>
      </c>
      <c r="H503" s="152"/>
      <c r="I503" s="66" t="s">
        <v>24</v>
      </c>
      <c r="J503" s="66"/>
      <c r="K503" s="52"/>
      <c r="L503" s="54"/>
      <c r="M503" s="55"/>
      <c r="N503" s="54"/>
      <c r="O503" s="55"/>
      <c r="P503" s="54"/>
      <c r="Q503" s="55"/>
      <c r="R503" s="54"/>
      <c r="S503" s="55"/>
      <c r="T503" s="54"/>
      <c r="U503" s="55"/>
      <c r="V503" s="56"/>
      <c r="W503" s="55"/>
      <c r="X503" s="56"/>
      <c r="Y503" s="55"/>
      <c r="Z503" s="56"/>
      <c r="AA503" s="55"/>
      <c r="AB503" s="56"/>
      <c r="AC503" s="55"/>
      <c r="AD503" s="56"/>
      <c r="AE503" s="55"/>
      <c r="AF503" s="56">
        <v>1.1000000000000001E-3</v>
      </c>
      <c r="AG503" s="56">
        <f t="shared" si="157"/>
        <v>9.0909090909090898E-4</v>
      </c>
      <c r="AH503" s="55">
        <v>36251</v>
      </c>
      <c r="AI503" s="56">
        <v>12</v>
      </c>
      <c r="AJ503" s="55">
        <v>36800</v>
      </c>
      <c r="AK503" s="56"/>
      <c r="AL503" s="55"/>
      <c r="AM503" s="54"/>
      <c r="AN503" s="54" t="str">
        <f t="shared" si="149"/>
        <v/>
      </c>
      <c r="AO503" s="55"/>
      <c r="AP503" s="54"/>
      <c r="AQ503" s="55"/>
      <c r="AR503" s="54"/>
      <c r="AS503" s="55"/>
      <c r="AT503" s="54"/>
      <c r="AU503" s="56" t="str">
        <f t="shared" si="159"/>
        <v/>
      </c>
      <c r="AV503" s="56"/>
      <c r="AW503" s="54"/>
      <c r="AX503" s="54"/>
      <c r="AY503" s="69">
        <f t="shared" si="158"/>
        <v>1</v>
      </c>
      <c r="AZ503" s="69">
        <v>1</v>
      </c>
      <c r="BA503" s="50">
        <v>1</v>
      </c>
      <c r="BB503" s="80" t="s">
        <v>1141</v>
      </c>
      <c r="BC503" s="81">
        <f>BD$469/BA503</f>
        <v>1.6666666666666668E-3</v>
      </c>
      <c r="BD503" s="149">
        <f t="shared" si="160"/>
        <v>1.6666666666666668E-3</v>
      </c>
      <c r="BE503" s="150" t="s">
        <v>1389</v>
      </c>
      <c r="BF503" s="150" t="str">
        <f t="shared" si="166"/>
        <v>A</v>
      </c>
      <c r="BG503" s="151">
        <f t="shared" si="161"/>
        <v>43231</v>
      </c>
      <c r="BH503" s="149" t="str">
        <f t="shared" si="150"/>
        <v>--</v>
      </c>
      <c r="BI503" s="150" t="str">
        <f t="shared" si="151"/>
        <v>--</v>
      </c>
      <c r="BJ503" s="150" t="str">
        <f t="shared" si="152"/>
        <v>--</v>
      </c>
      <c r="BK503" s="151" t="str">
        <f t="shared" si="153"/>
        <v>--</v>
      </c>
      <c r="BL503" s="49" t="str">
        <f t="shared" si="169"/>
        <v/>
      </c>
      <c r="BM503" s="50" t="str">
        <f t="shared" si="170"/>
        <v/>
      </c>
      <c r="BN503" s="49" t="str">
        <f t="shared" si="155"/>
        <v/>
      </c>
      <c r="BO503" s="50" t="str">
        <f t="shared" si="156"/>
        <v/>
      </c>
      <c r="BP503" s="77">
        <f>(70*365*24)/((2*10+4*3+10*3+54*1)*365*24)*BD503</f>
        <v>1.0057471264367816E-3</v>
      </c>
      <c r="BQ503" s="104">
        <f>ROUND(BD503/BP503,1)</f>
        <v>1.7</v>
      </c>
      <c r="BR503" s="102">
        <f>ROUND(BS503/BD503,0)</f>
        <v>26</v>
      </c>
      <c r="BS503" s="49">
        <f>(70*365*24)/((2+4+6)*250*8)*BD503</f>
        <v>4.2583333333333334E-2</v>
      </c>
      <c r="BT503" s="78">
        <f>ROUND(BS503/BU503,1)</f>
        <v>4.2</v>
      </c>
      <c r="BU503" s="49">
        <f>(70*365*24)/((2*10+4*3+6*3)*250*8)*BD503</f>
        <v>1.022E-2</v>
      </c>
      <c r="BV503" s="50">
        <v>23</v>
      </c>
      <c r="BW503" s="50">
        <v>6.6</v>
      </c>
      <c r="BX503" s="50">
        <v>1</v>
      </c>
      <c r="BY503" s="50">
        <v>1</v>
      </c>
    </row>
    <row r="504" spans="1:77" s="48" customFormat="1" ht="15" customHeight="1">
      <c r="A504" s="223">
        <v>441</v>
      </c>
      <c r="B504" s="171" t="s">
        <v>914</v>
      </c>
      <c r="C504" s="36" t="s">
        <v>1357</v>
      </c>
      <c r="D504" s="304"/>
      <c r="E504" s="132"/>
      <c r="F504" s="132"/>
      <c r="G504" s="152"/>
      <c r="H504" s="152"/>
      <c r="I504" s="66"/>
      <c r="J504" s="66"/>
      <c r="K504" s="52"/>
      <c r="L504" s="54"/>
      <c r="M504" s="55"/>
      <c r="N504" s="54"/>
      <c r="O504" s="55"/>
      <c r="P504" s="54"/>
      <c r="Q504" s="55"/>
      <c r="R504" s="54"/>
      <c r="S504" s="55"/>
      <c r="T504" s="54"/>
      <c r="U504" s="55"/>
      <c r="V504" s="56"/>
      <c r="W504" s="55"/>
      <c r="X504" s="56"/>
      <c r="Y504" s="55"/>
      <c r="Z504" s="56"/>
      <c r="AA504" s="55"/>
      <c r="AB504" s="56"/>
      <c r="AC504" s="55"/>
      <c r="AD504" s="56"/>
      <c r="AE504" s="55"/>
      <c r="AF504" s="56">
        <v>3.6999999999999998E-5</v>
      </c>
      <c r="AG504" s="56">
        <f t="shared" si="157"/>
        <v>2.7027027027027029E-2</v>
      </c>
      <c r="AH504" s="55">
        <v>36251</v>
      </c>
      <c r="AI504" s="56">
        <v>0.13</v>
      </c>
      <c r="AJ504" s="55">
        <v>36800</v>
      </c>
      <c r="AK504" s="56"/>
      <c r="AL504" s="55"/>
      <c r="AM504" s="54"/>
      <c r="AN504" s="54" t="str">
        <f t="shared" si="149"/>
        <v/>
      </c>
      <c r="AO504" s="55"/>
      <c r="AP504" s="54"/>
      <c r="AQ504" s="55"/>
      <c r="AR504" s="54"/>
      <c r="AS504" s="55"/>
      <c r="AT504" s="54"/>
      <c r="AU504" s="56" t="str">
        <f t="shared" si="159"/>
        <v/>
      </c>
      <c r="AV504" s="56"/>
      <c r="AW504" s="54"/>
      <c r="AX504" s="54"/>
      <c r="AY504" s="69">
        <f t="shared" si="158"/>
        <v>1</v>
      </c>
      <c r="AZ504" s="69"/>
      <c r="BA504" s="50"/>
      <c r="BB504" s="51"/>
      <c r="BC504" s="51"/>
      <c r="BD504" s="149">
        <f t="shared" si="160"/>
        <v>2.7027027027027029E-2</v>
      </c>
      <c r="BE504" s="150" t="str">
        <f t="shared" si="168"/>
        <v>--</v>
      </c>
      <c r="BF504" s="150" t="str">
        <f t="shared" si="166"/>
        <v>O</v>
      </c>
      <c r="BG504" s="151">
        <f t="shared" si="161"/>
        <v>36251</v>
      </c>
      <c r="BH504" s="149" t="str">
        <f t="shared" si="150"/>
        <v>--</v>
      </c>
      <c r="BI504" s="150" t="str">
        <f t="shared" si="151"/>
        <v>--</v>
      </c>
      <c r="BJ504" s="150" t="str">
        <f t="shared" si="152"/>
        <v>--</v>
      </c>
      <c r="BK504" s="151" t="str">
        <f t="shared" si="153"/>
        <v>--</v>
      </c>
      <c r="BL504" s="49" t="str">
        <f t="shared" si="169"/>
        <v/>
      </c>
      <c r="BM504" s="50" t="str">
        <f t="shared" si="170"/>
        <v/>
      </c>
      <c r="BN504" s="49" t="str">
        <f t="shared" si="155"/>
        <v/>
      </c>
      <c r="BO504" s="50" t="str">
        <f t="shared" si="156"/>
        <v/>
      </c>
      <c r="BP504" s="50"/>
      <c r="BQ504" s="50"/>
      <c r="BR504" s="51"/>
      <c r="BS504" s="51"/>
      <c r="BT504" s="51"/>
      <c r="BU504" s="51"/>
      <c r="BV504" s="50">
        <v>1</v>
      </c>
      <c r="BW504" s="50">
        <v>1</v>
      </c>
      <c r="BX504" s="50">
        <v>1</v>
      </c>
      <c r="BY504" s="50">
        <v>1</v>
      </c>
    </row>
    <row r="505" spans="1:77" s="48" customFormat="1" ht="15" customHeight="1">
      <c r="A505" s="223">
        <v>442</v>
      </c>
      <c r="B505" s="170" t="s">
        <v>915</v>
      </c>
      <c r="C505" s="53" t="s">
        <v>1358</v>
      </c>
      <c r="D505" s="13"/>
      <c r="E505" s="132" t="str">
        <f>BB505</f>
        <v>BaP</v>
      </c>
      <c r="F505" s="132">
        <f>BC505</f>
        <v>1.6666666666666669E-4</v>
      </c>
      <c r="G505" s="152">
        <v>43231</v>
      </c>
      <c r="H505" s="152"/>
      <c r="I505" s="66" t="s">
        <v>24</v>
      </c>
      <c r="J505" s="66"/>
      <c r="K505" s="52"/>
      <c r="L505" s="54"/>
      <c r="M505" s="55"/>
      <c r="N505" s="54"/>
      <c r="O505" s="55"/>
      <c r="P505" s="54"/>
      <c r="Q505" s="55"/>
      <c r="R505" s="54"/>
      <c r="S505" s="55"/>
      <c r="T505" s="54"/>
      <c r="U505" s="55"/>
      <c r="V505" s="56"/>
      <c r="W505" s="55"/>
      <c r="X505" s="56"/>
      <c r="Y505" s="55"/>
      <c r="Z505" s="56"/>
      <c r="AA505" s="55"/>
      <c r="AB505" s="56"/>
      <c r="AC505" s="55"/>
      <c r="AD505" s="56"/>
      <c r="AE505" s="55"/>
      <c r="AF505" s="56">
        <v>1.0999999999999999E-2</v>
      </c>
      <c r="AG505" s="56">
        <f t="shared" si="157"/>
        <v>9.0909090909090904E-5</v>
      </c>
      <c r="AH505" s="55">
        <v>36251</v>
      </c>
      <c r="AI505" s="56">
        <v>120</v>
      </c>
      <c r="AJ505" s="55">
        <v>36800</v>
      </c>
      <c r="AK505" s="56"/>
      <c r="AL505" s="55"/>
      <c r="AM505" s="54"/>
      <c r="AN505" s="54" t="str">
        <f t="shared" si="149"/>
        <v/>
      </c>
      <c r="AO505" s="55"/>
      <c r="AP505" s="54"/>
      <c r="AQ505" s="55"/>
      <c r="AR505" s="54"/>
      <c r="AS505" s="55"/>
      <c r="AT505" s="54"/>
      <c r="AU505" s="56" t="str">
        <f t="shared" si="159"/>
        <v/>
      </c>
      <c r="AV505" s="56"/>
      <c r="AW505" s="54"/>
      <c r="AX505" s="54"/>
      <c r="AY505" s="69">
        <f t="shared" si="158"/>
        <v>1</v>
      </c>
      <c r="AZ505" s="69">
        <v>1</v>
      </c>
      <c r="BA505" s="50">
        <v>10</v>
      </c>
      <c r="BB505" s="80" t="s">
        <v>1141</v>
      </c>
      <c r="BC505" s="81">
        <f>BD$469/BA505</f>
        <v>1.6666666666666669E-4</v>
      </c>
      <c r="BD505" s="149">
        <f t="shared" si="160"/>
        <v>1.6666666666666669E-4</v>
      </c>
      <c r="BE505" s="150" t="s">
        <v>1389</v>
      </c>
      <c r="BF505" s="150" t="str">
        <f t="shared" si="166"/>
        <v>A</v>
      </c>
      <c r="BG505" s="151">
        <f t="shared" si="161"/>
        <v>43231</v>
      </c>
      <c r="BH505" s="149" t="str">
        <f t="shared" si="150"/>
        <v>--</v>
      </c>
      <c r="BI505" s="150" t="str">
        <f t="shared" si="151"/>
        <v>--</v>
      </c>
      <c r="BJ505" s="150" t="str">
        <f t="shared" si="152"/>
        <v>--</v>
      </c>
      <c r="BK505" s="151" t="str">
        <f t="shared" si="153"/>
        <v>--</v>
      </c>
      <c r="BL505" s="49" t="str">
        <f t="shared" si="169"/>
        <v/>
      </c>
      <c r="BM505" s="50" t="str">
        <f t="shared" si="170"/>
        <v/>
      </c>
      <c r="BN505" s="49" t="str">
        <f t="shared" si="155"/>
        <v/>
      </c>
      <c r="BO505" s="50" t="str">
        <f t="shared" si="156"/>
        <v/>
      </c>
      <c r="BP505" s="77">
        <f>(70*365*24)/((2*10+4*3+10*3+54*1)*365*24)*BD505</f>
        <v>1.0057471264367818E-4</v>
      </c>
      <c r="BQ505" s="104">
        <f>ROUND(BD505/BP505,1)</f>
        <v>1.7</v>
      </c>
      <c r="BR505" s="102">
        <f>ROUND(BS505/BD505,0)</f>
        <v>26</v>
      </c>
      <c r="BS505" s="49">
        <f>(70*365*24)/((2+4+6)*250*8)*BD505</f>
        <v>4.2583333333333336E-3</v>
      </c>
      <c r="BT505" s="78">
        <f>ROUND(BS505/BU505,1)</f>
        <v>4.2</v>
      </c>
      <c r="BU505" s="49">
        <f>(70*365*24)/((2*10+4*3+6*3)*250*8)*BD505</f>
        <v>1.0220000000000001E-3</v>
      </c>
      <c r="BV505" s="50">
        <v>23</v>
      </c>
      <c r="BW505" s="50">
        <v>6.6</v>
      </c>
      <c r="BX505" s="50">
        <v>1</v>
      </c>
      <c r="BY505" s="50">
        <v>1</v>
      </c>
    </row>
    <row r="506" spans="1:77" s="48" customFormat="1" ht="15" customHeight="1">
      <c r="A506" s="223">
        <v>443</v>
      </c>
      <c r="B506" s="171" t="s">
        <v>916</v>
      </c>
      <c r="C506" s="36" t="s">
        <v>1359</v>
      </c>
      <c r="D506" s="304"/>
      <c r="E506" s="132"/>
      <c r="F506" s="132"/>
      <c r="G506" s="152"/>
      <c r="H506" s="152"/>
      <c r="I506" s="66"/>
      <c r="J506" s="66"/>
      <c r="K506" s="52"/>
      <c r="L506" s="54"/>
      <c r="M506" s="55"/>
      <c r="N506" s="54"/>
      <c r="O506" s="55"/>
      <c r="P506" s="54"/>
      <c r="Q506" s="55"/>
      <c r="R506" s="54"/>
      <c r="S506" s="55"/>
      <c r="T506" s="54"/>
      <c r="U506" s="55"/>
      <c r="V506" s="56"/>
      <c r="W506" s="55"/>
      <c r="X506" s="56"/>
      <c r="Y506" s="55"/>
      <c r="Z506" s="56"/>
      <c r="AA506" s="55"/>
      <c r="AB506" s="56"/>
      <c r="AC506" s="55"/>
      <c r="AD506" s="56"/>
      <c r="AE506" s="55"/>
      <c r="AF506" s="56">
        <v>1.1E-5</v>
      </c>
      <c r="AG506" s="56">
        <f t="shared" si="157"/>
        <v>9.0909090909090912E-2</v>
      </c>
      <c r="AH506" s="55">
        <v>36251</v>
      </c>
      <c r="AI506" s="56">
        <v>0.12</v>
      </c>
      <c r="AJ506" s="55">
        <v>36800</v>
      </c>
      <c r="AK506" s="56"/>
      <c r="AL506" s="55"/>
      <c r="AM506" s="54"/>
      <c r="AN506" s="54" t="str">
        <f t="shared" si="149"/>
        <v/>
      </c>
      <c r="AO506" s="55"/>
      <c r="AP506" s="54"/>
      <c r="AQ506" s="55"/>
      <c r="AR506" s="54"/>
      <c r="AS506" s="55"/>
      <c r="AT506" s="54"/>
      <c r="AU506" s="56" t="str">
        <f t="shared" si="159"/>
        <v/>
      </c>
      <c r="AV506" s="56"/>
      <c r="AW506" s="54"/>
      <c r="AX506" s="54"/>
      <c r="AY506" s="69">
        <f t="shared" si="158"/>
        <v>1</v>
      </c>
      <c r="AZ506" s="69"/>
      <c r="BA506" s="50"/>
      <c r="BB506" s="51"/>
      <c r="BC506" s="51"/>
      <c r="BD506" s="149">
        <f t="shared" si="160"/>
        <v>9.0909090909090912E-2</v>
      </c>
      <c r="BE506" s="150" t="str">
        <f t="shared" si="168"/>
        <v>--</v>
      </c>
      <c r="BF506" s="150" t="str">
        <f t="shared" si="166"/>
        <v>O</v>
      </c>
      <c r="BG506" s="151">
        <f t="shared" si="161"/>
        <v>36251</v>
      </c>
      <c r="BH506" s="149" t="str">
        <f t="shared" si="150"/>
        <v>--</v>
      </c>
      <c r="BI506" s="150" t="str">
        <f t="shared" si="151"/>
        <v>--</v>
      </c>
      <c r="BJ506" s="150" t="str">
        <f t="shared" si="152"/>
        <v>--</v>
      </c>
      <c r="BK506" s="151" t="str">
        <f t="shared" si="153"/>
        <v>--</v>
      </c>
      <c r="BL506" s="49" t="str">
        <f t="shared" si="169"/>
        <v/>
      </c>
      <c r="BM506" s="50" t="str">
        <f t="shared" si="170"/>
        <v/>
      </c>
      <c r="BN506" s="49" t="str">
        <f t="shared" si="155"/>
        <v/>
      </c>
      <c r="BO506" s="50" t="str">
        <f t="shared" si="156"/>
        <v/>
      </c>
      <c r="BP506" s="50"/>
      <c r="BQ506" s="50"/>
      <c r="BR506" s="51"/>
      <c r="BS506" s="51"/>
      <c r="BT506" s="51"/>
      <c r="BU506" s="51"/>
      <c r="BV506" s="50">
        <v>1</v>
      </c>
      <c r="BW506" s="50">
        <v>1</v>
      </c>
      <c r="BX506" s="50">
        <v>1</v>
      </c>
      <c r="BY506" s="50">
        <v>1</v>
      </c>
    </row>
    <row r="507" spans="1:77" s="48" customFormat="1" ht="15" customHeight="1">
      <c r="A507" s="223">
        <v>444</v>
      </c>
      <c r="B507" s="171" t="s">
        <v>917</v>
      </c>
      <c r="C507" s="36" t="s">
        <v>1360</v>
      </c>
      <c r="D507" s="304"/>
      <c r="E507" s="132"/>
      <c r="F507" s="132"/>
      <c r="G507" s="152"/>
      <c r="H507" s="152"/>
      <c r="I507" s="66"/>
      <c r="J507" s="66"/>
      <c r="K507" s="52"/>
      <c r="L507" s="54"/>
      <c r="M507" s="55"/>
      <c r="N507" s="54"/>
      <c r="O507" s="55"/>
      <c r="P507" s="54"/>
      <c r="Q507" s="55"/>
      <c r="R507" s="54"/>
      <c r="S507" s="55"/>
      <c r="T507" s="54"/>
      <c r="U507" s="55"/>
      <c r="V507" s="56"/>
      <c r="W507" s="55"/>
      <c r="X507" s="56"/>
      <c r="Y507" s="55"/>
      <c r="Z507" s="56"/>
      <c r="AA507" s="55"/>
      <c r="AB507" s="56"/>
      <c r="AC507" s="55"/>
      <c r="AD507" s="56"/>
      <c r="AE507" s="55"/>
      <c r="AF507" s="56">
        <v>1.1E-4</v>
      </c>
      <c r="AG507" s="56">
        <f t="shared" si="157"/>
        <v>9.0909090909090905E-3</v>
      </c>
      <c r="AH507" s="55">
        <v>36251</v>
      </c>
      <c r="AI507" s="56">
        <v>1.2</v>
      </c>
      <c r="AJ507" s="55">
        <v>36800</v>
      </c>
      <c r="AK507" s="56"/>
      <c r="AL507" s="55"/>
      <c r="AM507" s="54"/>
      <c r="AN507" s="54" t="str">
        <f t="shared" si="149"/>
        <v/>
      </c>
      <c r="AO507" s="55"/>
      <c r="AP507" s="54"/>
      <c r="AQ507" s="55"/>
      <c r="AR507" s="54"/>
      <c r="AS507" s="55"/>
      <c r="AT507" s="54"/>
      <c r="AU507" s="56" t="str">
        <f t="shared" si="159"/>
        <v/>
      </c>
      <c r="AV507" s="56"/>
      <c r="AW507" s="54"/>
      <c r="AX507" s="54"/>
      <c r="AY507" s="69">
        <f t="shared" si="158"/>
        <v>1</v>
      </c>
      <c r="AZ507" s="69"/>
      <c r="BA507" s="50"/>
      <c r="BB507" s="51"/>
      <c r="BC507" s="51"/>
      <c r="BD507" s="149">
        <f t="shared" si="160"/>
        <v>9.0909090909090905E-3</v>
      </c>
      <c r="BE507" s="150" t="str">
        <f t="shared" si="168"/>
        <v>--</v>
      </c>
      <c r="BF507" s="150" t="str">
        <f t="shared" si="166"/>
        <v>O</v>
      </c>
      <c r="BG507" s="151">
        <f t="shared" si="161"/>
        <v>36251</v>
      </c>
      <c r="BH507" s="149" t="str">
        <f t="shared" si="150"/>
        <v>--</v>
      </c>
      <c r="BI507" s="150" t="str">
        <f t="shared" si="151"/>
        <v>--</v>
      </c>
      <c r="BJ507" s="150" t="str">
        <f t="shared" si="152"/>
        <v>--</v>
      </c>
      <c r="BK507" s="151" t="str">
        <f t="shared" si="153"/>
        <v>--</v>
      </c>
      <c r="BL507" s="49" t="str">
        <f t="shared" si="169"/>
        <v/>
      </c>
      <c r="BM507" s="50" t="str">
        <f t="shared" si="170"/>
        <v/>
      </c>
      <c r="BN507" s="49" t="str">
        <f t="shared" si="155"/>
        <v/>
      </c>
      <c r="BO507" s="50" t="str">
        <f t="shared" si="156"/>
        <v/>
      </c>
      <c r="BP507" s="50"/>
      <c r="BQ507" s="50"/>
      <c r="BR507" s="51"/>
      <c r="BS507" s="51"/>
      <c r="BT507" s="51"/>
      <c r="BU507" s="51"/>
      <c r="BV507" s="50">
        <v>1</v>
      </c>
      <c r="BW507" s="50">
        <v>1</v>
      </c>
      <c r="BX507" s="50">
        <v>1</v>
      </c>
      <c r="BY507" s="50">
        <v>1</v>
      </c>
    </row>
    <row r="508" spans="1:77" s="48" customFormat="1" ht="15" customHeight="1">
      <c r="A508" s="223">
        <v>445</v>
      </c>
      <c r="B508" s="171" t="s">
        <v>918</v>
      </c>
      <c r="C508" s="36" t="s">
        <v>1361</v>
      </c>
      <c r="D508" s="304"/>
      <c r="E508" s="132"/>
      <c r="F508" s="132"/>
      <c r="G508" s="152"/>
      <c r="H508" s="152"/>
      <c r="I508" s="66"/>
      <c r="J508" s="66"/>
      <c r="K508" s="52"/>
      <c r="L508" s="54"/>
      <c r="M508" s="55"/>
      <c r="N508" s="54"/>
      <c r="O508" s="55"/>
      <c r="P508" s="54"/>
      <c r="Q508" s="55"/>
      <c r="R508" s="54"/>
      <c r="S508" s="55"/>
      <c r="T508" s="54"/>
      <c r="U508" s="55"/>
      <c r="V508" s="56"/>
      <c r="W508" s="55"/>
      <c r="X508" s="56"/>
      <c r="Y508" s="55"/>
      <c r="Z508" s="56"/>
      <c r="AA508" s="55"/>
      <c r="AB508" s="56"/>
      <c r="AC508" s="55"/>
      <c r="AD508" s="56"/>
      <c r="AE508" s="55"/>
      <c r="AF508" s="56">
        <v>1.1E-4</v>
      </c>
      <c r="AG508" s="56">
        <f t="shared" si="157"/>
        <v>9.0909090909090905E-3</v>
      </c>
      <c r="AH508" s="55">
        <v>36251</v>
      </c>
      <c r="AI508" s="56">
        <v>1.2</v>
      </c>
      <c r="AJ508" s="55">
        <v>36800</v>
      </c>
      <c r="AK508" s="56"/>
      <c r="AL508" s="55"/>
      <c r="AM508" s="54"/>
      <c r="AN508" s="54" t="str">
        <f t="shared" si="149"/>
        <v/>
      </c>
      <c r="AO508" s="55"/>
      <c r="AP508" s="54"/>
      <c r="AQ508" s="55"/>
      <c r="AR508" s="54"/>
      <c r="AS508" s="55"/>
      <c r="AT508" s="54"/>
      <c r="AU508" s="56" t="str">
        <f t="shared" si="159"/>
        <v/>
      </c>
      <c r="AV508" s="56"/>
      <c r="AW508" s="54"/>
      <c r="AX508" s="54"/>
      <c r="AY508" s="69">
        <f t="shared" si="158"/>
        <v>1</v>
      </c>
      <c r="AZ508" s="69"/>
      <c r="BA508" s="50"/>
      <c r="BB508" s="51"/>
      <c r="BC508" s="51"/>
      <c r="BD508" s="149">
        <f t="shared" si="160"/>
        <v>9.0909090909090905E-3</v>
      </c>
      <c r="BE508" s="150" t="str">
        <f t="shared" si="168"/>
        <v>--</v>
      </c>
      <c r="BF508" s="150" t="str">
        <f t="shared" si="166"/>
        <v>O</v>
      </c>
      <c r="BG508" s="151">
        <f t="shared" si="161"/>
        <v>36251</v>
      </c>
      <c r="BH508" s="149" t="str">
        <f t="shared" si="150"/>
        <v>--</v>
      </c>
      <c r="BI508" s="150" t="str">
        <f t="shared" si="151"/>
        <v>--</v>
      </c>
      <c r="BJ508" s="150" t="str">
        <f t="shared" si="152"/>
        <v>--</v>
      </c>
      <c r="BK508" s="151" t="str">
        <f t="shared" si="153"/>
        <v>--</v>
      </c>
      <c r="BL508" s="49" t="str">
        <f t="shared" si="169"/>
        <v/>
      </c>
      <c r="BM508" s="50" t="str">
        <f t="shared" si="170"/>
        <v/>
      </c>
      <c r="BN508" s="49" t="str">
        <f t="shared" si="155"/>
        <v/>
      </c>
      <c r="BO508" s="50" t="str">
        <f t="shared" si="156"/>
        <v/>
      </c>
      <c r="BP508" s="50"/>
      <c r="BQ508" s="50"/>
      <c r="BR508" s="51"/>
      <c r="BS508" s="51"/>
      <c r="BT508" s="51"/>
      <c r="BU508" s="51"/>
      <c r="BV508" s="50">
        <v>1</v>
      </c>
      <c r="BW508" s="50">
        <v>1</v>
      </c>
      <c r="BX508" s="50">
        <v>1</v>
      </c>
      <c r="BY508" s="50">
        <v>1</v>
      </c>
    </row>
    <row r="509" spans="1:77" s="48" customFormat="1" ht="15" customHeight="1">
      <c r="A509" s="223">
        <v>553</v>
      </c>
      <c r="B509" s="170" t="s">
        <v>919</v>
      </c>
      <c r="C509" s="57" t="s">
        <v>920</v>
      </c>
      <c r="D509" s="57"/>
      <c r="E509" s="153"/>
      <c r="F509" s="153"/>
      <c r="G509" s="154"/>
      <c r="H509" s="154"/>
      <c r="I509" s="67"/>
      <c r="J509" s="67"/>
      <c r="K509" s="72"/>
      <c r="L509" s="54"/>
      <c r="M509" s="55"/>
      <c r="N509" s="54"/>
      <c r="O509" s="55"/>
      <c r="P509" s="54"/>
      <c r="Q509" s="55"/>
      <c r="R509" s="54"/>
      <c r="S509" s="55"/>
      <c r="T509" s="54"/>
      <c r="U509" s="55"/>
      <c r="V509" s="56"/>
      <c r="W509" s="55"/>
      <c r="X509" s="56"/>
      <c r="Y509" s="55"/>
      <c r="Z509" s="56"/>
      <c r="AA509" s="55"/>
      <c r="AB509" s="56"/>
      <c r="AC509" s="55"/>
      <c r="AD509" s="56"/>
      <c r="AE509" s="55"/>
      <c r="AF509" s="56"/>
      <c r="AG509" s="56" t="str">
        <f t="shared" si="157"/>
        <v/>
      </c>
      <c r="AH509" s="55"/>
      <c r="AI509" s="56"/>
      <c r="AJ509" s="55"/>
      <c r="AK509" s="56"/>
      <c r="AL509" s="55"/>
      <c r="AM509" s="54"/>
      <c r="AN509" s="54" t="str">
        <f t="shared" si="149"/>
        <v/>
      </c>
      <c r="AO509" s="55"/>
      <c r="AP509" s="54"/>
      <c r="AQ509" s="55"/>
      <c r="AR509" s="54"/>
      <c r="AS509" s="55"/>
      <c r="AT509" s="54"/>
      <c r="AU509" s="56" t="str">
        <f t="shared" si="159"/>
        <v/>
      </c>
      <c r="AV509" s="56"/>
      <c r="AW509" s="54"/>
      <c r="AX509" s="54"/>
      <c r="AY509" s="69" t="str">
        <f t="shared" si="158"/>
        <v/>
      </c>
      <c r="AZ509" s="69"/>
      <c r="BA509" s="50"/>
      <c r="BB509" s="51"/>
      <c r="BC509" s="51"/>
      <c r="BD509" s="149" t="str">
        <f t="shared" si="160"/>
        <v>--</v>
      </c>
      <c r="BE509" s="150" t="str">
        <f t="shared" si="168"/>
        <v>--</v>
      </c>
      <c r="BF509" s="150" t="str">
        <f t="shared" si="166"/>
        <v>--</v>
      </c>
      <c r="BG509" s="151" t="str">
        <f t="shared" si="161"/>
        <v>--</v>
      </c>
      <c r="BH509" s="149" t="str">
        <f t="shared" si="150"/>
        <v>--</v>
      </c>
      <c r="BI509" s="150" t="str">
        <f t="shared" si="151"/>
        <v>--</v>
      </c>
      <c r="BJ509" s="150" t="str">
        <f t="shared" si="152"/>
        <v>--</v>
      </c>
      <c r="BK509" s="151" t="str">
        <f t="shared" si="153"/>
        <v>--</v>
      </c>
      <c r="BL509" s="49" t="str">
        <f t="shared" si="169"/>
        <v/>
      </c>
      <c r="BM509" s="50" t="str">
        <f t="shared" si="170"/>
        <v/>
      </c>
      <c r="BN509" s="49" t="str">
        <f t="shared" si="155"/>
        <v/>
      </c>
      <c r="BO509" s="50" t="str">
        <f t="shared" si="156"/>
        <v/>
      </c>
      <c r="BP509" s="50"/>
      <c r="BQ509" s="50"/>
      <c r="BR509" s="51"/>
      <c r="BS509" s="51"/>
      <c r="BT509" s="51"/>
      <c r="BU509" s="51"/>
      <c r="BV509" s="50">
        <v>1</v>
      </c>
      <c r="BW509" s="50">
        <v>1</v>
      </c>
      <c r="BX509" s="50">
        <v>1</v>
      </c>
      <c r="BY509" s="50">
        <v>1</v>
      </c>
    </row>
    <row r="510" spans="1:77" s="48" customFormat="1" ht="15" customHeight="1">
      <c r="A510" s="223">
        <v>554</v>
      </c>
      <c r="B510" s="169" t="s">
        <v>921</v>
      </c>
      <c r="C510" s="57" t="s">
        <v>922</v>
      </c>
      <c r="D510" s="57"/>
      <c r="E510" s="153"/>
      <c r="F510" s="153"/>
      <c r="G510" s="154"/>
      <c r="H510" s="154"/>
      <c r="I510" s="67"/>
      <c r="J510" s="67"/>
      <c r="K510" s="72"/>
      <c r="L510" s="54"/>
      <c r="M510" s="55"/>
      <c r="N510" s="54"/>
      <c r="O510" s="55"/>
      <c r="P510" s="54"/>
      <c r="Q510" s="55"/>
      <c r="R510" s="54"/>
      <c r="S510" s="55"/>
      <c r="T510" s="54"/>
      <c r="U510" s="55"/>
      <c r="V510" s="56"/>
      <c r="W510" s="55"/>
      <c r="X510" s="56"/>
      <c r="Y510" s="55"/>
      <c r="Z510" s="56"/>
      <c r="AA510" s="55"/>
      <c r="AB510" s="56"/>
      <c r="AC510" s="55"/>
      <c r="AD510" s="56"/>
      <c r="AE510" s="55"/>
      <c r="AF510" s="56"/>
      <c r="AG510" s="56" t="str">
        <f t="shared" si="157"/>
        <v/>
      </c>
      <c r="AH510" s="55"/>
      <c r="AI510" s="56"/>
      <c r="AJ510" s="55"/>
      <c r="AK510" s="56"/>
      <c r="AL510" s="55"/>
      <c r="AM510" s="54"/>
      <c r="AN510" s="54" t="str">
        <f t="shared" si="149"/>
        <v/>
      </c>
      <c r="AO510" s="55"/>
      <c r="AP510" s="54"/>
      <c r="AQ510" s="55"/>
      <c r="AR510" s="54"/>
      <c r="AS510" s="55"/>
      <c r="AT510" s="54"/>
      <c r="AU510" s="56" t="str">
        <f t="shared" si="159"/>
        <v/>
      </c>
      <c r="AV510" s="56"/>
      <c r="AW510" s="54"/>
      <c r="AX510" s="54"/>
      <c r="AY510" s="69" t="str">
        <f t="shared" si="158"/>
        <v/>
      </c>
      <c r="AZ510" s="69"/>
      <c r="BA510" s="50"/>
      <c r="BB510" s="51"/>
      <c r="BC510" s="51"/>
      <c r="BD510" s="149" t="str">
        <f t="shared" si="160"/>
        <v>--</v>
      </c>
      <c r="BE510" s="150" t="str">
        <f t="shared" si="168"/>
        <v>--</v>
      </c>
      <c r="BF510" s="150" t="str">
        <f t="shared" si="166"/>
        <v>--</v>
      </c>
      <c r="BG510" s="151" t="str">
        <f t="shared" si="161"/>
        <v>--</v>
      </c>
      <c r="BH510" s="149" t="str">
        <f t="shared" si="150"/>
        <v>--</v>
      </c>
      <c r="BI510" s="150" t="str">
        <f t="shared" si="151"/>
        <v>--</v>
      </c>
      <c r="BJ510" s="150" t="str">
        <f t="shared" si="152"/>
        <v>--</v>
      </c>
      <c r="BK510" s="151" t="str">
        <f t="shared" si="153"/>
        <v>--</v>
      </c>
      <c r="BL510" s="49" t="str">
        <f t="shared" si="169"/>
        <v/>
      </c>
      <c r="BM510" s="50" t="str">
        <f t="shared" si="170"/>
        <v/>
      </c>
      <c r="BN510" s="49" t="str">
        <f t="shared" si="155"/>
        <v/>
      </c>
      <c r="BO510" s="50" t="str">
        <f t="shared" si="156"/>
        <v/>
      </c>
      <c r="BP510" s="50"/>
      <c r="BQ510" s="50"/>
      <c r="BR510" s="51"/>
      <c r="BS510" s="51"/>
      <c r="BT510" s="51"/>
      <c r="BU510" s="51"/>
      <c r="BV510" s="50">
        <v>1</v>
      </c>
      <c r="BW510" s="50">
        <v>1</v>
      </c>
      <c r="BX510" s="50">
        <v>1</v>
      </c>
      <c r="BY510" s="50">
        <v>1</v>
      </c>
    </row>
    <row r="511" spans="1:77" s="48" customFormat="1" ht="15" customHeight="1">
      <c r="A511" s="223">
        <v>70</v>
      </c>
      <c r="B511" s="170" t="s">
        <v>923</v>
      </c>
      <c r="C511" s="53" t="s">
        <v>924</v>
      </c>
      <c r="D511" s="13"/>
      <c r="E511" s="132"/>
      <c r="F511" s="132"/>
      <c r="G511" s="152"/>
      <c r="H511" s="152"/>
      <c r="I511" s="66"/>
      <c r="J511" s="66"/>
      <c r="K511" s="52"/>
      <c r="L511" s="54"/>
      <c r="M511" s="55"/>
      <c r="N511" s="54"/>
      <c r="O511" s="55"/>
      <c r="P511" s="54"/>
      <c r="Q511" s="55"/>
      <c r="R511" s="54"/>
      <c r="S511" s="55"/>
      <c r="T511" s="54"/>
      <c r="U511" s="55"/>
      <c r="V511" s="56"/>
      <c r="W511" s="55"/>
      <c r="X511" s="56"/>
      <c r="Y511" s="55"/>
      <c r="Z511" s="56"/>
      <c r="AA511" s="55"/>
      <c r="AB511" s="56"/>
      <c r="AC511" s="55"/>
      <c r="AD511" s="56"/>
      <c r="AE511" s="55"/>
      <c r="AF511" s="56">
        <v>1.3999999999999999E-4</v>
      </c>
      <c r="AG511" s="56">
        <f t="shared" si="157"/>
        <v>7.1428571428571435E-3</v>
      </c>
      <c r="AH511" s="55">
        <v>36251</v>
      </c>
      <c r="AI511" s="56"/>
      <c r="AJ511" s="55"/>
      <c r="AK511" s="56"/>
      <c r="AL511" s="55"/>
      <c r="AM511" s="54"/>
      <c r="AN511" s="54" t="str">
        <f t="shared" si="149"/>
        <v/>
      </c>
      <c r="AO511" s="55"/>
      <c r="AP511" s="54"/>
      <c r="AQ511" s="55"/>
      <c r="AR511" s="54"/>
      <c r="AS511" s="55"/>
      <c r="AT511" s="54"/>
      <c r="AU511" s="56" t="str">
        <f t="shared" si="159"/>
        <v/>
      </c>
      <c r="AV511" s="56"/>
      <c r="AW511" s="54"/>
      <c r="AX511" s="54"/>
      <c r="AY511" s="69">
        <f t="shared" si="158"/>
        <v>1</v>
      </c>
      <c r="AZ511" s="69">
        <v>1</v>
      </c>
      <c r="BA511" s="50"/>
      <c r="BB511" s="51"/>
      <c r="BC511" s="51"/>
      <c r="BD511" s="149">
        <f t="shared" si="160"/>
        <v>7.1428571428571435E-3</v>
      </c>
      <c r="BE511" s="150" t="str">
        <f t="shared" si="168"/>
        <v>--</v>
      </c>
      <c r="BF511" s="150" t="str">
        <f t="shared" si="166"/>
        <v>O</v>
      </c>
      <c r="BG511" s="151">
        <f t="shared" si="161"/>
        <v>36251</v>
      </c>
      <c r="BH511" s="149" t="str">
        <f t="shared" si="150"/>
        <v>--</v>
      </c>
      <c r="BI511" s="150" t="str">
        <f t="shared" si="151"/>
        <v>--</v>
      </c>
      <c r="BJ511" s="150" t="str">
        <f t="shared" si="152"/>
        <v>--</v>
      </c>
      <c r="BK511" s="151" t="str">
        <f t="shared" si="153"/>
        <v>--</v>
      </c>
      <c r="BL511" s="49" t="str">
        <f t="shared" si="169"/>
        <v/>
      </c>
      <c r="BM511" s="50" t="str">
        <f t="shared" si="170"/>
        <v/>
      </c>
      <c r="BN511" s="49" t="str">
        <f t="shared" si="155"/>
        <v/>
      </c>
      <c r="BO511" s="50" t="str">
        <f t="shared" si="156"/>
        <v/>
      </c>
      <c r="BP511" s="50"/>
      <c r="BQ511" s="50"/>
      <c r="BR511" s="51"/>
      <c r="BS511" s="51"/>
      <c r="BT511" s="51"/>
      <c r="BU511" s="51"/>
      <c r="BV511" s="50">
        <v>1</v>
      </c>
      <c r="BW511" s="50">
        <v>1</v>
      </c>
      <c r="BX511" s="50">
        <v>1</v>
      </c>
      <c r="BY511" s="50">
        <v>1</v>
      </c>
    </row>
    <row r="512" spans="1:77" s="48" customFormat="1" ht="15" customHeight="1">
      <c r="A512" s="223">
        <v>555</v>
      </c>
      <c r="B512" s="169" t="s">
        <v>925</v>
      </c>
      <c r="C512" s="57" t="s">
        <v>926</v>
      </c>
      <c r="D512" s="57"/>
      <c r="E512" s="153"/>
      <c r="F512" s="153"/>
      <c r="G512" s="154"/>
      <c r="H512" s="154"/>
      <c r="I512" s="67"/>
      <c r="J512" s="67"/>
      <c r="K512" s="72"/>
      <c r="L512" s="54"/>
      <c r="M512" s="55"/>
      <c r="N512" s="54"/>
      <c r="O512" s="55"/>
      <c r="P512" s="54"/>
      <c r="Q512" s="55"/>
      <c r="R512" s="54"/>
      <c r="S512" s="55"/>
      <c r="T512" s="54"/>
      <c r="U512" s="55"/>
      <c r="V512" s="56"/>
      <c r="W512" s="55"/>
      <c r="X512" s="56"/>
      <c r="Y512" s="55"/>
      <c r="Z512" s="56"/>
      <c r="AA512" s="55"/>
      <c r="AB512" s="56"/>
      <c r="AC512" s="55"/>
      <c r="AD512" s="56"/>
      <c r="AE512" s="55"/>
      <c r="AF512" s="56"/>
      <c r="AG512" s="56" t="str">
        <f t="shared" si="157"/>
        <v/>
      </c>
      <c r="AH512" s="55"/>
      <c r="AI512" s="56"/>
      <c r="AJ512" s="55"/>
      <c r="AK512" s="56"/>
      <c r="AL512" s="55"/>
      <c r="AM512" s="54"/>
      <c r="AN512" s="54" t="str">
        <f t="shared" si="149"/>
        <v/>
      </c>
      <c r="AO512" s="55"/>
      <c r="AP512" s="54"/>
      <c r="AQ512" s="55"/>
      <c r="AR512" s="54"/>
      <c r="AS512" s="55"/>
      <c r="AT512" s="54"/>
      <c r="AU512" s="56" t="str">
        <f t="shared" si="159"/>
        <v/>
      </c>
      <c r="AV512" s="56"/>
      <c r="AW512" s="54"/>
      <c r="AX512" s="54"/>
      <c r="AY512" s="69" t="str">
        <f t="shared" si="158"/>
        <v/>
      </c>
      <c r="AZ512" s="69"/>
      <c r="BA512" s="50"/>
      <c r="BB512" s="51"/>
      <c r="BC512" s="51"/>
      <c r="BD512" s="149" t="str">
        <f t="shared" si="160"/>
        <v>--</v>
      </c>
      <c r="BE512" s="150" t="str">
        <f t="shared" si="168"/>
        <v>--</v>
      </c>
      <c r="BF512" s="150" t="str">
        <f t="shared" si="166"/>
        <v>--</v>
      </c>
      <c r="BG512" s="151" t="str">
        <f t="shared" si="161"/>
        <v>--</v>
      </c>
      <c r="BH512" s="149" t="str">
        <f t="shared" si="150"/>
        <v>--</v>
      </c>
      <c r="BI512" s="150" t="str">
        <f t="shared" si="151"/>
        <v>--</v>
      </c>
      <c r="BJ512" s="150" t="str">
        <f t="shared" si="152"/>
        <v>--</v>
      </c>
      <c r="BK512" s="151" t="str">
        <f t="shared" si="153"/>
        <v>--</v>
      </c>
      <c r="BL512" s="49" t="str">
        <f t="shared" si="169"/>
        <v/>
      </c>
      <c r="BM512" s="50" t="str">
        <f t="shared" si="170"/>
        <v/>
      </c>
      <c r="BN512" s="49" t="str">
        <f t="shared" si="155"/>
        <v/>
      </c>
      <c r="BO512" s="50" t="str">
        <f t="shared" si="156"/>
        <v/>
      </c>
      <c r="BP512" s="50"/>
      <c r="BQ512" s="50"/>
      <c r="BR512" s="51"/>
      <c r="BS512" s="51"/>
      <c r="BT512" s="51"/>
      <c r="BU512" s="51"/>
      <c r="BV512" s="50">
        <v>1</v>
      </c>
      <c r="BW512" s="50">
        <v>1</v>
      </c>
      <c r="BX512" s="50">
        <v>1</v>
      </c>
      <c r="BY512" s="50">
        <v>1</v>
      </c>
    </row>
    <row r="513" spans="1:77" s="48" customFormat="1" ht="15" customHeight="1">
      <c r="A513" s="223">
        <v>556</v>
      </c>
      <c r="B513" s="169" t="s">
        <v>927</v>
      </c>
      <c r="C513" s="57" t="s">
        <v>928</v>
      </c>
      <c r="D513" s="57"/>
      <c r="E513" s="153"/>
      <c r="F513" s="153"/>
      <c r="G513" s="154"/>
      <c r="H513" s="154"/>
      <c r="I513" s="67"/>
      <c r="J513" s="67"/>
      <c r="K513" s="72"/>
      <c r="L513" s="54"/>
      <c r="M513" s="55"/>
      <c r="N513" s="54"/>
      <c r="O513" s="55"/>
      <c r="P513" s="54"/>
      <c r="Q513" s="55"/>
      <c r="R513" s="54"/>
      <c r="S513" s="55"/>
      <c r="T513" s="54"/>
      <c r="U513" s="55"/>
      <c r="V513" s="56"/>
      <c r="W513" s="55"/>
      <c r="X513" s="56"/>
      <c r="Y513" s="55"/>
      <c r="Z513" s="56"/>
      <c r="AA513" s="55"/>
      <c r="AB513" s="56"/>
      <c r="AC513" s="55"/>
      <c r="AD513" s="56"/>
      <c r="AE513" s="55"/>
      <c r="AF513" s="56"/>
      <c r="AG513" s="56" t="str">
        <f t="shared" si="157"/>
        <v/>
      </c>
      <c r="AH513" s="55"/>
      <c r="AI513" s="56"/>
      <c r="AJ513" s="55"/>
      <c r="AK513" s="56"/>
      <c r="AL513" s="55"/>
      <c r="AM513" s="54"/>
      <c r="AN513" s="54" t="str">
        <f t="shared" si="149"/>
        <v/>
      </c>
      <c r="AO513" s="55"/>
      <c r="AP513" s="54"/>
      <c r="AQ513" s="55"/>
      <c r="AR513" s="54"/>
      <c r="AS513" s="55"/>
      <c r="AT513" s="54"/>
      <c r="AU513" s="56" t="str">
        <f t="shared" si="159"/>
        <v/>
      </c>
      <c r="AV513" s="56"/>
      <c r="AW513" s="54"/>
      <c r="AX513" s="54"/>
      <c r="AY513" s="69" t="str">
        <f t="shared" si="158"/>
        <v/>
      </c>
      <c r="AZ513" s="69"/>
      <c r="BA513" s="50"/>
      <c r="BB513" s="51"/>
      <c r="BC513" s="51"/>
      <c r="BD513" s="149" t="str">
        <f t="shared" si="160"/>
        <v>--</v>
      </c>
      <c r="BE513" s="150" t="str">
        <f t="shared" si="168"/>
        <v>--</v>
      </c>
      <c r="BF513" s="150" t="str">
        <f t="shared" si="166"/>
        <v>--</v>
      </c>
      <c r="BG513" s="151" t="str">
        <f t="shared" si="161"/>
        <v>--</v>
      </c>
      <c r="BH513" s="149" t="str">
        <f t="shared" si="150"/>
        <v>--</v>
      </c>
      <c r="BI513" s="150" t="str">
        <f t="shared" si="151"/>
        <v>--</v>
      </c>
      <c r="BJ513" s="150" t="str">
        <f t="shared" si="152"/>
        <v>--</v>
      </c>
      <c r="BK513" s="151" t="str">
        <f t="shared" si="153"/>
        <v>--</v>
      </c>
      <c r="BL513" s="49" t="str">
        <f t="shared" si="169"/>
        <v/>
      </c>
      <c r="BM513" s="50" t="str">
        <f t="shared" si="170"/>
        <v/>
      </c>
      <c r="BN513" s="49" t="str">
        <f t="shared" si="155"/>
        <v/>
      </c>
      <c r="BO513" s="50" t="str">
        <f t="shared" si="156"/>
        <v/>
      </c>
      <c r="BP513" s="50"/>
      <c r="BQ513" s="50"/>
      <c r="BR513" s="51"/>
      <c r="BS513" s="51"/>
      <c r="BT513" s="51"/>
      <c r="BU513" s="51"/>
      <c r="BV513" s="50">
        <v>1</v>
      </c>
      <c r="BW513" s="50">
        <v>1</v>
      </c>
      <c r="BX513" s="50">
        <v>1</v>
      </c>
      <c r="BY513" s="50">
        <v>1</v>
      </c>
    </row>
    <row r="514" spans="1:77" s="48" customFormat="1" ht="15" customHeight="1">
      <c r="A514" s="223">
        <v>557</v>
      </c>
      <c r="B514" s="169" t="s">
        <v>929</v>
      </c>
      <c r="C514" s="53" t="s">
        <v>930</v>
      </c>
      <c r="D514" s="13"/>
      <c r="E514" s="132"/>
      <c r="F514" s="132"/>
      <c r="G514" s="152"/>
      <c r="H514" s="152"/>
      <c r="I514" s="66"/>
      <c r="J514" s="66"/>
      <c r="K514" s="52" t="s">
        <v>25</v>
      </c>
      <c r="L514" s="54"/>
      <c r="M514" s="55"/>
      <c r="N514" s="54"/>
      <c r="O514" s="55"/>
      <c r="P514" s="54"/>
      <c r="Q514" s="55"/>
      <c r="R514" s="54"/>
      <c r="S514" s="55"/>
      <c r="T514" s="54"/>
      <c r="U514" s="55"/>
      <c r="V514" s="56"/>
      <c r="W514" s="55"/>
      <c r="X514" s="56"/>
      <c r="Y514" s="55"/>
      <c r="Z514" s="56"/>
      <c r="AA514" s="55"/>
      <c r="AB514" s="56"/>
      <c r="AC514" s="55"/>
      <c r="AD514" s="56"/>
      <c r="AE514" s="55"/>
      <c r="AF514" s="56">
        <v>6.8999999999999997E-4</v>
      </c>
      <c r="AG514" s="56">
        <f t="shared" si="157"/>
        <v>1.4492753623188406E-3</v>
      </c>
      <c r="AH514" s="55">
        <v>36251</v>
      </c>
      <c r="AI514" s="56"/>
      <c r="AJ514" s="55"/>
      <c r="AK514" s="56"/>
      <c r="AL514" s="55"/>
      <c r="AM514" s="54"/>
      <c r="AN514" s="54" t="str">
        <f t="shared" si="149"/>
        <v/>
      </c>
      <c r="AO514" s="55"/>
      <c r="AP514" s="54"/>
      <c r="AQ514" s="55"/>
      <c r="AR514" s="54"/>
      <c r="AS514" s="55"/>
      <c r="AT514" s="54"/>
      <c r="AU514" s="56" t="str">
        <f t="shared" si="159"/>
        <v/>
      </c>
      <c r="AV514" s="56"/>
      <c r="AW514" s="54"/>
      <c r="AX514" s="54"/>
      <c r="AY514" s="69">
        <f t="shared" si="158"/>
        <v>1</v>
      </c>
      <c r="AZ514" s="69">
        <v>1</v>
      </c>
      <c r="BA514" s="50"/>
      <c r="BB514" s="51"/>
      <c r="BC514" s="51"/>
      <c r="BD514" s="149">
        <f t="shared" si="160"/>
        <v>1.4492753623188406E-3</v>
      </c>
      <c r="BE514" s="150" t="str">
        <f t="shared" si="168"/>
        <v>--</v>
      </c>
      <c r="BF514" s="150" t="str">
        <f t="shared" si="166"/>
        <v>O</v>
      </c>
      <c r="BG514" s="151">
        <f t="shared" si="161"/>
        <v>36251</v>
      </c>
      <c r="BH514" s="149" t="str">
        <f t="shared" si="150"/>
        <v>--</v>
      </c>
      <c r="BI514" s="150" t="str">
        <f t="shared" si="151"/>
        <v>--</v>
      </c>
      <c r="BJ514" s="150" t="str">
        <f t="shared" si="152"/>
        <v>--</v>
      </c>
      <c r="BK514" s="151" t="str">
        <f t="shared" si="153"/>
        <v>--</v>
      </c>
      <c r="BL514" s="49" t="str">
        <f t="shared" si="169"/>
        <v/>
      </c>
      <c r="BM514" s="50" t="str">
        <f t="shared" si="170"/>
        <v/>
      </c>
      <c r="BN514" s="49" t="str">
        <f t="shared" si="155"/>
        <v/>
      </c>
      <c r="BO514" s="50" t="str">
        <f t="shared" si="156"/>
        <v/>
      </c>
      <c r="BP514" s="50"/>
      <c r="BQ514" s="50"/>
      <c r="BR514" s="51"/>
      <c r="BS514" s="51"/>
      <c r="BT514" s="51"/>
      <c r="BU514" s="51"/>
      <c r="BV514" s="50">
        <v>1</v>
      </c>
      <c r="BW514" s="50">
        <v>1</v>
      </c>
      <c r="BX514" s="50">
        <v>1</v>
      </c>
      <c r="BY514" s="50">
        <v>1</v>
      </c>
    </row>
    <row r="515" spans="1:77" s="48" customFormat="1" ht="15" customHeight="1">
      <c r="A515" s="223">
        <v>558</v>
      </c>
      <c r="B515" s="169" t="s">
        <v>931</v>
      </c>
      <c r="C515" s="53" t="s">
        <v>932</v>
      </c>
      <c r="D515" s="13"/>
      <c r="E515" s="132"/>
      <c r="F515" s="132"/>
      <c r="G515" s="152"/>
      <c r="H515" s="152"/>
      <c r="I515" s="66"/>
      <c r="J515" s="66"/>
      <c r="K515" s="52" t="s">
        <v>25</v>
      </c>
      <c r="L515" s="54"/>
      <c r="M515" s="55"/>
      <c r="N515" s="54"/>
      <c r="O515" s="55"/>
      <c r="P515" s="54"/>
      <c r="Q515" s="55"/>
      <c r="R515" s="54"/>
      <c r="S515" s="55"/>
      <c r="T515" s="54"/>
      <c r="U515" s="55"/>
      <c r="V515" s="56"/>
      <c r="W515" s="55"/>
      <c r="X515" s="56"/>
      <c r="Y515" s="55"/>
      <c r="Z515" s="56"/>
      <c r="AA515" s="55"/>
      <c r="AB515" s="56"/>
      <c r="AC515" s="55"/>
      <c r="AD515" s="56"/>
      <c r="AE515" s="55"/>
      <c r="AF515" s="56"/>
      <c r="AG515" s="56" t="str">
        <f t="shared" si="157"/>
        <v/>
      </c>
      <c r="AH515" s="55"/>
      <c r="AI515" s="56"/>
      <c r="AJ515" s="55"/>
      <c r="AK515" s="56"/>
      <c r="AL515" s="55"/>
      <c r="AM515" s="54"/>
      <c r="AN515" s="54" t="str">
        <f t="shared" si="149"/>
        <v/>
      </c>
      <c r="AO515" s="55"/>
      <c r="AP515" s="54"/>
      <c r="AQ515" s="55"/>
      <c r="AR515" s="54"/>
      <c r="AS515" s="55"/>
      <c r="AT515" s="54"/>
      <c r="AU515" s="56" t="str">
        <f t="shared" si="159"/>
        <v/>
      </c>
      <c r="AV515" s="56"/>
      <c r="AW515" s="54"/>
      <c r="AX515" s="54"/>
      <c r="AY515" s="69" t="str">
        <f t="shared" si="158"/>
        <v/>
      </c>
      <c r="AZ515" s="69"/>
      <c r="BA515" s="50"/>
      <c r="BB515" s="51"/>
      <c r="BC515" s="51"/>
      <c r="BD515" s="149" t="str">
        <f t="shared" si="160"/>
        <v>--</v>
      </c>
      <c r="BE515" s="150" t="str">
        <f t="shared" si="168"/>
        <v>--</v>
      </c>
      <c r="BF515" s="150" t="str">
        <f t="shared" si="166"/>
        <v>--</v>
      </c>
      <c r="BG515" s="151" t="str">
        <f t="shared" si="161"/>
        <v>--</v>
      </c>
      <c r="BH515" s="149" t="str">
        <f t="shared" si="150"/>
        <v>--</v>
      </c>
      <c r="BI515" s="150" t="str">
        <f t="shared" si="151"/>
        <v>--</v>
      </c>
      <c r="BJ515" s="150" t="str">
        <f t="shared" si="152"/>
        <v>--</v>
      </c>
      <c r="BK515" s="151" t="str">
        <f t="shared" si="153"/>
        <v>--</v>
      </c>
      <c r="BL515" s="49" t="str">
        <f t="shared" si="169"/>
        <v/>
      </c>
      <c r="BM515" s="50" t="str">
        <f t="shared" si="170"/>
        <v/>
      </c>
      <c r="BN515" s="49" t="str">
        <f t="shared" si="155"/>
        <v/>
      </c>
      <c r="BO515" s="50" t="str">
        <f t="shared" si="156"/>
        <v/>
      </c>
      <c r="BP515" s="50"/>
      <c r="BQ515" s="50"/>
      <c r="BR515" s="51"/>
      <c r="BS515" s="51"/>
      <c r="BT515" s="51"/>
      <c r="BU515" s="51"/>
      <c r="BV515" s="50">
        <v>1</v>
      </c>
      <c r="BW515" s="50">
        <v>1</v>
      </c>
      <c r="BX515" s="50">
        <v>1</v>
      </c>
      <c r="BY515" s="50">
        <v>1</v>
      </c>
    </row>
    <row r="516" spans="1:77" s="48" customFormat="1" ht="15" customHeight="1">
      <c r="A516" s="223">
        <v>559</v>
      </c>
      <c r="B516" s="169" t="s">
        <v>933</v>
      </c>
      <c r="C516" s="53" t="s">
        <v>934</v>
      </c>
      <c r="D516" s="303" t="s">
        <v>1495</v>
      </c>
      <c r="E516" s="132"/>
      <c r="F516" s="132"/>
      <c r="G516" s="152"/>
      <c r="H516" s="152"/>
      <c r="I516" s="66"/>
      <c r="J516" s="66"/>
      <c r="K516" s="52" t="s">
        <v>25</v>
      </c>
      <c r="L516" s="54"/>
      <c r="M516" s="55"/>
      <c r="N516" s="54"/>
      <c r="O516" s="55"/>
      <c r="P516" s="54"/>
      <c r="Q516" s="55"/>
      <c r="R516" s="54"/>
      <c r="S516" s="55"/>
      <c r="T516" s="54"/>
      <c r="U516" s="55"/>
      <c r="V516" s="56"/>
      <c r="W516" s="55"/>
      <c r="X516" s="56"/>
      <c r="Y516" s="55"/>
      <c r="Z516" s="56"/>
      <c r="AA516" s="55"/>
      <c r="AB516" s="56"/>
      <c r="AC516" s="55"/>
      <c r="AD516" s="56"/>
      <c r="AE516" s="55"/>
      <c r="AF516" s="56"/>
      <c r="AG516" s="56" t="str">
        <f t="shared" si="157"/>
        <v/>
      </c>
      <c r="AH516" s="55"/>
      <c r="AI516" s="56"/>
      <c r="AJ516" s="55"/>
      <c r="AK516" s="56">
        <v>8</v>
      </c>
      <c r="AL516" s="55">
        <v>39692</v>
      </c>
      <c r="AM516" s="54"/>
      <c r="AN516" s="54" t="str">
        <f t="shared" si="149"/>
        <v/>
      </c>
      <c r="AO516" s="55"/>
      <c r="AP516" s="54"/>
      <c r="AQ516" s="55"/>
      <c r="AR516" s="54"/>
      <c r="AS516" s="55"/>
      <c r="AT516" s="54"/>
      <c r="AU516" s="56" t="str">
        <f t="shared" si="159"/>
        <v/>
      </c>
      <c r="AV516" s="56"/>
      <c r="AW516" s="54"/>
      <c r="AX516" s="54"/>
      <c r="AY516" s="69">
        <f t="shared" si="158"/>
        <v>1</v>
      </c>
      <c r="AZ516" s="69">
        <v>1</v>
      </c>
      <c r="BA516" s="50"/>
      <c r="BB516" s="51"/>
      <c r="BC516" s="51"/>
      <c r="BD516" s="149" t="str">
        <f t="shared" si="160"/>
        <v>--</v>
      </c>
      <c r="BE516" s="150" t="str">
        <f t="shared" si="168"/>
        <v>--</v>
      </c>
      <c r="BF516" s="150" t="str">
        <f t="shared" si="166"/>
        <v>--</v>
      </c>
      <c r="BG516" s="151" t="str">
        <f t="shared" si="161"/>
        <v>--</v>
      </c>
      <c r="BH516" s="149">
        <f t="shared" si="150"/>
        <v>8</v>
      </c>
      <c r="BI516" s="150" t="str">
        <f t="shared" si="151"/>
        <v>--</v>
      </c>
      <c r="BJ516" s="150" t="str">
        <f t="shared" si="152"/>
        <v>I</v>
      </c>
      <c r="BK516" s="151">
        <f t="shared" si="153"/>
        <v>39692</v>
      </c>
      <c r="BL516" s="49" t="str">
        <f t="shared" si="169"/>
        <v/>
      </c>
      <c r="BM516" s="50" t="str">
        <f t="shared" si="170"/>
        <v/>
      </c>
      <c r="BN516" s="49" t="str">
        <f t="shared" si="155"/>
        <v/>
      </c>
      <c r="BO516" s="50" t="str">
        <f t="shared" si="156"/>
        <v/>
      </c>
      <c r="BP516" s="50"/>
      <c r="BQ516" s="50"/>
      <c r="BR516" s="51"/>
      <c r="BS516" s="51"/>
      <c r="BT516" s="51"/>
      <c r="BU516" s="51"/>
      <c r="BV516" s="50">
        <v>1</v>
      </c>
      <c r="BW516" s="50">
        <v>1</v>
      </c>
      <c r="BX516" s="50">
        <v>1</v>
      </c>
      <c r="BY516" s="50">
        <v>1</v>
      </c>
    </row>
    <row r="517" spans="1:77" s="48" customFormat="1" ht="15" customHeight="1">
      <c r="A517" s="223">
        <v>560</v>
      </c>
      <c r="B517" s="169" t="s">
        <v>935</v>
      </c>
      <c r="C517" s="53" t="s">
        <v>936</v>
      </c>
      <c r="D517" s="13"/>
      <c r="E517" s="132"/>
      <c r="F517" s="132"/>
      <c r="G517" s="152"/>
      <c r="H517" s="152"/>
      <c r="I517" s="66"/>
      <c r="J517" s="66"/>
      <c r="K517" s="52" t="s">
        <v>25</v>
      </c>
      <c r="L517" s="54"/>
      <c r="M517" s="55"/>
      <c r="N517" s="54"/>
      <c r="O517" s="55"/>
      <c r="P517" s="54"/>
      <c r="Q517" s="55"/>
      <c r="R517" s="54"/>
      <c r="S517" s="55"/>
      <c r="T517" s="54"/>
      <c r="U517" s="55"/>
      <c r="V517" s="56"/>
      <c r="W517" s="55"/>
      <c r="X517" s="56"/>
      <c r="Y517" s="55"/>
      <c r="Z517" s="56"/>
      <c r="AA517" s="55"/>
      <c r="AB517" s="56"/>
      <c r="AC517" s="55"/>
      <c r="AD517" s="56"/>
      <c r="AE517" s="55"/>
      <c r="AF517" s="56"/>
      <c r="AG517" s="56" t="str">
        <f t="shared" si="157"/>
        <v/>
      </c>
      <c r="AH517" s="55"/>
      <c r="AI517" s="56"/>
      <c r="AJ517" s="55"/>
      <c r="AK517" s="56"/>
      <c r="AL517" s="55"/>
      <c r="AM517" s="54"/>
      <c r="AN517" s="54" t="str">
        <f t="shared" si="149"/>
        <v/>
      </c>
      <c r="AO517" s="55"/>
      <c r="AP517" s="54">
        <v>4.0000000000000001E-3</v>
      </c>
      <c r="AQ517" s="55">
        <v>33786</v>
      </c>
      <c r="AR517" s="54"/>
      <c r="AS517" s="55"/>
      <c r="AT517" s="54"/>
      <c r="AU517" s="56" t="str">
        <f t="shared" si="159"/>
        <v/>
      </c>
      <c r="AV517" s="56"/>
      <c r="AW517" s="54"/>
      <c r="AX517" s="54"/>
      <c r="AY517" s="69" t="str">
        <f t="shared" si="158"/>
        <v/>
      </c>
      <c r="AZ517" s="69"/>
      <c r="BA517" s="50"/>
      <c r="BB517" s="51"/>
      <c r="BC517" s="51"/>
      <c r="BD517" s="149" t="str">
        <f t="shared" si="160"/>
        <v>--</v>
      </c>
      <c r="BE517" s="150" t="str">
        <f t="shared" si="168"/>
        <v>--</v>
      </c>
      <c r="BF517" s="150" t="str">
        <f t="shared" si="166"/>
        <v>--</v>
      </c>
      <c r="BG517" s="151" t="str">
        <f t="shared" si="161"/>
        <v>--</v>
      </c>
      <c r="BH517" s="149" t="str">
        <f t="shared" si="150"/>
        <v>--</v>
      </c>
      <c r="BI517" s="150" t="str">
        <f t="shared" si="151"/>
        <v>--</v>
      </c>
      <c r="BJ517" s="150" t="str">
        <f t="shared" si="152"/>
        <v>--</v>
      </c>
      <c r="BK517" s="151" t="str">
        <f t="shared" si="153"/>
        <v>--</v>
      </c>
      <c r="BL517" s="49" t="str">
        <f t="shared" si="169"/>
        <v/>
      </c>
      <c r="BM517" s="50" t="str">
        <f t="shared" si="170"/>
        <v/>
      </c>
      <c r="BN517" s="49" t="str">
        <f t="shared" si="155"/>
        <v/>
      </c>
      <c r="BO517" s="50" t="str">
        <f t="shared" si="156"/>
        <v/>
      </c>
      <c r="BP517" s="50"/>
      <c r="BQ517" s="50"/>
      <c r="BR517" s="51"/>
      <c r="BS517" s="51"/>
      <c r="BT517" s="51"/>
      <c r="BU517" s="51"/>
      <c r="BV517" s="50">
        <v>1</v>
      </c>
      <c r="BW517" s="50">
        <v>1</v>
      </c>
      <c r="BX517" s="50">
        <v>1</v>
      </c>
      <c r="BY517" s="50">
        <v>1</v>
      </c>
    </row>
    <row r="518" spans="1:77" s="48" customFormat="1" ht="15" customHeight="1">
      <c r="A518" s="223">
        <v>561</v>
      </c>
      <c r="B518" s="169" t="s">
        <v>937</v>
      </c>
      <c r="C518" s="53" t="s">
        <v>938</v>
      </c>
      <c r="D518" s="303" t="s">
        <v>1495</v>
      </c>
      <c r="E518" s="132"/>
      <c r="F518" s="132"/>
      <c r="G518" s="152"/>
      <c r="H518" s="152"/>
      <c r="I518" s="66"/>
      <c r="J518" s="66"/>
      <c r="K518" s="52"/>
      <c r="L518" s="54"/>
      <c r="M518" s="55"/>
      <c r="N518" s="54"/>
      <c r="O518" s="55"/>
      <c r="P518" s="54"/>
      <c r="Q518" s="55"/>
      <c r="R518" s="54"/>
      <c r="S518" s="55"/>
      <c r="T518" s="54"/>
      <c r="U518" s="55"/>
      <c r="V518" s="56"/>
      <c r="W518" s="55"/>
      <c r="X518" s="56"/>
      <c r="Y518" s="55"/>
      <c r="Z518" s="56"/>
      <c r="AA518" s="55"/>
      <c r="AB518" s="56">
        <v>3000</v>
      </c>
      <c r="AC518" s="55">
        <v>36617</v>
      </c>
      <c r="AD518" s="56"/>
      <c r="AE518" s="55"/>
      <c r="AF518" s="56"/>
      <c r="AG518" s="56" t="str">
        <f t="shared" si="157"/>
        <v/>
      </c>
      <c r="AH518" s="55"/>
      <c r="AI518" s="56"/>
      <c r="AJ518" s="55"/>
      <c r="AK518" s="56"/>
      <c r="AL518" s="55"/>
      <c r="AM518" s="54"/>
      <c r="AN518" s="54" t="str">
        <f t="shared" si="149"/>
        <v/>
      </c>
      <c r="AO518" s="55"/>
      <c r="AP518" s="54"/>
      <c r="AQ518" s="55"/>
      <c r="AR518" s="54"/>
      <c r="AS518" s="55"/>
      <c r="AT518" s="54"/>
      <c r="AU518" s="56" t="str">
        <f t="shared" si="159"/>
        <v/>
      </c>
      <c r="AV518" s="56"/>
      <c r="AW518" s="54"/>
      <c r="AX518" s="54"/>
      <c r="AY518" s="69">
        <f t="shared" si="158"/>
        <v>1</v>
      </c>
      <c r="AZ518" s="69">
        <v>1</v>
      </c>
      <c r="BA518" s="50"/>
      <c r="BB518" s="51"/>
      <c r="BC518" s="51"/>
      <c r="BD518" s="149" t="str">
        <f t="shared" si="160"/>
        <v>--</v>
      </c>
      <c r="BE518" s="150" t="str">
        <f t="shared" si="168"/>
        <v>--</v>
      </c>
      <c r="BF518" s="150" t="str">
        <f t="shared" si="166"/>
        <v>--</v>
      </c>
      <c r="BG518" s="151" t="str">
        <f t="shared" si="161"/>
        <v>--</v>
      </c>
      <c r="BH518" s="149">
        <f t="shared" si="150"/>
        <v>3000</v>
      </c>
      <c r="BI518" s="150" t="str">
        <f t="shared" si="151"/>
        <v>--</v>
      </c>
      <c r="BJ518" s="150" t="str">
        <f t="shared" si="152"/>
        <v>O</v>
      </c>
      <c r="BK518" s="151">
        <f t="shared" si="153"/>
        <v>36617</v>
      </c>
      <c r="BL518" s="49" t="str">
        <f t="shared" si="169"/>
        <v/>
      </c>
      <c r="BM518" s="50" t="str">
        <f t="shared" si="170"/>
        <v/>
      </c>
      <c r="BN518" s="49" t="str">
        <f t="shared" si="155"/>
        <v/>
      </c>
      <c r="BO518" s="50" t="str">
        <f t="shared" si="156"/>
        <v/>
      </c>
      <c r="BP518" s="50"/>
      <c r="BQ518" s="50"/>
      <c r="BR518" s="51"/>
      <c r="BS518" s="51"/>
      <c r="BT518" s="51"/>
      <c r="BU518" s="51"/>
      <c r="BV518" s="50">
        <v>1</v>
      </c>
      <c r="BW518" s="50">
        <v>1</v>
      </c>
      <c r="BX518" s="50">
        <v>1</v>
      </c>
      <c r="BY518" s="50">
        <v>1</v>
      </c>
    </row>
    <row r="519" spans="1:77" s="48" customFormat="1" ht="15" customHeight="1">
      <c r="A519" s="223">
        <v>562</v>
      </c>
      <c r="B519" s="169" t="s">
        <v>939</v>
      </c>
      <c r="C519" s="57" t="s">
        <v>940</v>
      </c>
      <c r="D519" s="303" t="s">
        <v>1495</v>
      </c>
      <c r="E519" s="153"/>
      <c r="F519" s="153"/>
      <c r="G519" s="154"/>
      <c r="H519" s="154"/>
      <c r="I519" s="67"/>
      <c r="J519" s="67"/>
      <c r="K519" s="72"/>
      <c r="L519" s="54">
        <v>0.27</v>
      </c>
      <c r="M519" s="55">
        <v>34851</v>
      </c>
      <c r="N519" s="54">
        <v>0.27</v>
      </c>
      <c r="O519" s="55">
        <v>34851</v>
      </c>
      <c r="P519" s="54">
        <v>20</v>
      </c>
      <c r="Q519" s="55">
        <v>34851</v>
      </c>
      <c r="R519" s="54"/>
      <c r="S519" s="55"/>
      <c r="T519" s="54"/>
      <c r="U519" s="55"/>
      <c r="V519" s="56"/>
      <c r="W519" s="55"/>
      <c r="X519" s="56"/>
      <c r="Y519" s="55"/>
      <c r="Z519" s="56"/>
      <c r="AA519" s="55"/>
      <c r="AB519" s="56"/>
      <c r="AC519" s="55"/>
      <c r="AD519" s="56"/>
      <c r="AE519" s="55"/>
      <c r="AF519" s="56"/>
      <c r="AG519" s="56" t="str">
        <f t="shared" si="157"/>
        <v/>
      </c>
      <c r="AH519" s="55"/>
      <c r="AI519" s="56"/>
      <c r="AJ519" s="55"/>
      <c r="AK519" s="56"/>
      <c r="AL519" s="55"/>
      <c r="AM519" s="54"/>
      <c r="AN519" s="54" t="str">
        <f t="shared" si="149"/>
        <v/>
      </c>
      <c r="AO519" s="55"/>
      <c r="AP519" s="54"/>
      <c r="AQ519" s="55"/>
      <c r="AR519" s="54"/>
      <c r="AS519" s="55"/>
      <c r="AT519" s="54"/>
      <c r="AU519" s="56" t="str">
        <f t="shared" si="159"/>
        <v/>
      </c>
      <c r="AV519" s="56"/>
      <c r="AW519" s="54"/>
      <c r="AX519" s="54"/>
      <c r="AY519" s="69">
        <f t="shared" si="158"/>
        <v>1</v>
      </c>
      <c r="AZ519" s="69">
        <v>1</v>
      </c>
      <c r="BA519" s="50"/>
      <c r="BB519" s="51"/>
      <c r="BC519" s="51"/>
      <c r="BD519" s="149" t="str">
        <f t="shared" si="160"/>
        <v>--</v>
      </c>
      <c r="BE519" s="150" t="str">
        <f t="shared" si="168"/>
        <v>--</v>
      </c>
      <c r="BF519" s="150" t="str">
        <f t="shared" si="166"/>
        <v>--</v>
      </c>
      <c r="BG519" s="151" t="str">
        <f t="shared" si="161"/>
        <v>--</v>
      </c>
      <c r="BH519" s="149">
        <f t="shared" ref="BH519:BH533" si="171">IF(AND(H519="",M519="",AC519="",AL519="",AX519=""), "--", IF(AND(H519&gt;=M519,H519&gt;=AC519,H519&gt;=AL519,H519&gt;=AX519), F519, IF(AND(M519&gt;=AC519,M519&gt;=AL519,M519&gt;=AX519), L519, IF(AND(AC519&gt;=AL519,AC519&gt;=AX519), AB519, IF(AL519&gt;=AX519, AK519, IF(ISNUMBER(AX519), AW519, "--"))))))</f>
        <v>0.27</v>
      </c>
      <c r="BI519" s="150" t="str">
        <f t="shared" ref="BI519:BI533" si="172">IF(BH519="","--", IF(BH519=F519,"A","--"))</f>
        <v>--</v>
      </c>
      <c r="BJ519" s="150" t="str">
        <f t="shared" ref="BJ519:BJ533" si="173">IF(BH519="--","--", IF(BH519=L519,"T", IF(BH519=AB519,"O", IF(BH519=AK519,"I", IF(BH519=AW519,"P", IF(BH519=F519,"A"))))))</f>
        <v>T</v>
      </c>
      <c r="BK519" s="151">
        <f t="shared" ref="BK519:BK533" si="174">IF(AND(H519="",M519="",AC519="",AL519="",AX519=""), "--", IF(AND(H519&gt;=M519,H519&gt;=AC519,H519&gt;=AL519,H519&gt;=AX519), H519, IF(AND(M519&gt;=AC519,M519&gt;=AL519,M519&gt;=AX519), M519, IF(AND(AC519&gt;=AL519,AC519&gt;=AX519), AC519, IF(AL519&gt;=AX519, AL519, IF(ISNUMBER(AX519), AX519, "--"))))))</f>
        <v>34851</v>
      </c>
      <c r="BL519" s="49">
        <f t="shared" si="169"/>
        <v>20</v>
      </c>
      <c r="BM519" s="50" t="str">
        <f t="shared" si="170"/>
        <v>T</v>
      </c>
      <c r="BN519" s="49">
        <f t="shared" ref="BN519:BN582" si="175">IF(AND(ISNUMBER(BL519),ISNUMBER(BH519),BL519&lt;BH519),BH519,BL519)</f>
        <v>20</v>
      </c>
      <c r="BO519" s="50" t="str">
        <f t="shared" ref="BO519:BO582" si="176">IF(COUNTBLANK(BL519),"", IF(BN519=BL519,BM519,BF519))</f>
        <v>T</v>
      </c>
      <c r="BP519" s="50"/>
      <c r="BQ519" s="50"/>
      <c r="BR519" s="51"/>
      <c r="BS519" s="51"/>
      <c r="BT519" s="51"/>
      <c r="BU519" s="51"/>
      <c r="BV519" s="50">
        <v>1</v>
      </c>
      <c r="BW519" s="50">
        <v>1</v>
      </c>
      <c r="BX519" s="50">
        <v>1</v>
      </c>
      <c r="BY519" s="50">
        <v>1</v>
      </c>
    </row>
    <row r="520" spans="1:77" s="48" customFormat="1" ht="15" customHeight="1">
      <c r="A520" s="223">
        <v>273</v>
      </c>
      <c r="B520" s="169" t="s">
        <v>941</v>
      </c>
      <c r="C520" s="53" t="s">
        <v>942</v>
      </c>
      <c r="D520" s="302" t="s">
        <v>1494</v>
      </c>
      <c r="E520" s="132"/>
      <c r="F520" s="132"/>
      <c r="G520" s="152"/>
      <c r="H520" s="152"/>
      <c r="I520" s="66"/>
      <c r="J520" s="66"/>
      <c r="K520" s="52"/>
      <c r="L520" s="54"/>
      <c r="M520" s="55"/>
      <c r="N520" s="54"/>
      <c r="O520" s="55"/>
      <c r="P520" s="54"/>
      <c r="Q520" s="55"/>
      <c r="R520" s="54"/>
      <c r="S520" s="55"/>
      <c r="T520" s="54"/>
      <c r="U520" s="55"/>
      <c r="V520" s="56"/>
      <c r="W520" s="55"/>
      <c r="X520" s="56"/>
      <c r="Y520" s="55"/>
      <c r="Z520" s="56"/>
      <c r="AA520" s="55"/>
      <c r="AB520" s="56">
        <v>7000</v>
      </c>
      <c r="AC520" s="55">
        <v>36557</v>
      </c>
      <c r="AD520" s="56"/>
      <c r="AE520" s="55"/>
      <c r="AF520" s="56"/>
      <c r="AG520" s="56" t="str">
        <f t="shared" si="157"/>
        <v/>
      </c>
      <c r="AH520" s="55"/>
      <c r="AI520" s="56"/>
      <c r="AJ520" s="55"/>
      <c r="AK520" s="56">
        <v>2000</v>
      </c>
      <c r="AL520" s="55">
        <v>33420</v>
      </c>
      <c r="AM520" s="54"/>
      <c r="AN520" s="54" t="str">
        <f t="shared" si="149"/>
        <v/>
      </c>
      <c r="AO520" s="55"/>
      <c r="AP520" s="54"/>
      <c r="AQ520" s="55"/>
      <c r="AR520" s="54"/>
      <c r="AS520" s="55"/>
      <c r="AT520" s="54"/>
      <c r="AU520" s="56" t="str">
        <f t="shared" si="159"/>
        <v/>
      </c>
      <c r="AV520" s="56"/>
      <c r="AW520" s="54"/>
      <c r="AX520" s="54"/>
      <c r="AY520" s="69">
        <f t="shared" ref="AY520:AY583" si="177">IF(F520&amp;L520&amp;N520&amp;P520&amp;X520&amp;Z520&amp;AB520&amp;AF520&amp;AK520&amp;AM520&amp;AT520&amp;AW520&lt;&gt;"",1,"")</f>
        <v>1</v>
      </c>
      <c r="AZ520" s="69">
        <v>1</v>
      </c>
      <c r="BA520" s="50"/>
      <c r="BB520" s="51"/>
      <c r="BC520" s="51"/>
      <c r="BD520" s="149" t="str">
        <f t="shared" si="160"/>
        <v>--</v>
      </c>
      <c r="BE520" s="150" t="str">
        <f t="shared" si="168"/>
        <v>--</v>
      </c>
      <c r="BF520" s="150" t="str">
        <f t="shared" si="166"/>
        <v>--</v>
      </c>
      <c r="BG520" s="151" t="str">
        <f t="shared" si="161"/>
        <v>--</v>
      </c>
      <c r="BH520" s="149">
        <f t="shared" si="171"/>
        <v>7000</v>
      </c>
      <c r="BI520" s="150" t="str">
        <f t="shared" si="172"/>
        <v>--</v>
      </c>
      <c r="BJ520" s="150" t="str">
        <f t="shared" si="173"/>
        <v>O</v>
      </c>
      <c r="BK520" s="151">
        <f t="shared" si="174"/>
        <v>36557</v>
      </c>
      <c r="BL520" s="49" t="str">
        <f t="shared" si="169"/>
        <v/>
      </c>
      <c r="BM520" s="50" t="str">
        <f t="shared" si="170"/>
        <v/>
      </c>
      <c r="BN520" s="49" t="str">
        <f t="shared" si="175"/>
        <v/>
      </c>
      <c r="BO520" s="50" t="str">
        <f t="shared" si="176"/>
        <v/>
      </c>
      <c r="BP520" s="50"/>
      <c r="BQ520" s="50"/>
      <c r="BR520" s="51"/>
      <c r="BS520" s="51"/>
      <c r="BT520" s="51"/>
      <c r="BU520" s="51"/>
      <c r="BV520" s="50">
        <v>1</v>
      </c>
      <c r="BW520" s="50">
        <v>1</v>
      </c>
      <c r="BX520" s="50">
        <v>1</v>
      </c>
      <c r="BY520" s="50">
        <v>1</v>
      </c>
    </row>
    <row r="521" spans="1:77" s="48" customFormat="1" ht="24" customHeight="1">
      <c r="A521" s="223">
        <v>274</v>
      </c>
      <c r="B521" s="169" t="s">
        <v>943</v>
      </c>
      <c r="C521" s="53" t="s">
        <v>944</v>
      </c>
      <c r="D521" s="13"/>
      <c r="E521" s="132"/>
      <c r="F521" s="132"/>
      <c r="G521" s="152"/>
      <c r="H521" s="152"/>
      <c r="I521" s="66"/>
      <c r="J521" s="66"/>
      <c r="K521" s="52"/>
      <c r="L521" s="54"/>
      <c r="M521" s="55"/>
      <c r="N521" s="54"/>
      <c r="O521" s="55"/>
      <c r="P521" s="54"/>
      <c r="Q521" s="55"/>
      <c r="R521" s="54"/>
      <c r="S521" s="55"/>
      <c r="T521" s="54"/>
      <c r="U521" s="55"/>
      <c r="V521" s="56"/>
      <c r="W521" s="55"/>
      <c r="X521" s="56"/>
      <c r="Y521" s="55"/>
      <c r="Z521" s="56"/>
      <c r="AA521" s="55"/>
      <c r="AB521" s="56"/>
      <c r="AC521" s="55"/>
      <c r="AD521" s="56"/>
      <c r="AE521" s="55"/>
      <c r="AF521" s="56"/>
      <c r="AG521" s="56" t="str">
        <f t="shared" si="157"/>
        <v/>
      </c>
      <c r="AH521" s="55"/>
      <c r="AI521" s="56"/>
      <c r="AJ521" s="55"/>
      <c r="AK521" s="56"/>
      <c r="AL521" s="55"/>
      <c r="AM521" s="54"/>
      <c r="AN521" s="54" t="str">
        <f t="shared" si="149"/>
        <v/>
      </c>
      <c r="AO521" s="55"/>
      <c r="AP521" s="54"/>
      <c r="AQ521" s="55"/>
      <c r="AR521" s="54"/>
      <c r="AS521" s="55"/>
      <c r="AT521" s="54"/>
      <c r="AU521" s="56" t="str">
        <f t="shared" si="159"/>
        <v/>
      </c>
      <c r="AV521" s="56"/>
      <c r="AW521" s="54"/>
      <c r="AX521" s="54"/>
      <c r="AY521" s="69" t="str">
        <f t="shared" si="177"/>
        <v/>
      </c>
      <c r="AZ521" s="69"/>
      <c r="BA521" s="50"/>
      <c r="BB521" s="51"/>
      <c r="BC521" s="51"/>
      <c r="BD521" s="149" t="str">
        <f t="shared" si="160"/>
        <v>--</v>
      </c>
      <c r="BE521" s="150" t="str">
        <f t="shared" si="168"/>
        <v>--</v>
      </c>
      <c r="BF521" s="150" t="str">
        <f t="shared" si="166"/>
        <v>--</v>
      </c>
      <c r="BG521" s="151" t="str">
        <f t="shared" si="161"/>
        <v>--</v>
      </c>
      <c r="BH521" s="149" t="str">
        <f t="shared" si="171"/>
        <v>--</v>
      </c>
      <c r="BI521" s="150" t="str">
        <f t="shared" si="172"/>
        <v>--</v>
      </c>
      <c r="BJ521" s="150" t="str">
        <f t="shared" si="173"/>
        <v>--</v>
      </c>
      <c r="BK521" s="151" t="str">
        <f t="shared" si="174"/>
        <v>--</v>
      </c>
      <c r="BL521" s="49" t="str">
        <f t="shared" si="169"/>
        <v/>
      </c>
      <c r="BM521" s="50" t="str">
        <f t="shared" si="170"/>
        <v/>
      </c>
      <c r="BN521" s="49" t="str">
        <f t="shared" si="175"/>
        <v/>
      </c>
      <c r="BO521" s="50" t="str">
        <f t="shared" si="176"/>
        <v/>
      </c>
      <c r="BP521" s="50"/>
      <c r="BQ521" s="50"/>
      <c r="BR521" s="51"/>
      <c r="BS521" s="51"/>
      <c r="BT521" s="51"/>
      <c r="BU521" s="51"/>
      <c r="BV521" s="50">
        <v>1</v>
      </c>
      <c r="BW521" s="50">
        <v>1</v>
      </c>
      <c r="BX521" s="50">
        <v>1</v>
      </c>
      <c r="BY521" s="50">
        <v>1</v>
      </c>
    </row>
    <row r="522" spans="1:77" s="48" customFormat="1" ht="15" customHeight="1">
      <c r="A522" s="223">
        <v>563</v>
      </c>
      <c r="B522" s="169" t="s">
        <v>945</v>
      </c>
      <c r="C522" s="53" t="s">
        <v>946</v>
      </c>
      <c r="D522" s="302" t="s">
        <v>1494</v>
      </c>
      <c r="E522" s="132"/>
      <c r="F522" s="132"/>
      <c r="G522" s="152"/>
      <c r="H522" s="152"/>
      <c r="I522" s="66"/>
      <c r="J522" s="66"/>
      <c r="K522" s="52" t="s">
        <v>25</v>
      </c>
      <c r="L522" s="54"/>
      <c r="M522" s="55"/>
      <c r="N522" s="54"/>
      <c r="O522" s="55"/>
      <c r="P522" s="54"/>
      <c r="Q522" s="55"/>
      <c r="R522" s="54"/>
      <c r="S522" s="55"/>
      <c r="T522" s="54"/>
      <c r="U522" s="55"/>
      <c r="V522" s="56"/>
      <c r="W522" s="55"/>
      <c r="X522" s="56">
        <v>3100</v>
      </c>
      <c r="Y522" s="55">
        <v>36251</v>
      </c>
      <c r="Z522" s="56"/>
      <c r="AA522" s="55"/>
      <c r="AB522" s="56">
        <v>30</v>
      </c>
      <c r="AC522" s="55">
        <v>36557</v>
      </c>
      <c r="AD522" s="56"/>
      <c r="AE522" s="55"/>
      <c r="AF522" s="56">
        <v>3.7000000000000002E-6</v>
      </c>
      <c r="AG522" s="56">
        <f t="shared" si="157"/>
        <v>0.27027027027027023</v>
      </c>
      <c r="AH522" s="55">
        <v>36251</v>
      </c>
      <c r="AI522" s="56"/>
      <c r="AJ522" s="55"/>
      <c r="AK522" s="56">
        <v>30</v>
      </c>
      <c r="AL522" s="55">
        <v>33178</v>
      </c>
      <c r="AM522" s="54">
        <v>3.7000000000000002E-6</v>
      </c>
      <c r="AN522" s="54">
        <f t="shared" ref="AN522:AN587" si="178">IF(ISBLANK(AM522),"",0.000001/AM522)</f>
        <v>0.27027027027027023</v>
      </c>
      <c r="AO522" s="55">
        <v>33147</v>
      </c>
      <c r="AP522" s="54"/>
      <c r="AQ522" s="55"/>
      <c r="AR522" s="54"/>
      <c r="AS522" s="55"/>
      <c r="AT522" s="54"/>
      <c r="AU522" s="56" t="str">
        <f t="shared" si="159"/>
        <v/>
      </c>
      <c r="AV522" s="56"/>
      <c r="AW522" s="54"/>
      <c r="AX522" s="54"/>
      <c r="AY522" s="69">
        <f t="shared" si="177"/>
        <v>1</v>
      </c>
      <c r="AZ522" s="69">
        <v>1</v>
      </c>
      <c r="BA522" s="50"/>
      <c r="BB522" s="51"/>
      <c r="BC522" s="51"/>
      <c r="BD522" s="149">
        <f t="shared" si="160"/>
        <v>0.27027027027027023</v>
      </c>
      <c r="BE522" s="150" t="str">
        <f t="shared" si="168"/>
        <v>--</v>
      </c>
      <c r="BF522" s="150" t="str">
        <f t="shared" si="166"/>
        <v>O</v>
      </c>
      <c r="BG522" s="151">
        <f t="shared" si="161"/>
        <v>36251</v>
      </c>
      <c r="BH522" s="149">
        <f t="shared" si="171"/>
        <v>30</v>
      </c>
      <c r="BI522" s="150" t="str">
        <f t="shared" si="172"/>
        <v>--</v>
      </c>
      <c r="BJ522" s="150" t="str">
        <f t="shared" si="173"/>
        <v>O</v>
      </c>
      <c r="BK522" s="151">
        <f t="shared" si="174"/>
        <v>36557</v>
      </c>
      <c r="BL522" s="49">
        <f t="shared" si="169"/>
        <v>3100</v>
      </c>
      <c r="BM522" s="50" t="str">
        <f t="shared" si="170"/>
        <v>O</v>
      </c>
      <c r="BN522" s="49">
        <f t="shared" si="175"/>
        <v>3100</v>
      </c>
      <c r="BO522" s="50" t="str">
        <f t="shared" si="176"/>
        <v>O</v>
      </c>
      <c r="BP522" s="50"/>
      <c r="BQ522" s="50"/>
      <c r="BR522" s="51"/>
      <c r="BS522" s="51"/>
      <c r="BT522" s="51"/>
      <c r="BU522" s="51"/>
      <c r="BV522" s="50">
        <v>1</v>
      </c>
      <c r="BW522" s="50">
        <v>1</v>
      </c>
      <c r="BX522" s="50">
        <v>1</v>
      </c>
      <c r="BY522" s="50">
        <v>1</v>
      </c>
    </row>
    <row r="523" spans="1:77" s="48" customFormat="1" ht="24" customHeight="1">
      <c r="A523" s="223">
        <v>564</v>
      </c>
      <c r="B523" s="169" t="s">
        <v>947</v>
      </c>
      <c r="C523" s="53" t="s">
        <v>948</v>
      </c>
      <c r="D523" s="13"/>
      <c r="E523" s="132"/>
      <c r="F523" s="132"/>
      <c r="G523" s="152"/>
      <c r="H523" s="152"/>
      <c r="I523" s="66"/>
      <c r="J523" s="66"/>
      <c r="K523" s="52" t="s">
        <v>25</v>
      </c>
      <c r="L523" s="54"/>
      <c r="M523" s="55"/>
      <c r="N523" s="54"/>
      <c r="O523" s="55"/>
      <c r="P523" s="54"/>
      <c r="Q523" s="55"/>
      <c r="R523" s="54"/>
      <c r="S523" s="55"/>
      <c r="T523" s="54"/>
      <c r="U523" s="55"/>
      <c r="V523" s="56"/>
      <c r="W523" s="55"/>
      <c r="X523" s="56"/>
      <c r="Y523" s="55"/>
      <c r="Z523" s="56"/>
      <c r="AA523" s="55"/>
      <c r="AB523" s="56"/>
      <c r="AC523" s="55"/>
      <c r="AD523" s="56"/>
      <c r="AE523" s="55"/>
      <c r="AF523" s="56"/>
      <c r="AG523" s="56" t="str">
        <f t="shared" ref="AG523:AG588" si="179">IF(ISBLANK(AF523),"",0.000001/AF523)</f>
        <v/>
      </c>
      <c r="AH523" s="55"/>
      <c r="AI523" s="56"/>
      <c r="AJ523" s="55"/>
      <c r="AK523" s="56"/>
      <c r="AL523" s="55"/>
      <c r="AM523" s="54"/>
      <c r="AN523" s="54" t="str">
        <f t="shared" si="178"/>
        <v/>
      </c>
      <c r="AO523" s="55"/>
      <c r="AP523" s="54"/>
      <c r="AQ523" s="55"/>
      <c r="AR523" s="54"/>
      <c r="AS523" s="55"/>
      <c r="AT523" s="54"/>
      <c r="AU523" s="56" t="str">
        <f t="shared" si="159"/>
        <v/>
      </c>
      <c r="AV523" s="56"/>
      <c r="AW523" s="54"/>
      <c r="AX523" s="54"/>
      <c r="AY523" s="69" t="str">
        <f t="shared" si="177"/>
        <v/>
      </c>
      <c r="AZ523" s="69"/>
      <c r="BA523" s="50"/>
      <c r="BB523" s="51"/>
      <c r="BC523" s="51"/>
      <c r="BD523" s="149" t="str">
        <f t="shared" si="160"/>
        <v>--</v>
      </c>
      <c r="BE523" s="150" t="str">
        <f t="shared" ref="BE523:BE554" si="180">IF(BD523="--","--", IF(BD523=F523,"A","--"))</f>
        <v>--</v>
      </c>
      <c r="BF523" s="150" t="str">
        <f t="shared" si="166"/>
        <v>--</v>
      </c>
      <c r="BG523" s="151" t="str">
        <f t="shared" si="161"/>
        <v>--</v>
      </c>
      <c r="BH523" s="149" t="str">
        <f t="shared" si="171"/>
        <v>--</v>
      </c>
      <c r="BI523" s="150" t="str">
        <f t="shared" si="172"/>
        <v>--</v>
      </c>
      <c r="BJ523" s="150" t="str">
        <f t="shared" si="173"/>
        <v>--</v>
      </c>
      <c r="BK523" s="151" t="str">
        <f t="shared" si="174"/>
        <v>--</v>
      </c>
      <c r="BL523" s="49" t="str">
        <f t="shared" si="169"/>
        <v/>
      </c>
      <c r="BM523" s="50" t="str">
        <f t="shared" si="170"/>
        <v/>
      </c>
      <c r="BN523" s="49" t="str">
        <f t="shared" si="175"/>
        <v/>
      </c>
      <c r="BO523" s="50" t="str">
        <f t="shared" si="176"/>
        <v/>
      </c>
      <c r="BP523" s="50"/>
      <c r="BQ523" s="50"/>
      <c r="BR523" s="51"/>
      <c r="BS523" s="51"/>
      <c r="BT523" s="51"/>
      <c r="BU523" s="51"/>
      <c r="BV523" s="50">
        <v>1</v>
      </c>
      <c r="BW523" s="50">
        <v>1</v>
      </c>
      <c r="BX523" s="50">
        <v>1</v>
      </c>
      <c r="BY523" s="50">
        <v>1</v>
      </c>
    </row>
    <row r="524" spans="1:77" s="48" customFormat="1" ht="15" customHeight="1">
      <c r="A524" s="223">
        <v>565</v>
      </c>
      <c r="B524" s="169" t="s">
        <v>949</v>
      </c>
      <c r="C524" s="57" t="s">
        <v>950</v>
      </c>
      <c r="D524" s="57"/>
      <c r="E524" s="153"/>
      <c r="F524" s="153"/>
      <c r="G524" s="154"/>
      <c r="H524" s="154"/>
      <c r="I524" s="67"/>
      <c r="J524" s="67"/>
      <c r="K524" s="72"/>
      <c r="L524" s="54"/>
      <c r="M524" s="55"/>
      <c r="N524" s="54"/>
      <c r="O524" s="55"/>
      <c r="P524" s="54"/>
      <c r="Q524" s="55"/>
      <c r="R524" s="54"/>
      <c r="S524" s="55"/>
      <c r="T524" s="54"/>
      <c r="U524" s="55"/>
      <c r="V524" s="56"/>
      <c r="W524" s="55"/>
      <c r="X524" s="56"/>
      <c r="Y524" s="55"/>
      <c r="Z524" s="56"/>
      <c r="AA524" s="55"/>
      <c r="AB524" s="56"/>
      <c r="AC524" s="55"/>
      <c r="AD524" s="56"/>
      <c r="AE524" s="55"/>
      <c r="AF524" s="56"/>
      <c r="AG524" s="56" t="str">
        <f t="shared" si="179"/>
        <v/>
      </c>
      <c r="AH524" s="55"/>
      <c r="AI524" s="56"/>
      <c r="AJ524" s="55"/>
      <c r="AK524" s="56"/>
      <c r="AL524" s="55"/>
      <c r="AM524" s="54"/>
      <c r="AN524" s="54" t="str">
        <f t="shared" si="178"/>
        <v/>
      </c>
      <c r="AO524" s="55"/>
      <c r="AP524" s="54"/>
      <c r="AQ524" s="55"/>
      <c r="AR524" s="54"/>
      <c r="AS524" s="55"/>
      <c r="AT524" s="54"/>
      <c r="AU524" s="56" t="str">
        <f t="shared" si="159"/>
        <v/>
      </c>
      <c r="AV524" s="56"/>
      <c r="AW524" s="54"/>
      <c r="AX524" s="54"/>
      <c r="AY524" s="69" t="str">
        <f t="shared" si="177"/>
        <v/>
      </c>
      <c r="AZ524" s="69"/>
      <c r="BA524" s="50"/>
      <c r="BB524" s="51"/>
      <c r="BC524" s="51"/>
      <c r="BD524" s="149" t="str">
        <f t="shared" si="160"/>
        <v>--</v>
      </c>
      <c r="BE524" s="150" t="str">
        <f t="shared" si="180"/>
        <v>--</v>
      </c>
      <c r="BF524" s="150" t="str">
        <f t="shared" si="166"/>
        <v>--</v>
      </c>
      <c r="BG524" s="151" t="str">
        <f t="shared" si="161"/>
        <v>--</v>
      </c>
      <c r="BH524" s="149" t="str">
        <f t="shared" si="171"/>
        <v>--</v>
      </c>
      <c r="BI524" s="150" t="str">
        <f t="shared" si="172"/>
        <v>--</v>
      </c>
      <c r="BJ524" s="150" t="str">
        <f t="shared" si="173"/>
        <v>--</v>
      </c>
      <c r="BK524" s="151" t="str">
        <f t="shared" si="174"/>
        <v>--</v>
      </c>
      <c r="BL524" s="49" t="str">
        <f t="shared" si="169"/>
        <v/>
      </c>
      <c r="BM524" s="50" t="str">
        <f t="shared" si="170"/>
        <v/>
      </c>
      <c r="BN524" s="49" t="str">
        <f t="shared" si="175"/>
        <v/>
      </c>
      <c r="BO524" s="50" t="str">
        <f t="shared" si="176"/>
        <v/>
      </c>
      <c r="BP524" s="50"/>
      <c r="BQ524" s="50"/>
      <c r="BR524" s="51"/>
      <c r="BS524" s="51"/>
      <c r="BT524" s="51"/>
      <c r="BU524" s="51"/>
      <c r="BV524" s="50">
        <v>1</v>
      </c>
      <c r="BW524" s="50">
        <v>1</v>
      </c>
      <c r="BX524" s="50">
        <v>1</v>
      </c>
      <c r="BY524" s="50">
        <v>1</v>
      </c>
    </row>
    <row r="525" spans="1:77" s="48" customFormat="1" ht="15" customHeight="1">
      <c r="A525" s="223">
        <v>566</v>
      </c>
      <c r="B525" s="169" t="s">
        <v>951</v>
      </c>
      <c r="C525" s="53" t="s">
        <v>952</v>
      </c>
      <c r="D525" s="13"/>
      <c r="E525" s="132"/>
      <c r="F525" s="132"/>
      <c r="G525" s="152"/>
      <c r="H525" s="152"/>
      <c r="I525" s="66"/>
      <c r="J525" s="66"/>
      <c r="K525" s="52"/>
      <c r="L525" s="54"/>
      <c r="M525" s="55"/>
      <c r="N525" s="54"/>
      <c r="O525" s="55"/>
      <c r="P525" s="54"/>
      <c r="Q525" s="55"/>
      <c r="R525" s="54"/>
      <c r="S525" s="55"/>
      <c r="T525" s="54"/>
      <c r="U525" s="55"/>
      <c r="V525" s="56"/>
      <c r="W525" s="55"/>
      <c r="X525" s="56"/>
      <c r="Y525" s="55"/>
      <c r="Z525" s="56"/>
      <c r="AA525" s="55"/>
      <c r="AB525" s="56"/>
      <c r="AC525" s="55"/>
      <c r="AD525" s="56"/>
      <c r="AE525" s="55"/>
      <c r="AF525" s="56"/>
      <c r="AG525" s="56" t="str">
        <f t="shared" si="179"/>
        <v/>
      </c>
      <c r="AH525" s="55"/>
      <c r="AI525" s="56"/>
      <c r="AJ525" s="55"/>
      <c r="AK525" s="56"/>
      <c r="AL525" s="55"/>
      <c r="AM525" s="54"/>
      <c r="AN525" s="54" t="str">
        <f t="shared" si="178"/>
        <v/>
      </c>
      <c r="AO525" s="55"/>
      <c r="AP525" s="54">
        <v>1E-3</v>
      </c>
      <c r="AQ525" s="55">
        <v>32021</v>
      </c>
      <c r="AR525" s="54"/>
      <c r="AS525" s="55"/>
      <c r="AT525" s="54"/>
      <c r="AU525" s="56" t="str">
        <f t="shared" si="159"/>
        <v/>
      </c>
      <c r="AV525" s="56"/>
      <c r="AW525" s="54"/>
      <c r="AX525" s="54"/>
      <c r="AY525" s="69" t="str">
        <f t="shared" si="177"/>
        <v/>
      </c>
      <c r="AZ525" s="69"/>
      <c r="BA525" s="50"/>
      <c r="BB525" s="51"/>
      <c r="BC525" s="51"/>
      <c r="BD525" s="149" t="str">
        <f t="shared" si="160"/>
        <v>--</v>
      </c>
      <c r="BE525" s="150" t="str">
        <f t="shared" si="180"/>
        <v>--</v>
      </c>
      <c r="BF525" s="150" t="str">
        <f t="shared" si="166"/>
        <v>--</v>
      </c>
      <c r="BG525" s="151" t="str">
        <f t="shared" si="161"/>
        <v>--</v>
      </c>
      <c r="BH525" s="149" t="str">
        <f t="shared" si="171"/>
        <v>--</v>
      </c>
      <c r="BI525" s="150" t="str">
        <f t="shared" si="172"/>
        <v>--</v>
      </c>
      <c r="BJ525" s="150" t="str">
        <f t="shared" si="173"/>
        <v>--</v>
      </c>
      <c r="BK525" s="151" t="str">
        <f t="shared" si="174"/>
        <v>--</v>
      </c>
      <c r="BL525" s="49" t="str">
        <f t="shared" si="169"/>
        <v/>
      </c>
      <c r="BM525" s="50" t="str">
        <f t="shared" si="170"/>
        <v/>
      </c>
      <c r="BN525" s="49" t="str">
        <f t="shared" si="175"/>
        <v/>
      </c>
      <c r="BO525" s="50" t="str">
        <f t="shared" si="176"/>
        <v/>
      </c>
      <c r="BP525" s="50"/>
      <c r="BQ525" s="50"/>
      <c r="BR525" s="51"/>
      <c r="BS525" s="51"/>
      <c r="BT525" s="51"/>
      <c r="BU525" s="51"/>
      <c r="BV525" s="50">
        <v>1</v>
      </c>
      <c r="BW525" s="50">
        <v>1</v>
      </c>
      <c r="BX525" s="50">
        <v>1</v>
      </c>
      <c r="BY525" s="50">
        <v>1</v>
      </c>
    </row>
    <row r="526" spans="1:77" s="48" customFormat="1" ht="15" customHeight="1">
      <c r="A526" s="223">
        <v>567</v>
      </c>
      <c r="B526" s="169" t="s">
        <v>953</v>
      </c>
      <c r="C526" s="53" t="s">
        <v>954</v>
      </c>
      <c r="D526" s="13"/>
      <c r="E526" s="132"/>
      <c r="F526" s="132"/>
      <c r="G526" s="152"/>
      <c r="H526" s="152"/>
      <c r="I526" s="66"/>
      <c r="J526" s="66"/>
      <c r="K526" s="52" t="s">
        <v>25</v>
      </c>
      <c r="L526" s="54"/>
      <c r="M526" s="55"/>
      <c r="N526" s="54"/>
      <c r="O526" s="55"/>
      <c r="P526" s="54"/>
      <c r="Q526" s="55"/>
      <c r="R526" s="54"/>
      <c r="S526" s="55"/>
      <c r="T526" s="54"/>
      <c r="U526" s="55"/>
      <c r="V526" s="56"/>
      <c r="W526" s="55"/>
      <c r="X526" s="56"/>
      <c r="Y526" s="55"/>
      <c r="Z526" s="56"/>
      <c r="AA526" s="55"/>
      <c r="AB526" s="56"/>
      <c r="AC526" s="55"/>
      <c r="AD526" s="56"/>
      <c r="AE526" s="55"/>
      <c r="AF526" s="56"/>
      <c r="AG526" s="56" t="str">
        <f t="shared" si="179"/>
        <v/>
      </c>
      <c r="AH526" s="55"/>
      <c r="AI526" s="56"/>
      <c r="AJ526" s="55"/>
      <c r="AK526" s="56"/>
      <c r="AL526" s="55"/>
      <c r="AM526" s="54"/>
      <c r="AN526" s="54" t="str">
        <f t="shared" si="178"/>
        <v/>
      </c>
      <c r="AO526" s="55"/>
      <c r="AP526" s="54"/>
      <c r="AQ526" s="55"/>
      <c r="AR526" s="54">
        <v>3</v>
      </c>
      <c r="AS526" s="55">
        <v>37135</v>
      </c>
      <c r="AT526" s="54"/>
      <c r="AU526" s="56" t="str">
        <f t="shared" si="159"/>
        <v/>
      </c>
      <c r="AV526" s="56"/>
      <c r="AW526" s="54"/>
      <c r="AX526" s="54"/>
      <c r="AY526" s="69" t="str">
        <f t="shared" si="177"/>
        <v/>
      </c>
      <c r="AZ526" s="69"/>
      <c r="BA526" s="50"/>
      <c r="BB526" s="51"/>
      <c r="BC526" s="51"/>
      <c r="BD526" s="149" t="str">
        <f t="shared" ref="BD526:BD589" si="181">IF(AND(G526="",AH526="",AO526="",AV526=""), "--", IF(AND(G526&gt;=AH526,G526&gt;=AO526,G526&gt;=AV526), F526, IF(AND(AH526&gt;=AO526,AH526&gt;=AV526), AG526, IF(AO526&gt;=AV526, AN526, IF(ISNUMBER(AV526), AU526, "--")))))</f>
        <v>--</v>
      </c>
      <c r="BE526" s="150" t="str">
        <f t="shared" si="180"/>
        <v>--</v>
      </c>
      <c r="BF526" s="150" t="str">
        <f t="shared" si="166"/>
        <v>--</v>
      </c>
      <c r="BG526" s="151" t="str">
        <f t="shared" ref="BG526:BG589" si="182">IF(AND(G526="",AH526="",AO526="",AV526=""), "--", IF(AND(G526&gt;=AH526,G526&gt;=AO526,G526&gt;=AV526), G526, IF(AND(AH526&gt;=AO526,AH526&gt;=AV526), AH526, IF(AO526&gt;=AV526, AO526, IF(ISNUMBER(AV526), AV526, "--")))))</f>
        <v>--</v>
      </c>
      <c r="BH526" s="149" t="str">
        <f t="shared" si="171"/>
        <v>--</v>
      </c>
      <c r="BI526" s="150" t="str">
        <f t="shared" si="172"/>
        <v>--</v>
      </c>
      <c r="BJ526" s="150" t="str">
        <f t="shared" si="173"/>
        <v>--</v>
      </c>
      <c r="BK526" s="151" t="str">
        <f t="shared" si="174"/>
        <v>--</v>
      </c>
      <c r="BL526" s="49" t="str">
        <f t="shared" si="169"/>
        <v/>
      </c>
      <c r="BM526" s="50" t="str">
        <f t="shared" si="170"/>
        <v/>
      </c>
      <c r="BN526" s="49" t="str">
        <f t="shared" si="175"/>
        <v/>
      </c>
      <c r="BO526" s="50" t="str">
        <f t="shared" si="176"/>
        <v/>
      </c>
      <c r="BP526" s="50"/>
      <c r="BQ526" s="50"/>
      <c r="BR526" s="51"/>
      <c r="BS526" s="51"/>
      <c r="BT526" s="51"/>
      <c r="BU526" s="51"/>
      <c r="BV526" s="50">
        <v>1</v>
      </c>
      <c r="BW526" s="50">
        <v>1</v>
      </c>
      <c r="BX526" s="50">
        <v>1</v>
      </c>
      <c r="BY526" s="50">
        <v>1</v>
      </c>
    </row>
    <row r="527" spans="1:77" s="48" customFormat="1" ht="15" customHeight="1">
      <c r="A527" s="223">
        <v>568</v>
      </c>
      <c r="B527" s="169" t="s">
        <v>955</v>
      </c>
      <c r="C527" s="53" t="s">
        <v>956</v>
      </c>
      <c r="D527" s="13"/>
      <c r="E527" s="132"/>
      <c r="F527" s="132"/>
      <c r="G527" s="152"/>
      <c r="H527" s="152"/>
      <c r="I527" s="66"/>
      <c r="J527" s="66"/>
      <c r="K527" s="52" t="s">
        <v>25</v>
      </c>
      <c r="L527" s="54"/>
      <c r="M527" s="55"/>
      <c r="N527" s="54"/>
      <c r="O527" s="55"/>
      <c r="P527" s="54"/>
      <c r="Q527" s="55"/>
      <c r="R527" s="54"/>
      <c r="S527" s="55"/>
      <c r="T527" s="54"/>
      <c r="U527" s="55"/>
      <c r="V527" s="56"/>
      <c r="W527" s="55"/>
      <c r="X527" s="56"/>
      <c r="Y527" s="55"/>
      <c r="Z527" s="56"/>
      <c r="AA527" s="55"/>
      <c r="AB527" s="56"/>
      <c r="AC527" s="55"/>
      <c r="AD527" s="56"/>
      <c r="AE527" s="55"/>
      <c r="AF527" s="56"/>
      <c r="AG527" s="56" t="str">
        <f t="shared" si="179"/>
        <v/>
      </c>
      <c r="AH527" s="55"/>
      <c r="AI527" s="56"/>
      <c r="AJ527" s="55"/>
      <c r="AK527" s="56"/>
      <c r="AL527" s="55"/>
      <c r="AM527" s="54"/>
      <c r="AN527" s="54" t="str">
        <f t="shared" si="178"/>
        <v/>
      </c>
      <c r="AO527" s="55"/>
      <c r="AP527" s="54"/>
      <c r="AQ527" s="55"/>
      <c r="AR527" s="54"/>
      <c r="AS527" s="55"/>
      <c r="AT527" s="54"/>
      <c r="AU527" s="56" t="str">
        <f t="shared" si="159"/>
        <v/>
      </c>
      <c r="AV527" s="56"/>
      <c r="AW527" s="54"/>
      <c r="AX527" s="54"/>
      <c r="AY527" s="69" t="str">
        <f t="shared" si="177"/>
        <v/>
      </c>
      <c r="AZ527" s="69"/>
      <c r="BA527" s="50"/>
      <c r="BB527" s="51"/>
      <c r="BC527" s="51"/>
      <c r="BD527" s="149" t="str">
        <f t="shared" si="181"/>
        <v>--</v>
      </c>
      <c r="BE527" s="150" t="str">
        <f t="shared" si="180"/>
        <v>--</v>
      </c>
      <c r="BF527" s="150" t="str">
        <f t="shared" si="166"/>
        <v>--</v>
      </c>
      <c r="BG527" s="151" t="str">
        <f t="shared" si="182"/>
        <v>--</v>
      </c>
      <c r="BH527" s="149" t="str">
        <f t="shared" si="171"/>
        <v>--</v>
      </c>
      <c r="BI527" s="150" t="str">
        <f t="shared" si="172"/>
        <v>--</v>
      </c>
      <c r="BJ527" s="150" t="str">
        <f t="shared" si="173"/>
        <v>--</v>
      </c>
      <c r="BK527" s="151" t="str">
        <f t="shared" si="174"/>
        <v>--</v>
      </c>
      <c r="BL527" s="49" t="str">
        <f t="shared" si="169"/>
        <v/>
      </c>
      <c r="BM527" s="50" t="str">
        <f t="shared" si="170"/>
        <v/>
      </c>
      <c r="BN527" s="49" t="str">
        <f t="shared" si="175"/>
        <v/>
      </c>
      <c r="BO527" s="50" t="str">
        <f t="shared" si="176"/>
        <v/>
      </c>
      <c r="BP527" s="50"/>
      <c r="BQ527" s="50"/>
      <c r="BR527" s="51"/>
      <c r="BS527" s="51"/>
      <c r="BT527" s="51"/>
      <c r="BU527" s="51"/>
      <c r="BV527" s="50">
        <v>1</v>
      </c>
      <c r="BW527" s="50">
        <v>1</v>
      </c>
      <c r="BX527" s="50">
        <v>1</v>
      </c>
      <c r="BY527" s="50">
        <v>1</v>
      </c>
    </row>
    <row r="528" spans="1:77" s="48" customFormat="1" ht="15" customHeight="1">
      <c r="A528" s="223">
        <v>571</v>
      </c>
      <c r="B528" s="291">
        <v>571</v>
      </c>
      <c r="C528" s="53" t="s">
        <v>957</v>
      </c>
      <c r="D528" s="13"/>
      <c r="E528" s="132"/>
      <c r="F528" s="132"/>
      <c r="G528" s="152"/>
      <c r="H528" s="152"/>
      <c r="I528" s="66"/>
      <c r="J528" s="66"/>
      <c r="K528" s="52" t="s">
        <v>25</v>
      </c>
      <c r="L528" s="54"/>
      <c r="M528" s="55"/>
      <c r="N528" s="54"/>
      <c r="O528" s="55"/>
      <c r="P528" s="54"/>
      <c r="Q528" s="55"/>
      <c r="R528" s="54"/>
      <c r="S528" s="55"/>
      <c r="T528" s="54"/>
      <c r="U528" s="55"/>
      <c r="V528" s="56"/>
      <c r="W528" s="55"/>
      <c r="X528" s="56"/>
      <c r="Y528" s="55"/>
      <c r="Z528" s="56"/>
      <c r="AA528" s="55"/>
      <c r="AB528" s="56"/>
      <c r="AC528" s="55"/>
      <c r="AD528" s="56"/>
      <c r="AE528" s="55"/>
      <c r="AF528" s="56"/>
      <c r="AG528" s="56" t="str">
        <f t="shared" si="179"/>
        <v/>
      </c>
      <c r="AH528" s="55"/>
      <c r="AI528" s="56"/>
      <c r="AJ528" s="55"/>
      <c r="AK528" s="56"/>
      <c r="AL528" s="55"/>
      <c r="AM528" s="54"/>
      <c r="AN528" s="54" t="str">
        <f t="shared" si="178"/>
        <v/>
      </c>
      <c r="AO528" s="55"/>
      <c r="AP528" s="54"/>
      <c r="AQ528" s="55"/>
      <c r="AR528" s="54"/>
      <c r="AS528" s="55"/>
      <c r="AT528" s="54"/>
      <c r="AU528" s="56" t="str">
        <f t="shared" ref="AU528:AU593" si="183">IF(ISBLANK(AT528),"",0.000001/(AT528/1000))</f>
        <v/>
      </c>
      <c r="AV528" s="56"/>
      <c r="AW528" s="54"/>
      <c r="AX528" s="54"/>
      <c r="AY528" s="69" t="str">
        <f t="shared" si="177"/>
        <v/>
      </c>
      <c r="AZ528" s="69"/>
      <c r="BA528" s="50"/>
      <c r="BB528" s="51"/>
      <c r="BC528" s="51"/>
      <c r="BD528" s="149" t="str">
        <f t="shared" si="181"/>
        <v>--</v>
      </c>
      <c r="BE528" s="150" t="str">
        <f t="shared" si="180"/>
        <v>--</v>
      </c>
      <c r="BF528" s="150" t="str">
        <f t="shared" si="166"/>
        <v>--</v>
      </c>
      <c r="BG528" s="151" t="str">
        <f t="shared" si="182"/>
        <v>--</v>
      </c>
      <c r="BH528" s="149" t="str">
        <f t="shared" si="171"/>
        <v>--</v>
      </c>
      <c r="BI528" s="150" t="str">
        <f t="shared" si="172"/>
        <v>--</v>
      </c>
      <c r="BJ528" s="150" t="str">
        <f t="shared" si="173"/>
        <v>--</v>
      </c>
      <c r="BK528" s="151" t="str">
        <f t="shared" si="174"/>
        <v>--</v>
      </c>
      <c r="BL528" s="49" t="str">
        <f t="shared" si="169"/>
        <v/>
      </c>
      <c r="BM528" s="50" t="str">
        <f t="shared" si="170"/>
        <v/>
      </c>
      <c r="BN528" s="49" t="str">
        <f t="shared" si="175"/>
        <v/>
      </c>
      <c r="BO528" s="50" t="str">
        <f t="shared" si="176"/>
        <v/>
      </c>
      <c r="BP528" s="50"/>
      <c r="BQ528" s="50"/>
      <c r="BR528" s="51"/>
      <c r="BS528" s="51"/>
      <c r="BT528" s="51"/>
      <c r="BU528" s="51"/>
      <c r="BV528" s="50">
        <v>1</v>
      </c>
      <c r="BW528" s="50">
        <v>1</v>
      </c>
      <c r="BX528" s="50">
        <v>1</v>
      </c>
      <c r="BY528" s="50">
        <v>1</v>
      </c>
    </row>
    <row r="529" spans="1:77" s="48" customFormat="1" ht="15" customHeight="1">
      <c r="A529" s="223">
        <v>572</v>
      </c>
      <c r="B529" s="291">
        <v>572</v>
      </c>
      <c r="C529" s="53" t="s">
        <v>958</v>
      </c>
      <c r="D529" s="303" t="s">
        <v>1495</v>
      </c>
      <c r="E529" s="132"/>
      <c r="F529" s="132"/>
      <c r="G529" s="152"/>
      <c r="H529" s="152"/>
      <c r="I529" s="66"/>
      <c r="J529" s="66"/>
      <c r="K529" s="52"/>
      <c r="L529" s="54">
        <v>0.03</v>
      </c>
      <c r="M529" s="55">
        <v>38231</v>
      </c>
      <c r="N529" s="54"/>
      <c r="O529" s="55"/>
      <c r="P529" s="54"/>
      <c r="Q529" s="55"/>
      <c r="R529" s="54"/>
      <c r="S529" s="55"/>
      <c r="T529" s="54"/>
      <c r="U529" s="55"/>
      <c r="V529" s="56"/>
      <c r="W529" s="55"/>
      <c r="X529" s="56"/>
      <c r="Y529" s="55"/>
      <c r="Z529" s="56"/>
      <c r="AA529" s="55"/>
      <c r="AB529" s="56"/>
      <c r="AC529" s="55"/>
      <c r="AD529" s="56"/>
      <c r="AE529" s="55"/>
      <c r="AF529" s="56"/>
      <c r="AG529" s="56" t="str">
        <f t="shared" si="179"/>
        <v/>
      </c>
      <c r="AH529" s="55"/>
      <c r="AI529" s="56"/>
      <c r="AJ529" s="55"/>
      <c r="AK529" s="56"/>
      <c r="AL529" s="55"/>
      <c r="AM529" s="54"/>
      <c r="AN529" s="54" t="str">
        <f t="shared" si="178"/>
        <v/>
      </c>
      <c r="AO529" s="55"/>
      <c r="AP529" s="54"/>
      <c r="AQ529" s="55"/>
      <c r="AR529" s="54"/>
      <c r="AS529" s="55"/>
      <c r="AT529" s="54"/>
      <c r="AU529" s="56" t="str">
        <f t="shared" si="183"/>
        <v/>
      </c>
      <c r="AV529" s="56"/>
      <c r="AW529" s="54"/>
      <c r="AX529" s="54"/>
      <c r="AY529" s="69">
        <f t="shared" si="177"/>
        <v>1</v>
      </c>
      <c r="AZ529" s="69">
        <v>1</v>
      </c>
      <c r="BA529" s="50"/>
      <c r="BB529" s="51"/>
      <c r="BC529" s="51"/>
      <c r="BD529" s="149" t="str">
        <f t="shared" si="181"/>
        <v>--</v>
      </c>
      <c r="BE529" s="150" t="str">
        <f t="shared" si="180"/>
        <v>--</v>
      </c>
      <c r="BF529" s="150" t="str">
        <f t="shared" si="166"/>
        <v>--</v>
      </c>
      <c r="BG529" s="151" t="str">
        <f t="shared" si="182"/>
        <v>--</v>
      </c>
      <c r="BH529" s="149">
        <f t="shared" si="171"/>
        <v>0.03</v>
      </c>
      <c r="BI529" s="150" t="str">
        <f t="shared" si="172"/>
        <v>--</v>
      </c>
      <c r="BJ529" s="150" t="str">
        <f t="shared" si="173"/>
        <v>T</v>
      </c>
      <c r="BK529" s="151">
        <f t="shared" si="174"/>
        <v>38231</v>
      </c>
      <c r="BL529" s="49" t="str">
        <f t="shared" si="169"/>
        <v/>
      </c>
      <c r="BM529" s="50" t="str">
        <f t="shared" si="170"/>
        <v/>
      </c>
      <c r="BN529" s="49" t="str">
        <f t="shared" si="175"/>
        <v/>
      </c>
      <c r="BO529" s="50" t="str">
        <f t="shared" si="176"/>
        <v/>
      </c>
      <c r="BP529" s="50"/>
      <c r="BQ529" s="50"/>
      <c r="BR529" s="51"/>
      <c r="BS529" s="51"/>
      <c r="BT529" s="51"/>
      <c r="BU529" s="51"/>
      <c r="BV529" s="50">
        <v>1</v>
      </c>
      <c r="BW529" s="50">
        <v>1</v>
      </c>
      <c r="BX529" s="50">
        <v>1</v>
      </c>
      <c r="BY529" s="50">
        <v>1</v>
      </c>
    </row>
    <row r="530" spans="1:77" s="48" customFormat="1" ht="15" customHeight="1">
      <c r="A530" s="223">
        <v>573</v>
      </c>
      <c r="B530" s="169" t="s">
        <v>959</v>
      </c>
      <c r="C530" s="53" t="s">
        <v>960</v>
      </c>
      <c r="D530" s="13"/>
      <c r="E530" s="132"/>
      <c r="F530" s="132"/>
      <c r="G530" s="152"/>
      <c r="H530" s="152"/>
      <c r="I530" s="66"/>
      <c r="J530" s="66"/>
      <c r="K530" s="52"/>
      <c r="L530" s="54"/>
      <c r="M530" s="55"/>
      <c r="N530" s="54"/>
      <c r="O530" s="55"/>
      <c r="P530" s="54"/>
      <c r="Q530" s="55"/>
      <c r="R530" s="54"/>
      <c r="S530" s="55"/>
      <c r="T530" s="54"/>
      <c r="U530" s="55"/>
      <c r="V530" s="56"/>
      <c r="W530" s="55"/>
      <c r="X530" s="56"/>
      <c r="Y530" s="55"/>
      <c r="Z530" s="56"/>
      <c r="AA530" s="55"/>
      <c r="AB530" s="56"/>
      <c r="AC530" s="55"/>
      <c r="AD530" s="56"/>
      <c r="AE530" s="55"/>
      <c r="AF530" s="56"/>
      <c r="AG530" s="56" t="str">
        <f t="shared" si="179"/>
        <v/>
      </c>
      <c r="AH530" s="55"/>
      <c r="AI530" s="56"/>
      <c r="AJ530" s="55"/>
      <c r="AK530" s="56"/>
      <c r="AL530" s="55"/>
      <c r="AM530" s="54"/>
      <c r="AN530" s="54" t="str">
        <f t="shared" si="178"/>
        <v/>
      </c>
      <c r="AO530" s="55"/>
      <c r="AP530" s="54"/>
      <c r="AQ530" s="55"/>
      <c r="AR530" s="54"/>
      <c r="AS530" s="55"/>
      <c r="AT530" s="54"/>
      <c r="AU530" s="56" t="str">
        <f t="shared" si="183"/>
        <v/>
      </c>
      <c r="AV530" s="56"/>
      <c r="AW530" s="54"/>
      <c r="AX530" s="54"/>
      <c r="AY530" s="69" t="str">
        <f t="shared" si="177"/>
        <v/>
      </c>
      <c r="AZ530" s="69"/>
      <c r="BA530" s="50"/>
      <c r="BB530" s="51"/>
      <c r="BC530" s="51"/>
      <c r="BD530" s="149" t="str">
        <f t="shared" si="181"/>
        <v>--</v>
      </c>
      <c r="BE530" s="150" t="str">
        <f t="shared" si="180"/>
        <v>--</v>
      </c>
      <c r="BF530" s="150" t="str">
        <f t="shared" si="166"/>
        <v>--</v>
      </c>
      <c r="BG530" s="151" t="str">
        <f t="shared" si="182"/>
        <v>--</v>
      </c>
      <c r="BH530" s="149" t="str">
        <f t="shared" si="171"/>
        <v>--</v>
      </c>
      <c r="BI530" s="150" t="str">
        <f t="shared" si="172"/>
        <v>--</v>
      </c>
      <c r="BJ530" s="150" t="str">
        <f t="shared" si="173"/>
        <v>--</v>
      </c>
      <c r="BK530" s="151" t="str">
        <f t="shared" si="174"/>
        <v>--</v>
      </c>
      <c r="BL530" s="49" t="str">
        <f t="shared" si="169"/>
        <v/>
      </c>
      <c r="BM530" s="50" t="str">
        <f t="shared" si="170"/>
        <v/>
      </c>
      <c r="BN530" s="49" t="str">
        <f t="shared" si="175"/>
        <v/>
      </c>
      <c r="BO530" s="50" t="str">
        <f t="shared" si="176"/>
        <v/>
      </c>
      <c r="BP530" s="50"/>
      <c r="BQ530" s="50"/>
      <c r="BR530" s="51"/>
      <c r="BS530" s="51"/>
      <c r="BT530" s="51"/>
      <c r="BU530" s="51"/>
      <c r="BV530" s="50">
        <v>1</v>
      </c>
      <c r="BW530" s="50">
        <v>1</v>
      </c>
      <c r="BX530" s="50">
        <v>1</v>
      </c>
      <c r="BY530" s="50">
        <v>1</v>
      </c>
    </row>
    <row r="531" spans="1:77" s="48" customFormat="1" ht="15" customHeight="1">
      <c r="A531" s="223">
        <v>353</v>
      </c>
      <c r="B531" s="291">
        <v>353</v>
      </c>
      <c r="C531" s="53" t="s">
        <v>961</v>
      </c>
      <c r="D531" s="13"/>
      <c r="E531" s="132"/>
      <c r="F531" s="132"/>
      <c r="G531" s="152"/>
      <c r="H531" s="152"/>
      <c r="I531" s="66"/>
      <c r="J531" s="66"/>
      <c r="K531" s="52"/>
      <c r="L531" s="54"/>
      <c r="M531" s="55"/>
      <c r="N531" s="54"/>
      <c r="O531" s="55"/>
      <c r="P531" s="54"/>
      <c r="Q531" s="55"/>
      <c r="R531" s="54"/>
      <c r="S531" s="55"/>
      <c r="T531" s="54"/>
      <c r="U531" s="55"/>
      <c r="V531" s="56"/>
      <c r="W531" s="55"/>
      <c r="X531" s="56"/>
      <c r="Y531" s="55"/>
      <c r="Z531" s="56"/>
      <c r="AA531" s="55"/>
      <c r="AB531" s="56"/>
      <c r="AC531" s="55"/>
      <c r="AD531" s="56"/>
      <c r="AE531" s="55"/>
      <c r="AF531" s="56"/>
      <c r="AG531" s="56" t="str">
        <f t="shared" si="179"/>
        <v/>
      </c>
      <c r="AH531" s="55"/>
      <c r="AI531" s="56"/>
      <c r="AJ531" s="55"/>
      <c r="AK531" s="56"/>
      <c r="AL531" s="55"/>
      <c r="AM531" s="54"/>
      <c r="AN531" s="54" t="str">
        <f t="shared" si="178"/>
        <v/>
      </c>
      <c r="AO531" s="55"/>
      <c r="AP531" s="54"/>
      <c r="AQ531" s="55"/>
      <c r="AR531" s="54"/>
      <c r="AS531" s="55"/>
      <c r="AT531" s="54"/>
      <c r="AU531" s="56" t="str">
        <f t="shared" si="183"/>
        <v/>
      </c>
      <c r="AV531" s="56"/>
      <c r="AW531" s="54"/>
      <c r="AX531" s="54"/>
      <c r="AY531" s="69" t="str">
        <f t="shared" si="177"/>
        <v/>
      </c>
      <c r="AZ531" s="69"/>
      <c r="BA531" s="50"/>
      <c r="BB531" s="51"/>
      <c r="BC531" s="51"/>
      <c r="BD531" s="149" t="str">
        <f t="shared" si="181"/>
        <v>--</v>
      </c>
      <c r="BE531" s="150" t="str">
        <f t="shared" si="180"/>
        <v>--</v>
      </c>
      <c r="BF531" s="150" t="str">
        <f t="shared" si="166"/>
        <v>--</v>
      </c>
      <c r="BG531" s="151" t="str">
        <f t="shared" si="182"/>
        <v>--</v>
      </c>
      <c r="BH531" s="149" t="str">
        <f t="shared" si="171"/>
        <v>--</v>
      </c>
      <c r="BI531" s="150" t="str">
        <f t="shared" si="172"/>
        <v>--</v>
      </c>
      <c r="BJ531" s="150" t="str">
        <f t="shared" si="173"/>
        <v>--</v>
      </c>
      <c r="BK531" s="151" t="str">
        <f t="shared" si="174"/>
        <v>--</v>
      </c>
      <c r="BL531" s="49" t="str">
        <f t="shared" si="169"/>
        <v/>
      </c>
      <c r="BM531" s="50" t="str">
        <f t="shared" si="170"/>
        <v/>
      </c>
      <c r="BN531" s="49" t="str">
        <f t="shared" si="175"/>
        <v/>
      </c>
      <c r="BO531" s="50" t="str">
        <f t="shared" si="176"/>
        <v/>
      </c>
      <c r="BP531" s="50"/>
      <c r="BQ531" s="50"/>
      <c r="BR531" s="51"/>
      <c r="BS531" s="51"/>
      <c r="BT531" s="51"/>
      <c r="BU531" s="51"/>
      <c r="BV531" s="50">
        <v>1</v>
      </c>
      <c r="BW531" s="50">
        <v>1</v>
      </c>
      <c r="BX531" s="50">
        <v>1</v>
      </c>
      <c r="BY531" s="50">
        <v>1</v>
      </c>
    </row>
    <row r="532" spans="1:77" s="48" customFormat="1" ht="15" customHeight="1">
      <c r="A532" s="223">
        <v>574</v>
      </c>
      <c r="B532" s="169" t="s">
        <v>962</v>
      </c>
      <c r="C532" s="57" t="s">
        <v>963</v>
      </c>
      <c r="D532" s="57"/>
      <c r="E532" s="153"/>
      <c r="F532" s="153"/>
      <c r="G532" s="154"/>
      <c r="H532" s="154"/>
      <c r="I532" s="67"/>
      <c r="J532" s="67"/>
      <c r="K532" s="72"/>
      <c r="L532" s="54"/>
      <c r="M532" s="55"/>
      <c r="N532" s="54"/>
      <c r="O532" s="55"/>
      <c r="P532" s="54"/>
      <c r="Q532" s="55"/>
      <c r="R532" s="54"/>
      <c r="S532" s="55"/>
      <c r="T532" s="54"/>
      <c r="U532" s="55"/>
      <c r="V532" s="56"/>
      <c r="W532" s="55"/>
      <c r="X532" s="56"/>
      <c r="Y532" s="55"/>
      <c r="Z532" s="56"/>
      <c r="AA532" s="55"/>
      <c r="AB532" s="56"/>
      <c r="AC532" s="55"/>
      <c r="AD532" s="56"/>
      <c r="AE532" s="55"/>
      <c r="AF532" s="56"/>
      <c r="AG532" s="56" t="str">
        <f t="shared" si="179"/>
        <v/>
      </c>
      <c r="AH532" s="55"/>
      <c r="AI532" s="56"/>
      <c r="AJ532" s="55"/>
      <c r="AK532" s="56"/>
      <c r="AL532" s="55"/>
      <c r="AM532" s="54"/>
      <c r="AN532" s="54" t="str">
        <f t="shared" si="178"/>
        <v/>
      </c>
      <c r="AO532" s="55"/>
      <c r="AP532" s="54"/>
      <c r="AQ532" s="55"/>
      <c r="AR532" s="54"/>
      <c r="AS532" s="55"/>
      <c r="AT532" s="54"/>
      <c r="AU532" s="56" t="str">
        <f t="shared" si="183"/>
        <v/>
      </c>
      <c r="AV532" s="56"/>
      <c r="AW532" s="54"/>
      <c r="AX532" s="54"/>
      <c r="AY532" s="69" t="str">
        <f t="shared" si="177"/>
        <v/>
      </c>
      <c r="AZ532" s="69"/>
      <c r="BA532" s="50"/>
      <c r="BB532" s="51"/>
      <c r="BC532" s="51"/>
      <c r="BD532" s="149" t="str">
        <f t="shared" si="181"/>
        <v>--</v>
      </c>
      <c r="BE532" s="150" t="str">
        <f t="shared" si="180"/>
        <v>--</v>
      </c>
      <c r="BF532" s="150" t="str">
        <f t="shared" si="166"/>
        <v>--</v>
      </c>
      <c r="BG532" s="151" t="str">
        <f t="shared" si="182"/>
        <v>--</v>
      </c>
      <c r="BH532" s="149" t="str">
        <f t="shared" si="171"/>
        <v>--</v>
      </c>
      <c r="BI532" s="150" t="str">
        <f t="shared" si="172"/>
        <v>--</v>
      </c>
      <c r="BJ532" s="150" t="str">
        <f t="shared" si="173"/>
        <v>--</v>
      </c>
      <c r="BK532" s="151" t="str">
        <f t="shared" si="174"/>
        <v>--</v>
      </c>
      <c r="BL532" s="49" t="str">
        <f t="shared" si="169"/>
        <v/>
      </c>
      <c r="BM532" s="50" t="str">
        <f t="shared" si="170"/>
        <v/>
      </c>
      <c r="BN532" s="49" t="str">
        <f t="shared" si="175"/>
        <v/>
      </c>
      <c r="BO532" s="50" t="str">
        <f t="shared" si="176"/>
        <v/>
      </c>
      <c r="BP532" s="77"/>
      <c r="BQ532" s="50"/>
      <c r="BR532" s="78"/>
      <c r="BS532" s="49"/>
      <c r="BT532" s="51"/>
      <c r="BU532" s="49"/>
      <c r="BV532" s="50">
        <v>1</v>
      </c>
      <c r="BW532" s="50">
        <v>1</v>
      </c>
      <c r="BX532" s="50">
        <v>1</v>
      </c>
      <c r="BY532" s="50">
        <v>1</v>
      </c>
    </row>
    <row r="533" spans="1:77" s="48" customFormat="1" ht="15" customHeight="1">
      <c r="A533" s="223">
        <v>577</v>
      </c>
      <c r="B533" s="170" t="s">
        <v>964</v>
      </c>
      <c r="C533" s="53" t="s">
        <v>965</v>
      </c>
      <c r="D533" s="302" t="s">
        <v>1494</v>
      </c>
      <c r="E533" s="132"/>
      <c r="F533" s="132"/>
      <c r="G533" s="152"/>
      <c r="H533" s="152"/>
      <c r="I533" s="66"/>
      <c r="J533" s="66"/>
      <c r="K533" s="52"/>
      <c r="L533" s="54"/>
      <c r="M533" s="55"/>
      <c r="N533" s="54"/>
      <c r="O533" s="55"/>
      <c r="P533" s="54"/>
      <c r="Q533" s="55"/>
      <c r="R533" s="54"/>
      <c r="S533" s="55"/>
      <c r="T533" s="54"/>
      <c r="U533" s="55"/>
      <c r="V533" s="56"/>
      <c r="W533" s="55"/>
      <c r="X533" s="56">
        <v>5</v>
      </c>
      <c r="Y533" s="55">
        <v>36251</v>
      </c>
      <c r="Z533" s="56"/>
      <c r="AA533" s="55"/>
      <c r="AB533" s="56"/>
      <c r="AC533" s="55"/>
      <c r="AD533" s="56"/>
      <c r="AE533" s="55"/>
      <c r="AF533" s="56"/>
      <c r="AG533" s="56" t="str">
        <f t="shared" si="179"/>
        <v/>
      </c>
      <c r="AH533" s="55"/>
      <c r="AI533" s="56"/>
      <c r="AJ533" s="55"/>
      <c r="AK533" s="56"/>
      <c r="AL533" s="55"/>
      <c r="AM533" s="54"/>
      <c r="AN533" s="54" t="str">
        <f t="shared" si="178"/>
        <v/>
      </c>
      <c r="AO533" s="55"/>
      <c r="AP533" s="54"/>
      <c r="AQ533" s="55"/>
      <c r="AR533" s="54"/>
      <c r="AS533" s="55"/>
      <c r="AT533" s="54"/>
      <c r="AU533" s="56" t="str">
        <f t="shared" si="183"/>
        <v/>
      </c>
      <c r="AV533" s="56"/>
      <c r="AW533" s="54"/>
      <c r="AX533" s="54"/>
      <c r="AY533" s="69">
        <f t="shared" si="177"/>
        <v>1</v>
      </c>
      <c r="AZ533" s="69">
        <v>1</v>
      </c>
      <c r="BA533" s="50"/>
      <c r="BB533" s="51"/>
      <c r="BC533" s="51"/>
      <c r="BD533" s="149" t="str">
        <f t="shared" si="181"/>
        <v>--</v>
      </c>
      <c r="BE533" s="150" t="str">
        <f t="shared" si="180"/>
        <v>--</v>
      </c>
      <c r="BF533" s="150" t="str">
        <f t="shared" si="166"/>
        <v>--</v>
      </c>
      <c r="BG533" s="151" t="str">
        <f t="shared" si="182"/>
        <v>--</v>
      </c>
      <c r="BH533" s="149" t="str">
        <f t="shared" si="171"/>
        <v>--</v>
      </c>
      <c r="BI533" s="150" t="str">
        <f t="shared" si="172"/>
        <v>--</v>
      </c>
      <c r="BJ533" s="150" t="str">
        <f t="shared" si="173"/>
        <v>--</v>
      </c>
      <c r="BK533" s="151" t="str">
        <f t="shared" si="174"/>
        <v>--</v>
      </c>
      <c r="BL533" s="49">
        <f t="shared" si="169"/>
        <v>5</v>
      </c>
      <c r="BM533" s="50" t="str">
        <f t="shared" si="170"/>
        <v>O</v>
      </c>
      <c r="BN533" s="49">
        <f t="shared" si="175"/>
        <v>5</v>
      </c>
      <c r="BO533" s="50" t="str">
        <f t="shared" si="176"/>
        <v>O</v>
      </c>
      <c r="BP533" s="50"/>
      <c r="BQ533" s="50"/>
      <c r="BR533" s="51"/>
      <c r="BS533" s="51"/>
      <c r="BT533" s="51"/>
      <c r="BU533" s="51"/>
      <c r="BV533" s="50">
        <v>1</v>
      </c>
      <c r="BW533" s="50">
        <v>1</v>
      </c>
      <c r="BX533" s="50">
        <v>1</v>
      </c>
      <c r="BY533" s="50">
        <v>1</v>
      </c>
    </row>
    <row r="534" spans="1:77" s="48" customFormat="1" ht="20.25" customHeight="1">
      <c r="A534" s="223">
        <v>575</v>
      </c>
      <c r="B534" s="169" t="s">
        <v>966</v>
      </c>
      <c r="C534" s="53" t="s">
        <v>1317</v>
      </c>
      <c r="D534" s="302" t="s">
        <v>1494</v>
      </c>
      <c r="E534" s="132" t="s">
        <v>1369</v>
      </c>
      <c r="F534" s="132" t="s">
        <v>1369</v>
      </c>
      <c r="G534" s="152"/>
      <c r="H534" s="152" t="s">
        <v>1160</v>
      </c>
      <c r="I534" s="66"/>
      <c r="J534" s="66">
        <v>2</v>
      </c>
      <c r="K534" s="52" t="s">
        <v>25</v>
      </c>
      <c r="L534" s="54"/>
      <c r="M534" s="55"/>
      <c r="N534" s="54"/>
      <c r="O534" s="55"/>
      <c r="P534" s="54"/>
      <c r="Q534" s="55"/>
      <c r="R534" s="54">
        <v>5.0000000000000001E-3</v>
      </c>
      <c r="S534" s="55">
        <v>37865</v>
      </c>
      <c r="T534" s="54"/>
      <c r="U534" s="55"/>
      <c r="V534" s="56"/>
      <c r="W534" s="55"/>
      <c r="X534" s="56"/>
      <c r="Y534" s="55"/>
      <c r="Z534" s="56"/>
      <c r="AA534" s="55"/>
      <c r="AB534" s="56">
        <v>20</v>
      </c>
      <c r="AC534" s="55">
        <v>37226</v>
      </c>
      <c r="AD534" s="56">
        <v>5.0000000000000001E-3</v>
      </c>
      <c r="AE534" s="55">
        <v>37226</v>
      </c>
      <c r="AF534" s="56"/>
      <c r="AG534" s="56" t="str">
        <f t="shared" si="179"/>
        <v/>
      </c>
      <c r="AH534" s="55"/>
      <c r="AI534" s="56"/>
      <c r="AJ534" s="55"/>
      <c r="AK534" s="56"/>
      <c r="AL534" s="55"/>
      <c r="AM534" s="54"/>
      <c r="AN534" s="54" t="str">
        <f t="shared" si="178"/>
        <v/>
      </c>
      <c r="AO534" s="55"/>
      <c r="AP534" s="54">
        <v>5.0000000000000001E-3</v>
      </c>
      <c r="AQ534" s="55">
        <v>33390</v>
      </c>
      <c r="AR534" s="54"/>
      <c r="AS534" s="55"/>
      <c r="AT534" s="54"/>
      <c r="AU534" s="56" t="str">
        <f t="shared" si="183"/>
        <v/>
      </c>
      <c r="AV534" s="56"/>
      <c r="AW534" s="54"/>
      <c r="AX534" s="54"/>
      <c r="AY534" s="69">
        <f t="shared" si="177"/>
        <v>1</v>
      </c>
      <c r="AZ534" s="69">
        <v>1</v>
      </c>
      <c r="BA534" s="50"/>
      <c r="BB534" s="51"/>
      <c r="BC534" s="51"/>
      <c r="BD534" s="149" t="str">
        <f t="shared" si="181"/>
        <v>--</v>
      </c>
      <c r="BE534" s="150" t="str">
        <f t="shared" si="180"/>
        <v>--</v>
      </c>
      <c r="BF534" s="150" t="str">
        <f t="shared" si="166"/>
        <v>--</v>
      </c>
      <c r="BG534" s="151" t="str">
        <f t="shared" si="182"/>
        <v>--</v>
      </c>
      <c r="BH534" s="216" t="s">
        <v>1438</v>
      </c>
      <c r="BI534" s="150" t="s">
        <v>1160</v>
      </c>
      <c r="BJ534" s="150"/>
      <c r="BK534" s="151"/>
      <c r="BL534" s="49">
        <f t="shared" ref="BL534:BL565" si="184">IF(ISNUMBER(J534),J534,IF(ISNUMBER(P534),P534,IF(ISNUMBER(X534),X534,IF(ISNUMBER(N534),N534,""))))</f>
        <v>2</v>
      </c>
      <c r="BM534" s="50" t="str">
        <f t="shared" ref="BM534:BM565" si="185">IF(COUNTBLANK(BL534),"",IF(BL534=J534,"S",IF(BL534=P534,"T",IF(BL534=X534,"O",IF(BL534=N534,"Tint","")))))</f>
        <v>S</v>
      </c>
      <c r="BN534" s="49">
        <f t="shared" si="175"/>
        <v>2</v>
      </c>
      <c r="BO534" s="50" t="str">
        <f t="shared" si="176"/>
        <v>S</v>
      </c>
      <c r="BP534" s="50"/>
      <c r="BQ534" s="50"/>
      <c r="BR534" s="51"/>
      <c r="BS534" s="51"/>
      <c r="BT534" s="51"/>
      <c r="BU534" s="51"/>
      <c r="BV534" s="50">
        <v>1</v>
      </c>
      <c r="BW534" s="50">
        <v>1</v>
      </c>
      <c r="BX534" s="50">
        <v>200</v>
      </c>
      <c r="BY534" s="50">
        <v>24</v>
      </c>
    </row>
    <row r="535" spans="1:77" s="48" customFormat="1" ht="15" customHeight="1">
      <c r="A535" s="223">
        <v>578</v>
      </c>
      <c r="B535" s="169" t="s">
        <v>967</v>
      </c>
      <c r="C535" s="53" t="s">
        <v>968</v>
      </c>
      <c r="D535" s="13"/>
      <c r="E535" s="132"/>
      <c r="F535" s="132"/>
      <c r="G535" s="152"/>
      <c r="H535" s="152"/>
      <c r="I535" s="66"/>
      <c r="J535" s="66"/>
      <c r="K535" s="52" t="s">
        <v>25</v>
      </c>
      <c r="L535" s="54"/>
      <c r="M535" s="55"/>
      <c r="N535" s="54"/>
      <c r="O535" s="55"/>
      <c r="P535" s="54"/>
      <c r="Q535" s="55"/>
      <c r="R535" s="54"/>
      <c r="S535" s="55"/>
      <c r="T535" s="54"/>
      <c r="U535" s="55"/>
      <c r="V535" s="56"/>
      <c r="W535" s="55"/>
      <c r="X535" s="56"/>
      <c r="Y535" s="55"/>
      <c r="Z535" s="56"/>
      <c r="AA535" s="55"/>
      <c r="AB535" s="56"/>
      <c r="AC535" s="55"/>
      <c r="AD535" s="56"/>
      <c r="AE535" s="55"/>
      <c r="AF535" s="56"/>
      <c r="AG535" s="56" t="str">
        <f t="shared" si="179"/>
        <v/>
      </c>
      <c r="AH535" s="55"/>
      <c r="AI535" s="56"/>
      <c r="AJ535" s="55"/>
      <c r="AK535" s="56"/>
      <c r="AL535" s="55"/>
      <c r="AM535" s="54"/>
      <c r="AN535" s="54" t="str">
        <f t="shared" si="178"/>
        <v/>
      </c>
      <c r="AO535" s="55"/>
      <c r="AP535" s="54"/>
      <c r="AQ535" s="55"/>
      <c r="AR535" s="54"/>
      <c r="AS535" s="55"/>
      <c r="AT535" s="54"/>
      <c r="AU535" s="56" t="str">
        <f t="shared" si="183"/>
        <v/>
      </c>
      <c r="AV535" s="56"/>
      <c r="AW535" s="54"/>
      <c r="AX535" s="54"/>
      <c r="AY535" s="69" t="str">
        <f t="shared" si="177"/>
        <v/>
      </c>
      <c r="AZ535" s="69"/>
      <c r="BA535" s="50"/>
      <c r="BB535" s="51"/>
      <c r="BC535" s="51"/>
      <c r="BD535" s="149" t="str">
        <f t="shared" si="181"/>
        <v>--</v>
      </c>
      <c r="BE535" s="150" t="str">
        <f t="shared" si="180"/>
        <v>--</v>
      </c>
      <c r="BF535" s="150" t="str">
        <f t="shared" si="166"/>
        <v>--</v>
      </c>
      <c r="BG535" s="151" t="str">
        <f t="shared" si="182"/>
        <v>--</v>
      </c>
      <c r="BH535" s="149" t="str">
        <f t="shared" ref="BH535:BH566" si="186">IF(AND(H535="",M535="",AC535="",AL535="",AX535=""), "--", IF(AND(H535&gt;=M535,H535&gt;=AC535,H535&gt;=AL535,H535&gt;=AX535), F535, IF(AND(M535&gt;=AC535,M535&gt;=AL535,M535&gt;=AX535), L535, IF(AND(AC535&gt;=AL535,AC535&gt;=AX535), AB535, IF(AL535&gt;=AX535, AK535, IF(ISNUMBER(AX535), AW535, "--"))))))</f>
        <v>--</v>
      </c>
      <c r="BI535" s="150" t="str">
        <f t="shared" ref="BI535:BI566" si="187">IF(BH535="","--", IF(BH535=F535,"A","--"))</f>
        <v>--</v>
      </c>
      <c r="BJ535" s="150" t="str">
        <f t="shared" ref="BJ535:BJ566" si="188">IF(BH535="--","--", IF(BH535=L535,"T", IF(BH535=AB535,"O", IF(BH535=AK535,"I", IF(BH535=AW535,"P", IF(BH535=F535,"A"))))))</f>
        <v>--</v>
      </c>
      <c r="BK535" s="151" t="str">
        <f t="shared" ref="BK535:BK566" si="189">IF(AND(H535="",M535="",AC535="",AL535="",AX535=""), "--", IF(AND(H535&gt;=M535,H535&gt;=AC535,H535&gt;=AL535,H535&gt;=AX535), H535, IF(AND(M535&gt;=AC535,M535&gt;=AL535,M535&gt;=AX535), M535, IF(AND(AC535&gt;=AL535,AC535&gt;=AX535), AC535, IF(AL535&gt;=AX535, AL535, IF(ISNUMBER(AX535), AX535, "--"))))))</f>
        <v>--</v>
      </c>
      <c r="BL535" s="49" t="str">
        <f t="shared" si="184"/>
        <v/>
      </c>
      <c r="BM535" s="50" t="str">
        <f t="shared" si="185"/>
        <v/>
      </c>
      <c r="BN535" s="49" t="str">
        <f t="shared" si="175"/>
        <v/>
      </c>
      <c r="BO535" s="50" t="str">
        <f t="shared" si="176"/>
        <v/>
      </c>
      <c r="BP535" s="50"/>
      <c r="BQ535" s="50"/>
      <c r="BR535" s="51"/>
      <c r="BS535" s="51"/>
      <c r="BT535" s="51"/>
      <c r="BU535" s="51"/>
      <c r="BV535" s="50">
        <v>1</v>
      </c>
      <c r="BW535" s="50">
        <v>1</v>
      </c>
      <c r="BX535" s="50">
        <v>200</v>
      </c>
      <c r="BY535" s="50">
        <v>24</v>
      </c>
    </row>
    <row r="536" spans="1:77" s="48" customFormat="1" ht="15" customHeight="1">
      <c r="A536" s="223">
        <v>579</v>
      </c>
      <c r="B536" s="169" t="s">
        <v>969</v>
      </c>
      <c r="C536" s="57" t="s">
        <v>970</v>
      </c>
      <c r="D536" s="303" t="s">
        <v>1495</v>
      </c>
      <c r="E536" s="153"/>
      <c r="F536" s="153"/>
      <c r="G536" s="154"/>
      <c r="H536" s="154"/>
      <c r="I536" s="67"/>
      <c r="J536" s="67"/>
      <c r="K536" s="72"/>
      <c r="L536" s="54"/>
      <c r="M536" s="55"/>
      <c r="N536" s="54"/>
      <c r="O536" s="55"/>
      <c r="P536" s="54"/>
      <c r="Q536" s="55"/>
      <c r="R536" s="54"/>
      <c r="S536" s="55"/>
      <c r="T536" s="54"/>
      <c r="U536" s="55"/>
      <c r="V536" s="56"/>
      <c r="W536" s="55"/>
      <c r="X536" s="56"/>
      <c r="Y536" s="55"/>
      <c r="Z536" s="56"/>
      <c r="AA536" s="55"/>
      <c r="AB536" s="56">
        <v>3</v>
      </c>
      <c r="AC536" s="55">
        <v>38384</v>
      </c>
      <c r="AD536" s="56"/>
      <c r="AE536" s="55"/>
      <c r="AF536" s="56"/>
      <c r="AG536" s="56" t="str">
        <f t="shared" si="179"/>
        <v/>
      </c>
      <c r="AH536" s="55"/>
      <c r="AI536" s="56"/>
      <c r="AJ536" s="55"/>
      <c r="AK536" s="56"/>
      <c r="AL536" s="55"/>
      <c r="AM536" s="54"/>
      <c r="AN536" s="54" t="str">
        <f t="shared" si="178"/>
        <v/>
      </c>
      <c r="AO536" s="55"/>
      <c r="AP536" s="54"/>
      <c r="AQ536" s="55"/>
      <c r="AR536" s="54"/>
      <c r="AS536" s="55"/>
      <c r="AT536" s="54"/>
      <c r="AU536" s="56" t="str">
        <f t="shared" si="183"/>
        <v/>
      </c>
      <c r="AV536" s="56"/>
      <c r="AW536" s="54"/>
      <c r="AX536" s="54"/>
      <c r="AY536" s="69">
        <f t="shared" si="177"/>
        <v>1</v>
      </c>
      <c r="AZ536" s="69">
        <v>1</v>
      </c>
      <c r="BA536" s="50"/>
      <c r="BB536" s="51"/>
      <c r="BC536" s="51"/>
      <c r="BD536" s="149" t="str">
        <f t="shared" si="181"/>
        <v>--</v>
      </c>
      <c r="BE536" s="150" t="str">
        <f t="shared" si="180"/>
        <v>--</v>
      </c>
      <c r="BF536" s="150" t="str">
        <f t="shared" si="166"/>
        <v>--</v>
      </c>
      <c r="BG536" s="151" t="str">
        <f t="shared" si="182"/>
        <v>--</v>
      </c>
      <c r="BH536" s="149">
        <f t="shared" si="186"/>
        <v>3</v>
      </c>
      <c r="BI536" s="150" t="str">
        <f t="shared" si="187"/>
        <v>--</v>
      </c>
      <c r="BJ536" s="150" t="str">
        <f t="shared" si="188"/>
        <v>O</v>
      </c>
      <c r="BK536" s="151">
        <f t="shared" si="189"/>
        <v>38384</v>
      </c>
      <c r="BL536" s="49" t="str">
        <f t="shared" si="184"/>
        <v/>
      </c>
      <c r="BM536" s="50" t="str">
        <f t="shared" si="185"/>
        <v/>
      </c>
      <c r="BN536" s="49" t="str">
        <f t="shared" si="175"/>
        <v/>
      </c>
      <c r="BO536" s="50" t="str">
        <f t="shared" si="176"/>
        <v/>
      </c>
      <c r="BP536" s="50"/>
      <c r="BQ536" s="50"/>
      <c r="BR536" s="51"/>
      <c r="BS536" s="51"/>
      <c r="BT536" s="51"/>
      <c r="BU536" s="51"/>
      <c r="BV536" s="50">
        <v>1</v>
      </c>
      <c r="BW536" s="50">
        <v>1</v>
      </c>
      <c r="BX536" s="50">
        <v>1</v>
      </c>
      <c r="BY536" s="50">
        <v>1</v>
      </c>
    </row>
    <row r="537" spans="1:77" s="48" customFormat="1" ht="15" customHeight="1">
      <c r="A537" s="223">
        <v>580</v>
      </c>
      <c r="B537" s="169" t="s">
        <v>971</v>
      </c>
      <c r="C537" s="53" t="s">
        <v>1297</v>
      </c>
      <c r="D537" s="13"/>
      <c r="E537" s="132"/>
      <c r="F537" s="132"/>
      <c r="G537" s="152"/>
      <c r="H537" s="152"/>
      <c r="I537" s="66"/>
      <c r="J537" s="66"/>
      <c r="K537" s="52"/>
      <c r="L537" s="54"/>
      <c r="M537" s="55"/>
      <c r="N537" s="54"/>
      <c r="O537" s="55"/>
      <c r="P537" s="54"/>
      <c r="Q537" s="55"/>
      <c r="R537" s="54"/>
      <c r="S537" s="55"/>
      <c r="T537" s="54"/>
      <c r="U537" s="55"/>
      <c r="V537" s="56"/>
      <c r="W537" s="55"/>
      <c r="X537" s="56"/>
      <c r="Y537" s="55"/>
      <c r="Z537" s="56"/>
      <c r="AA537" s="55"/>
      <c r="AB537" s="56"/>
      <c r="AC537" s="55"/>
      <c r="AD537" s="56"/>
      <c r="AE537" s="55"/>
      <c r="AF537" s="56"/>
      <c r="AG537" s="56" t="str">
        <f t="shared" si="179"/>
        <v/>
      </c>
      <c r="AH537" s="55"/>
      <c r="AI537" s="56"/>
      <c r="AJ537" s="55"/>
      <c r="AK537" s="56"/>
      <c r="AL537" s="55"/>
      <c r="AM537" s="54"/>
      <c r="AN537" s="54" t="str">
        <f t="shared" si="178"/>
        <v/>
      </c>
      <c r="AO537" s="55"/>
      <c r="AP537" s="54">
        <v>5.0000000000000001E-3</v>
      </c>
      <c r="AQ537" s="55">
        <v>33573</v>
      </c>
      <c r="AR537" s="54"/>
      <c r="AS537" s="55"/>
      <c r="AT537" s="54"/>
      <c r="AU537" s="56" t="str">
        <f t="shared" si="183"/>
        <v/>
      </c>
      <c r="AV537" s="56"/>
      <c r="AW537" s="54"/>
      <c r="AX537" s="54"/>
      <c r="AY537" s="69" t="str">
        <f t="shared" si="177"/>
        <v/>
      </c>
      <c r="AZ537" s="69"/>
      <c r="BA537" s="50"/>
      <c r="BB537" s="51"/>
      <c r="BC537" s="51"/>
      <c r="BD537" s="149" t="str">
        <f t="shared" si="181"/>
        <v>--</v>
      </c>
      <c r="BE537" s="150" t="str">
        <f t="shared" si="180"/>
        <v>--</v>
      </c>
      <c r="BF537" s="150" t="str">
        <f t="shared" si="166"/>
        <v>--</v>
      </c>
      <c r="BG537" s="151" t="str">
        <f t="shared" si="182"/>
        <v>--</v>
      </c>
      <c r="BH537" s="149" t="str">
        <f t="shared" si="186"/>
        <v>--</v>
      </c>
      <c r="BI537" s="150" t="str">
        <f t="shared" si="187"/>
        <v>--</v>
      </c>
      <c r="BJ537" s="150" t="str">
        <f t="shared" si="188"/>
        <v>--</v>
      </c>
      <c r="BK537" s="151" t="str">
        <f t="shared" si="189"/>
        <v>--</v>
      </c>
      <c r="BL537" s="49" t="str">
        <f t="shared" si="184"/>
        <v/>
      </c>
      <c r="BM537" s="50" t="str">
        <f t="shared" si="185"/>
        <v/>
      </c>
      <c r="BN537" s="49" t="str">
        <f t="shared" si="175"/>
        <v/>
      </c>
      <c r="BO537" s="50" t="str">
        <f t="shared" si="176"/>
        <v/>
      </c>
      <c r="BP537" s="50"/>
      <c r="BQ537" s="50"/>
      <c r="BR537" s="51"/>
      <c r="BS537" s="51"/>
      <c r="BT537" s="51"/>
      <c r="BU537" s="51"/>
      <c r="BV537" s="50">
        <v>1</v>
      </c>
      <c r="BW537" s="50">
        <v>1</v>
      </c>
      <c r="BX537" s="50">
        <v>1</v>
      </c>
      <c r="BY537" s="50">
        <v>1</v>
      </c>
    </row>
    <row r="538" spans="1:77" s="48" customFormat="1" ht="15" customHeight="1">
      <c r="A538" s="223">
        <v>354</v>
      </c>
      <c r="B538" s="291">
        <v>354</v>
      </c>
      <c r="C538" s="53" t="s">
        <v>972</v>
      </c>
      <c r="D538" s="13"/>
      <c r="E538" s="132"/>
      <c r="F538" s="132"/>
      <c r="G538" s="152"/>
      <c r="H538" s="152"/>
      <c r="I538" s="66"/>
      <c r="J538" s="66"/>
      <c r="K538" s="52"/>
      <c r="L538" s="54"/>
      <c r="M538" s="55"/>
      <c r="N538" s="54"/>
      <c r="O538" s="55"/>
      <c r="P538" s="54"/>
      <c r="Q538" s="55"/>
      <c r="R538" s="54"/>
      <c r="S538" s="55"/>
      <c r="T538" s="54"/>
      <c r="U538" s="55"/>
      <c r="V538" s="56"/>
      <c r="W538" s="55"/>
      <c r="X538" s="56"/>
      <c r="Y538" s="55"/>
      <c r="Z538" s="56"/>
      <c r="AA538" s="55"/>
      <c r="AB538" s="56"/>
      <c r="AC538" s="55"/>
      <c r="AD538" s="56"/>
      <c r="AE538" s="55"/>
      <c r="AF538" s="56"/>
      <c r="AG538" s="56" t="str">
        <f t="shared" si="179"/>
        <v/>
      </c>
      <c r="AH538" s="55"/>
      <c r="AI538" s="56"/>
      <c r="AJ538" s="55"/>
      <c r="AK538" s="56"/>
      <c r="AL538" s="55"/>
      <c r="AM538" s="54"/>
      <c r="AN538" s="54" t="str">
        <f t="shared" si="178"/>
        <v/>
      </c>
      <c r="AO538" s="55"/>
      <c r="AP538" s="54"/>
      <c r="AQ538" s="55"/>
      <c r="AR538" s="54"/>
      <c r="AS538" s="55"/>
      <c r="AT538" s="54"/>
      <c r="AU538" s="56" t="str">
        <f t="shared" si="183"/>
        <v/>
      </c>
      <c r="AV538" s="56"/>
      <c r="AW538" s="54"/>
      <c r="AX538" s="54"/>
      <c r="AY538" s="69" t="str">
        <f t="shared" si="177"/>
        <v/>
      </c>
      <c r="AZ538" s="69"/>
      <c r="BA538" s="50"/>
      <c r="BB538" s="51"/>
      <c r="BC538" s="51"/>
      <c r="BD538" s="149" t="str">
        <f t="shared" si="181"/>
        <v>--</v>
      </c>
      <c r="BE538" s="150" t="str">
        <f t="shared" si="180"/>
        <v>--</v>
      </c>
      <c r="BF538" s="150" t="str">
        <f t="shared" si="166"/>
        <v>--</v>
      </c>
      <c r="BG538" s="151" t="str">
        <f t="shared" si="182"/>
        <v>--</v>
      </c>
      <c r="BH538" s="149" t="str">
        <f t="shared" si="186"/>
        <v>--</v>
      </c>
      <c r="BI538" s="150" t="str">
        <f t="shared" si="187"/>
        <v>--</v>
      </c>
      <c r="BJ538" s="150" t="str">
        <f t="shared" si="188"/>
        <v>--</v>
      </c>
      <c r="BK538" s="151" t="str">
        <f t="shared" si="189"/>
        <v>--</v>
      </c>
      <c r="BL538" s="49" t="str">
        <f t="shared" si="184"/>
        <v/>
      </c>
      <c r="BM538" s="50" t="str">
        <f t="shared" si="185"/>
        <v/>
      </c>
      <c r="BN538" s="49" t="str">
        <f t="shared" si="175"/>
        <v/>
      </c>
      <c r="BO538" s="50" t="str">
        <f t="shared" si="176"/>
        <v/>
      </c>
      <c r="BP538" s="50"/>
      <c r="BQ538" s="50"/>
      <c r="BR538" s="51"/>
      <c r="BS538" s="51"/>
      <c r="BT538" s="51"/>
      <c r="BU538" s="51"/>
      <c r="BV538" s="50">
        <v>1</v>
      </c>
      <c r="BW538" s="50">
        <v>1</v>
      </c>
      <c r="BX538" s="50">
        <v>1</v>
      </c>
      <c r="BY538" s="50">
        <v>1</v>
      </c>
    </row>
    <row r="539" spans="1:77" s="48" customFormat="1" ht="15" customHeight="1">
      <c r="A539" s="223">
        <v>582</v>
      </c>
      <c r="B539" s="169" t="s">
        <v>973</v>
      </c>
      <c r="C539" s="53" t="s">
        <v>974</v>
      </c>
      <c r="D539" s="302" t="s">
        <v>1494</v>
      </c>
      <c r="E539" s="132"/>
      <c r="F539" s="132"/>
      <c r="G539" s="152"/>
      <c r="H539" s="152"/>
      <c r="I539" s="66"/>
      <c r="J539" s="66"/>
      <c r="K539" s="52"/>
      <c r="L539" s="54"/>
      <c r="M539" s="55"/>
      <c r="N539" s="54"/>
      <c r="O539" s="55"/>
      <c r="P539" s="54"/>
      <c r="Q539" s="55"/>
      <c r="R539" s="54"/>
      <c r="S539" s="55"/>
      <c r="T539" s="54"/>
      <c r="U539" s="55"/>
      <c r="V539" s="56"/>
      <c r="W539" s="55"/>
      <c r="X539" s="56">
        <v>8</v>
      </c>
      <c r="Y539" s="55">
        <v>36251</v>
      </c>
      <c r="Z539" s="56"/>
      <c r="AA539" s="55"/>
      <c r="AB539" s="56"/>
      <c r="AC539" s="55"/>
      <c r="AD539" s="56"/>
      <c r="AE539" s="55"/>
      <c r="AF539" s="56"/>
      <c r="AG539" s="56" t="str">
        <f t="shared" si="179"/>
        <v/>
      </c>
      <c r="AH539" s="55"/>
      <c r="AI539" s="56"/>
      <c r="AJ539" s="55"/>
      <c r="AK539" s="56"/>
      <c r="AL539" s="55"/>
      <c r="AM539" s="54"/>
      <c r="AN539" s="54" t="str">
        <f t="shared" si="178"/>
        <v/>
      </c>
      <c r="AO539" s="55"/>
      <c r="AP539" s="54"/>
      <c r="AQ539" s="55"/>
      <c r="AR539" s="54"/>
      <c r="AS539" s="55"/>
      <c r="AT539" s="54"/>
      <c r="AU539" s="56" t="str">
        <f t="shared" si="183"/>
        <v/>
      </c>
      <c r="AV539" s="56"/>
      <c r="AW539" s="54"/>
      <c r="AX539" s="54"/>
      <c r="AY539" s="69">
        <f t="shared" si="177"/>
        <v>1</v>
      </c>
      <c r="AZ539" s="69">
        <v>1</v>
      </c>
      <c r="BA539" s="50"/>
      <c r="BB539" s="51"/>
      <c r="BC539" s="51"/>
      <c r="BD539" s="149" t="str">
        <f t="shared" si="181"/>
        <v>--</v>
      </c>
      <c r="BE539" s="150" t="str">
        <f t="shared" si="180"/>
        <v>--</v>
      </c>
      <c r="BF539" s="150" t="str">
        <f t="shared" si="166"/>
        <v>--</v>
      </c>
      <c r="BG539" s="151" t="str">
        <f t="shared" si="182"/>
        <v>--</v>
      </c>
      <c r="BH539" s="149" t="str">
        <f t="shared" si="186"/>
        <v>--</v>
      </c>
      <c r="BI539" s="150" t="str">
        <f t="shared" si="187"/>
        <v>--</v>
      </c>
      <c r="BJ539" s="150" t="str">
        <f t="shared" si="188"/>
        <v>--</v>
      </c>
      <c r="BK539" s="151" t="str">
        <f t="shared" si="189"/>
        <v>--</v>
      </c>
      <c r="BL539" s="49">
        <f t="shared" si="184"/>
        <v>8</v>
      </c>
      <c r="BM539" s="50" t="str">
        <f t="shared" si="185"/>
        <v>O</v>
      </c>
      <c r="BN539" s="49">
        <f t="shared" si="175"/>
        <v>8</v>
      </c>
      <c r="BO539" s="50" t="str">
        <f t="shared" si="176"/>
        <v>O</v>
      </c>
      <c r="BP539" s="50"/>
      <c r="BQ539" s="50"/>
      <c r="BR539" s="51"/>
      <c r="BS539" s="51"/>
      <c r="BT539" s="51"/>
      <c r="BU539" s="51"/>
      <c r="BV539" s="50">
        <v>1</v>
      </c>
      <c r="BW539" s="50">
        <v>1</v>
      </c>
      <c r="BX539" s="50">
        <v>1</v>
      </c>
      <c r="BY539" s="50">
        <v>1</v>
      </c>
    </row>
    <row r="540" spans="1:77" s="48" customFormat="1" ht="15" customHeight="1">
      <c r="A540" s="223">
        <v>583</v>
      </c>
      <c r="B540" s="169" t="s">
        <v>975</v>
      </c>
      <c r="C540" s="57" t="s">
        <v>976</v>
      </c>
      <c r="D540" s="57"/>
      <c r="E540" s="153"/>
      <c r="F540" s="153"/>
      <c r="G540" s="154"/>
      <c r="H540" s="154"/>
      <c r="I540" s="67"/>
      <c r="J540" s="67"/>
      <c r="K540" s="72"/>
      <c r="L540" s="54"/>
      <c r="M540" s="55"/>
      <c r="N540" s="54"/>
      <c r="O540" s="55"/>
      <c r="P540" s="54"/>
      <c r="Q540" s="55"/>
      <c r="R540" s="54"/>
      <c r="S540" s="55"/>
      <c r="T540" s="54"/>
      <c r="U540" s="55"/>
      <c r="V540" s="56"/>
      <c r="W540" s="55"/>
      <c r="X540" s="56"/>
      <c r="Y540" s="55"/>
      <c r="Z540" s="56"/>
      <c r="AA540" s="55"/>
      <c r="AB540" s="56"/>
      <c r="AC540" s="55"/>
      <c r="AD540" s="56"/>
      <c r="AE540" s="55"/>
      <c r="AF540" s="56"/>
      <c r="AG540" s="56" t="str">
        <f t="shared" si="179"/>
        <v/>
      </c>
      <c r="AH540" s="55"/>
      <c r="AI540" s="56"/>
      <c r="AJ540" s="55"/>
      <c r="AK540" s="56"/>
      <c r="AL540" s="55"/>
      <c r="AM540" s="54"/>
      <c r="AN540" s="54" t="str">
        <f t="shared" si="178"/>
        <v/>
      </c>
      <c r="AO540" s="55"/>
      <c r="AP540" s="54"/>
      <c r="AQ540" s="55"/>
      <c r="AR540" s="54"/>
      <c r="AS540" s="55"/>
      <c r="AT540" s="54"/>
      <c r="AU540" s="56" t="str">
        <f t="shared" si="183"/>
        <v/>
      </c>
      <c r="AV540" s="56"/>
      <c r="AW540" s="54"/>
      <c r="AX540" s="54"/>
      <c r="AY540" s="69" t="str">
        <f t="shared" si="177"/>
        <v/>
      </c>
      <c r="AZ540" s="69"/>
      <c r="BA540" s="50"/>
      <c r="BB540" s="51"/>
      <c r="BC540" s="51"/>
      <c r="BD540" s="149" t="str">
        <f t="shared" si="181"/>
        <v>--</v>
      </c>
      <c r="BE540" s="150" t="str">
        <f t="shared" si="180"/>
        <v>--</v>
      </c>
      <c r="BF540" s="150" t="str">
        <f t="shared" si="166"/>
        <v>--</v>
      </c>
      <c r="BG540" s="151" t="str">
        <f t="shared" si="182"/>
        <v>--</v>
      </c>
      <c r="BH540" s="149" t="str">
        <f t="shared" si="186"/>
        <v>--</v>
      </c>
      <c r="BI540" s="150" t="str">
        <f t="shared" si="187"/>
        <v>--</v>
      </c>
      <c r="BJ540" s="150" t="str">
        <f t="shared" si="188"/>
        <v>--</v>
      </c>
      <c r="BK540" s="151" t="str">
        <f t="shared" si="189"/>
        <v>--</v>
      </c>
      <c r="BL540" s="49" t="str">
        <f t="shared" si="184"/>
        <v/>
      </c>
      <c r="BM540" s="50" t="str">
        <f t="shared" si="185"/>
        <v/>
      </c>
      <c r="BN540" s="49" t="str">
        <f t="shared" si="175"/>
        <v/>
      </c>
      <c r="BO540" s="50" t="str">
        <f t="shared" si="176"/>
        <v/>
      </c>
      <c r="BP540" s="50"/>
      <c r="BQ540" s="50"/>
      <c r="BR540" s="51"/>
      <c r="BS540" s="51"/>
      <c r="BT540" s="51"/>
      <c r="BU540" s="51"/>
      <c r="BV540" s="50">
        <v>1</v>
      </c>
      <c r="BW540" s="50">
        <v>1</v>
      </c>
      <c r="BX540" s="50">
        <v>1</v>
      </c>
      <c r="BY540" s="50">
        <v>1</v>
      </c>
    </row>
    <row r="541" spans="1:77" s="48" customFormat="1" ht="15" customHeight="1">
      <c r="A541" s="223">
        <v>584</v>
      </c>
      <c r="B541" s="169" t="s">
        <v>977</v>
      </c>
      <c r="C541" s="57" t="s">
        <v>978</v>
      </c>
      <c r="D541" s="57"/>
      <c r="E541" s="153"/>
      <c r="F541" s="153"/>
      <c r="G541" s="154"/>
      <c r="H541" s="154"/>
      <c r="I541" s="67"/>
      <c r="J541" s="67"/>
      <c r="K541" s="72"/>
      <c r="L541" s="54"/>
      <c r="M541" s="55"/>
      <c r="N541" s="54"/>
      <c r="O541" s="55"/>
      <c r="P541" s="54"/>
      <c r="Q541" s="55"/>
      <c r="R541" s="54"/>
      <c r="S541" s="55"/>
      <c r="T541" s="54"/>
      <c r="U541" s="55"/>
      <c r="V541" s="56"/>
      <c r="W541" s="55"/>
      <c r="X541" s="56"/>
      <c r="Y541" s="55"/>
      <c r="Z541" s="56"/>
      <c r="AA541" s="55"/>
      <c r="AB541" s="56"/>
      <c r="AC541" s="55"/>
      <c r="AD541" s="56"/>
      <c r="AE541" s="55"/>
      <c r="AF541" s="56"/>
      <c r="AG541" s="56" t="str">
        <f t="shared" si="179"/>
        <v/>
      </c>
      <c r="AH541" s="55"/>
      <c r="AI541" s="56"/>
      <c r="AJ541" s="55"/>
      <c r="AK541" s="56"/>
      <c r="AL541" s="55"/>
      <c r="AM541" s="54"/>
      <c r="AN541" s="54" t="str">
        <f t="shared" si="178"/>
        <v/>
      </c>
      <c r="AO541" s="55"/>
      <c r="AP541" s="54"/>
      <c r="AQ541" s="55"/>
      <c r="AR541" s="54"/>
      <c r="AS541" s="55"/>
      <c r="AT541" s="54"/>
      <c r="AU541" s="56" t="str">
        <f t="shared" si="183"/>
        <v/>
      </c>
      <c r="AV541" s="56"/>
      <c r="AW541" s="54"/>
      <c r="AX541" s="54"/>
      <c r="AY541" s="69" t="str">
        <f t="shared" si="177"/>
        <v/>
      </c>
      <c r="AZ541" s="69"/>
      <c r="BA541" s="50"/>
      <c r="BB541" s="51"/>
      <c r="BC541" s="51"/>
      <c r="BD541" s="149" t="str">
        <f t="shared" si="181"/>
        <v>--</v>
      </c>
      <c r="BE541" s="150" t="str">
        <f t="shared" si="180"/>
        <v>--</v>
      </c>
      <c r="BF541" s="150" t="str">
        <f t="shared" ref="BF541:BF604" si="190">IF(BD541="--","--", IF(BD541=AG541,"O", IF(BD541=AN541,"I", IF(BD541=AU541,"P", IF(BD541=F541,"A")))))</f>
        <v>--</v>
      </c>
      <c r="BG541" s="151" t="str">
        <f t="shared" si="182"/>
        <v>--</v>
      </c>
      <c r="BH541" s="149" t="str">
        <f t="shared" si="186"/>
        <v>--</v>
      </c>
      <c r="BI541" s="150" t="str">
        <f t="shared" si="187"/>
        <v>--</v>
      </c>
      <c r="BJ541" s="150" t="str">
        <f t="shared" si="188"/>
        <v>--</v>
      </c>
      <c r="BK541" s="151" t="str">
        <f t="shared" si="189"/>
        <v>--</v>
      </c>
      <c r="BL541" s="49" t="str">
        <f t="shared" si="184"/>
        <v/>
      </c>
      <c r="BM541" s="50" t="str">
        <f t="shared" si="185"/>
        <v/>
      </c>
      <c r="BN541" s="49" t="str">
        <f t="shared" si="175"/>
        <v/>
      </c>
      <c r="BO541" s="50" t="str">
        <f t="shared" si="176"/>
        <v/>
      </c>
      <c r="BP541" s="50"/>
      <c r="BQ541" s="50"/>
      <c r="BR541" s="51"/>
      <c r="BS541" s="51"/>
      <c r="BT541" s="51"/>
      <c r="BU541" s="51"/>
      <c r="BV541" s="50">
        <v>1</v>
      </c>
      <c r="BW541" s="50">
        <v>1</v>
      </c>
      <c r="BX541" s="50">
        <v>1</v>
      </c>
      <c r="BY541" s="50">
        <v>1</v>
      </c>
    </row>
    <row r="542" spans="1:77" s="48" customFormat="1" ht="15" customHeight="1">
      <c r="A542" s="223">
        <v>585</v>
      </c>
      <c r="B542" s="169" t="s">
        <v>979</v>
      </c>
      <c r="C542" s="53" t="s">
        <v>980</v>
      </c>
      <c r="D542" s="302" t="s">
        <v>1494</v>
      </c>
      <c r="E542" s="132">
        <v>1000</v>
      </c>
      <c r="F542" s="132">
        <f>AK542</f>
        <v>1000</v>
      </c>
      <c r="G542" s="152"/>
      <c r="H542" s="152">
        <v>43231</v>
      </c>
      <c r="I542" s="66" t="s">
        <v>36</v>
      </c>
      <c r="J542" s="66">
        <v>21000</v>
      </c>
      <c r="K542" s="52" t="s">
        <v>25</v>
      </c>
      <c r="L542" s="54">
        <v>850</v>
      </c>
      <c r="M542" s="55">
        <v>40483</v>
      </c>
      <c r="N542" s="54"/>
      <c r="O542" s="55"/>
      <c r="P542" s="54">
        <v>21000</v>
      </c>
      <c r="Q542" s="55">
        <v>40483</v>
      </c>
      <c r="R542" s="54"/>
      <c r="S542" s="55"/>
      <c r="T542" s="54"/>
      <c r="U542" s="55"/>
      <c r="V542" s="56"/>
      <c r="W542" s="55"/>
      <c r="X542" s="56">
        <v>21000</v>
      </c>
      <c r="Y542" s="55">
        <v>36251</v>
      </c>
      <c r="Z542" s="56"/>
      <c r="AA542" s="55"/>
      <c r="AB542" s="56">
        <v>900</v>
      </c>
      <c r="AC542" s="55">
        <v>36617</v>
      </c>
      <c r="AD542" s="56"/>
      <c r="AE542" s="55"/>
      <c r="AF542" s="56"/>
      <c r="AG542" s="56" t="str">
        <f t="shared" si="179"/>
        <v/>
      </c>
      <c r="AH542" s="55"/>
      <c r="AI542" s="56"/>
      <c r="AJ542" s="55"/>
      <c r="AK542" s="56">
        <v>1000</v>
      </c>
      <c r="AL542" s="55">
        <v>31778</v>
      </c>
      <c r="AM542" s="54"/>
      <c r="AN542" s="54" t="str">
        <f t="shared" si="178"/>
        <v/>
      </c>
      <c r="AO542" s="55"/>
      <c r="AP542" s="54"/>
      <c r="AQ542" s="55"/>
      <c r="AR542" s="54"/>
      <c r="AS542" s="55"/>
      <c r="AT542" s="54"/>
      <c r="AU542" s="56" t="str">
        <f t="shared" si="183"/>
        <v/>
      </c>
      <c r="AV542" s="56"/>
      <c r="AW542" s="54"/>
      <c r="AX542" s="54"/>
      <c r="AY542" s="69">
        <f t="shared" si="177"/>
        <v>1</v>
      </c>
      <c r="AZ542" s="69">
        <v>1</v>
      </c>
      <c r="BA542" s="50"/>
      <c r="BB542" s="51"/>
      <c r="BC542" s="51"/>
      <c r="BD542" s="149" t="str">
        <f t="shared" si="181"/>
        <v>--</v>
      </c>
      <c r="BE542" s="150" t="str">
        <f t="shared" si="180"/>
        <v>--</v>
      </c>
      <c r="BF542" s="150" t="str">
        <f t="shared" si="190"/>
        <v>--</v>
      </c>
      <c r="BG542" s="151" t="str">
        <f t="shared" si="182"/>
        <v>--</v>
      </c>
      <c r="BH542" s="149">
        <f t="shared" si="186"/>
        <v>1000</v>
      </c>
      <c r="BI542" s="150" t="str">
        <f t="shared" si="187"/>
        <v>A</v>
      </c>
      <c r="BJ542" s="150" t="str">
        <f t="shared" si="188"/>
        <v>I</v>
      </c>
      <c r="BK542" s="151">
        <f t="shared" si="189"/>
        <v>43231</v>
      </c>
      <c r="BL542" s="49">
        <f t="shared" si="184"/>
        <v>21000</v>
      </c>
      <c r="BM542" s="50" t="str">
        <f t="shared" si="185"/>
        <v>S</v>
      </c>
      <c r="BN542" s="49">
        <f t="shared" si="175"/>
        <v>21000</v>
      </c>
      <c r="BO542" s="50" t="str">
        <f t="shared" si="176"/>
        <v>S</v>
      </c>
      <c r="BP542" s="50"/>
      <c r="BQ542" s="50"/>
      <c r="BR542" s="51"/>
      <c r="BS542" s="51"/>
      <c r="BT542" s="51"/>
      <c r="BU542" s="51"/>
      <c r="BV542" s="50">
        <v>1</v>
      </c>
      <c r="BW542" s="50">
        <v>1</v>
      </c>
      <c r="BX542" s="50">
        <v>1</v>
      </c>
      <c r="BY542" s="50">
        <v>1</v>
      </c>
    </row>
    <row r="543" spans="1:77" s="48" customFormat="1" ht="15" customHeight="1">
      <c r="A543" s="223">
        <v>586</v>
      </c>
      <c r="B543" s="169" t="s">
        <v>981</v>
      </c>
      <c r="C543" s="53" t="s">
        <v>982</v>
      </c>
      <c r="D543" s="13"/>
      <c r="E543" s="132"/>
      <c r="F543" s="132"/>
      <c r="G543" s="152"/>
      <c r="H543" s="152"/>
      <c r="I543" s="66"/>
      <c r="J543" s="66"/>
      <c r="K543" s="52" t="s">
        <v>25</v>
      </c>
      <c r="L543" s="54"/>
      <c r="M543" s="55"/>
      <c r="N543" s="54"/>
      <c r="O543" s="55"/>
      <c r="P543" s="54"/>
      <c r="Q543" s="55"/>
      <c r="R543" s="54"/>
      <c r="S543" s="55"/>
      <c r="T543" s="54"/>
      <c r="U543" s="55"/>
      <c r="V543" s="56"/>
      <c r="W543" s="55"/>
      <c r="X543" s="56"/>
      <c r="Y543" s="55"/>
      <c r="Z543" s="56"/>
      <c r="AA543" s="55"/>
      <c r="AB543" s="56"/>
      <c r="AC543" s="55"/>
      <c r="AD543" s="56"/>
      <c r="AE543" s="55"/>
      <c r="AF543" s="56"/>
      <c r="AG543" s="56" t="str">
        <f t="shared" si="179"/>
        <v/>
      </c>
      <c r="AH543" s="55"/>
      <c r="AI543" s="56"/>
      <c r="AJ543" s="55"/>
      <c r="AK543" s="56"/>
      <c r="AL543" s="55"/>
      <c r="AM543" s="54"/>
      <c r="AN543" s="54" t="str">
        <f t="shared" si="178"/>
        <v/>
      </c>
      <c r="AO543" s="55"/>
      <c r="AP543" s="54"/>
      <c r="AQ543" s="55"/>
      <c r="AR543" s="54"/>
      <c r="AS543" s="55"/>
      <c r="AT543" s="54"/>
      <c r="AU543" s="56" t="str">
        <f t="shared" si="183"/>
        <v/>
      </c>
      <c r="AV543" s="56"/>
      <c r="AW543" s="54"/>
      <c r="AX543" s="54"/>
      <c r="AY543" s="69" t="str">
        <f t="shared" si="177"/>
        <v/>
      </c>
      <c r="AZ543" s="69"/>
      <c r="BA543" s="50"/>
      <c r="BB543" s="51"/>
      <c r="BC543" s="51"/>
      <c r="BD543" s="149" t="str">
        <f t="shared" si="181"/>
        <v>--</v>
      </c>
      <c r="BE543" s="150" t="str">
        <f t="shared" si="180"/>
        <v>--</v>
      </c>
      <c r="BF543" s="150" t="str">
        <f t="shared" si="190"/>
        <v>--</v>
      </c>
      <c r="BG543" s="151" t="str">
        <f t="shared" si="182"/>
        <v>--</v>
      </c>
      <c r="BH543" s="149" t="str">
        <f t="shared" si="186"/>
        <v>--</v>
      </c>
      <c r="BI543" s="150" t="str">
        <f t="shared" si="187"/>
        <v>--</v>
      </c>
      <c r="BJ543" s="150" t="str">
        <f t="shared" si="188"/>
        <v>--</v>
      </c>
      <c r="BK543" s="151" t="str">
        <f t="shared" si="189"/>
        <v>--</v>
      </c>
      <c r="BL543" s="49" t="str">
        <f t="shared" si="184"/>
        <v/>
      </c>
      <c r="BM543" s="50" t="str">
        <f t="shared" si="185"/>
        <v/>
      </c>
      <c r="BN543" s="49" t="str">
        <f t="shared" si="175"/>
        <v/>
      </c>
      <c r="BO543" s="50" t="str">
        <f t="shared" si="176"/>
        <v/>
      </c>
      <c r="BP543" s="50"/>
      <c r="BQ543" s="50"/>
      <c r="BR543" s="51"/>
      <c r="BS543" s="51"/>
      <c r="BT543" s="51"/>
      <c r="BU543" s="51"/>
      <c r="BV543" s="50">
        <v>1</v>
      </c>
      <c r="BW543" s="50">
        <v>1</v>
      </c>
      <c r="BX543" s="50">
        <v>1</v>
      </c>
      <c r="BY543" s="50">
        <v>1</v>
      </c>
    </row>
    <row r="544" spans="1:77" s="48" customFormat="1" ht="15" customHeight="1">
      <c r="A544" s="223">
        <v>587</v>
      </c>
      <c r="B544" s="169" t="s">
        <v>983</v>
      </c>
      <c r="C544" s="57" t="s">
        <v>984</v>
      </c>
      <c r="D544" s="57"/>
      <c r="E544" s="153"/>
      <c r="F544" s="153"/>
      <c r="G544" s="154"/>
      <c r="H544" s="154"/>
      <c r="I544" s="67"/>
      <c r="J544" s="67"/>
      <c r="K544" s="72"/>
      <c r="L544" s="54"/>
      <c r="M544" s="55"/>
      <c r="N544" s="54"/>
      <c r="O544" s="55"/>
      <c r="P544" s="54"/>
      <c r="Q544" s="55"/>
      <c r="R544" s="54"/>
      <c r="S544" s="55"/>
      <c r="T544" s="54"/>
      <c r="U544" s="55"/>
      <c r="V544" s="56"/>
      <c r="W544" s="55"/>
      <c r="X544" s="56"/>
      <c r="Y544" s="55"/>
      <c r="Z544" s="56"/>
      <c r="AA544" s="55"/>
      <c r="AB544" s="56"/>
      <c r="AC544" s="55"/>
      <c r="AD544" s="56"/>
      <c r="AE544" s="55"/>
      <c r="AF544" s="56"/>
      <c r="AG544" s="56" t="str">
        <f t="shared" si="179"/>
        <v/>
      </c>
      <c r="AH544" s="55"/>
      <c r="AI544" s="56"/>
      <c r="AJ544" s="55"/>
      <c r="AK544" s="56"/>
      <c r="AL544" s="55"/>
      <c r="AM544" s="54"/>
      <c r="AN544" s="54" t="str">
        <f t="shared" si="178"/>
        <v/>
      </c>
      <c r="AO544" s="55"/>
      <c r="AP544" s="54"/>
      <c r="AQ544" s="55"/>
      <c r="AR544" s="54"/>
      <c r="AS544" s="55"/>
      <c r="AT544" s="54"/>
      <c r="AU544" s="56" t="str">
        <f t="shared" si="183"/>
        <v/>
      </c>
      <c r="AV544" s="56"/>
      <c r="AW544" s="54"/>
      <c r="AX544" s="54"/>
      <c r="AY544" s="69" t="str">
        <f t="shared" si="177"/>
        <v/>
      </c>
      <c r="AZ544" s="69"/>
      <c r="BA544" s="50"/>
      <c r="BB544" s="51"/>
      <c r="BC544" s="51"/>
      <c r="BD544" s="149" t="str">
        <f t="shared" si="181"/>
        <v>--</v>
      </c>
      <c r="BE544" s="150" t="str">
        <f t="shared" si="180"/>
        <v>--</v>
      </c>
      <c r="BF544" s="150" t="str">
        <f t="shared" si="190"/>
        <v>--</v>
      </c>
      <c r="BG544" s="151" t="str">
        <f t="shared" si="182"/>
        <v>--</v>
      </c>
      <c r="BH544" s="149" t="str">
        <f t="shared" si="186"/>
        <v>--</v>
      </c>
      <c r="BI544" s="150" t="str">
        <f t="shared" si="187"/>
        <v>--</v>
      </c>
      <c r="BJ544" s="150" t="str">
        <f t="shared" si="188"/>
        <v>--</v>
      </c>
      <c r="BK544" s="151" t="str">
        <f t="shared" si="189"/>
        <v>--</v>
      </c>
      <c r="BL544" s="49" t="str">
        <f t="shared" si="184"/>
        <v/>
      </c>
      <c r="BM544" s="50" t="str">
        <f t="shared" si="185"/>
        <v/>
      </c>
      <c r="BN544" s="49" t="str">
        <f t="shared" si="175"/>
        <v/>
      </c>
      <c r="BO544" s="50" t="str">
        <f t="shared" si="176"/>
        <v/>
      </c>
      <c r="BP544" s="50"/>
      <c r="BQ544" s="50"/>
      <c r="BR544" s="51"/>
      <c r="BS544" s="51"/>
      <c r="BT544" s="51"/>
      <c r="BU544" s="51"/>
      <c r="BV544" s="50">
        <v>1</v>
      </c>
      <c r="BW544" s="50">
        <v>1</v>
      </c>
      <c r="BX544" s="50">
        <v>1</v>
      </c>
      <c r="BY544" s="50">
        <v>1</v>
      </c>
    </row>
    <row r="545" spans="1:77" s="48" customFormat="1" ht="15" customHeight="1">
      <c r="A545" s="223">
        <v>591</v>
      </c>
      <c r="B545" s="169" t="s">
        <v>985</v>
      </c>
      <c r="C545" s="53" t="s">
        <v>986</v>
      </c>
      <c r="D545" s="303" t="s">
        <v>1495</v>
      </c>
      <c r="E545" s="160"/>
      <c r="F545" s="160"/>
      <c r="G545" s="161"/>
      <c r="H545" s="161"/>
      <c r="I545" s="130"/>
      <c r="J545" s="130"/>
      <c r="K545" s="75"/>
      <c r="L545" s="54"/>
      <c r="M545" s="55"/>
      <c r="N545" s="54"/>
      <c r="O545" s="55"/>
      <c r="P545" s="54"/>
      <c r="Q545" s="55"/>
      <c r="R545" s="54"/>
      <c r="S545" s="55"/>
      <c r="T545" s="54"/>
      <c r="U545" s="55"/>
      <c r="V545" s="56"/>
      <c r="W545" s="55"/>
      <c r="X545" s="56">
        <v>120</v>
      </c>
      <c r="Y545" s="55">
        <v>36251</v>
      </c>
      <c r="Z545" s="56"/>
      <c r="AA545" s="55"/>
      <c r="AB545" s="56">
        <v>1</v>
      </c>
      <c r="AC545" s="55">
        <v>37226</v>
      </c>
      <c r="AD545" s="56"/>
      <c r="AE545" s="55"/>
      <c r="AF545" s="56"/>
      <c r="AG545" s="56" t="str">
        <f t="shared" si="179"/>
        <v/>
      </c>
      <c r="AH545" s="55"/>
      <c r="AI545" s="56"/>
      <c r="AJ545" s="55"/>
      <c r="AK545" s="56"/>
      <c r="AL545" s="55"/>
      <c r="AM545" s="54"/>
      <c r="AN545" s="54" t="str">
        <f t="shared" si="178"/>
        <v/>
      </c>
      <c r="AO545" s="55"/>
      <c r="AP545" s="54"/>
      <c r="AQ545" s="55"/>
      <c r="AR545" s="54"/>
      <c r="AS545" s="55"/>
      <c r="AT545" s="54"/>
      <c r="AU545" s="56" t="str">
        <f t="shared" si="183"/>
        <v/>
      </c>
      <c r="AV545" s="56"/>
      <c r="AW545" s="54"/>
      <c r="AX545" s="54"/>
      <c r="AY545" s="69">
        <f t="shared" si="177"/>
        <v>1</v>
      </c>
      <c r="AZ545" s="69">
        <v>1</v>
      </c>
      <c r="BA545" s="50"/>
      <c r="BB545" s="51"/>
      <c r="BC545" s="51"/>
      <c r="BD545" s="149" t="str">
        <f t="shared" si="181"/>
        <v>--</v>
      </c>
      <c r="BE545" s="150" t="str">
        <f t="shared" si="180"/>
        <v>--</v>
      </c>
      <c r="BF545" s="150" t="str">
        <f t="shared" si="190"/>
        <v>--</v>
      </c>
      <c r="BG545" s="151" t="str">
        <f t="shared" si="182"/>
        <v>--</v>
      </c>
      <c r="BH545" s="149">
        <f t="shared" si="186"/>
        <v>1</v>
      </c>
      <c r="BI545" s="150" t="str">
        <f t="shared" si="187"/>
        <v>--</v>
      </c>
      <c r="BJ545" s="150" t="str">
        <f t="shared" si="188"/>
        <v>O</v>
      </c>
      <c r="BK545" s="151">
        <f t="shared" si="189"/>
        <v>37226</v>
      </c>
      <c r="BL545" s="49">
        <f t="shared" si="184"/>
        <v>120</v>
      </c>
      <c r="BM545" s="50" t="str">
        <f t="shared" si="185"/>
        <v>O</v>
      </c>
      <c r="BN545" s="49">
        <f t="shared" si="175"/>
        <v>120</v>
      </c>
      <c r="BO545" s="50" t="str">
        <f t="shared" si="176"/>
        <v>O</v>
      </c>
      <c r="BP545" s="50"/>
      <c r="BQ545" s="50"/>
      <c r="BR545" s="51"/>
      <c r="BS545" s="51"/>
      <c r="BT545" s="51"/>
      <c r="BU545" s="51"/>
      <c r="BV545" s="50">
        <v>1</v>
      </c>
      <c r="BW545" s="50">
        <v>1</v>
      </c>
      <c r="BX545" s="50">
        <v>1</v>
      </c>
      <c r="BY545" s="50">
        <v>1</v>
      </c>
    </row>
    <row r="546" spans="1:77" s="48" customFormat="1" ht="15" customHeight="1">
      <c r="A546" s="223">
        <v>588</v>
      </c>
      <c r="B546" s="169" t="s">
        <v>987</v>
      </c>
      <c r="C546" s="57" t="s">
        <v>988</v>
      </c>
      <c r="D546" s="302" t="s">
        <v>1494</v>
      </c>
      <c r="E546" s="153"/>
      <c r="F546" s="153"/>
      <c r="G546" s="154"/>
      <c r="H546" s="154"/>
      <c r="I546" s="67"/>
      <c r="J546" s="67"/>
      <c r="K546" s="72"/>
      <c r="L546" s="54"/>
      <c r="M546" s="55"/>
      <c r="N546" s="54">
        <v>0.02</v>
      </c>
      <c r="O546" s="55">
        <v>37865</v>
      </c>
      <c r="P546" s="54">
        <v>0.7</v>
      </c>
      <c r="Q546" s="55">
        <v>37865</v>
      </c>
      <c r="R546" s="54"/>
      <c r="S546" s="55"/>
      <c r="T546" s="54"/>
      <c r="U546" s="55"/>
      <c r="V546" s="56"/>
      <c r="W546" s="55"/>
      <c r="X546" s="56"/>
      <c r="Y546" s="55"/>
      <c r="Z546" s="56"/>
      <c r="AA546" s="55"/>
      <c r="AB546" s="56"/>
      <c r="AC546" s="55"/>
      <c r="AD546" s="56"/>
      <c r="AE546" s="55"/>
      <c r="AF546" s="56"/>
      <c r="AG546" s="56" t="str">
        <f t="shared" si="179"/>
        <v/>
      </c>
      <c r="AH546" s="55"/>
      <c r="AI546" s="56"/>
      <c r="AJ546" s="55"/>
      <c r="AK546" s="56"/>
      <c r="AL546" s="55"/>
      <c r="AM546" s="54"/>
      <c r="AN546" s="54" t="str">
        <f t="shared" si="178"/>
        <v/>
      </c>
      <c r="AO546" s="55"/>
      <c r="AP546" s="54"/>
      <c r="AQ546" s="55"/>
      <c r="AR546" s="54"/>
      <c r="AS546" s="55"/>
      <c r="AT546" s="54"/>
      <c r="AU546" s="56" t="str">
        <f t="shared" si="183"/>
        <v/>
      </c>
      <c r="AV546" s="56"/>
      <c r="AW546" s="54"/>
      <c r="AX546" s="54"/>
      <c r="AY546" s="69">
        <f t="shared" si="177"/>
        <v>1</v>
      </c>
      <c r="AZ546" s="69">
        <v>1</v>
      </c>
      <c r="BA546" s="50"/>
      <c r="BB546" s="51"/>
      <c r="BC546" s="51"/>
      <c r="BD546" s="149" t="str">
        <f t="shared" si="181"/>
        <v>--</v>
      </c>
      <c r="BE546" s="150" t="str">
        <f t="shared" si="180"/>
        <v>--</v>
      </c>
      <c r="BF546" s="150" t="str">
        <f t="shared" si="190"/>
        <v>--</v>
      </c>
      <c r="BG546" s="151" t="str">
        <f t="shared" si="182"/>
        <v>--</v>
      </c>
      <c r="BH546" s="149" t="str">
        <f t="shared" si="186"/>
        <v>--</v>
      </c>
      <c r="BI546" s="150" t="str">
        <f t="shared" si="187"/>
        <v>--</v>
      </c>
      <c r="BJ546" s="150" t="str">
        <f t="shared" si="188"/>
        <v>--</v>
      </c>
      <c r="BK546" s="151" t="str">
        <f t="shared" si="189"/>
        <v>--</v>
      </c>
      <c r="BL546" s="49">
        <f t="shared" si="184"/>
        <v>0.7</v>
      </c>
      <c r="BM546" s="50" t="str">
        <f t="shared" si="185"/>
        <v>T</v>
      </c>
      <c r="BN546" s="49">
        <f t="shared" si="175"/>
        <v>0.7</v>
      </c>
      <c r="BO546" s="50" t="str">
        <f t="shared" si="176"/>
        <v>T</v>
      </c>
      <c r="BP546" s="50"/>
      <c r="BQ546" s="50"/>
      <c r="BR546" s="51"/>
      <c r="BS546" s="51"/>
      <c r="BT546" s="51"/>
      <c r="BU546" s="51"/>
      <c r="BV546" s="50">
        <v>1</v>
      </c>
      <c r="BW546" s="50">
        <v>1</v>
      </c>
      <c r="BX546" s="50">
        <v>1</v>
      </c>
      <c r="BY546" s="50">
        <v>1</v>
      </c>
    </row>
    <row r="547" spans="1:77" s="48" customFormat="1" ht="15" customHeight="1">
      <c r="A547" s="223">
        <v>590</v>
      </c>
      <c r="B547" s="170" t="s">
        <v>1480</v>
      </c>
      <c r="C547" s="53" t="s">
        <v>989</v>
      </c>
      <c r="D547" s="303" t="s">
        <v>1495</v>
      </c>
      <c r="E547" s="132"/>
      <c r="F547" s="132"/>
      <c r="G547" s="152"/>
      <c r="H547" s="152"/>
      <c r="I547" s="66"/>
      <c r="J547" s="66"/>
      <c r="K547" s="52"/>
      <c r="L547" s="54"/>
      <c r="M547" s="55"/>
      <c r="N547" s="54"/>
      <c r="O547" s="55"/>
      <c r="P547" s="54"/>
      <c r="Q547" s="55"/>
      <c r="R547" s="54"/>
      <c r="S547" s="55"/>
      <c r="T547" s="54"/>
      <c r="U547" s="55"/>
      <c r="V547" s="56"/>
      <c r="W547" s="55"/>
      <c r="X547" s="56">
        <v>120</v>
      </c>
      <c r="Y547" s="55">
        <v>36251</v>
      </c>
      <c r="Z547" s="56"/>
      <c r="AA547" s="55"/>
      <c r="AB547" s="56">
        <v>1</v>
      </c>
      <c r="AC547" s="55">
        <v>37226</v>
      </c>
      <c r="AD547" s="56"/>
      <c r="AE547" s="55"/>
      <c r="AF547" s="56"/>
      <c r="AG547" s="56" t="str">
        <f t="shared" si="179"/>
        <v/>
      </c>
      <c r="AH547" s="55"/>
      <c r="AI547" s="56"/>
      <c r="AJ547" s="55"/>
      <c r="AK547" s="56"/>
      <c r="AL547" s="55"/>
      <c r="AM547" s="54"/>
      <c r="AN547" s="54" t="str">
        <f t="shared" si="178"/>
        <v/>
      </c>
      <c r="AO547" s="55"/>
      <c r="AP547" s="54"/>
      <c r="AQ547" s="55"/>
      <c r="AR547" s="54"/>
      <c r="AS547" s="55"/>
      <c r="AT547" s="54"/>
      <c r="AU547" s="56" t="str">
        <f t="shared" si="183"/>
        <v/>
      </c>
      <c r="AV547" s="56"/>
      <c r="AW547" s="54"/>
      <c r="AX547" s="54"/>
      <c r="AY547" s="69">
        <f t="shared" si="177"/>
        <v>1</v>
      </c>
      <c r="AZ547" s="69">
        <v>1</v>
      </c>
      <c r="BA547" s="50"/>
      <c r="BB547" s="51"/>
      <c r="BC547" s="51"/>
      <c r="BD547" s="149" t="str">
        <f t="shared" si="181"/>
        <v>--</v>
      </c>
      <c r="BE547" s="150" t="str">
        <f t="shared" si="180"/>
        <v>--</v>
      </c>
      <c r="BF547" s="150" t="str">
        <f t="shared" si="190"/>
        <v>--</v>
      </c>
      <c r="BG547" s="151" t="str">
        <f t="shared" si="182"/>
        <v>--</v>
      </c>
      <c r="BH547" s="149">
        <f t="shared" si="186"/>
        <v>1</v>
      </c>
      <c r="BI547" s="150" t="str">
        <f t="shared" si="187"/>
        <v>--</v>
      </c>
      <c r="BJ547" s="150" t="str">
        <f t="shared" si="188"/>
        <v>O</v>
      </c>
      <c r="BK547" s="151">
        <f t="shared" si="189"/>
        <v>37226</v>
      </c>
      <c r="BL547" s="49">
        <f t="shared" si="184"/>
        <v>120</v>
      </c>
      <c r="BM547" s="50" t="str">
        <f t="shared" si="185"/>
        <v>O</v>
      </c>
      <c r="BN547" s="49">
        <f t="shared" si="175"/>
        <v>120</v>
      </c>
      <c r="BO547" s="50" t="str">
        <f t="shared" si="176"/>
        <v>O</v>
      </c>
      <c r="BP547" s="50"/>
      <c r="BQ547" s="50"/>
      <c r="BR547" s="51"/>
      <c r="BS547" s="51"/>
      <c r="BT547" s="51"/>
      <c r="BU547" s="51"/>
      <c r="BV547" s="50">
        <v>1</v>
      </c>
      <c r="BW547" s="50">
        <v>1</v>
      </c>
      <c r="BX547" s="50">
        <v>1</v>
      </c>
      <c r="BY547" s="50">
        <v>1</v>
      </c>
    </row>
    <row r="548" spans="1:77" s="48" customFormat="1" ht="15" customHeight="1">
      <c r="A548" s="223">
        <v>358</v>
      </c>
      <c r="B548" s="291">
        <v>358</v>
      </c>
      <c r="C548" s="53" t="s">
        <v>990</v>
      </c>
      <c r="D548" s="13"/>
      <c r="E548" s="132"/>
      <c r="F548" s="132"/>
      <c r="G548" s="152"/>
      <c r="H548" s="152"/>
      <c r="I548" s="66"/>
      <c r="J548" s="66"/>
      <c r="K548" s="52"/>
      <c r="L548" s="54"/>
      <c r="M548" s="55"/>
      <c r="N548" s="54"/>
      <c r="O548" s="55"/>
      <c r="P548" s="54"/>
      <c r="Q548" s="55"/>
      <c r="R548" s="54"/>
      <c r="S548" s="55"/>
      <c r="T548" s="54"/>
      <c r="U548" s="55"/>
      <c r="V548" s="56"/>
      <c r="W548" s="55"/>
      <c r="X548" s="56"/>
      <c r="Y548" s="55"/>
      <c r="Z548" s="56"/>
      <c r="AA548" s="55"/>
      <c r="AB548" s="56"/>
      <c r="AC548" s="55"/>
      <c r="AD548" s="56"/>
      <c r="AE548" s="55"/>
      <c r="AF548" s="56"/>
      <c r="AG548" s="56" t="str">
        <f t="shared" si="179"/>
        <v/>
      </c>
      <c r="AH548" s="55"/>
      <c r="AI548" s="56"/>
      <c r="AJ548" s="55"/>
      <c r="AK548" s="56"/>
      <c r="AL548" s="55"/>
      <c r="AM548" s="54"/>
      <c r="AN548" s="54" t="str">
        <f t="shared" si="178"/>
        <v/>
      </c>
      <c r="AO548" s="55"/>
      <c r="AP548" s="54"/>
      <c r="AQ548" s="55"/>
      <c r="AR548" s="54"/>
      <c r="AS548" s="55"/>
      <c r="AT548" s="54"/>
      <c r="AU548" s="56" t="str">
        <f t="shared" si="183"/>
        <v/>
      </c>
      <c r="AV548" s="56"/>
      <c r="AW548" s="54"/>
      <c r="AX548" s="54"/>
      <c r="AY548" s="69" t="str">
        <f t="shared" si="177"/>
        <v/>
      </c>
      <c r="AZ548" s="69"/>
      <c r="BA548" s="50"/>
      <c r="BB548" s="51"/>
      <c r="BC548" s="51"/>
      <c r="BD548" s="149" t="str">
        <f t="shared" si="181"/>
        <v>--</v>
      </c>
      <c r="BE548" s="150" t="str">
        <f t="shared" si="180"/>
        <v>--</v>
      </c>
      <c r="BF548" s="150" t="str">
        <f t="shared" si="190"/>
        <v>--</v>
      </c>
      <c r="BG548" s="151" t="str">
        <f t="shared" si="182"/>
        <v>--</v>
      </c>
      <c r="BH548" s="149" t="str">
        <f t="shared" si="186"/>
        <v>--</v>
      </c>
      <c r="BI548" s="150" t="str">
        <f t="shared" si="187"/>
        <v>--</v>
      </c>
      <c r="BJ548" s="150" t="str">
        <f t="shared" si="188"/>
        <v>--</v>
      </c>
      <c r="BK548" s="151" t="str">
        <f t="shared" si="189"/>
        <v>--</v>
      </c>
      <c r="BL548" s="49" t="str">
        <f t="shared" si="184"/>
        <v/>
      </c>
      <c r="BM548" s="50" t="str">
        <f t="shared" si="185"/>
        <v/>
      </c>
      <c r="BN548" s="49" t="str">
        <f t="shared" si="175"/>
        <v/>
      </c>
      <c r="BO548" s="50" t="str">
        <f t="shared" si="176"/>
        <v/>
      </c>
      <c r="BP548" s="50"/>
      <c r="BQ548" s="50"/>
      <c r="BR548" s="51"/>
      <c r="BS548" s="51"/>
      <c r="BT548" s="51"/>
      <c r="BU548" s="51"/>
      <c r="BV548" s="50">
        <v>1</v>
      </c>
      <c r="BW548" s="50">
        <v>1</v>
      </c>
      <c r="BX548" s="50">
        <v>1</v>
      </c>
      <c r="BY548" s="50">
        <v>1</v>
      </c>
    </row>
    <row r="549" spans="1:77" s="48" customFormat="1" ht="15" customHeight="1">
      <c r="A549" s="223">
        <v>592</v>
      </c>
      <c r="B549" s="169" t="s">
        <v>991</v>
      </c>
      <c r="C549" s="53" t="s">
        <v>992</v>
      </c>
      <c r="D549" s="13"/>
      <c r="E549" s="132"/>
      <c r="F549" s="132"/>
      <c r="G549" s="152"/>
      <c r="H549" s="152"/>
      <c r="I549" s="66"/>
      <c r="J549" s="66"/>
      <c r="K549" s="52"/>
      <c r="L549" s="54"/>
      <c r="M549" s="55"/>
      <c r="N549" s="54"/>
      <c r="O549" s="55"/>
      <c r="P549" s="54"/>
      <c r="Q549" s="55"/>
      <c r="R549" s="54"/>
      <c r="S549" s="55"/>
      <c r="T549" s="54"/>
      <c r="U549" s="55"/>
      <c r="V549" s="56"/>
      <c r="W549" s="55"/>
      <c r="X549" s="56"/>
      <c r="Y549" s="55"/>
      <c r="Z549" s="56"/>
      <c r="AA549" s="55"/>
      <c r="AB549" s="56"/>
      <c r="AC549" s="55"/>
      <c r="AD549" s="56"/>
      <c r="AE549" s="55"/>
      <c r="AF549" s="56"/>
      <c r="AG549" s="56" t="str">
        <f t="shared" si="179"/>
        <v/>
      </c>
      <c r="AH549" s="55"/>
      <c r="AI549" s="56"/>
      <c r="AJ549" s="55"/>
      <c r="AK549" s="56"/>
      <c r="AL549" s="55"/>
      <c r="AM549" s="54"/>
      <c r="AN549" s="54" t="str">
        <f t="shared" si="178"/>
        <v/>
      </c>
      <c r="AO549" s="55"/>
      <c r="AP549" s="54"/>
      <c r="AQ549" s="55"/>
      <c r="AR549" s="54"/>
      <c r="AS549" s="55"/>
      <c r="AT549" s="54"/>
      <c r="AU549" s="56" t="str">
        <f t="shared" si="183"/>
        <v/>
      </c>
      <c r="AV549" s="56"/>
      <c r="AW549" s="54"/>
      <c r="AX549" s="54"/>
      <c r="AY549" s="69" t="str">
        <f t="shared" si="177"/>
        <v/>
      </c>
      <c r="AZ549" s="69"/>
      <c r="BA549" s="50"/>
      <c r="BB549" s="51"/>
      <c r="BC549" s="51"/>
      <c r="BD549" s="149" t="str">
        <f t="shared" si="181"/>
        <v>--</v>
      </c>
      <c r="BE549" s="150" t="str">
        <f t="shared" si="180"/>
        <v>--</v>
      </c>
      <c r="BF549" s="150" t="str">
        <f t="shared" si="190"/>
        <v>--</v>
      </c>
      <c r="BG549" s="151" t="str">
        <f t="shared" si="182"/>
        <v>--</v>
      </c>
      <c r="BH549" s="149" t="str">
        <f t="shared" si="186"/>
        <v>--</v>
      </c>
      <c r="BI549" s="150" t="str">
        <f t="shared" si="187"/>
        <v>--</v>
      </c>
      <c r="BJ549" s="150" t="str">
        <f t="shared" si="188"/>
        <v>--</v>
      </c>
      <c r="BK549" s="151" t="str">
        <f t="shared" si="189"/>
        <v>--</v>
      </c>
      <c r="BL549" s="49" t="str">
        <f t="shared" si="184"/>
        <v/>
      </c>
      <c r="BM549" s="50" t="str">
        <f t="shared" si="185"/>
        <v/>
      </c>
      <c r="BN549" s="49" t="str">
        <f t="shared" si="175"/>
        <v/>
      </c>
      <c r="BO549" s="50" t="str">
        <f t="shared" si="176"/>
        <v/>
      </c>
      <c r="BP549" s="50"/>
      <c r="BQ549" s="50"/>
      <c r="BR549" s="51"/>
      <c r="BS549" s="51"/>
      <c r="BT549" s="51"/>
      <c r="BU549" s="51"/>
      <c r="BV549" s="50">
        <v>1</v>
      </c>
      <c r="BW549" s="50">
        <v>1</v>
      </c>
      <c r="BX549" s="50">
        <v>1</v>
      </c>
      <c r="BY549" s="50">
        <v>1</v>
      </c>
    </row>
    <row r="550" spans="1:77" s="48" customFormat="1" ht="15" customHeight="1">
      <c r="A550" s="223">
        <v>593</v>
      </c>
      <c r="B550" s="169" t="s">
        <v>993</v>
      </c>
      <c r="C550" s="57" t="s">
        <v>994</v>
      </c>
      <c r="D550" s="57"/>
      <c r="E550" s="153"/>
      <c r="F550" s="153"/>
      <c r="G550" s="154"/>
      <c r="H550" s="154"/>
      <c r="I550" s="67"/>
      <c r="J550" s="67"/>
      <c r="K550" s="72"/>
      <c r="L550" s="54"/>
      <c r="M550" s="55"/>
      <c r="N550" s="54"/>
      <c r="O550" s="55"/>
      <c r="P550" s="54"/>
      <c r="Q550" s="55"/>
      <c r="R550" s="54"/>
      <c r="S550" s="55"/>
      <c r="T550" s="54"/>
      <c r="U550" s="55"/>
      <c r="V550" s="56"/>
      <c r="W550" s="55"/>
      <c r="X550" s="56"/>
      <c r="Y550" s="55"/>
      <c r="Z550" s="56"/>
      <c r="AA550" s="55"/>
      <c r="AB550" s="56"/>
      <c r="AC550" s="55"/>
      <c r="AD550" s="56"/>
      <c r="AE550" s="55"/>
      <c r="AF550" s="56"/>
      <c r="AG550" s="56" t="str">
        <f t="shared" si="179"/>
        <v/>
      </c>
      <c r="AH550" s="55"/>
      <c r="AI550" s="56"/>
      <c r="AJ550" s="55"/>
      <c r="AK550" s="56"/>
      <c r="AL550" s="55"/>
      <c r="AM550" s="54"/>
      <c r="AN550" s="54" t="str">
        <f t="shared" si="178"/>
        <v/>
      </c>
      <c r="AO550" s="55"/>
      <c r="AP550" s="54"/>
      <c r="AQ550" s="55"/>
      <c r="AR550" s="54"/>
      <c r="AS550" s="55"/>
      <c r="AT550" s="54"/>
      <c r="AU550" s="56" t="str">
        <f t="shared" si="183"/>
        <v/>
      </c>
      <c r="AV550" s="56"/>
      <c r="AW550" s="54"/>
      <c r="AX550" s="54"/>
      <c r="AY550" s="69" t="str">
        <f t="shared" si="177"/>
        <v/>
      </c>
      <c r="AZ550" s="69"/>
      <c r="BA550" s="50"/>
      <c r="BB550" s="51"/>
      <c r="BC550" s="51"/>
      <c r="BD550" s="149" t="str">
        <f t="shared" si="181"/>
        <v>--</v>
      </c>
      <c r="BE550" s="150" t="str">
        <f t="shared" si="180"/>
        <v>--</v>
      </c>
      <c r="BF550" s="150" t="str">
        <f t="shared" si="190"/>
        <v>--</v>
      </c>
      <c r="BG550" s="151" t="str">
        <f t="shared" si="182"/>
        <v>--</v>
      </c>
      <c r="BH550" s="149" t="str">
        <f t="shared" si="186"/>
        <v>--</v>
      </c>
      <c r="BI550" s="150" t="str">
        <f t="shared" si="187"/>
        <v>--</v>
      </c>
      <c r="BJ550" s="150" t="str">
        <f t="shared" si="188"/>
        <v>--</v>
      </c>
      <c r="BK550" s="151" t="str">
        <f t="shared" si="189"/>
        <v>--</v>
      </c>
      <c r="BL550" s="49" t="str">
        <f t="shared" si="184"/>
        <v/>
      </c>
      <c r="BM550" s="50" t="str">
        <f t="shared" si="185"/>
        <v/>
      </c>
      <c r="BN550" s="49" t="str">
        <f t="shared" si="175"/>
        <v/>
      </c>
      <c r="BO550" s="50" t="str">
        <f t="shared" si="176"/>
        <v/>
      </c>
      <c r="BP550" s="50"/>
      <c r="BQ550" s="50"/>
      <c r="BR550" s="51"/>
      <c r="BS550" s="51"/>
      <c r="BT550" s="51"/>
      <c r="BU550" s="51"/>
      <c r="BV550" s="50">
        <v>1</v>
      </c>
      <c r="BW550" s="50">
        <v>1</v>
      </c>
      <c r="BX550" s="50">
        <v>1</v>
      </c>
      <c r="BY550" s="50">
        <v>1</v>
      </c>
    </row>
    <row r="551" spans="1:77" s="48" customFormat="1" ht="15" customHeight="1">
      <c r="A551" s="223">
        <v>115</v>
      </c>
      <c r="B551" s="169" t="s">
        <v>995</v>
      </c>
      <c r="C551" s="57" t="s">
        <v>996</v>
      </c>
      <c r="D551" s="57"/>
      <c r="E551" s="153"/>
      <c r="F551" s="153"/>
      <c r="G551" s="154"/>
      <c r="H551" s="154"/>
      <c r="I551" s="67"/>
      <c r="J551" s="67"/>
      <c r="K551" s="72"/>
      <c r="L551" s="54"/>
      <c r="M551" s="55"/>
      <c r="N551" s="54"/>
      <c r="O551" s="55"/>
      <c r="P551" s="54"/>
      <c r="Q551" s="55"/>
      <c r="R551" s="54"/>
      <c r="S551" s="55"/>
      <c r="T551" s="54"/>
      <c r="U551" s="55"/>
      <c r="V551" s="56"/>
      <c r="W551" s="55"/>
      <c r="X551" s="56"/>
      <c r="Y551" s="55"/>
      <c r="Z551" s="56"/>
      <c r="AA551" s="55"/>
      <c r="AB551" s="56"/>
      <c r="AC551" s="55"/>
      <c r="AD551" s="56"/>
      <c r="AE551" s="55"/>
      <c r="AF551" s="56"/>
      <c r="AG551" s="56" t="str">
        <f t="shared" si="179"/>
        <v/>
      </c>
      <c r="AH551" s="55"/>
      <c r="AI551" s="56"/>
      <c r="AJ551" s="55"/>
      <c r="AK551" s="56"/>
      <c r="AL551" s="55"/>
      <c r="AM551" s="54">
        <v>7.4000000000000003E-6</v>
      </c>
      <c r="AN551" s="54">
        <f t="shared" si="178"/>
        <v>0.13513513513513511</v>
      </c>
      <c r="AO551" s="55">
        <v>32568</v>
      </c>
      <c r="AP551" s="54">
        <v>0.03</v>
      </c>
      <c r="AQ551" s="55">
        <v>32021</v>
      </c>
      <c r="AR551" s="54"/>
      <c r="AS551" s="55"/>
      <c r="AT551" s="54"/>
      <c r="AU551" s="56" t="str">
        <f t="shared" si="183"/>
        <v/>
      </c>
      <c r="AV551" s="56"/>
      <c r="AW551" s="54"/>
      <c r="AX551" s="54"/>
      <c r="AY551" s="69">
        <f t="shared" si="177"/>
        <v>1</v>
      </c>
      <c r="AZ551" s="69">
        <v>1</v>
      </c>
      <c r="BA551" s="50"/>
      <c r="BB551" s="51"/>
      <c r="BC551" s="51"/>
      <c r="BD551" s="149">
        <f t="shared" si="181"/>
        <v>0.13513513513513511</v>
      </c>
      <c r="BE551" s="150" t="str">
        <f t="shared" si="180"/>
        <v>--</v>
      </c>
      <c r="BF551" s="150" t="str">
        <f t="shared" si="190"/>
        <v>I</v>
      </c>
      <c r="BG551" s="151">
        <f t="shared" si="182"/>
        <v>32568</v>
      </c>
      <c r="BH551" s="149" t="str">
        <f t="shared" si="186"/>
        <v>--</v>
      </c>
      <c r="BI551" s="150" t="str">
        <f t="shared" si="187"/>
        <v>--</v>
      </c>
      <c r="BJ551" s="150" t="str">
        <f t="shared" si="188"/>
        <v>--</v>
      </c>
      <c r="BK551" s="151" t="str">
        <f t="shared" si="189"/>
        <v>--</v>
      </c>
      <c r="BL551" s="49" t="str">
        <f t="shared" si="184"/>
        <v/>
      </c>
      <c r="BM551" s="50" t="str">
        <f t="shared" si="185"/>
        <v/>
      </c>
      <c r="BN551" s="49" t="str">
        <f t="shared" si="175"/>
        <v/>
      </c>
      <c r="BO551" s="50" t="str">
        <f t="shared" si="176"/>
        <v/>
      </c>
      <c r="BP551" s="50"/>
      <c r="BQ551" s="50"/>
      <c r="BR551" s="51"/>
      <c r="BS551" s="51"/>
      <c r="BT551" s="51"/>
      <c r="BU551" s="51"/>
      <c r="BV551" s="50">
        <v>1</v>
      </c>
      <c r="BW551" s="50">
        <v>1</v>
      </c>
      <c r="BX551" s="50">
        <v>1</v>
      </c>
      <c r="BY551" s="50">
        <v>1</v>
      </c>
    </row>
    <row r="552" spans="1:77" s="48" customFormat="1" ht="15" customHeight="1">
      <c r="A552" s="223">
        <v>594</v>
      </c>
      <c r="B552" s="169" t="s">
        <v>997</v>
      </c>
      <c r="C552" s="53" t="s">
        <v>998</v>
      </c>
      <c r="D552" s="13"/>
      <c r="E552" s="132"/>
      <c r="F552" s="132"/>
      <c r="G552" s="152"/>
      <c r="H552" s="152"/>
      <c r="I552" s="66"/>
      <c r="J552" s="66"/>
      <c r="K552" s="52" t="s">
        <v>25</v>
      </c>
      <c r="L552" s="54"/>
      <c r="M552" s="55"/>
      <c r="N552" s="54"/>
      <c r="O552" s="55"/>
      <c r="P552" s="54"/>
      <c r="Q552" s="55"/>
      <c r="R552" s="54"/>
      <c r="S552" s="55"/>
      <c r="T552" s="54">
        <v>0.5</v>
      </c>
      <c r="U552" s="55">
        <v>39692</v>
      </c>
      <c r="V552" s="56"/>
      <c r="W552" s="55"/>
      <c r="X552" s="56"/>
      <c r="Y552" s="55"/>
      <c r="Z552" s="56"/>
      <c r="AA552" s="55"/>
      <c r="AB552" s="56"/>
      <c r="AC552" s="55"/>
      <c r="AD552" s="56"/>
      <c r="AE552" s="55"/>
      <c r="AF552" s="56">
        <v>5.8E-5</v>
      </c>
      <c r="AG552" s="56">
        <f t="shared" si="179"/>
        <v>1.7241379310344827E-2</v>
      </c>
      <c r="AH552" s="55">
        <v>36251</v>
      </c>
      <c r="AI552" s="56"/>
      <c r="AJ552" s="55"/>
      <c r="AK552" s="56"/>
      <c r="AL552" s="55"/>
      <c r="AM552" s="54"/>
      <c r="AN552" s="54" t="str">
        <f t="shared" si="178"/>
        <v/>
      </c>
      <c r="AO552" s="55"/>
      <c r="AP552" s="54">
        <v>0.02</v>
      </c>
      <c r="AQ552" s="55">
        <v>40422</v>
      </c>
      <c r="AR552" s="54">
        <v>0.2</v>
      </c>
      <c r="AS552" s="55">
        <v>40422</v>
      </c>
      <c r="AT552" s="54"/>
      <c r="AU552" s="56" t="str">
        <f t="shared" si="183"/>
        <v/>
      </c>
      <c r="AV552" s="56"/>
      <c r="AW552" s="54"/>
      <c r="AX552" s="54"/>
      <c r="AY552" s="69">
        <f t="shared" si="177"/>
        <v>1</v>
      </c>
      <c r="AZ552" s="69">
        <v>1</v>
      </c>
      <c r="BA552" s="50"/>
      <c r="BB552" s="51"/>
      <c r="BC552" s="51"/>
      <c r="BD552" s="149">
        <f t="shared" si="181"/>
        <v>1.7241379310344827E-2</v>
      </c>
      <c r="BE552" s="150" t="str">
        <f t="shared" si="180"/>
        <v>--</v>
      </c>
      <c r="BF552" s="150" t="str">
        <f t="shared" si="190"/>
        <v>O</v>
      </c>
      <c r="BG552" s="151">
        <f t="shared" si="182"/>
        <v>36251</v>
      </c>
      <c r="BH552" s="149" t="str">
        <f t="shared" si="186"/>
        <v>--</v>
      </c>
      <c r="BI552" s="150" t="str">
        <f t="shared" si="187"/>
        <v>--</v>
      </c>
      <c r="BJ552" s="150" t="str">
        <f t="shared" si="188"/>
        <v>--</v>
      </c>
      <c r="BK552" s="151" t="str">
        <f t="shared" si="189"/>
        <v>--</v>
      </c>
      <c r="BL552" s="49" t="str">
        <f t="shared" si="184"/>
        <v/>
      </c>
      <c r="BM552" s="50" t="str">
        <f t="shared" si="185"/>
        <v/>
      </c>
      <c r="BN552" s="49" t="str">
        <f t="shared" si="175"/>
        <v/>
      </c>
      <c r="BO552" s="50" t="str">
        <f t="shared" si="176"/>
        <v/>
      </c>
      <c r="BP552" s="50"/>
      <c r="BQ552" s="50"/>
      <c r="BR552" s="51"/>
      <c r="BS552" s="51"/>
      <c r="BT552" s="51"/>
      <c r="BU552" s="51"/>
      <c r="BV552" s="50">
        <v>1</v>
      </c>
      <c r="BW552" s="50">
        <v>1</v>
      </c>
      <c r="BX552" s="50">
        <v>1</v>
      </c>
      <c r="BY552" s="50">
        <v>1</v>
      </c>
    </row>
    <row r="553" spans="1:77" s="48" customFormat="1" ht="15" customHeight="1">
      <c r="A553" s="223">
        <v>488</v>
      </c>
      <c r="B553" s="169" t="s">
        <v>999</v>
      </c>
      <c r="C553" s="53" t="s">
        <v>1000</v>
      </c>
      <c r="D553" s="302" t="s">
        <v>1494</v>
      </c>
      <c r="E553" s="132">
        <v>4</v>
      </c>
      <c r="F553" s="132">
        <f>AN553</f>
        <v>3.8461538461538458</v>
      </c>
      <c r="G553" s="152">
        <v>43231</v>
      </c>
      <c r="H553" s="152"/>
      <c r="I553" s="66" t="s">
        <v>24</v>
      </c>
      <c r="J553" s="66"/>
      <c r="K553" s="52" t="s">
        <v>25</v>
      </c>
      <c r="L553" s="54">
        <v>41</v>
      </c>
      <c r="M553" s="55">
        <v>41913</v>
      </c>
      <c r="N553" s="54">
        <v>41</v>
      </c>
      <c r="O553" s="55">
        <v>41913</v>
      </c>
      <c r="P553" s="54">
        <v>41</v>
      </c>
      <c r="Q553" s="55">
        <v>41913</v>
      </c>
      <c r="R553" s="54"/>
      <c r="S553" s="55"/>
      <c r="T553" s="54"/>
      <c r="U553" s="55"/>
      <c r="V553" s="56"/>
      <c r="W553" s="55"/>
      <c r="X553" s="56">
        <v>20000</v>
      </c>
      <c r="Y553" s="55">
        <v>36251</v>
      </c>
      <c r="Z553" s="56"/>
      <c r="AA553" s="55"/>
      <c r="AB553" s="56">
        <v>35</v>
      </c>
      <c r="AC553" s="55">
        <v>33512</v>
      </c>
      <c r="AD553" s="56"/>
      <c r="AE553" s="55"/>
      <c r="AF553" s="56">
        <v>6.1E-6</v>
      </c>
      <c r="AG553" s="56">
        <f t="shared" si="179"/>
        <v>0.16393442622950818</v>
      </c>
      <c r="AH553" s="55">
        <v>33512</v>
      </c>
      <c r="AI553" s="56"/>
      <c r="AJ553" s="55"/>
      <c r="AK553" s="56">
        <v>40</v>
      </c>
      <c r="AL553" s="55">
        <v>40940</v>
      </c>
      <c r="AM553" s="54">
        <v>2.6E-7</v>
      </c>
      <c r="AN553" s="54">
        <f t="shared" si="178"/>
        <v>3.8461538461538458</v>
      </c>
      <c r="AO553" s="55">
        <v>40940</v>
      </c>
      <c r="AP553" s="54"/>
      <c r="AQ553" s="55"/>
      <c r="AR553" s="54"/>
      <c r="AS553" s="55"/>
      <c r="AT553" s="54"/>
      <c r="AU553" s="56" t="str">
        <f t="shared" si="183"/>
        <v/>
      </c>
      <c r="AV553" s="56"/>
      <c r="AW553" s="54"/>
      <c r="AX553" s="54"/>
      <c r="AY553" s="69">
        <f t="shared" si="177"/>
        <v>1</v>
      </c>
      <c r="AZ553" s="69">
        <v>1</v>
      </c>
      <c r="BA553" s="50"/>
      <c r="BB553" s="51"/>
      <c r="BC553" s="51"/>
      <c r="BD553" s="149">
        <f t="shared" si="181"/>
        <v>3.8461538461538458</v>
      </c>
      <c r="BE553" s="150" t="str">
        <f t="shared" si="180"/>
        <v>A</v>
      </c>
      <c r="BF553" s="150" t="str">
        <f t="shared" si="190"/>
        <v>I</v>
      </c>
      <c r="BG553" s="151">
        <f t="shared" si="182"/>
        <v>43231</v>
      </c>
      <c r="BH553" s="149">
        <f t="shared" si="186"/>
        <v>41</v>
      </c>
      <c r="BI553" s="150" t="str">
        <f t="shared" si="187"/>
        <v>--</v>
      </c>
      <c r="BJ553" s="150" t="str">
        <f t="shared" si="188"/>
        <v>T</v>
      </c>
      <c r="BK553" s="151">
        <f t="shared" si="189"/>
        <v>41913</v>
      </c>
      <c r="BL553" s="49">
        <f t="shared" si="184"/>
        <v>41</v>
      </c>
      <c r="BM553" s="50" t="str">
        <f t="shared" si="185"/>
        <v>T</v>
      </c>
      <c r="BN553" s="49">
        <f t="shared" si="175"/>
        <v>41</v>
      </c>
      <c r="BO553" s="50" t="str">
        <f t="shared" si="176"/>
        <v>T</v>
      </c>
      <c r="BP553" s="50"/>
      <c r="BQ553" s="50"/>
      <c r="BR553" s="51"/>
      <c r="BS553" s="51"/>
      <c r="BT553" s="51"/>
      <c r="BU553" s="51"/>
      <c r="BV553" s="50">
        <v>1</v>
      </c>
      <c r="BW553" s="50">
        <v>1</v>
      </c>
      <c r="BX553" s="50">
        <v>1</v>
      </c>
      <c r="BY553" s="50">
        <v>1</v>
      </c>
    </row>
    <row r="554" spans="1:77" s="48" customFormat="1" ht="15" customHeight="1">
      <c r="A554" s="223">
        <v>128</v>
      </c>
      <c r="B554" s="169" t="s">
        <v>255</v>
      </c>
      <c r="C554" s="53" t="s">
        <v>256</v>
      </c>
      <c r="D554" s="13"/>
      <c r="E554" s="132"/>
      <c r="F554" s="132"/>
      <c r="G554" s="152"/>
      <c r="H554" s="152"/>
      <c r="I554" s="66"/>
      <c r="J554" s="66"/>
      <c r="K554" s="52"/>
      <c r="L554" s="54"/>
      <c r="M554" s="55"/>
      <c r="N554" s="54"/>
      <c r="O554" s="55"/>
      <c r="P554" s="54"/>
      <c r="Q554" s="55"/>
      <c r="R554" s="54"/>
      <c r="S554" s="55"/>
      <c r="T554" s="54"/>
      <c r="U554" s="55"/>
      <c r="V554" s="56"/>
      <c r="W554" s="55"/>
      <c r="X554" s="56"/>
      <c r="Y554" s="55"/>
      <c r="Z554" s="56"/>
      <c r="AA554" s="55"/>
      <c r="AB554" s="56"/>
      <c r="AC554" s="55"/>
      <c r="AD554" s="56"/>
      <c r="AE554" s="55"/>
      <c r="AF554" s="56"/>
      <c r="AG554" s="56" t="str">
        <f t="shared" si="179"/>
        <v/>
      </c>
      <c r="AH554" s="55"/>
      <c r="AI554" s="56"/>
      <c r="AJ554" s="55"/>
      <c r="AK554" s="56"/>
      <c r="AL554" s="55"/>
      <c r="AM554" s="54"/>
      <c r="AN554" s="54" t="str">
        <f t="shared" si="178"/>
        <v/>
      </c>
      <c r="AO554" s="55"/>
      <c r="AP554" s="54">
        <v>0.03</v>
      </c>
      <c r="AQ554" s="55">
        <v>32203</v>
      </c>
      <c r="AR554" s="54"/>
      <c r="AS554" s="55"/>
      <c r="AT554" s="54"/>
      <c r="AU554" s="56" t="str">
        <f t="shared" si="183"/>
        <v/>
      </c>
      <c r="AV554" s="56"/>
      <c r="AW554" s="54"/>
      <c r="AX554" s="54"/>
      <c r="AY554" s="69" t="str">
        <f t="shared" si="177"/>
        <v/>
      </c>
      <c r="AZ554" s="69"/>
      <c r="BA554" s="50"/>
      <c r="BB554" s="51"/>
      <c r="BC554" s="51"/>
      <c r="BD554" s="149" t="str">
        <f t="shared" si="181"/>
        <v>--</v>
      </c>
      <c r="BE554" s="150" t="str">
        <f t="shared" si="180"/>
        <v>--</v>
      </c>
      <c r="BF554" s="150" t="str">
        <f t="shared" si="190"/>
        <v>--</v>
      </c>
      <c r="BG554" s="151" t="str">
        <f t="shared" si="182"/>
        <v>--</v>
      </c>
      <c r="BH554" s="149" t="str">
        <f t="shared" si="186"/>
        <v>--</v>
      </c>
      <c r="BI554" s="150" t="str">
        <f t="shared" si="187"/>
        <v>--</v>
      </c>
      <c r="BJ554" s="150" t="str">
        <f t="shared" si="188"/>
        <v>--</v>
      </c>
      <c r="BK554" s="151" t="str">
        <f t="shared" si="189"/>
        <v>--</v>
      </c>
      <c r="BL554" s="49" t="str">
        <f t="shared" si="184"/>
        <v/>
      </c>
      <c r="BM554" s="50" t="str">
        <f t="shared" si="185"/>
        <v/>
      </c>
      <c r="BN554" s="49" t="str">
        <f t="shared" si="175"/>
        <v/>
      </c>
      <c r="BO554" s="50" t="str">
        <f t="shared" si="176"/>
        <v/>
      </c>
      <c r="BP554" s="50"/>
      <c r="BQ554" s="50"/>
      <c r="BR554" s="51"/>
      <c r="BS554" s="51"/>
      <c r="BT554" s="51"/>
      <c r="BU554" s="51"/>
      <c r="BV554" s="50">
        <v>1</v>
      </c>
      <c r="BW554" s="50">
        <v>1</v>
      </c>
      <c r="BX554" s="50">
        <v>1</v>
      </c>
      <c r="BY554" s="50">
        <v>1</v>
      </c>
    </row>
    <row r="555" spans="1:77" s="48" customFormat="1" ht="15" customHeight="1">
      <c r="A555" s="223">
        <v>245</v>
      </c>
      <c r="B555" s="169" t="s">
        <v>1001</v>
      </c>
      <c r="C555" s="57" t="s">
        <v>1002</v>
      </c>
      <c r="D555" s="302" t="s">
        <v>1494</v>
      </c>
      <c r="E555" s="153"/>
      <c r="F555" s="153"/>
      <c r="G555" s="154"/>
      <c r="H555" s="154"/>
      <c r="I555" s="67"/>
      <c r="J555" s="67"/>
      <c r="K555" s="72"/>
      <c r="L555" s="54"/>
      <c r="M555" s="55"/>
      <c r="N555" s="54"/>
      <c r="O555" s="55"/>
      <c r="P555" s="54"/>
      <c r="Q555" s="55"/>
      <c r="R555" s="54"/>
      <c r="S555" s="55"/>
      <c r="T555" s="54"/>
      <c r="U555" s="55"/>
      <c r="V555" s="56"/>
      <c r="W555" s="55"/>
      <c r="X555" s="56"/>
      <c r="Y555" s="55"/>
      <c r="Z555" s="56"/>
      <c r="AA555" s="55"/>
      <c r="AB555" s="56"/>
      <c r="AC555" s="55"/>
      <c r="AD555" s="56"/>
      <c r="AE555" s="55"/>
      <c r="AF555" s="56"/>
      <c r="AG555" s="56" t="str">
        <f t="shared" si="179"/>
        <v/>
      </c>
      <c r="AH555" s="55"/>
      <c r="AI555" s="56"/>
      <c r="AJ555" s="55"/>
      <c r="AK555" s="56">
        <v>80000</v>
      </c>
      <c r="AL555" s="55">
        <v>34912</v>
      </c>
      <c r="AM555" s="54"/>
      <c r="AN555" s="54" t="str">
        <f t="shared" si="178"/>
        <v/>
      </c>
      <c r="AO555" s="55"/>
      <c r="AP555" s="54"/>
      <c r="AQ555" s="55"/>
      <c r="AR555" s="54"/>
      <c r="AS555" s="55"/>
      <c r="AT555" s="54"/>
      <c r="AU555" s="56" t="str">
        <f t="shared" si="183"/>
        <v/>
      </c>
      <c r="AV555" s="56"/>
      <c r="AW555" s="54"/>
      <c r="AX555" s="54"/>
      <c r="AY555" s="69">
        <f t="shared" si="177"/>
        <v>1</v>
      </c>
      <c r="AZ555" s="69">
        <v>1</v>
      </c>
      <c r="BA555" s="50"/>
      <c r="BB555" s="51"/>
      <c r="BC555" s="51"/>
      <c r="BD555" s="149" t="str">
        <f t="shared" si="181"/>
        <v>--</v>
      </c>
      <c r="BE555" s="150" t="str">
        <f t="shared" ref="BE555:BE586" si="191">IF(BD555="--","--", IF(BD555=F555,"A","--"))</f>
        <v>--</v>
      </c>
      <c r="BF555" s="150" t="str">
        <f t="shared" si="190"/>
        <v>--</v>
      </c>
      <c r="BG555" s="151" t="str">
        <f t="shared" si="182"/>
        <v>--</v>
      </c>
      <c r="BH555" s="149">
        <f t="shared" si="186"/>
        <v>80000</v>
      </c>
      <c r="BI555" s="150" t="str">
        <f t="shared" si="187"/>
        <v>--</v>
      </c>
      <c r="BJ555" s="150" t="str">
        <f t="shared" si="188"/>
        <v>I</v>
      </c>
      <c r="BK555" s="151">
        <f t="shared" si="189"/>
        <v>34912</v>
      </c>
      <c r="BL555" s="49" t="str">
        <f t="shared" si="184"/>
        <v/>
      </c>
      <c r="BM555" s="50" t="str">
        <f t="shared" si="185"/>
        <v/>
      </c>
      <c r="BN555" s="49" t="str">
        <f t="shared" si="175"/>
        <v/>
      </c>
      <c r="BO555" s="50" t="str">
        <f t="shared" si="176"/>
        <v/>
      </c>
      <c r="BP555" s="50"/>
      <c r="BQ555" s="50"/>
      <c r="BR555" s="51"/>
      <c r="BS555" s="51"/>
      <c r="BT555" s="51"/>
      <c r="BU555" s="51"/>
      <c r="BV555" s="50">
        <v>1</v>
      </c>
      <c r="BW555" s="50">
        <v>1</v>
      </c>
      <c r="BX555" s="50">
        <v>1</v>
      </c>
      <c r="BY555" s="50">
        <v>1</v>
      </c>
    </row>
    <row r="556" spans="1:77" s="48" customFormat="1" ht="15" customHeight="1">
      <c r="A556" s="223">
        <v>595</v>
      </c>
      <c r="B556" s="169" t="s">
        <v>1003</v>
      </c>
      <c r="C556" s="53" t="s">
        <v>1298</v>
      </c>
      <c r="D556" s="13"/>
      <c r="E556" s="132"/>
      <c r="F556" s="132"/>
      <c r="G556" s="152"/>
      <c r="H556" s="152"/>
      <c r="I556" s="66"/>
      <c r="J556" s="66"/>
      <c r="K556" s="52"/>
      <c r="L556" s="54"/>
      <c r="M556" s="55"/>
      <c r="N556" s="54"/>
      <c r="O556" s="55"/>
      <c r="P556" s="54"/>
      <c r="Q556" s="55"/>
      <c r="R556" s="54"/>
      <c r="S556" s="55"/>
      <c r="T556" s="54"/>
      <c r="U556" s="55"/>
      <c r="V556" s="56"/>
      <c r="W556" s="55"/>
      <c r="X556" s="56"/>
      <c r="Y556" s="55"/>
      <c r="Z556" s="56"/>
      <c r="AA556" s="55"/>
      <c r="AB556" s="56"/>
      <c r="AC556" s="55"/>
      <c r="AD556" s="56"/>
      <c r="AE556" s="55"/>
      <c r="AF556" s="56"/>
      <c r="AG556" s="56" t="str">
        <f t="shared" si="179"/>
        <v/>
      </c>
      <c r="AH556" s="55"/>
      <c r="AI556" s="56"/>
      <c r="AJ556" s="55"/>
      <c r="AK556" s="56"/>
      <c r="AL556" s="55"/>
      <c r="AM556" s="54"/>
      <c r="AN556" s="54" t="str">
        <f t="shared" si="178"/>
        <v/>
      </c>
      <c r="AO556" s="55"/>
      <c r="AP556" s="54"/>
      <c r="AQ556" s="55"/>
      <c r="AR556" s="54"/>
      <c r="AS556" s="55"/>
      <c r="AT556" s="54"/>
      <c r="AU556" s="56" t="str">
        <f t="shared" si="183"/>
        <v/>
      </c>
      <c r="AV556" s="56"/>
      <c r="AW556" s="54"/>
      <c r="AX556" s="54"/>
      <c r="AY556" s="69" t="str">
        <f t="shared" si="177"/>
        <v/>
      </c>
      <c r="AZ556" s="69"/>
      <c r="BA556" s="50"/>
      <c r="BB556" s="51"/>
      <c r="BC556" s="51"/>
      <c r="BD556" s="149" t="str">
        <f t="shared" si="181"/>
        <v>--</v>
      </c>
      <c r="BE556" s="150" t="str">
        <f t="shared" si="191"/>
        <v>--</v>
      </c>
      <c r="BF556" s="150" t="str">
        <f t="shared" si="190"/>
        <v>--</v>
      </c>
      <c r="BG556" s="151" t="str">
        <f t="shared" si="182"/>
        <v>--</v>
      </c>
      <c r="BH556" s="149" t="str">
        <f t="shared" si="186"/>
        <v>--</v>
      </c>
      <c r="BI556" s="150" t="str">
        <f t="shared" si="187"/>
        <v>--</v>
      </c>
      <c r="BJ556" s="150" t="str">
        <f t="shared" si="188"/>
        <v>--</v>
      </c>
      <c r="BK556" s="151" t="str">
        <f t="shared" si="189"/>
        <v>--</v>
      </c>
      <c r="BL556" s="49" t="str">
        <f t="shared" si="184"/>
        <v/>
      </c>
      <c r="BM556" s="50" t="str">
        <f t="shared" si="185"/>
        <v/>
      </c>
      <c r="BN556" s="49" t="str">
        <f t="shared" si="175"/>
        <v/>
      </c>
      <c r="BO556" s="50" t="str">
        <f t="shared" si="176"/>
        <v/>
      </c>
      <c r="BP556" s="50"/>
      <c r="BQ556" s="50"/>
      <c r="BR556" s="51"/>
      <c r="BS556" s="51"/>
      <c r="BT556" s="51"/>
      <c r="BU556" s="51"/>
      <c r="BV556" s="50">
        <v>1</v>
      </c>
      <c r="BW556" s="50">
        <v>1</v>
      </c>
      <c r="BX556" s="50">
        <v>1</v>
      </c>
      <c r="BY556" s="50">
        <v>1</v>
      </c>
    </row>
    <row r="557" spans="1:77" s="48" customFormat="1" ht="15" customHeight="1">
      <c r="A557" s="223">
        <v>596</v>
      </c>
      <c r="B557" s="169" t="s">
        <v>1004</v>
      </c>
      <c r="C557" s="53" t="s">
        <v>1005</v>
      </c>
      <c r="D557" s="13"/>
      <c r="E557" s="132"/>
      <c r="F557" s="132"/>
      <c r="G557" s="152"/>
      <c r="H557" s="152"/>
      <c r="I557" s="66"/>
      <c r="J557" s="66"/>
      <c r="K557" s="52"/>
      <c r="L557" s="54"/>
      <c r="M557" s="55"/>
      <c r="N557" s="54"/>
      <c r="O557" s="55"/>
      <c r="P557" s="54"/>
      <c r="Q557" s="55"/>
      <c r="R557" s="54"/>
      <c r="S557" s="55"/>
      <c r="T557" s="54"/>
      <c r="U557" s="55"/>
      <c r="V557" s="56"/>
      <c r="W557" s="55"/>
      <c r="X557" s="56"/>
      <c r="Y557" s="55"/>
      <c r="Z557" s="56"/>
      <c r="AA557" s="55"/>
      <c r="AB557" s="56"/>
      <c r="AC557" s="55"/>
      <c r="AD557" s="56"/>
      <c r="AE557" s="55"/>
      <c r="AF557" s="56">
        <v>1.6999999999999999E-3</v>
      </c>
      <c r="AG557" s="56">
        <f t="shared" si="179"/>
        <v>5.8823529411764712E-4</v>
      </c>
      <c r="AH557" s="55">
        <v>36251</v>
      </c>
      <c r="AI557" s="56"/>
      <c r="AJ557" s="55"/>
      <c r="AK557" s="56"/>
      <c r="AL557" s="55"/>
      <c r="AM557" s="54"/>
      <c r="AN557" s="54" t="str">
        <f t="shared" si="178"/>
        <v/>
      </c>
      <c r="AO557" s="55"/>
      <c r="AP557" s="54"/>
      <c r="AQ557" s="55"/>
      <c r="AR557" s="54"/>
      <c r="AS557" s="55"/>
      <c r="AT557" s="54"/>
      <c r="AU557" s="56" t="str">
        <f t="shared" si="183"/>
        <v/>
      </c>
      <c r="AV557" s="56"/>
      <c r="AW557" s="54"/>
      <c r="AX557" s="54"/>
      <c r="AY557" s="69">
        <f t="shared" si="177"/>
        <v>1</v>
      </c>
      <c r="AZ557" s="69">
        <v>1</v>
      </c>
      <c r="BA557" s="50"/>
      <c r="BB557" s="51"/>
      <c r="BC557" s="51"/>
      <c r="BD557" s="149">
        <f t="shared" si="181"/>
        <v>5.8823529411764712E-4</v>
      </c>
      <c r="BE557" s="150" t="str">
        <f t="shared" si="191"/>
        <v>--</v>
      </c>
      <c r="BF557" s="150" t="str">
        <f t="shared" si="190"/>
        <v>O</v>
      </c>
      <c r="BG557" s="151">
        <f t="shared" si="182"/>
        <v>36251</v>
      </c>
      <c r="BH557" s="149" t="str">
        <f t="shared" si="186"/>
        <v>--</v>
      </c>
      <c r="BI557" s="150" t="str">
        <f t="shared" si="187"/>
        <v>--</v>
      </c>
      <c r="BJ557" s="150" t="str">
        <f t="shared" si="188"/>
        <v>--</v>
      </c>
      <c r="BK557" s="151" t="str">
        <f t="shared" si="189"/>
        <v>--</v>
      </c>
      <c r="BL557" s="49" t="str">
        <f t="shared" si="184"/>
        <v/>
      </c>
      <c r="BM557" s="50" t="str">
        <f t="shared" si="185"/>
        <v/>
      </c>
      <c r="BN557" s="49" t="str">
        <f t="shared" si="175"/>
        <v/>
      </c>
      <c r="BO557" s="50" t="str">
        <f t="shared" si="176"/>
        <v/>
      </c>
      <c r="BP557" s="50"/>
      <c r="BQ557" s="50"/>
      <c r="BR557" s="51"/>
      <c r="BS557" s="51"/>
      <c r="BT557" s="51"/>
      <c r="BU557" s="51"/>
      <c r="BV557" s="50">
        <v>1</v>
      </c>
      <c r="BW557" s="50">
        <v>1</v>
      </c>
      <c r="BX557" s="50">
        <v>1</v>
      </c>
      <c r="BY557" s="50">
        <v>1</v>
      </c>
    </row>
    <row r="558" spans="1:77" s="48" customFormat="1" ht="15" customHeight="1">
      <c r="A558" s="223">
        <v>597</v>
      </c>
      <c r="B558" s="169" t="s">
        <v>1006</v>
      </c>
      <c r="C558" s="57" t="s">
        <v>1007</v>
      </c>
      <c r="D558" s="57"/>
      <c r="E558" s="153"/>
      <c r="F558" s="153"/>
      <c r="G558" s="154"/>
      <c r="H558" s="154"/>
      <c r="I558" s="67"/>
      <c r="J558" s="67"/>
      <c r="K558" s="72"/>
      <c r="L558" s="54"/>
      <c r="M558" s="55"/>
      <c r="N558" s="54"/>
      <c r="O558" s="55"/>
      <c r="P558" s="54"/>
      <c r="Q558" s="55"/>
      <c r="R558" s="54"/>
      <c r="S558" s="55"/>
      <c r="T558" s="54"/>
      <c r="U558" s="55"/>
      <c r="V558" s="56"/>
      <c r="W558" s="55"/>
      <c r="X558" s="56"/>
      <c r="Y558" s="55"/>
      <c r="Z558" s="56"/>
      <c r="AA558" s="55"/>
      <c r="AB558" s="56"/>
      <c r="AC558" s="55"/>
      <c r="AD558" s="56"/>
      <c r="AE558" s="55"/>
      <c r="AF558" s="56"/>
      <c r="AG558" s="56" t="str">
        <f t="shared" si="179"/>
        <v/>
      </c>
      <c r="AH558" s="55"/>
      <c r="AI558" s="56"/>
      <c r="AJ558" s="55"/>
      <c r="AK558" s="56"/>
      <c r="AL558" s="55"/>
      <c r="AM558" s="54"/>
      <c r="AN558" s="54" t="str">
        <f t="shared" si="178"/>
        <v/>
      </c>
      <c r="AO558" s="55"/>
      <c r="AP558" s="54"/>
      <c r="AQ558" s="55"/>
      <c r="AR558" s="54"/>
      <c r="AS558" s="55"/>
      <c r="AT558" s="54"/>
      <c r="AU558" s="56" t="str">
        <f t="shared" si="183"/>
        <v/>
      </c>
      <c r="AV558" s="56"/>
      <c r="AW558" s="54"/>
      <c r="AX558" s="54"/>
      <c r="AY558" s="69" t="str">
        <f t="shared" si="177"/>
        <v/>
      </c>
      <c r="AZ558" s="69"/>
      <c r="BA558" s="50"/>
      <c r="BB558" s="51"/>
      <c r="BC558" s="51"/>
      <c r="BD558" s="149" t="str">
        <f t="shared" si="181"/>
        <v>--</v>
      </c>
      <c r="BE558" s="150" t="str">
        <f t="shared" si="191"/>
        <v>--</v>
      </c>
      <c r="BF558" s="150" t="str">
        <f t="shared" si="190"/>
        <v>--</v>
      </c>
      <c r="BG558" s="151" t="str">
        <f t="shared" si="182"/>
        <v>--</v>
      </c>
      <c r="BH558" s="149" t="str">
        <f t="shared" si="186"/>
        <v>--</v>
      </c>
      <c r="BI558" s="150" t="str">
        <f t="shared" si="187"/>
        <v>--</v>
      </c>
      <c r="BJ558" s="150" t="str">
        <f t="shared" si="188"/>
        <v>--</v>
      </c>
      <c r="BK558" s="151" t="str">
        <f t="shared" si="189"/>
        <v>--</v>
      </c>
      <c r="BL558" s="49" t="str">
        <f t="shared" si="184"/>
        <v/>
      </c>
      <c r="BM558" s="50" t="str">
        <f t="shared" si="185"/>
        <v/>
      </c>
      <c r="BN558" s="49" t="str">
        <f t="shared" si="175"/>
        <v/>
      </c>
      <c r="BO558" s="50" t="str">
        <f t="shared" si="176"/>
        <v/>
      </c>
      <c r="BP558" s="50"/>
      <c r="BQ558" s="50"/>
      <c r="BR558" s="51"/>
      <c r="BS558" s="51"/>
      <c r="BT558" s="51"/>
      <c r="BU558" s="51"/>
      <c r="BV558" s="50">
        <v>1</v>
      </c>
      <c r="BW558" s="50">
        <v>1</v>
      </c>
      <c r="BX558" s="50">
        <v>1</v>
      </c>
      <c r="BY558" s="50">
        <v>1</v>
      </c>
    </row>
    <row r="559" spans="1:77" s="48" customFormat="1" ht="15" customHeight="1">
      <c r="A559" s="223">
        <v>598</v>
      </c>
      <c r="B559" s="169" t="s">
        <v>1008</v>
      </c>
      <c r="C559" s="53" t="s">
        <v>1009</v>
      </c>
      <c r="D559" s="13"/>
      <c r="E559" s="132"/>
      <c r="F559" s="132"/>
      <c r="G559" s="152"/>
      <c r="H559" s="152"/>
      <c r="I559" s="66"/>
      <c r="J559" s="66"/>
      <c r="K559" s="52"/>
      <c r="L559" s="54"/>
      <c r="M559" s="55"/>
      <c r="N559" s="54"/>
      <c r="O559" s="55"/>
      <c r="P559" s="54"/>
      <c r="Q559" s="55"/>
      <c r="R559" s="54"/>
      <c r="S559" s="55"/>
      <c r="T559" s="54"/>
      <c r="U559" s="55"/>
      <c r="V559" s="56"/>
      <c r="W559" s="55"/>
      <c r="X559" s="56"/>
      <c r="Y559" s="55"/>
      <c r="Z559" s="56"/>
      <c r="AA559" s="55"/>
      <c r="AB559" s="56"/>
      <c r="AC559" s="55"/>
      <c r="AD559" s="56"/>
      <c r="AE559" s="55"/>
      <c r="AF559" s="56"/>
      <c r="AG559" s="56" t="str">
        <f t="shared" si="179"/>
        <v/>
      </c>
      <c r="AH559" s="55"/>
      <c r="AI559" s="56"/>
      <c r="AJ559" s="55"/>
      <c r="AK559" s="56"/>
      <c r="AL559" s="55"/>
      <c r="AM559" s="54"/>
      <c r="AN559" s="54" t="str">
        <f t="shared" si="178"/>
        <v/>
      </c>
      <c r="AO559" s="55"/>
      <c r="AP559" s="54"/>
      <c r="AQ559" s="55"/>
      <c r="AR559" s="54"/>
      <c r="AS559" s="55"/>
      <c r="AT559" s="54"/>
      <c r="AU559" s="56" t="str">
        <f t="shared" si="183"/>
        <v/>
      </c>
      <c r="AV559" s="56"/>
      <c r="AW559" s="54"/>
      <c r="AX559" s="54"/>
      <c r="AY559" s="69" t="str">
        <f t="shared" si="177"/>
        <v/>
      </c>
      <c r="AZ559" s="69"/>
      <c r="BA559" s="50"/>
      <c r="BB559" s="51"/>
      <c r="BC559" s="51"/>
      <c r="BD559" s="149" t="str">
        <f t="shared" si="181"/>
        <v>--</v>
      </c>
      <c r="BE559" s="150" t="str">
        <f t="shared" si="191"/>
        <v>--</v>
      </c>
      <c r="BF559" s="150" t="str">
        <f t="shared" si="190"/>
        <v>--</v>
      </c>
      <c r="BG559" s="151" t="str">
        <f t="shared" si="182"/>
        <v>--</v>
      </c>
      <c r="BH559" s="149" t="str">
        <f t="shared" si="186"/>
        <v>--</v>
      </c>
      <c r="BI559" s="150" t="str">
        <f t="shared" si="187"/>
        <v>--</v>
      </c>
      <c r="BJ559" s="150" t="str">
        <f t="shared" si="188"/>
        <v>--</v>
      </c>
      <c r="BK559" s="151" t="str">
        <f t="shared" si="189"/>
        <v>--</v>
      </c>
      <c r="BL559" s="49" t="str">
        <f t="shared" si="184"/>
        <v/>
      </c>
      <c r="BM559" s="50" t="str">
        <f t="shared" si="185"/>
        <v/>
      </c>
      <c r="BN559" s="49" t="str">
        <f t="shared" si="175"/>
        <v/>
      </c>
      <c r="BO559" s="50" t="str">
        <f t="shared" si="176"/>
        <v/>
      </c>
      <c r="BP559" s="50"/>
      <c r="BQ559" s="50"/>
      <c r="BR559" s="51"/>
      <c r="BS559" s="51"/>
      <c r="BT559" s="51"/>
      <c r="BU559" s="51"/>
      <c r="BV559" s="50">
        <v>1</v>
      </c>
      <c r="BW559" s="50">
        <v>1</v>
      </c>
      <c r="BX559" s="50">
        <v>1</v>
      </c>
      <c r="BY559" s="50">
        <v>1</v>
      </c>
    </row>
    <row r="560" spans="1:77" s="48" customFormat="1" ht="15" customHeight="1">
      <c r="A560" s="223">
        <v>599</v>
      </c>
      <c r="B560" s="169" t="s">
        <v>1010</v>
      </c>
      <c r="C560" s="53" t="s">
        <v>1011</v>
      </c>
      <c r="D560" s="302" t="s">
        <v>1494</v>
      </c>
      <c r="E560" s="132"/>
      <c r="F560" s="132"/>
      <c r="G560" s="152"/>
      <c r="H560" s="152"/>
      <c r="I560" s="66"/>
      <c r="J560" s="66"/>
      <c r="K560" s="52" t="s">
        <v>25</v>
      </c>
      <c r="L560" s="54">
        <v>0.1</v>
      </c>
      <c r="M560" s="55">
        <v>35674</v>
      </c>
      <c r="N560" s="54">
        <v>10</v>
      </c>
      <c r="O560" s="55">
        <v>35674</v>
      </c>
      <c r="P560" s="54"/>
      <c r="Q560" s="55"/>
      <c r="R560" s="54"/>
      <c r="S560" s="55"/>
      <c r="T560" s="54"/>
      <c r="U560" s="55"/>
      <c r="V560" s="56"/>
      <c r="W560" s="55"/>
      <c r="X560" s="56"/>
      <c r="Y560" s="55"/>
      <c r="Z560" s="56"/>
      <c r="AA560" s="55"/>
      <c r="AB560" s="56"/>
      <c r="AC560" s="55"/>
      <c r="AD560" s="56"/>
      <c r="AE560" s="55"/>
      <c r="AF560" s="56"/>
      <c r="AG560" s="56" t="str">
        <f t="shared" si="179"/>
        <v/>
      </c>
      <c r="AH560" s="55"/>
      <c r="AI560" s="56"/>
      <c r="AJ560" s="55"/>
      <c r="AK560" s="56"/>
      <c r="AL560" s="55"/>
      <c r="AM560" s="54"/>
      <c r="AN560" s="54" t="str">
        <f t="shared" si="178"/>
        <v/>
      </c>
      <c r="AO560" s="55"/>
      <c r="AP560" s="54"/>
      <c r="AQ560" s="55"/>
      <c r="AR560" s="54"/>
      <c r="AS560" s="55"/>
      <c r="AT560" s="54"/>
      <c r="AU560" s="56" t="str">
        <f t="shared" si="183"/>
        <v/>
      </c>
      <c r="AV560" s="56"/>
      <c r="AW560" s="54"/>
      <c r="AX560" s="54"/>
      <c r="AY560" s="69">
        <f t="shared" si="177"/>
        <v>1</v>
      </c>
      <c r="AZ560" s="69">
        <v>1</v>
      </c>
      <c r="BA560" s="50"/>
      <c r="BB560" s="51"/>
      <c r="BC560" s="51"/>
      <c r="BD560" s="149" t="str">
        <f t="shared" si="181"/>
        <v>--</v>
      </c>
      <c r="BE560" s="150" t="str">
        <f t="shared" si="191"/>
        <v>--</v>
      </c>
      <c r="BF560" s="150" t="str">
        <f t="shared" si="190"/>
        <v>--</v>
      </c>
      <c r="BG560" s="151" t="str">
        <f t="shared" si="182"/>
        <v>--</v>
      </c>
      <c r="BH560" s="149">
        <f t="shared" si="186"/>
        <v>0.1</v>
      </c>
      <c r="BI560" s="150" t="str">
        <f t="shared" si="187"/>
        <v>--</v>
      </c>
      <c r="BJ560" s="150" t="str">
        <f t="shared" si="188"/>
        <v>T</v>
      </c>
      <c r="BK560" s="151">
        <f t="shared" si="189"/>
        <v>35674</v>
      </c>
      <c r="BL560" s="49">
        <f t="shared" si="184"/>
        <v>10</v>
      </c>
      <c r="BM560" s="50" t="str">
        <f t="shared" si="185"/>
        <v>Tint</v>
      </c>
      <c r="BN560" s="49">
        <f t="shared" si="175"/>
        <v>10</v>
      </c>
      <c r="BO560" s="50" t="str">
        <f t="shared" si="176"/>
        <v>Tint</v>
      </c>
      <c r="BP560" s="50"/>
      <c r="BQ560" s="50"/>
      <c r="BR560" s="51"/>
      <c r="BS560" s="51"/>
      <c r="BT560" s="51"/>
      <c r="BU560" s="51"/>
      <c r="BV560" s="50">
        <v>1</v>
      </c>
      <c r="BW560" s="50">
        <v>1</v>
      </c>
      <c r="BX560" s="50">
        <v>1</v>
      </c>
      <c r="BY560" s="50">
        <v>1</v>
      </c>
    </row>
    <row r="561" spans="1:77" s="48" customFormat="1" ht="15" customHeight="1">
      <c r="A561" s="223">
        <v>600</v>
      </c>
      <c r="B561" s="169" t="s">
        <v>1012</v>
      </c>
      <c r="C561" s="53" t="s">
        <v>1013</v>
      </c>
      <c r="D561" s="302" t="s">
        <v>1494</v>
      </c>
      <c r="E561" s="132">
        <v>5000</v>
      </c>
      <c r="F561" s="132">
        <f>AK561</f>
        <v>5000</v>
      </c>
      <c r="G561" s="152"/>
      <c r="H561" s="152">
        <v>43231</v>
      </c>
      <c r="I561" s="66" t="s">
        <v>36</v>
      </c>
      <c r="J561" s="66"/>
      <c r="K561" s="52" t="s">
        <v>25</v>
      </c>
      <c r="L561" s="54">
        <v>3800</v>
      </c>
      <c r="M561" s="55">
        <v>42248</v>
      </c>
      <c r="N561" s="54"/>
      <c r="O561" s="55"/>
      <c r="P561" s="54">
        <v>7500</v>
      </c>
      <c r="Q561" s="55">
        <v>42248</v>
      </c>
      <c r="R561" s="54"/>
      <c r="S561" s="55"/>
      <c r="T561" s="54">
        <v>0.2</v>
      </c>
      <c r="U561" s="55">
        <v>42248</v>
      </c>
      <c r="V561" s="56"/>
      <c r="W561" s="55"/>
      <c r="X561" s="56">
        <v>37000</v>
      </c>
      <c r="Y561" s="55">
        <v>36251</v>
      </c>
      <c r="Z561" s="56"/>
      <c r="AA561" s="55"/>
      <c r="AB561" s="56">
        <v>300</v>
      </c>
      <c r="AC561" s="55">
        <v>36617</v>
      </c>
      <c r="AD561" s="56"/>
      <c r="AE561" s="55"/>
      <c r="AF561" s="56"/>
      <c r="AG561" s="56" t="str">
        <f t="shared" si="179"/>
        <v/>
      </c>
      <c r="AH561" s="55"/>
      <c r="AI561" s="56"/>
      <c r="AJ561" s="55"/>
      <c r="AK561" s="56">
        <v>5000</v>
      </c>
      <c r="AL561" s="55">
        <v>38596</v>
      </c>
      <c r="AM561" s="54"/>
      <c r="AN561" s="54" t="str">
        <f t="shared" si="178"/>
        <v/>
      </c>
      <c r="AO561" s="55"/>
      <c r="AP561" s="54"/>
      <c r="AQ561" s="55"/>
      <c r="AR561" s="54"/>
      <c r="AS561" s="55"/>
      <c r="AT561" s="54"/>
      <c r="AU561" s="56" t="str">
        <f t="shared" si="183"/>
        <v/>
      </c>
      <c r="AV561" s="56"/>
      <c r="AW561" s="54"/>
      <c r="AX561" s="54"/>
      <c r="AY561" s="69">
        <f t="shared" si="177"/>
        <v>1</v>
      </c>
      <c r="AZ561" s="69">
        <v>1</v>
      </c>
      <c r="BA561" s="50"/>
      <c r="BB561" s="51"/>
      <c r="BC561" s="51"/>
      <c r="BD561" s="149" t="str">
        <f t="shared" si="181"/>
        <v>--</v>
      </c>
      <c r="BE561" s="150" t="str">
        <f t="shared" si="191"/>
        <v>--</v>
      </c>
      <c r="BF561" s="150" t="str">
        <f t="shared" si="190"/>
        <v>--</v>
      </c>
      <c r="BG561" s="151" t="str">
        <f t="shared" si="182"/>
        <v>--</v>
      </c>
      <c r="BH561" s="149">
        <f t="shared" si="186"/>
        <v>5000</v>
      </c>
      <c r="BI561" s="150" t="str">
        <f t="shared" si="187"/>
        <v>A</v>
      </c>
      <c r="BJ561" s="150" t="str">
        <f t="shared" si="188"/>
        <v>I</v>
      </c>
      <c r="BK561" s="151">
        <f t="shared" si="189"/>
        <v>43231</v>
      </c>
      <c r="BL561" s="49">
        <f t="shared" si="184"/>
        <v>7500</v>
      </c>
      <c r="BM561" s="50" t="str">
        <f t="shared" si="185"/>
        <v>T</v>
      </c>
      <c r="BN561" s="49">
        <f t="shared" si="175"/>
        <v>7500</v>
      </c>
      <c r="BO561" s="50" t="str">
        <f t="shared" si="176"/>
        <v>T</v>
      </c>
      <c r="BP561" s="50"/>
      <c r="BQ561" s="50"/>
      <c r="BR561" s="51"/>
      <c r="BS561" s="51"/>
      <c r="BT561" s="51"/>
      <c r="BU561" s="51"/>
      <c r="BV561" s="50">
        <v>1</v>
      </c>
      <c r="BW561" s="50">
        <v>1</v>
      </c>
      <c r="BX561" s="50">
        <v>1</v>
      </c>
      <c r="BY561" s="50">
        <v>1</v>
      </c>
    </row>
    <row r="562" spans="1:77" s="48" customFormat="1" ht="14.55" customHeight="1">
      <c r="A562" s="223">
        <v>601</v>
      </c>
      <c r="B562" s="169" t="s">
        <v>1014</v>
      </c>
      <c r="C562" s="53" t="s">
        <v>1015</v>
      </c>
      <c r="D562" s="302" t="s">
        <v>1494</v>
      </c>
      <c r="E562" s="132">
        <v>0.02</v>
      </c>
      <c r="F562" s="132">
        <f>L562</f>
        <v>2.1000000000000001E-2</v>
      </c>
      <c r="G562" s="152"/>
      <c r="H562" s="152">
        <v>43231</v>
      </c>
      <c r="I562" s="66" t="s">
        <v>36</v>
      </c>
      <c r="J562" s="66"/>
      <c r="K562" s="52"/>
      <c r="L562" s="54">
        <v>2.1000000000000001E-2</v>
      </c>
      <c r="M562" s="55">
        <v>42248</v>
      </c>
      <c r="N562" s="54"/>
      <c r="O562" s="55"/>
      <c r="P562" s="54">
        <v>7.0999999999999994E-2</v>
      </c>
      <c r="Q562" s="55">
        <v>42248</v>
      </c>
      <c r="R562" s="54"/>
      <c r="S562" s="55"/>
      <c r="T562" s="54"/>
      <c r="U562" s="55"/>
      <c r="V562" s="56"/>
      <c r="W562" s="55"/>
      <c r="X562" s="56">
        <v>2</v>
      </c>
      <c r="Y562" s="55">
        <v>42430</v>
      </c>
      <c r="Z562" s="56">
        <v>1.4999999999999999E-2</v>
      </c>
      <c r="AA562" s="55">
        <v>42430</v>
      </c>
      <c r="AB562" s="56">
        <v>8.0000000000000002E-3</v>
      </c>
      <c r="AC562" s="55">
        <v>42430</v>
      </c>
      <c r="AD562" s="56"/>
      <c r="AE562" s="55"/>
      <c r="AF562" s="56">
        <v>1.1E-5</v>
      </c>
      <c r="AG562" s="56">
        <f t="shared" si="179"/>
        <v>9.0909090909090912E-2</v>
      </c>
      <c r="AH562" s="55">
        <v>42430</v>
      </c>
      <c r="AI562" s="56"/>
      <c r="AJ562" s="55"/>
      <c r="AK562" s="56">
        <v>7.0000000000000007E-2</v>
      </c>
      <c r="AL562" s="55">
        <v>34943</v>
      </c>
      <c r="AM562" s="54"/>
      <c r="AN562" s="54" t="str">
        <f t="shared" si="178"/>
        <v/>
      </c>
      <c r="AO562" s="55"/>
      <c r="AP562" s="54"/>
      <c r="AQ562" s="55"/>
      <c r="AR562" s="54"/>
      <c r="AS562" s="55"/>
      <c r="AT562" s="54"/>
      <c r="AU562" s="56" t="str">
        <f t="shared" si="183"/>
        <v/>
      </c>
      <c r="AV562" s="56"/>
      <c r="AW562" s="54"/>
      <c r="AX562" s="54"/>
      <c r="AY562" s="69">
        <f t="shared" si="177"/>
        <v>1</v>
      </c>
      <c r="AZ562" s="69">
        <v>1</v>
      </c>
      <c r="BA562" s="50"/>
      <c r="BB562" s="51"/>
      <c r="BC562" s="51"/>
      <c r="BD562" s="149">
        <f t="shared" si="181"/>
        <v>9.0909090909090912E-2</v>
      </c>
      <c r="BE562" s="150" t="str">
        <f t="shared" si="191"/>
        <v>--</v>
      </c>
      <c r="BF562" s="150" t="str">
        <f t="shared" si="190"/>
        <v>O</v>
      </c>
      <c r="BG562" s="151">
        <f t="shared" si="182"/>
        <v>42430</v>
      </c>
      <c r="BH562" s="149">
        <f t="shared" si="186"/>
        <v>2.1000000000000001E-2</v>
      </c>
      <c r="BI562" s="150" t="str">
        <f t="shared" si="187"/>
        <v>A</v>
      </c>
      <c r="BJ562" s="150" t="str">
        <f t="shared" si="188"/>
        <v>T</v>
      </c>
      <c r="BK562" s="151">
        <f t="shared" si="189"/>
        <v>43231</v>
      </c>
      <c r="BL562" s="49">
        <f t="shared" si="184"/>
        <v>7.0999999999999994E-2</v>
      </c>
      <c r="BM562" s="50" t="str">
        <f t="shared" si="185"/>
        <v>T</v>
      </c>
      <c r="BN562" s="49">
        <f t="shared" si="175"/>
        <v>7.0999999999999994E-2</v>
      </c>
      <c r="BO562" s="50" t="str">
        <f t="shared" si="176"/>
        <v>T</v>
      </c>
      <c r="BP562" s="50"/>
      <c r="BQ562" s="50"/>
      <c r="BR562" s="51"/>
      <c r="BS562" s="51"/>
      <c r="BT562" s="51"/>
      <c r="BU562" s="51"/>
      <c r="BV562" s="50">
        <v>1</v>
      </c>
      <c r="BW562" s="50">
        <v>1</v>
      </c>
      <c r="BX562" s="50">
        <v>1</v>
      </c>
      <c r="BY562" s="50">
        <v>1</v>
      </c>
    </row>
    <row r="563" spans="1:77" s="48" customFormat="1">
      <c r="A563" s="223">
        <v>602</v>
      </c>
      <c r="B563" s="169" t="s">
        <v>1016</v>
      </c>
      <c r="C563" s="36" t="s">
        <v>1017</v>
      </c>
      <c r="D563" s="304"/>
      <c r="E563" s="132"/>
      <c r="F563" s="132"/>
      <c r="G563" s="152"/>
      <c r="H563" s="152"/>
      <c r="I563" s="66" t="s">
        <v>36</v>
      </c>
      <c r="J563" s="66"/>
      <c r="K563" s="52" t="s">
        <v>25</v>
      </c>
      <c r="L563" s="54"/>
      <c r="M563" s="55"/>
      <c r="N563" s="54"/>
      <c r="O563" s="55"/>
      <c r="P563" s="54"/>
      <c r="Q563" s="55"/>
      <c r="R563" s="54"/>
      <c r="S563" s="55"/>
      <c r="T563" s="54"/>
      <c r="U563" s="55"/>
      <c r="V563" s="56"/>
      <c r="W563" s="55"/>
      <c r="X563" s="56">
        <v>2</v>
      </c>
      <c r="Y563" s="55">
        <v>42430</v>
      </c>
      <c r="Z563" s="56">
        <v>1.4999999999999999E-2</v>
      </c>
      <c r="AA563" s="55">
        <v>42430</v>
      </c>
      <c r="AB563" s="56">
        <v>8.0000000000000002E-3</v>
      </c>
      <c r="AC563" s="55">
        <v>42430</v>
      </c>
      <c r="AD563" s="56"/>
      <c r="AE563" s="55"/>
      <c r="AF563" s="56">
        <v>1.1E-5</v>
      </c>
      <c r="AG563" s="56">
        <f t="shared" si="179"/>
        <v>9.0909090909090912E-2</v>
      </c>
      <c r="AH563" s="55">
        <v>42430</v>
      </c>
      <c r="AI563" s="56"/>
      <c r="AJ563" s="55"/>
      <c r="AK563" s="56"/>
      <c r="AL563" s="55"/>
      <c r="AM563" s="54"/>
      <c r="AN563" s="54" t="str">
        <f t="shared" si="178"/>
        <v/>
      </c>
      <c r="AO563" s="55"/>
      <c r="AP563" s="54"/>
      <c r="AQ563" s="55"/>
      <c r="AR563" s="54"/>
      <c r="AS563" s="55"/>
      <c r="AT563" s="54"/>
      <c r="AU563" s="56" t="str">
        <f t="shared" si="183"/>
        <v/>
      </c>
      <c r="AV563" s="56"/>
      <c r="AW563" s="54"/>
      <c r="AX563" s="54"/>
      <c r="AY563" s="69">
        <f t="shared" si="177"/>
        <v>1</v>
      </c>
      <c r="AZ563" s="69"/>
      <c r="BA563" s="50"/>
      <c r="BB563" s="51"/>
      <c r="BC563" s="51"/>
      <c r="BD563" s="149">
        <f t="shared" si="181"/>
        <v>9.0909090909090912E-2</v>
      </c>
      <c r="BE563" s="150" t="str">
        <f t="shared" si="191"/>
        <v>--</v>
      </c>
      <c r="BF563" s="150" t="str">
        <f t="shared" si="190"/>
        <v>O</v>
      </c>
      <c r="BG563" s="151">
        <f t="shared" si="182"/>
        <v>42430</v>
      </c>
      <c r="BH563" s="149">
        <f t="shared" si="186"/>
        <v>8.0000000000000002E-3</v>
      </c>
      <c r="BI563" s="150" t="str">
        <f t="shared" si="187"/>
        <v>--</v>
      </c>
      <c r="BJ563" s="150" t="str">
        <f t="shared" si="188"/>
        <v>O</v>
      </c>
      <c r="BK563" s="151">
        <f t="shared" si="189"/>
        <v>42430</v>
      </c>
      <c r="BL563" s="49">
        <f t="shared" si="184"/>
        <v>2</v>
      </c>
      <c r="BM563" s="50" t="str">
        <f t="shared" si="185"/>
        <v>O</v>
      </c>
      <c r="BN563" s="49">
        <f t="shared" si="175"/>
        <v>2</v>
      </c>
      <c r="BO563" s="50" t="str">
        <f t="shared" si="176"/>
        <v>O</v>
      </c>
      <c r="BP563" s="50"/>
      <c r="BQ563" s="50"/>
      <c r="BR563" s="51"/>
      <c r="BS563" s="51"/>
      <c r="BT563" s="51"/>
      <c r="BU563" s="51"/>
      <c r="BV563" s="50">
        <v>1</v>
      </c>
      <c r="BW563" s="50">
        <v>1</v>
      </c>
      <c r="BX563" s="50">
        <v>1</v>
      </c>
      <c r="BY563" s="50">
        <v>1</v>
      </c>
    </row>
    <row r="564" spans="1:77" s="48" customFormat="1">
      <c r="A564" s="223">
        <v>603</v>
      </c>
      <c r="B564" s="169" t="s">
        <v>1018</v>
      </c>
      <c r="C564" s="36" t="s">
        <v>1019</v>
      </c>
      <c r="D564" s="304"/>
      <c r="E564" s="132"/>
      <c r="F564" s="132"/>
      <c r="G564" s="152"/>
      <c r="H564" s="152"/>
      <c r="I564" s="66" t="s">
        <v>36</v>
      </c>
      <c r="J564" s="66"/>
      <c r="K564" s="52"/>
      <c r="L564" s="54"/>
      <c r="M564" s="55"/>
      <c r="N564" s="54"/>
      <c r="O564" s="55"/>
      <c r="P564" s="54"/>
      <c r="Q564" s="55"/>
      <c r="R564" s="54"/>
      <c r="S564" s="55"/>
      <c r="T564" s="54"/>
      <c r="U564" s="55"/>
      <c r="V564" s="56"/>
      <c r="W564" s="55"/>
      <c r="X564" s="56">
        <v>2</v>
      </c>
      <c r="Y564" s="55">
        <v>42430</v>
      </c>
      <c r="Z564" s="56">
        <v>1.4999999999999999E-2</v>
      </c>
      <c r="AA564" s="55">
        <v>42430</v>
      </c>
      <c r="AB564" s="56">
        <v>8.0000000000000002E-3</v>
      </c>
      <c r="AC564" s="55">
        <v>42430</v>
      </c>
      <c r="AD564" s="56"/>
      <c r="AE564" s="55"/>
      <c r="AF564" s="56">
        <v>1.1E-5</v>
      </c>
      <c r="AG564" s="56">
        <f t="shared" si="179"/>
        <v>9.0909090909090912E-2</v>
      </c>
      <c r="AH564" s="55">
        <v>42430</v>
      </c>
      <c r="AI564" s="56"/>
      <c r="AJ564" s="55"/>
      <c r="AK564" s="56"/>
      <c r="AL564" s="55"/>
      <c r="AM564" s="54"/>
      <c r="AN564" s="54" t="str">
        <f t="shared" si="178"/>
        <v/>
      </c>
      <c r="AO564" s="55"/>
      <c r="AP564" s="54"/>
      <c r="AQ564" s="55"/>
      <c r="AR564" s="54"/>
      <c r="AS564" s="55"/>
      <c r="AT564" s="54"/>
      <c r="AU564" s="56" t="str">
        <f t="shared" si="183"/>
        <v/>
      </c>
      <c r="AV564" s="56"/>
      <c r="AW564" s="54"/>
      <c r="AX564" s="54"/>
      <c r="AY564" s="69">
        <f t="shared" si="177"/>
        <v>1</v>
      </c>
      <c r="AZ564" s="69"/>
      <c r="BA564" s="50"/>
      <c r="BB564" s="51"/>
      <c r="BC564" s="51"/>
      <c r="BD564" s="149">
        <f t="shared" si="181"/>
        <v>9.0909090909090912E-2</v>
      </c>
      <c r="BE564" s="150" t="str">
        <f t="shared" si="191"/>
        <v>--</v>
      </c>
      <c r="BF564" s="150" t="str">
        <f t="shared" si="190"/>
        <v>O</v>
      </c>
      <c r="BG564" s="151">
        <f t="shared" si="182"/>
        <v>42430</v>
      </c>
      <c r="BH564" s="149">
        <f t="shared" si="186"/>
        <v>8.0000000000000002E-3</v>
      </c>
      <c r="BI564" s="150" t="str">
        <f t="shared" si="187"/>
        <v>--</v>
      </c>
      <c r="BJ564" s="150" t="str">
        <f t="shared" si="188"/>
        <v>O</v>
      </c>
      <c r="BK564" s="151">
        <f t="shared" si="189"/>
        <v>42430</v>
      </c>
      <c r="BL564" s="49">
        <f t="shared" si="184"/>
        <v>2</v>
      </c>
      <c r="BM564" s="50" t="str">
        <f t="shared" si="185"/>
        <v>O</v>
      </c>
      <c r="BN564" s="49">
        <f t="shared" si="175"/>
        <v>2</v>
      </c>
      <c r="BO564" s="50" t="str">
        <f t="shared" si="176"/>
        <v>O</v>
      </c>
      <c r="BP564" s="50"/>
      <c r="BQ564" s="50"/>
      <c r="BR564" s="51"/>
      <c r="BS564" s="51"/>
      <c r="BT564" s="51"/>
      <c r="BU564" s="51"/>
      <c r="BV564" s="50">
        <v>1</v>
      </c>
      <c r="BW564" s="50">
        <v>1</v>
      </c>
      <c r="BX564" s="50">
        <v>1</v>
      </c>
      <c r="BY564" s="50">
        <v>1</v>
      </c>
    </row>
    <row r="565" spans="1:77" s="48" customFormat="1" ht="15" customHeight="1">
      <c r="A565" s="223">
        <v>604</v>
      </c>
      <c r="B565" s="169" t="s">
        <v>1020</v>
      </c>
      <c r="C565" s="53" t="s">
        <v>1021</v>
      </c>
      <c r="D565" s="13"/>
      <c r="E565" s="132"/>
      <c r="F565" s="132"/>
      <c r="G565" s="152"/>
      <c r="H565" s="152"/>
      <c r="I565" s="66"/>
      <c r="J565" s="66"/>
      <c r="K565" s="52" t="s">
        <v>25</v>
      </c>
      <c r="L565" s="54"/>
      <c r="M565" s="55"/>
      <c r="N565" s="54"/>
      <c r="O565" s="55"/>
      <c r="P565" s="54"/>
      <c r="Q565" s="55"/>
      <c r="R565" s="54"/>
      <c r="S565" s="55"/>
      <c r="T565" s="54"/>
      <c r="U565" s="55"/>
      <c r="V565" s="56"/>
      <c r="W565" s="55"/>
      <c r="X565" s="56"/>
      <c r="Y565" s="55"/>
      <c r="Z565" s="56"/>
      <c r="AA565" s="55"/>
      <c r="AB565" s="56"/>
      <c r="AC565" s="55"/>
      <c r="AD565" s="56"/>
      <c r="AE565" s="55"/>
      <c r="AF565" s="56"/>
      <c r="AG565" s="56" t="str">
        <f t="shared" si="179"/>
        <v/>
      </c>
      <c r="AH565" s="55"/>
      <c r="AI565" s="56"/>
      <c r="AJ565" s="55"/>
      <c r="AK565" s="56"/>
      <c r="AL565" s="55"/>
      <c r="AM565" s="54"/>
      <c r="AN565" s="54" t="str">
        <f t="shared" si="178"/>
        <v/>
      </c>
      <c r="AO565" s="55"/>
      <c r="AP565" s="54"/>
      <c r="AQ565" s="55"/>
      <c r="AR565" s="54"/>
      <c r="AS565" s="55"/>
      <c r="AT565" s="54"/>
      <c r="AU565" s="56" t="str">
        <f t="shared" si="183"/>
        <v/>
      </c>
      <c r="AV565" s="56"/>
      <c r="AW565" s="54"/>
      <c r="AX565" s="54"/>
      <c r="AY565" s="69" t="str">
        <f t="shared" si="177"/>
        <v/>
      </c>
      <c r="AZ565" s="69"/>
      <c r="BA565" s="50"/>
      <c r="BB565" s="51"/>
      <c r="BC565" s="51"/>
      <c r="BD565" s="149" t="str">
        <f t="shared" si="181"/>
        <v>--</v>
      </c>
      <c r="BE565" s="150" t="str">
        <f t="shared" si="191"/>
        <v>--</v>
      </c>
      <c r="BF565" s="150" t="str">
        <f t="shared" si="190"/>
        <v>--</v>
      </c>
      <c r="BG565" s="151" t="str">
        <f t="shared" si="182"/>
        <v>--</v>
      </c>
      <c r="BH565" s="149" t="str">
        <f t="shared" si="186"/>
        <v>--</v>
      </c>
      <c r="BI565" s="150" t="str">
        <f t="shared" si="187"/>
        <v>--</v>
      </c>
      <c r="BJ565" s="150" t="str">
        <f t="shared" si="188"/>
        <v>--</v>
      </c>
      <c r="BK565" s="151" t="str">
        <f t="shared" si="189"/>
        <v>--</v>
      </c>
      <c r="BL565" s="49" t="str">
        <f t="shared" si="184"/>
        <v/>
      </c>
      <c r="BM565" s="50" t="str">
        <f t="shared" si="185"/>
        <v/>
      </c>
      <c r="BN565" s="49" t="str">
        <f t="shared" si="175"/>
        <v/>
      </c>
      <c r="BO565" s="50" t="str">
        <f t="shared" si="176"/>
        <v/>
      </c>
      <c r="BP565" s="50"/>
      <c r="BQ565" s="50"/>
      <c r="BR565" s="51"/>
      <c r="BS565" s="51"/>
      <c r="BT565" s="51"/>
      <c r="BU565" s="51"/>
      <c r="BV565" s="50">
        <v>1</v>
      </c>
      <c r="BW565" s="50">
        <v>1</v>
      </c>
      <c r="BX565" s="50">
        <v>1</v>
      </c>
      <c r="BY565" s="50">
        <v>1</v>
      </c>
    </row>
    <row r="566" spans="1:77" s="48" customFormat="1" ht="15" customHeight="1">
      <c r="A566" s="223">
        <v>605</v>
      </c>
      <c r="B566" s="169" t="s">
        <v>1022</v>
      </c>
      <c r="C566" s="57" t="s">
        <v>1023</v>
      </c>
      <c r="D566" s="57"/>
      <c r="E566" s="153"/>
      <c r="F566" s="153"/>
      <c r="G566" s="154"/>
      <c r="H566" s="154"/>
      <c r="I566" s="67"/>
      <c r="J566" s="67"/>
      <c r="K566" s="72"/>
      <c r="L566" s="54"/>
      <c r="M566" s="55"/>
      <c r="N566" s="54"/>
      <c r="O566" s="55"/>
      <c r="P566" s="54"/>
      <c r="Q566" s="55"/>
      <c r="R566" s="54"/>
      <c r="S566" s="55"/>
      <c r="T566" s="54"/>
      <c r="U566" s="55"/>
      <c r="V566" s="56"/>
      <c r="W566" s="55"/>
      <c r="X566" s="56"/>
      <c r="Y566" s="55"/>
      <c r="Z566" s="56"/>
      <c r="AA566" s="55"/>
      <c r="AB566" s="56"/>
      <c r="AC566" s="55"/>
      <c r="AD566" s="56"/>
      <c r="AE566" s="55"/>
      <c r="AF566" s="56"/>
      <c r="AG566" s="56" t="str">
        <f t="shared" si="179"/>
        <v/>
      </c>
      <c r="AH566" s="55"/>
      <c r="AI566" s="56"/>
      <c r="AJ566" s="55"/>
      <c r="AK566" s="56"/>
      <c r="AL566" s="55"/>
      <c r="AM566" s="54"/>
      <c r="AN566" s="54" t="str">
        <f t="shared" si="178"/>
        <v/>
      </c>
      <c r="AO566" s="55"/>
      <c r="AP566" s="54"/>
      <c r="AQ566" s="55"/>
      <c r="AR566" s="54"/>
      <c r="AS566" s="55"/>
      <c r="AT566" s="54"/>
      <c r="AU566" s="56" t="str">
        <f t="shared" si="183"/>
        <v/>
      </c>
      <c r="AV566" s="56"/>
      <c r="AW566" s="54"/>
      <c r="AX566" s="54"/>
      <c r="AY566" s="69" t="str">
        <f t="shared" si="177"/>
        <v/>
      </c>
      <c r="AZ566" s="69"/>
      <c r="BA566" s="50"/>
      <c r="BB566" s="51"/>
      <c r="BC566" s="51"/>
      <c r="BD566" s="149" t="str">
        <f t="shared" si="181"/>
        <v>--</v>
      </c>
      <c r="BE566" s="150" t="str">
        <f t="shared" si="191"/>
        <v>--</v>
      </c>
      <c r="BF566" s="150" t="str">
        <f t="shared" si="190"/>
        <v>--</v>
      </c>
      <c r="BG566" s="151" t="str">
        <f t="shared" si="182"/>
        <v>--</v>
      </c>
      <c r="BH566" s="149" t="str">
        <f t="shared" si="186"/>
        <v>--</v>
      </c>
      <c r="BI566" s="150" t="str">
        <f t="shared" si="187"/>
        <v>--</v>
      </c>
      <c r="BJ566" s="150" t="str">
        <f t="shared" si="188"/>
        <v>--</v>
      </c>
      <c r="BK566" s="151" t="str">
        <f t="shared" si="189"/>
        <v>--</v>
      </c>
      <c r="BL566" s="49" t="str">
        <f t="shared" ref="BL566:BL597" si="192">IF(ISNUMBER(J566),J566,IF(ISNUMBER(P566),P566,IF(ISNUMBER(X566),X566,IF(ISNUMBER(N566),N566,""))))</f>
        <v/>
      </c>
      <c r="BM566" s="50" t="str">
        <f t="shared" ref="BM566:BM597" si="193">IF(COUNTBLANK(BL566),"",IF(BL566=J566,"S",IF(BL566=P566,"T",IF(BL566=X566,"O",IF(BL566=N566,"Tint","")))))</f>
        <v/>
      </c>
      <c r="BN566" s="49" t="str">
        <f t="shared" si="175"/>
        <v/>
      </c>
      <c r="BO566" s="50" t="str">
        <f t="shared" si="176"/>
        <v/>
      </c>
      <c r="BP566" s="50"/>
      <c r="BQ566" s="50"/>
      <c r="BR566" s="51"/>
      <c r="BS566" s="51"/>
      <c r="BT566" s="51"/>
      <c r="BU566" s="51"/>
      <c r="BV566" s="50">
        <v>1</v>
      </c>
      <c r="BW566" s="50">
        <v>1</v>
      </c>
      <c r="BX566" s="50">
        <v>1</v>
      </c>
      <c r="BY566" s="50">
        <v>1</v>
      </c>
    </row>
    <row r="567" spans="1:77" s="48" customFormat="1" ht="15" customHeight="1">
      <c r="A567" s="223">
        <v>534</v>
      </c>
      <c r="B567" s="169" t="s">
        <v>1024</v>
      </c>
      <c r="C567" s="53" t="s">
        <v>1025</v>
      </c>
      <c r="D567" s="13"/>
      <c r="E567" s="132"/>
      <c r="F567" s="132"/>
      <c r="G567" s="152"/>
      <c r="H567" s="152"/>
      <c r="I567" s="66"/>
      <c r="J567" s="66"/>
      <c r="K567" s="52"/>
      <c r="L567" s="54"/>
      <c r="M567" s="55"/>
      <c r="N567" s="54"/>
      <c r="O567" s="55"/>
      <c r="P567" s="54"/>
      <c r="Q567" s="55"/>
      <c r="R567" s="54"/>
      <c r="S567" s="55"/>
      <c r="T567" s="54"/>
      <c r="U567" s="55"/>
      <c r="V567" s="56"/>
      <c r="W567" s="55"/>
      <c r="X567" s="56"/>
      <c r="Y567" s="55"/>
      <c r="Z567" s="56"/>
      <c r="AA567" s="55"/>
      <c r="AB567" s="56"/>
      <c r="AC567" s="55"/>
      <c r="AD567" s="56"/>
      <c r="AE567" s="55"/>
      <c r="AF567" s="56"/>
      <c r="AG567" s="56" t="str">
        <f t="shared" si="179"/>
        <v/>
      </c>
      <c r="AH567" s="55"/>
      <c r="AI567" s="56"/>
      <c r="AJ567" s="55"/>
      <c r="AK567" s="56"/>
      <c r="AL567" s="55"/>
      <c r="AM567" s="54"/>
      <c r="AN567" s="54" t="str">
        <f t="shared" si="178"/>
        <v/>
      </c>
      <c r="AO567" s="55"/>
      <c r="AP567" s="54"/>
      <c r="AQ567" s="55"/>
      <c r="AR567" s="54"/>
      <c r="AS567" s="55"/>
      <c r="AT567" s="54"/>
      <c r="AU567" s="56" t="str">
        <f t="shared" si="183"/>
        <v/>
      </c>
      <c r="AV567" s="56"/>
      <c r="AW567" s="54"/>
      <c r="AX567" s="54"/>
      <c r="AY567" s="69" t="str">
        <f t="shared" si="177"/>
        <v/>
      </c>
      <c r="AZ567" s="69"/>
      <c r="BA567" s="50"/>
      <c r="BB567" s="51"/>
      <c r="BC567" s="51"/>
      <c r="BD567" s="149" t="str">
        <f t="shared" si="181"/>
        <v>--</v>
      </c>
      <c r="BE567" s="150" t="str">
        <f t="shared" si="191"/>
        <v>--</v>
      </c>
      <c r="BF567" s="150" t="str">
        <f t="shared" si="190"/>
        <v>--</v>
      </c>
      <c r="BG567" s="151" t="str">
        <f t="shared" si="182"/>
        <v>--</v>
      </c>
      <c r="BH567" s="149" t="str">
        <f t="shared" ref="BH567:BH598" si="194">IF(AND(H567="",M567="",AC567="",AL567="",AX567=""), "--", IF(AND(H567&gt;=M567,H567&gt;=AC567,H567&gt;=AL567,H567&gt;=AX567), F567, IF(AND(M567&gt;=AC567,M567&gt;=AL567,M567&gt;=AX567), L567, IF(AND(AC567&gt;=AL567,AC567&gt;=AX567), AB567, IF(AL567&gt;=AX567, AK567, IF(ISNUMBER(AX567), AW567, "--"))))))</f>
        <v>--</v>
      </c>
      <c r="BI567" s="150" t="str">
        <f t="shared" ref="BI567:BI598" si="195">IF(BH567="","--", IF(BH567=F567,"A","--"))</f>
        <v>--</v>
      </c>
      <c r="BJ567" s="150" t="str">
        <f t="shared" ref="BJ567:BJ598" si="196">IF(BH567="--","--", IF(BH567=L567,"T", IF(BH567=AB567,"O", IF(BH567=AK567,"I", IF(BH567=AW567,"P", IF(BH567=F567,"A"))))))</f>
        <v>--</v>
      </c>
      <c r="BK567" s="151" t="str">
        <f t="shared" ref="BK567:BK598" si="197">IF(AND(H567="",M567="",AC567="",AL567="",AX567=""), "--", IF(AND(H567&gt;=M567,H567&gt;=AC567,H567&gt;=AL567,H567&gt;=AX567), H567, IF(AND(M567&gt;=AC567,M567&gt;=AL567,M567&gt;=AX567), M567, IF(AND(AC567&gt;=AL567,AC567&gt;=AX567), AC567, IF(AL567&gt;=AX567, AL567, IF(ISNUMBER(AX567), AX567, "--"))))))</f>
        <v>--</v>
      </c>
      <c r="BL567" s="49" t="str">
        <f t="shared" si="192"/>
        <v/>
      </c>
      <c r="BM567" s="50" t="str">
        <f t="shared" si="193"/>
        <v/>
      </c>
      <c r="BN567" s="49" t="str">
        <f t="shared" si="175"/>
        <v/>
      </c>
      <c r="BO567" s="50" t="str">
        <f t="shared" si="176"/>
        <v/>
      </c>
      <c r="BP567" s="50"/>
      <c r="BQ567" s="50"/>
      <c r="BR567" s="51"/>
      <c r="BS567" s="51"/>
      <c r="BT567" s="51"/>
      <c r="BU567" s="51"/>
      <c r="BV567" s="50">
        <v>1</v>
      </c>
      <c r="BW567" s="50">
        <v>1</v>
      </c>
      <c r="BX567" s="50">
        <v>1</v>
      </c>
      <c r="BY567" s="50">
        <v>1</v>
      </c>
    </row>
    <row r="568" spans="1:77" s="48" customFormat="1" ht="15" customHeight="1">
      <c r="A568" s="223">
        <v>535</v>
      </c>
      <c r="B568" s="169" t="s">
        <v>1026</v>
      </c>
      <c r="C568" s="53" t="s">
        <v>1027</v>
      </c>
      <c r="D568" s="13"/>
      <c r="E568" s="132"/>
      <c r="F568" s="132"/>
      <c r="G568" s="152"/>
      <c r="H568" s="152"/>
      <c r="I568" s="66"/>
      <c r="J568" s="66"/>
      <c r="K568" s="52"/>
      <c r="L568" s="54"/>
      <c r="M568" s="55"/>
      <c r="N568" s="54"/>
      <c r="O568" s="55"/>
      <c r="P568" s="54"/>
      <c r="Q568" s="55"/>
      <c r="R568" s="54"/>
      <c r="S568" s="55"/>
      <c r="T568" s="54"/>
      <c r="U568" s="55"/>
      <c r="V568" s="56"/>
      <c r="W568" s="55"/>
      <c r="X568" s="56"/>
      <c r="Y568" s="55"/>
      <c r="Z568" s="56"/>
      <c r="AA568" s="55"/>
      <c r="AB568" s="56"/>
      <c r="AC568" s="55"/>
      <c r="AD568" s="56"/>
      <c r="AE568" s="55"/>
      <c r="AF568" s="56"/>
      <c r="AG568" s="56" t="str">
        <f t="shared" si="179"/>
        <v/>
      </c>
      <c r="AH568" s="55"/>
      <c r="AI568" s="56"/>
      <c r="AJ568" s="55"/>
      <c r="AK568" s="56"/>
      <c r="AL568" s="55"/>
      <c r="AM568" s="54"/>
      <c r="AN568" s="54" t="str">
        <f t="shared" si="178"/>
        <v/>
      </c>
      <c r="AO568" s="55"/>
      <c r="AP568" s="54"/>
      <c r="AQ568" s="55"/>
      <c r="AR568" s="54"/>
      <c r="AS568" s="55"/>
      <c r="AT568" s="54"/>
      <c r="AU568" s="56" t="str">
        <f t="shared" si="183"/>
        <v/>
      </c>
      <c r="AV568" s="56"/>
      <c r="AW568" s="54"/>
      <c r="AX568" s="54"/>
      <c r="AY568" s="69" t="str">
        <f t="shared" si="177"/>
        <v/>
      </c>
      <c r="AZ568" s="69"/>
      <c r="BA568" s="50"/>
      <c r="BB568" s="51"/>
      <c r="BC568" s="51"/>
      <c r="BD568" s="149" t="str">
        <f t="shared" si="181"/>
        <v>--</v>
      </c>
      <c r="BE568" s="150" t="str">
        <f t="shared" si="191"/>
        <v>--</v>
      </c>
      <c r="BF568" s="150" t="str">
        <f t="shared" si="190"/>
        <v>--</v>
      </c>
      <c r="BG568" s="151" t="str">
        <f t="shared" si="182"/>
        <v>--</v>
      </c>
      <c r="BH568" s="149" t="str">
        <f t="shared" si="194"/>
        <v>--</v>
      </c>
      <c r="BI568" s="150" t="str">
        <f t="shared" si="195"/>
        <v>--</v>
      </c>
      <c r="BJ568" s="150" t="str">
        <f t="shared" si="196"/>
        <v>--</v>
      </c>
      <c r="BK568" s="151" t="str">
        <f t="shared" si="197"/>
        <v>--</v>
      </c>
      <c r="BL568" s="49" t="str">
        <f t="shared" si="192"/>
        <v/>
      </c>
      <c r="BM568" s="50" t="str">
        <f t="shared" si="193"/>
        <v/>
      </c>
      <c r="BN568" s="49" t="str">
        <f t="shared" si="175"/>
        <v/>
      </c>
      <c r="BO568" s="50" t="str">
        <f t="shared" si="176"/>
        <v/>
      </c>
      <c r="BP568" s="50"/>
      <c r="BQ568" s="50"/>
      <c r="BR568" s="51"/>
      <c r="BS568" s="51"/>
      <c r="BT568" s="51"/>
      <c r="BU568" s="51"/>
      <c r="BV568" s="50">
        <v>1</v>
      </c>
      <c r="BW568" s="50">
        <v>1</v>
      </c>
      <c r="BX568" s="50">
        <v>1</v>
      </c>
      <c r="BY568" s="50">
        <v>1</v>
      </c>
    </row>
    <row r="569" spans="1:77" s="48" customFormat="1" ht="15" customHeight="1">
      <c r="A569" s="223">
        <v>536</v>
      </c>
      <c r="B569" s="169" t="s">
        <v>1028</v>
      </c>
      <c r="C569" s="53" t="s">
        <v>1029</v>
      </c>
      <c r="D569" s="13"/>
      <c r="E569" s="132"/>
      <c r="F569" s="132"/>
      <c r="G569" s="152"/>
      <c r="H569" s="152"/>
      <c r="I569" s="66"/>
      <c r="J569" s="66"/>
      <c r="K569" s="52"/>
      <c r="L569" s="54"/>
      <c r="M569" s="55"/>
      <c r="N569" s="54"/>
      <c r="O569" s="55"/>
      <c r="P569" s="54"/>
      <c r="Q569" s="55"/>
      <c r="R569" s="54"/>
      <c r="S569" s="55"/>
      <c r="T569" s="54"/>
      <c r="U569" s="55"/>
      <c r="V569" s="56"/>
      <c r="W569" s="55"/>
      <c r="X569" s="56"/>
      <c r="Y569" s="55"/>
      <c r="Z569" s="56"/>
      <c r="AA569" s="55"/>
      <c r="AB569" s="56"/>
      <c r="AC569" s="55"/>
      <c r="AD569" s="56"/>
      <c r="AE569" s="55"/>
      <c r="AF569" s="56"/>
      <c r="AG569" s="56" t="str">
        <f t="shared" si="179"/>
        <v/>
      </c>
      <c r="AH569" s="55"/>
      <c r="AI569" s="56"/>
      <c r="AJ569" s="55"/>
      <c r="AK569" s="56"/>
      <c r="AL569" s="55"/>
      <c r="AM569" s="54"/>
      <c r="AN569" s="54" t="str">
        <f t="shared" si="178"/>
        <v/>
      </c>
      <c r="AO569" s="55"/>
      <c r="AP569" s="54"/>
      <c r="AQ569" s="55"/>
      <c r="AR569" s="54"/>
      <c r="AS569" s="55"/>
      <c r="AT569" s="54"/>
      <c r="AU569" s="56" t="str">
        <f t="shared" si="183"/>
        <v/>
      </c>
      <c r="AV569" s="56"/>
      <c r="AW569" s="54"/>
      <c r="AX569" s="54"/>
      <c r="AY569" s="69" t="str">
        <f t="shared" si="177"/>
        <v/>
      </c>
      <c r="AZ569" s="69"/>
      <c r="BA569" s="50"/>
      <c r="BB569" s="51"/>
      <c r="BC569" s="51"/>
      <c r="BD569" s="149" t="str">
        <f t="shared" si="181"/>
        <v>--</v>
      </c>
      <c r="BE569" s="150" t="str">
        <f t="shared" si="191"/>
        <v>--</v>
      </c>
      <c r="BF569" s="150" t="str">
        <f t="shared" si="190"/>
        <v>--</v>
      </c>
      <c r="BG569" s="151" t="str">
        <f t="shared" si="182"/>
        <v>--</v>
      </c>
      <c r="BH569" s="149" t="str">
        <f t="shared" si="194"/>
        <v>--</v>
      </c>
      <c r="BI569" s="150" t="str">
        <f t="shared" si="195"/>
        <v>--</v>
      </c>
      <c r="BJ569" s="150" t="str">
        <f t="shared" si="196"/>
        <v>--</v>
      </c>
      <c r="BK569" s="151" t="str">
        <f t="shared" si="197"/>
        <v>--</v>
      </c>
      <c r="BL569" s="49" t="str">
        <f t="shared" si="192"/>
        <v/>
      </c>
      <c r="BM569" s="50" t="str">
        <f t="shared" si="193"/>
        <v/>
      </c>
      <c r="BN569" s="49" t="str">
        <f t="shared" si="175"/>
        <v/>
      </c>
      <c r="BO569" s="50" t="str">
        <f t="shared" si="176"/>
        <v/>
      </c>
      <c r="BP569" s="50"/>
      <c r="BQ569" s="50"/>
      <c r="BR569" s="51"/>
      <c r="BS569" s="51"/>
      <c r="BT569" s="51"/>
      <c r="BU569" s="51"/>
      <c r="BV569" s="50">
        <v>1</v>
      </c>
      <c r="BW569" s="50">
        <v>1</v>
      </c>
      <c r="BX569" s="50">
        <v>1</v>
      </c>
      <c r="BY569" s="50">
        <v>1</v>
      </c>
    </row>
    <row r="570" spans="1:77" s="48" customFormat="1" ht="15" customHeight="1">
      <c r="A570" s="223">
        <v>537</v>
      </c>
      <c r="B570" s="169" t="s">
        <v>1030</v>
      </c>
      <c r="C570" s="53" t="s">
        <v>1031</v>
      </c>
      <c r="D570" s="13"/>
      <c r="E570" s="132"/>
      <c r="F570" s="132"/>
      <c r="G570" s="152"/>
      <c r="H570" s="152"/>
      <c r="I570" s="66"/>
      <c r="J570" s="66"/>
      <c r="K570" s="52"/>
      <c r="L570" s="54"/>
      <c r="M570" s="55"/>
      <c r="N570" s="54"/>
      <c r="O570" s="55"/>
      <c r="P570" s="54"/>
      <c r="Q570" s="55"/>
      <c r="R570" s="54"/>
      <c r="S570" s="55"/>
      <c r="T570" s="54"/>
      <c r="U570" s="55"/>
      <c r="V570" s="56"/>
      <c r="W570" s="55"/>
      <c r="X570" s="56"/>
      <c r="Y570" s="55"/>
      <c r="Z570" s="56"/>
      <c r="AA570" s="55"/>
      <c r="AB570" s="56"/>
      <c r="AC570" s="55"/>
      <c r="AD570" s="56"/>
      <c r="AE570" s="55"/>
      <c r="AF570" s="56"/>
      <c r="AG570" s="56" t="str">
        <f t="shared" si="179"/>
        <v/>
      </c>
      <c r="AH570" s="55"/>
      <c r="AI570" s="56"/>
      <c r="AJ570" s="55"/>
      <c r="AK570" s="56"/>
      <c r="AL570" s="55"/>
      <c r="AM570" s="54"/>
      <c r="AN570" s="54" t="str">
        <f t="shared" si="178"/>
        <v/>
      </c>
      <c r="AO570" s="55"/>
      <c r="AP570" s="54"/>
      <c r="AQ570" s="55"/>
      <c r="AR570" s="54"/>
      <c r="AS570" s="55"/>
      <c r="AT570" s="54"/>
      <c r="AU570" s="56" t="str">
        <f t="shared" si="183"/>
        <v/>
      </c>
      <c r="AV570" s="56"/>
      <c r="AW570" s="54"/>
      <c r="AX570" s="54"/>
      <c r="AY570" s="69" t="str">
        <f t="shared" si="177"/>
        <v/>
      </c>
      <c r="AZ570" s="69"/>
      <c r="BA570" s="50"/>
      <c r="BB570" s="51"/>
      <c r="BC570" s="51"/>
      <c r="BD570" s="149" t="str">
        <f t="shared" si="181"/>
        <v>--</v>
      </c>
      <c r="BE570" s="150" t="str">
        <f t="shared" si="191"/>
        <v>--</v>
      </c>
      <c r="BF570" s="150" t="str">
        <f t="shared" si="190"/>
        <v>--</v>
      </c>
      <c r="BG570" s="151" t="str">
        <f t="shared" si="182"/>
        <v>--</v>
      </c>
      <c r="BH570" s="149" t="str">
        <f t="shared" si="194"/>
        <v>--</v>
      </c>
      <c r="BI570" s="150" t="str">
        <f t="shared" si="195"/>
        <v>--</v>
      </c>
      <c r="BJ570" s="150" t="str">
        <f t="shared" si="196"/>
        <v>--</v>
      </c>
      <c r="BK570" s="151" t="str">
        <f t="shared" si="197"/>
        <v>--</v>
      </c>
      <c r="BL570" s="49" t="str">
        <f t="shared" si="192"/>
        <v/>
      </c>
      <c r="BM570" s="50" t="str">
        <f t="shared" si="193"/>
        <v/>
      </c>
      <c r="BN570" s="49" t="str">
        <f t="shared" si="175"/>
        <v/>
      </c>
      <c r="BO570" s="50" t="str">
        <f t="shared" si="176"/>
        <v/>
      </c>
      <c r="BP570" s="50"/>
      <c r="BQ570" s="50"/>
      <c r="BR570" s="51"/>
      <c r="BS570" s="51"/>
      <c r="BT570" s="51"/>
      <c r="BU570" s="51"/>
      <c r="BV570" s="50">
        <v>1</v>
      </c>
      <c r="BW570" s="50">
        <v>1</v>
      </c>
      <c r="BX570" s="50">
        <v>1</v>
      </c>
      <c r="BY570" s="50">
        <v>1</v>
      </c>
    </row>
    <row r="571" spans="1:77" s="48" customFormat="1" ht="15" customHeight="1">
      <c r="A571" s="223">
        <v>549</v>
      </c>
      <c r="B571" s="169" t="s">
        <v>1032</v>
      </c>
      <c r="C571" s="53" t="s">
        <v>1033</v>
      </c>
      <c r="D571" s="13"/>
      <c r="E571" s="132"/>
      <c r="F571" s="132"/>
      <c r="G571" s="152"/>
      <c r="H571" s="152"/>
      <c r="I571" s="66"/>
      <c r="J571" s="66"/>
      <c r="K571" s="52"/>
      <c r="L571" s="54"/>
      <c r="M571" s="55"/>
      <c r="N571" s="54"/>
      <c r="O571" s="55"/>
      <c r="P571" s="54"/>
      <c r="Q571" s="55"/>
      <c r="R571" s="54"/>
      <c r="S571" s="55"/>
      <c r="T571" s="54"/>
      <c r="U571" s="55"/>
      <c r="V571" s="56"/>
      <c r="W571" s="55"/>
      <c r="X571" s="56"/>
      <c r="Y571" s="55"/>
      <c r="Z571" s="56"/>
      <c r="AA571" s="55"/>
      <c r="AB571" s="56"/>
      <c r="AC571" s="55"/>
      <c r="AD571" s="56"/>
      <c r="AE571" s="55"/>
      <c r="AF571" s="56"/>
      <c r="AG571" s="56" t="str">
        <f t="shared" si="179"/>
        <v/>
      </c>
      <c r="AH571" s="55"/>
      <c r="AI571" s="56"/>
      <c r="AJ571" s="55"/>
      <c r="AK571" s="56"/>
      <c r="AL571" s="55"/>
      <c r="AM571" s="54"/>
      <c r="AN571" s="54" t="str">
        <f t="shared" si="178"/>
        <v/>
      </c>
      <c r="AO571" s="55"/>
      <c r="AP571" s="54"/>
      <c r="AQ571" s="55"/>
      <c r="AR571" s="54"/>
      <c r="AS571" s="55"/>
      <c r="AT571" s="54"/>
      <c r="AU571" s="56" t="str">
        <f t="shared" si="183"/>
        <v/>
      </c>
      <c r="AV571" s="56"/>
      <c r="AW571" s="54"/>
      <c r="AX571" s="54"/>
      <c r="AY571" s="69" t="str">
        <f t="shared" si="177"/>
        <v/>
      </c>
      <c r="AZ571" s="69"/>
      <c r="BA571" s="50"/>
      <c r="BB571" s="51"/>
      <c r="BC571" s="51"/>
      <c r="BD571" s="149" t="str">
        <f t="shared" si="181"/>
        <v>--</v>
      </c>
      <c r="BE571" s="150" t="str">
        <f t="shared" si="191"/>
        <v>--</v>
      </c>
      <c r="BF571" s="150" t="str">
        <f t="shared" si="190"/>
        <v>--</v>
      </c>
      <c r="BG571" s="151" t="str">
        <f t="shared" si="182"/>
        <v>--</v>
      </c>
      <c r="BH571" s="149" t="str">
        <f t="shared" si="194"/>
        <v>--</v>
      </c>
      <c r="BI571" s="150" t="str">
        <f t="shared" si="195"/>
        <v>--</v>
      </c>
      <c r="BJ571" s="150" t="str">
        <f t="shared" si="196"/>
        <v>--</v>
      </c>
      <c r="BK571" s="151" t="str">
        <f t="shared" si="197"/>
        <v>--</v>
      </c>
      <c r="BL571" s="49" t="str">
        <f t="shared" si="192"/>
        <v/>
      </c>
      <c r="BM571" s="50" t="str">
        <f t="shared" si="193"/>
        <v/>
      </c>
      <c r="BN571" s="49" t="str">
        <f t="shared" si="175"/>
        <v/>
      </c>
      <c r="BO571" s="50" t="str">
        <f t="shared" si="176"/>
        <v/>
      </c>
      <c r="BP571" s="50"/>
      <c r="BQ571" s="50"/>
      <c r="BR571" s="51"/>
      <c r="BS571" s="51"/>
      <c r="BT571" s="51"/>
      <c r="BU571" s="51"/>
      <c r="BV571" s="50">
        <v>1</v>
      </c>
      <c r="BW571" s="50">
        <v>1</v>
      </c>
      <c r="BX571" s="50">
        <v>1</v>
      </c>
      <c r="BY571" s="50">
        <v>1</v>
      </c>
    </row>
    <row r="572" spans="1:77" s="48" customFormat="1" ht="15" customHeight="1">
      <c r="A572" s="223">
        <v>550</v>
      </c>
      <c r="B572" s="169" t="s">
        <v>1034</v>
      </c>
      <c r="C572" s="53" t="s">
        <v>1035</v>
      </c>
      <c r="D572" s="13"/>
      <c r="E572" s="132"/>
      <c r="F572" s="132"/>
      <c r="G572" s="152"/>
      <c r="H572" s="152"/>
      <c r="I572" s="66"/>
      <c r="J572" s="66"/>
      <c r="K572" s="52"/>
      <c r="L572" s="54"/>
      <c r="M572" s="55"/>
      <c r="N572" s="54"/>
      <c r="O572" s="55"/>
      <c r="P572" s="54"/>
      <c r="Q572" s="55"/>
      <c r="R572" s="54"/>
      <c r="S572" s="55"/>
      <c r="T572" s="54"/>
      <c r="U572" s="55"/>
      <c r="V572" s="56"/>
      <c r="W572" s="55"/>
      <c r="X572" s="56"/>
      <c r="Y572" s="55"/>
      <c r="Z572" s="56"/>
      <c r="AA572" s="55"/>
      <c r="AB572" s="56"/>
      <c r="AC572" s="55"/>
      <c r="AD572" s="56"/>
      <c r="AE572" s="55"/>
      <c r="AF572" s="56"/>
      <c r="AG572" s="56" t="str">
        <f t="shared" si="179"/>
        <v/>
      </c>
      <c r="AH572" s="55"/>
      <c r="AI572" s="56"/>
      <c r="AJ572" s="55"/>
      <c r="AK572" s="56"/>
      <c r="AL572" s="55"/>
      <c r="AM572" s="54"/>
      <c r="AN572" s="54" t="str">
        <f t="shared" si="178"/>
        <v/>
      </c>
      <c r="AO572" s="55"/>
      <c r="AP572" s="54"/>
      <c r="AQ572" s="55"/>
      <c r="AR572" s="54"/>
      <c r="AS572" s="55"/>
      <c r="AT572" s="54"/>
      <c r="AU572" s="56" t="str">
        <f t="shared" si="183"/>
        <v/>
      </c>
      <c r="AV572" s="56"/>
      <c r="AW572" s="54"/>
      <c r="AX572" s="54"/>
      <c r="AY572" s="69" t="str">
        <f t="shared" si="177"/>
        <v/>
      </c>
      <c r="AZ572" s="69"/>
      <c r="BA572" s="50"/>
      <c r="BB572" s="51"/>
      <c r="BC572" s="51"/>
      <c r="BD572" s="149" t="str">
        <f t="shared" si="181"/>
        <v>--</v>
      </c>
      <c r="BE572" s="150" t="str">
        <f t="shared" si="191"/>
        <v>--</v>
      </c>
      <c r="BF572" s="150" t="str">
        <f t="shared" si="190"/>
        <v>--</v>
      </c>
      <c r="BG572" s="151" t="str">
        <f t="shared" si="182"/>
        <v>--</v>
      </c>
      <c r="BH572" s="149" t="str">
        <f t="shared" si="194"/>
        <v>--</v>
      </c>
      <c r="BI572" s="150" t="str">
        <f t="shared" si="195"/>
        <v>--</v>
      </c>
      <c r="BJ572" s="150" t="str">
        <f t="shared" si="196"/>
        <v>--</v>
      </c>
      <c r="BK572" s="151" t="str">
        <f t="shared" si="197"/>
        <v>--</v>
      </c>
      <c r="BL572" s="49" t="str">
        <f t="shared" si="192"/>
        <v/>
      </c>
      <c r="BM572" s="50" t="str">
        <f t="shared" si="193"/>
        <v/>
      </c>
      <c r="BN572" s="49" t="str">
        <f t="shared" si="175"/>
        <v/>
      </c>
      <c r="BO572" s="50" t="str">
        <f t="shared" si="176"/>
        <v/>
      </c>
      <c r="BP572" s="50"/>
      <c r="BQ572" s="50"/>
      <c r="BR572" s="51"/>
      <c r="BS572" s="51"/>
      <c r="BT572" s="51"/>
      <c r="BU572" s="51"/>
      <c r="BV572" s="50">
        <v>1</v>
      </c>
      <c r="BW572" s="50">
        <v>1</v>
      </c>
      <c r="BX572" s="50">
        <v>1</v>
      </c>
      <c r="BY572" s="50">
        <v>1</v>
      </c>
    </row>
    <row r="573" spans="1:77" s="48" customFormat="1" ht="15" customHeight="1">
      <c r="A573" s="223">
        <v>551</v>
      </c>
      <c r="B573" s="169" t="s">
        <v>1036</v>
      </c>
      <c r="C573" s="53" t="s">
        <v>1037</v>
      </c>
      <c r="D573" s="13"/>
      <c r="E573" s="132"/>
      <c r="F573" s="132"/>
      <c r="G573" s="152"/>
      <c r="H573" s="152"/>
      <c r="I573" s="66"/>
      <c r="J573" s="66"/>
      <c r="K573" s="52"/>
      <c r="L573" s="54"/>
      <c r="M573" s="55"/>
      <c r="N573" s="54"/>
      <c r="O573" s="55"/>
      <c r="P573" s="54"/>
      <c r="Q573" s="55"/>
      <c r="R573" s="54"/>
      <c r="S573" s="55"/>
      <c r="T573" s="54"/>
      <c r="U573" s="55"/>
      <c r="V573" s="56"/>
      <c r="W573" s="55"/>
      <c r="X573" s="56"/>
      <c r="Y573" s="55"/>
      <c r="Z573" s="56"/>
      <c r="AA573" s="55"/>
      <c r="AB573" s="56"/>
      <c r="AC573" s="55"/>
      <c r="AD573" s="56"/>
      <c r="AE573" s="55"/>
      <c r="AF573" s="56"/>
      <c r="AG573" s="56" t="str">
        <f t="shared" si="179"/>
        <v/>
      </c>
      <c r="AH573" s="55"/>
      <c r="AI573" s="56"/>
      <c r="AJ573" s="55"/>
      <c r="AK573" s="56"/>
      <c r="AL573" s="55"/>
      <c r="AM573" s="54"/>
      <c r="AN573" s="54" t="str">
        <f t="shared" si="178"/>
        <v/>
      </c>
      <c r="AO573" s="55"/>
      <c r="AP573" s="54"/>
      <c r="AQ573" s="55"/>
      <c r="AR573" s="54"/>
      <c r="AS573" s="55"/>
      <c r="AT573" s="54"/>
      <c r="AU573" s="56" t="str">
        <f t="shared" si="183"/>
        <v/>
      </c>
      <c r="AV573" s="56"/>
      <c r="AW573" s="54"/>
      <c r="AX573" s="54"/>
      <c r="AY573" s="69" t="str">
        <f t="shared" si="177"/>
        <v/>
      </c>
      <c r="AZ573" s="69"/>
      <c r="BA573" s="50"/>
      <c r="BB573" s="51"/>
      <c r="BC573" s="51"/>
      <c r="BD573" s="149" t="str">
        <f t="shared" si="181"/>
        <v>--</v>
      </c>
      <c r="BE573" s="150" t="str">
        <f t="shared" si="191"/>
        <v>--</v>
      </c>
      <c r="BF573" s="150" t="str">
        <f t="shared" si="190"/>
        <v>--</v>
      </c>
      <c r="BG573" s="151" t="str">
        <f t="shared" si="182"/>
        <v>--</v>
      </c>
      <c r="BH573" s="149" t="str">
        <f t="shared" si="194"/>
        <v>--</v>
      </c>
      <c r="BI573" s="150" t="str">
        <f t="shared" si="195"/>
        <v>--</v>
      </c>
      <c r="BJ573" s="150" t="str">
        <f t="shared" si="196"/>
        <v>--</v>
      </c>
      <c r="BK573" s="151" t="str">
        <f t="shared" si="197"/>
        <v>--</v>
      </c>
      <c r="BL573" s="49" t="str">
        <f t="shared" si="192"/>
        <v/>
      </c>
      <c r="BM573" s="50" t="str">
        <f t="shared" si="193"/>
        <v/>
      </c>
      <c r="BN573" s="49" t="str">
        <f t="shared" si="175"/>
        <v/>
      </c>
      <c r="BO573" s="50" t="str">
        <f t="shared" si="176"/>
        <v/>
      </c>
      <c r="BP573" s="50"/>
      <c r="BQ573" s="50"/>
      <c r="BR573" s="51"/>
      <c r="BS573" s="51"/>
      <c r="BT573" s="51"/>
      <c r="BU573" s="51"/>
      <c r="BV573" s="50">
        <v>1</v>
      </c>
      <c r="BW573" s="50">
        <v>1</v>
      </c>
      <c r="BX573" s="50">
        <v>1</v>
      </c>
      <c r="BY573" s="50">
        <v>1</v>
      </c>
    </row>
    <row r="574" spans="1:77" s="48" customFormat="1" ht="15" customHeight="1">
      <c r="A574" s="223">
        <v>552</v>
      </c>
      <c r="B574" s="169" t="s">
        <v>1038</v>
      </c>
      <c r="C574" s="53" t="s">
        <v>1039</v>
      </c>
      <c r="D574" s="13"/>
      <c r="E574" s="132"/>
      <c r="F574" s="132"/>
      <c r="G574" s="152"/>
      <c r="H574" s="152"/>
      <c r="I574" s="66"/>
      <c r="J574" s="66"/>
      <c r="K574" s="52"/>
      <c r="L574" s="54"/>
      <c r="M574" s="55"/>
      <c r="N574" s="54"/>
      <c r="O574" s="55"/>
      <c r="P574" s="54"/>
      <c r="Q574" s="55"/>
      <c r="R574" s="54"/>
      <c r="S574" s="55"/>
      <c r="T574" s="54"/>
      <c r="U574" s="55"/>
      <c r="V574" s="56"/>
      <c r="W574" s="55"/>
      <c r="X574" s="56"/>
      <c r="Y574" s="55"/>
      <c r="Z574" s="56"/>
      <c r="AA574" s="55"/>
      <c r="AB574" s="56"/>
      <c r="AC574" s="55"/>
      <c r="AD574" s="56"/>
      <c r="AE574" s="55"/>
      <c r="AF574" s="56"/>
      <c r="AG574" s="56" t="str">
        <f t="shared" si="179"/>
        <v/>
      </c>
      <c r="AH574" s="55"/>
      <c r="AI574" s="56"/>
      <c r="AJ574" s="55"/>
      <c r="AK574" s="56"/>
      <c r="AL574" s="55"/>
      <c r="AM574" s="54"/>
      <c r="AN574" s="54" t="str">
        <f t="shared" si="178"/>
        <v/>
      </c>
      <c r="AO574" s="55"/>
      <c r="AP574" s="54"/>
      <c r="AQ574" s="55"/>
      <c r="AR574" s="54"/>
      <c r="AS574" s="55"/>
      <c r="AT574" s="54"/>
      <c r="AU574" s="56" t="str">
        <f t="shared" si="183"/>
        <v/>
      </c>
      <c r="AV574" s="56"/>
      <c r="AW574" s="54"/>
      <c r="AX574" s="54"/>
      <c r="AY574" s="69" t="str">
        <f t="shared" si="177"/>
        <v/>
      </c>
      <c r="AZ574" s="69"/>
      <c r="BA574" s="50"/>
      <c r="BB574" s="51"/>
      <c r="BC574" s="51"/>
      <c r="BD574" s="149" t="str">
        <f t="shared" si="181"/>
        <v>--</v>
      </c>
      <c r="BE574" s="150" t="str">
        <f t="shared" si="191"/>
        <v>--</v>
      </c>
      <c r="BF574" s="150" t="str">
        <f t="shared" si="190"/>
        <v>--</v>
      </c>
      <c r="BG574" s="151" t="str">
        <f t="shared" si="182"/>
        <v>--</v>
      </c>
      <c r="BH574" s="149" t="str">
        <f t="shared" si="194"/>
        <v>--</v>
      </c>
      <c r="BI574" s="150" t="str">
        <f t="shared" si="195"/>
        <v>--</v>
      </c>
      <c r="BJ574" s="150" t="str">
        <f t="shared" si="196"/>
        <v>--</v>
      </c>
      <c r="BK574" s="151" t="str">
        <f t="shared" si="197"/>
        <v>--</v>
      </c>
      <c r="BL574" s="49" t="str">
        <f t="shared" si="192"/>
        <v/>
      </c>
      <c r="BM574" s="50" t="str">
        <f t="shared" si="193"/>
        <v/>
      </c>
      <c r="BN574" s="49" t="str">
        <f t="shared" si="175"/>
        <v/>
      </c>
      <c r="BO574" s="50" t="str">
        <f t="shared" si="176"/>
        <v/>
      </c>
      <c r="BP574" s="50"/>
      <c r="BQ574" s="50"/>
      <c r="BR574" s="51"/>
      <c r="BS574" s="51"/>
      <c r="BT574" s="51"/>
      <c r="BU574" s="51"/>
      <c r="BV574" s="50">
        <v>1</v>
      </c>
      <c r="BW574" s="50">
        <v>1</v>
      </c>
      <c r="BX574" s="50">
        <v>1</v>
      </c>
      <c r="BY574" s="50">
        <v>1</v>
      </c>
    </row>
    <row r="575" spans="1:77" s="48" customFormat="1" ht="15" customHeight="1">
      <c r="A575" s="223">
        <v>606</v>
      </c>
      <c r="B575" s="169" t="s">
        <v>1040</v>
      </c>
      <c r="C575" s="53" t="s">
        <v>1041</v>
      </c>
      <c r="D575" s="13"/>
      <c r="E575" s="132"/>
      <c r="F575" s="132"/>
      <c r="G575" s="152"/>
      <c r="H575" s="152"/>
      <c r="I575" s="66"/>
      <c r="J575" s="66"/>
      <c r="K575" s="52" t="s">
        <v>25</v>
      </c>
      <c r="L575" s="54"/>
      <c r="M575" s="55"/>
      <c r="N575" s="54"/>
      <c r="O575" s="55"/>
      <c r="P575" s="54"/>
      <c r="Q575" s="55"/>
      <c r="R575" s="54"/>
      <c r="S575" s="55"/>
      <c r="T575" s="54">
        <v>2E-3</v>
      </c>
      <c r="U575" s="55">
        <v>41883</v>
      </c>
      <c r="V575" s="56">
        <v>0.05</v>
      </c>
      <c r="W575" s="55">
        <v>41883</v>
      </c>
      <c r="X575" s="56"/>
      <c r="Y575" s="55"/>
      <c r="Z575" s="56"/>
      <c r="AA575" s="55"/>
      <c r="AB575" s="56"/>
      <c r="AC575" s="55"/>
      <c r="AD575" s="56"/>
      <c r="AE575" s="55"/>
      <c r="AF575" s="56"/>
      <c r="AG575" s="56" t="str">
        <f t="shared" si="179"/>
        <v/>
      </c>
      <c r="AH575" s="55"/>
      <c r="AI575" s="56"/>
      <c r="AJ575" s="55"/>
      <c r="AK575" s="56"/>
      <c r="AL575" s="55"/>
      <c r="AM575" s="54">
        <v>3.2000000000000003E-4</v>
      </c>
      <c r="AN575" s="54">
        <f t="shared" si="178"/>
        <v>3.1249999999999997E-3</v>
      </c>
      <c r="AO575" s="55">
        <v>32356</v>
      </c>
      <c r="AP575" s="54"/>
      <c r="AQ575" s="55"/>
      <c r="AR575" s="54"/>
      <c r="AS575" s="55"/>
      <c r="AT575" s="54"/>
      <c r="AU575" s="56" t="str">
        <f t="shared" si="183"/>
        <v/>
      </c>
      <c r="AV575" s="56"/>
      <c r="AW575" s="54"/>
      <c r="AX575" s="54"/>
      <c r="AY575" s="69">
        <f t="shared" si="177"/>
        <v>1</v>
      </c>
      <c r="AZ575" s="69">
        <v>1</v>
      </c>
      <c r="BA575" s="50"/>
      <c r="BB575" s="51"/>
      <c r="BC575" s="51"/>
      <c r="BD575" s="149">
        <f t="shared" si="181"/>
        <v>3.1249999999999997E-3</v>
      </c>
      <c r="BE575" s="150" t="str">
        <f t="shared" si="191"/>
        <v>--</v>
      </c>
      <c r="BF575" s="150" t="str">
        <f t="shared" si="190"/>
        <v>I</v>
      </c>
      <c r="BG575" s="151">
        <f t="shared" si="182"/>
        <v>32356</v>
      </c>
      <c r="BH575" s="149" t="str">
        <f t="shared" si="194"/>
        <v>--</v>
      </c>
      <c r="BI575" s="150" t="str">
        <f t="shared" si="195"/>
        <v>--</v>
      </c>
      <c r="BJ575" s="150" t="str">
        <f t="shared" si="196"/>
        <v>--</v>
      </c>
      <c r="BK575" s="151" t="str">
        <f t="shared" si="197"/>
        <v>--</v>
      </c>
      <c r="BL575" s="49" t="str">
        <f t="shared" si="192"/>
        <v/>
      </c>
      <c r="BM575" s="50" t="str">
        <f t="shared" si="193"/>
        <v/>
      </c>
      <c r="BN575" s="49" t="str">
        <f t="shared" si="175"/>
        <v/>
      </c>
      <c r="BO575" s="50" t="str">
        <f t="shared" si="176"/>
        <v/>
      </c>
      <c r="BP575" s="50"/>
      <c r="BQ575" s="50"/>
      <c r="BR575" s="51"/>
      <c r="BS575" s="51"/>
      <c r="BT575" s="51"/>
      <c r="BU575" s="51"/>
      <c r="BV575" s="50">
        <v>1</v>
      </c>
      <c r="BW575" s="50">
        <v>1</v>
      </c>
      <c r="BX575" s="50">
        <v>1</v>
      </c>
      <c r="BY575" s="50">
        <v>1</v>
      </c>
    </row>
    <row r="576" spans="1:77" s="48" customFormat="1" ht="15" customHeight="1">
      <c r="A576" s="223">
        <v>512</v>
      </c>
      <c r="B576" s="169" t="s">
        <v>1042</v>
      </c>
      <c r="C576" s="53" t="s">
        <v>1043</v>
      </c>
      <c r="D576" s="13"/>
      <c r="E576" s="132"/>
      <c r="F576" s="132"/>
      <c r="G576" s="152"/>
      <c r="H576" s="152"/>
      <c r="I576" s="66"/>
      <c r="J576" s="66"/>
      <c r="K576" s="52"/>
      <c r="L576" s="54"/>
      <c r="M576" s="55"/>
      <c r="N576" s="54"/>
      <c r="O576" s="55"/>
      <c r="P576" s="54"/>
      <c r="Q576" s="55"/>
      <c r="R576" s="54">
        <v>0.08</v>
      </c>
      <c r="S576" s="55">
        <v>41153</v>
      </c>
      <c r="T576" s="54">
        <v>0.08</v>
      </c>
      <c r="U576" s="55">
        <v>41153</v>
      </c>
      <c r="V576" s="56">
        <v>1.1000000000000001</v>
      </c>
      <c r="W576" s="55">
        <v>41153</v>
      </c>
      <c r="X576" s="56"/>
      <c r="Y576" s="55"/>
      <c r="Z576" s="56"/>
      <c r="AA576" s="55"/>
      <c r="AB576" s="56"/>
      <c r="AC576" s="55"/>
      <c r="AD576" s="56"/>
      <c r="AE576" s="55"/>
      <c r="AF576" s="56"/>
      <c r="AG576" s="56" t="str">
        <f t="shared" si="179"/>
        <v/>
      </c>
      <c r="AH576" s="55"/>
      <c r="AI576" s="56"/>
      <c r="AJ576" s="55"/>
      <c r="AK576" s="56"/>
      <c r="AL576" s="55"/>
      <c r="AM576" s="54"/>
      <c r="AN576" s="54" t="str">
        <f t="shared" si="178"/>
        <v/>
      </c>
      <c r="AO576" s="55"/>
      <c r="AP576" s="54"/>
      <c r="AQ576" s="55"/>
      <c r="AR576" s="54"/>
      <c r="AS576" s="55"/>
      <c r="AT576" s="54"/>
      <c r="AU576" s="56" t="str">
        <f t="shared" si="183"/>
        <v/>
      </c>
      <c r="AV576" s="56"/>
      <c r="AW576" s="54"/>
      <c r="AX576" s="54"/>
      <c r="AY576" s="69" t="str">
        <f t="shared" si="177"/>
        <v/>
      </c>
      <c r="AZ576" s="69"/>
      <c r="BA576" s="50"/>
      <c r="BB576" s="51"/>
      <c r="BC576" s="51"/>
      <c r="BD576" s="149" t="str">
        <f t="shared" si="181"/>
        <v>--</v>
      </c>
      <c r="BE576" s="150" t="str">
        <f t="shared" si="191"/>
        <v>--</v>
      </c>
      <c r="BF576" s="150" t="str">
        <f t="shared" si="190"/>
        <v>--</v>
      </c>
      <c r="BG576" s="151" t="str">
        <f t="shared" si="182"/>
        <v>--</v>
      </c>
      <c r="BH576" s="149" t="str">
        <f t="shared" si="194"/>
        <v>--</v>
      </c>
      <c r="BI576" s="150" t="str">
        <f t="shared" si="195"/>
        <v>--</v>
      </c>
      <c r="BJ576" s="150" t="str">
        <f t="shared" si="196"/>
        <v>--</v>
      </c>
      <c r="BK576" s="151" t="str">
        <f t="shared" si="197"/>
        <v>--</v>
      </c>
      <c r="BL576" s="49" t="str">
        <f t="shared" si="192"/>
        <v/>
      </c>
      <c r="BM576" s="50" t="str">
        <f t="shared" si="193"/>
        <v/>
      </c>
      <c r="BN576" s="49" t="str">
        <f t="shared" si="175"/>
        <v/>
      </c>
      <c r="BO576" s="50" t="str">
        <f t="shared" si="176"/>
        <v/>
      </c>
      <c r="BP576" s="50"/>
      <c r="BQ576" s="50"/>
      <c r="BR576" s="51"/>
      <c r="BS576" s="51"/>
      <c r="BT576" s="51"/>
      <c r="BU576" s="51"/>
      <c r="BV576" s="50">
        <v>1</v>
      </c>
      <c r="BW576" s="50">
        <v>1</v>
      </c>
      <c r="BX576" s="50">
        <v>1</v>
      </c>
      <c r="BY576" s="50">
        <v>1</v>
      </c>
    </row>
    <row r="577" spans="1:77" s="48" customFormat="1" ht="15" customHeight="1">
      <c r="A577" s="223">
        <v>113</v>
      </c>
      <c r="B577" s="169" t="s">
        <v>231</v>
      </c>
      <c r="C577" s="53" t="s">
        <v>232</v>
      </c>
      <c r="D577" s="13"/>
      <c r="E577" s="132"/>
      <c r="F577" s="132"/>
      <c r="G577" s="152"/>
      <c r="H577" s="152"/>
      <c r="I577" s="66"/>
      <c r="J577" s="66"/>
      <c r="K577" s="52" t="s">
        <v>25</v>
      </c>
      <c r="L577" s="54"/>
      <c r="M577" s="55"/>
      <c r="N577" s="54"/>
      <c r="O577" s="55"/>
      <c r="P577" s="54"/>
      <c r="Q577" s="55"/>
      <c r="R577" s="54">
        <v>0.1</v>
      </c>
      <c r="S577" s="55">
        <v>41913</v>
      </c>
      <c r="T577" s="54">
        <v>0.1</v>
      </c>
      <c r="U577" s="55">
        <v>41913</v>
      </c>
      <c r="V577" s="56"/>
      <c r="W577" s="55"/>
      <c r="X577" s="56"/>
      <c r="Y577" s="55"/>
      <c r="Z577" s="56"/>
      <c r="AA577" s="55"/>
      <c r="AB577" s="56"/>
      <c r="AC577" s="55"/>
      <c r="AD577" s="56"/>
      <c r="AE577" s="55"/>
      <c r="AF577" s="56"/>
      <c r="AG577" s="56" t="str">
        <f>IF(ISBLANK(AF577),"",0.000001/AF577)</f>
        <v/>
      </c>
      <c r="AH577" s="55"/>
      <c r="AI577" s="56"/>
      <c r="AJ577" s="55"/>
      <c r="AK577" s="56"/>
      <c r="AL577" s="55"/>
      <c r="AM577" s="54"/>
      <c r="AN577" s="54" t="str">
        <f>IF(ISBLANK(AM577),"",0.000001/AM577)</f>
        <v/>
      </c>
      <c r="AO577" s="55"/>
      <c r="AP577" s="54">
        <v>0.01</v>
      </c>
      <c r="AQ577" s="55">
        <v>33725</v>
      </c>
      <c r="AR577" s="54"/>
      <c r="AS577" s="55"/>
      <c r="AT577" s="54"/>
      <c r="AU577" s="56" t="str">
        <f>IF(ISBLANK(AT577),"",0.000001/(AT577/1000))</f>
        <v/>
      </c>
      <c r="AV577" s="56"/>
      <c r="AW577" s="54"/>
      <c r="AX577" s="54"/>
      <c r="AY577" s="69" t="str">
        <f t="shared" si="177"/>
        <v/>
      </c>
      <c r="AZ577" s="69"/>
      <c r="BA577" s="50"/>
      <c r="BB577" s="51"/>
      <c r="BC577" s="51"/>
      <c r="BD577" s="149" t="str">
        <f t="shared" si="181"/>
        <v>--</v>
      </c>
      <c r="BE577" s="150" t="str">
        <f t="shared" si="191"/>
        <v>--</v>
      </c>
      <c r="BF577" s="150" t="str">
        <f t="shared" si="190"/>
        <v>--</v>
      </c>
      <c r="BG577" s="151" t="str">
        <f t="shared" si="182"/>
        <v>--</v>
      </c>
      <c r="BH577" s="149" t="str">
        <f t="shared" si="194"/>
        <v>--</v>
      </c>
      <c r="BI577" s="150" t="str">
        <f t="shared" si="195"/>
        <v>--</v>
      </c>
      <c r="BJ577" s="150" t="str">
        <f t="shared" si="196"/>
        <v>--</v>
      </c>
      <c r="BK577" s="151" t="str">
        <f t="shared" si="197"/>
        <v>--</v>
      </c>
      <c r="BL577" s="49" t="str">
        <f t="shared" si="192"/>
        <v/>
      </c>
      <c r="BM577" s="50" t="str">
        <f t="shared" si="193"/>
        <v/>
      </c>
      <c r="BN577" s="49" t="str">
        <f t="shared" si="175"/>
        <v/>
      </c>
      <c r="BO577" s="50" t="str">
        <f t="shared" si="176"/>
        <v/>
      </c>
      <c r="BP577" s="50"/>
      <c r="BQ577" s="50"/>
      <c r="BR577" s="51"/>
      <c r="BS577" s="51"/>
      <c r="BT577" s="51"/>
      <c r="BU577" s="51"/>
      <c r="BV577" s="50">
        <v>1</v>
      </c>
      <c r="BW577" s="50">
        <v>1</v>
      </c>
      <c r="BX577" s="50">
        <v>1</v>
      </c>
      <c r="BY577" s="50">
        <v>1</v>
      </c>
    </row>
    <row r="578" spans="1:77" s="48" customFormat="1" ht="15" customHeight="1">
      <c r="A578" s="223">
        <v>326</v>
      </c>
      <c r="B578" s="169" t="s">
        <v>1044</v>
      </c>
      <c r="C578" s="53" t="s">
        <v>1045</v>
      </c>
      <c r="D578" s="302" t="s">
        <v>1494</v>
      </c>
      <c r="E578" s="132">
        <v>5000</v>
      </c>
      <c r="F578" s="132">
        <f>AK578</f>
        <v>5000</v>
      </c>
      <c r="G578" s="152"/>
      <c r="H578" s="152">
        <v>43231</v>
      </c>
      <c r="I578" s="66" t="s">
        <v>36</v>
      </c>
      <c r="J578" s="66"/>
      <c r="K578" s="52" t="s">
        <v>25</v>
      </c>
      <c r="L578" s="54"/>
      <c r="M578" s="55"/>
      <c r="N578" s="54">
        <v>3800</v>
      </c>
      <c r="O578" s="55">
        <v>38899</v>
      </c>
      <c r="P578" s="54">
        <v>11000</v>
      </c>
      <c r="Q578" s="55">
        <v>38899</v>
      </c>
      <c r="R578" s="54"/>
      <c r="S578" s="55"/>
      <c r="T578" s="54"/>
      <c r="U578" s="55"/>
      <c r="V578" s="56"/>
      <c r="W578" s="55"/>
      <c r="X578" s="56">
        <v>68000</v>
      </c>
      <c r="Y578" s="55">
        <v>36251</v>
      </c>
      <c r="Z578" s="56"/>
      <c r="AA578" s="55"/>
      <c r="AB578" s="56">
        <v>1000</v>
      </c>
      <c r="AC578" s="55">
        <v>36557</v>
      </c>
      <c r="AD578" s="56"/>
      <c r="AE578" s="55"/>
      <c r="AF578" s="56"/>
      <c r="AG578" s="56" t="str">
        <f t="shared" si="179"/>
        <v/>
      </c>
      <c r="AH578" s="55"/>
      <c r="AI578" s="56"/>
      <c r="AJ578" s="55"/>
      <c r="AK578" s="56">
        <v>5000</v>
      </c>
      <c r="AL578" s="55">
        <v>39326</v>
      </c>
      <c r="AM578" s="54"/>
      <c r="AN578" s="54" t="str">
        <f t="shared" si="178"/>
        <v/>
      </c>
      <c r="AO578" s="55"/>
      <c r="AP578" s="54"/>
      <c r="AQ578" s="55"/>
      <c r="AR578" s="54"/>
      <c r="AS578" s="55"/>
      <c r="AT578" s="54"/>
      <c r="AU578" s="56" t="str">
        <f t="shared" si="183"/>
        <v/>
      </c>
      <c r="AV578" s="56"/>
      <c r="AW578" s="54"/>
      <c r="AX578" s="54"/>
      <c r="AY578" s="69">
        <f t="shared" si="177"/>
        <v>1</v>
      </c>
      <c r="AZ578" s="69">
        <v>1</v>
      </c>
      <c r="BA578" s="50"/>
      <c r="BB578" s="51"/>
      <c r="BC578" s="51"/>
      <c r="BD578" s="149" t="str">
        <f t="shared" si="181"/>
        <v>--</v>
      </c>
      <c r="BE578" s="150" t="str">
        <f t="shared" si="191"/>
        <v>--</v>
      </c>
      <c r="BF578" s="150" t="str">
        <f t="shared" si="190"/>
        <v>--</v>
      </c>
      <c r="BG578" s="151" t="str">
        <f t="shared" si="182"/>
        <v>--</v>
      </c>
      <c r="BH578" s="149">
        <f t="shared" si="194"/>
        <v>5000</v>
      </c>
      <c r="BI578" s="150" t="str">
        <f t="shared" si="195"/>
        <v>A</v>
      </c>
      <c r="BJ578" s="150" t="str">
        <f t="shared" si="196"/>
        <v>I</v>
      </c>
      <c r="BK578" s="151">
        <f t="shared" si="197"/>
        <v>43231</v>
      </c>
      <c r="BL578" s="49">
        <f t="shared" si="192"/>
        <v>11000</v>
      </c>
      <c r="BM578" s="50" t="str">
        <f t="shared" si="193"/>
        <v>T</v>
      </c>
      <c r="BN578" s="49">
        <f t="shared" si="175"/>
        <v>11000</v>
      </c>
      <c r="BO578" s="50" t="str">
        <f t="shared" si="176"/>
        <v>T</v>
      </c>
      <c r="BP578" s="50"/>
      <c r="BQ578" s="50"/>
      <c r="BR578" s="51"/>
      <c r="BS578" s="51"/>
      <c r="BT578" s="51"/>
      <c r="BU578" s="51"/>
      <c r="BV578" s="50">
        <v>1</v>
      </c>
      <c r="BW578" s="50">
        <v>1</v>
      </c>
      <c r="BX578" s="50">
        <v>1</v>
      </c>
      <c r="BY578" s="50">
        <v>1</v>
      </c>
    </row>
    <row r="579" spans="1:77" s="48" customFormat="1" ht="15" customHeight="1">
      <c r="A579" s="223">
        <v>607</v>
      </c>
      <c r="B579" s="169" t="s">
        <v>1046</v>
      </c>
      <c r="C579" s="53" t="s">
        <v>1047</v>
      </c>
      <c r="D579" s="10"/>
      <c r="E579" s="132"/>
      <c r="F579" s="132"/>
      <c r="G579" s="152"/>
      <c r="H579" s="152"/>
      <c r="I579" s="66"/>
      <c r="J579" s="66"/>
      <c r="K579" s="52" t="s">
        <v>25</v>
      </c>
      <c r="L579" s="54"/>
      <c r="M579" s="55"/>
      <c r="N579" s="54"/>
      <c r="O579" s="55"/>
      <c r="P579" s="54"/>
      <c r="Q579" s="55"/>
      <c r="R579" s="54"/>
      <c r="S579" s="55"/>
      <c r="T579" s="54">
        <v>0.04</v>
      </c>
      <c r="U579" s="55">
        <v>32843</v>
      </c>
      <c r="V579" s="56">
        <v>0.3</v>
      </c>
      <c r="W579" s="55">
        <v>32843</v>
      </c>
      <c r="X579" s="56"/>
      <c r="Y579" s="55"/>
      <c r="Z579" s="56"/>
      <c r="AA579" s="55"/>
      <c r="AB579" s="56"/>
      <c r="AC579" s="55"/>
      <c r="AD579" s="56"/>
      <c r="AE579" s="55"/>
      <c r="AF579" s="56">
        <v>1.5999999999999999E-5</v>
      </c>
      <c r="AG579" s="56">
        <f t="shared" si="179"/>
        <v>6.25E-2</v>
      </c>
      <c r="AH579" s="55">
        <v>36251</v>
      </c>
      <c r="AI579" s="56"/>
      <c r="AJ579" s="55"/>
      <c r="AK579" s="56"/>
      <c r="AL579" s="55"/>
      <c r="AM579" s="54">
        <v>1.5999999999999999E-5</v>
      </c>
      <c r="AN579" s="54">
        <f t="shared" si="178"/>
        <v>6.25E-2</v>
      </c>
      <c r="AO579" s="55">
        <v>31837</v>
      </c>
      <c r="AP579" s="54">
        <v>4.0000000000000001E-3</v>
      </c>
      <c r="AQ579" s="55">
        <v>32387</v>
      </c>
      <c r="AR579" s="54"/>
      <c r="AS579" s="55"/>
      <c r="AT579" s="54"/>
      <c r="AU579" s="56" t="str">
        <f t="shared" si="183"/>
        <v/>
      </c>
      <c r="AV579" s="56"/>
      <c r="AW579" s="54"/>
      <c r="AX579" s="54"/>
      <c r="AY579" s="69">
        <f t="shared" si="177"/>
        <v>1</v>
      </c>
      <c r="AZ579" s="69">
        <v>1</v>
      </c>
      <c r="BA579" s="50"/>
      <c r="BB579" s="51"/>
      <c r="BC579" s="51"/>
      <c r="BD579" s="149">
        <f t="shared" si="181"/>
        <v>6.25E-2</v>
      </c>
      <c r="BE579" s="150" t="str">
        <f t="shared" si="191"/>
        <v>--</v>
      </c>
      <c r="BF579" s="150" t="str">
        <f t="shared" si="190"/>
        <v>O</v>
      </c>
      <c r="BG579" s="151">
        <f t="shared" si="182"/>
        <v>36251</v>
      </c>
      <c r="BH579" s="149" t="str">
        <f t="shared" si="194"/>
        <v>--</v>
      </c>
      <c r="BI579" s="150" t="str">
        <f t="shared" si="195"/>
        <v>--</v>
      </c>
      <c r="BJ579" s="150" t="str">
        <f t="shared" si="196"/>
        <v>--</v>
      </c>
      <c r="BK579" s="151" t="str">
        <f t="shared" si="197"/>
        <v>--</v>
      </c>
      <c r="BL579" s="49" t="str">
        <f t="shared" si="192"/>
        <v/>
      </c>
      <c r="BM579" s="50" t="str">
        <f t="shared" si="193"/>
        <v/>
      </c>
      <c r="BN579" s="49" t="str">
        <f t="shared" si="175"/>
        <v/>
      </c>
      <c r="BO579" s="50" t="str">
        <f t="shared" si="176"/>
        <v/>
      </c>
      <c r="BP579" s="50"/>
      <c r="BQ579" s="50"/>
      <c r="BR579" s="51"/>
      <c r="BS579" s="51"/>
      <c r="BT579" s="51"/>
      <c r="BU579" s="51"/>
      <c r="BV579" s="50">
        <v>1</v>
      </c>
      <c r="BW579" s="50">
        <v>1</v>
      </c>
      <c r="BX579" s="50">
        <v>1</v>
      </c>
      <c r="BY579" s="50">
        <v>1</v>
      </c>
    </row>
    <row r="580" spans="1:77" s="48" customFormat="1" ht="15" customHeight="1">
      <c r="A580" s="223">
        <v>608</v>
      </c>
      <c r="B580" s="169" t="s">
        <v>1048</v>
      </c>
      <c r="C580" s="53" t="s">
        <v>1049</v>
      </c>
      <c r="D580" s="302" t="s">
        <v>1494</v>
      </c>
      <c r="E580" s="132">
        <v>0.2</v>
      </c>
      <c r="F580" s="132">
        <f>AN580</f>
        <v>0.24390243902439024</v>
      </c>
      <c r="G580" s="152">
        <v>43231</v>
      </c>
      <c r="H580" s="152"/>
      <c r="I580" s="66" t="s">
        <v>24</v>
      </c>
      <c r="J580" s="66"/>
      <c r="K580" s="52" t="s">
        <v>25</v>
      </c>
      <c r="L580" s="54">
        <v>2.1</v>
      </c>
      <c r="M580" s="55">
        <v>41913</v>
      </c>
      <c r="N580" s="54">
        <v>2.1</v>
      </c>
      <c r="O580" s="55">
        <v>41913</v>
      </c>
      <c r="P580" s="54"/>
      <c r="Q580" s="55"/>
      <c r="R580" s="54"/>
      <c r="S580" s="55"/>
      <c r="T580" s="54"/>
      <c r="U580" s="55"/>
      <c r="V580" s="56"/>
      <c r="W580" s="55"/>
      <c r="X580" s="56"/>
      <c r="Y580" s="55"/>
      <c r="Z580" s="56"/>
      <c r="AA580" s="55"/>
      <c r="AB580" s="56">
        <v>600</v>
      </c>
      <c r="AC580" s="55">
        <v>36617</v>
      </c>
      <c r="AD580" s="56"/>
      <c r="AE580" s="55"/>
      <c r="AF580" s="56">
        <v>1.9999999999999999E-6</v>
      </c>
      <c r="AG580" s="56">
        <f t="shared" si="179"/>
        <v>0.5</v>
      </c>
      <c r="AH580" s="55">
        <v>33147</v>
      </c>
      <c r="AI580" s="56"/>
      <c r="AJ580" s="55"/>
      <c r="AK580" s="56">
        <v>2</v>
      </c>
      <c r="AL580" s="55">
        <v>40787</v>
      </c>
      <c r="AM580" s="54">
        <v>4.0999999999999997E-6</v>
      </c>
      <c r="AN580" s="54">
        <f t="shared" si="178"/>
        <v>0.24390243902439024</v>
      </c>
      <c r="AO580" s="55">
        <v>40787</v>
      </c>
      <c r="AP580" s="54"/>
      <c r="AQ580" s="55"/>
      <c r="AR580" s="54"/>
      <c r="AS580" s="55"/>
      <c r="AT580" s="54"/>
      <c r="AU580" s="56" t="str">
        <f t="shared" si="183"/>
        <v/>
      </c>
      <c r="AV580" s="56"/>
      <c r="AW580" s="54"/>
      <c r="AX580" s="54"/>
      <c r="AY580" s="69">
        <f t="shared" si="177"/>
        <v>1</v>
      </c>
      <c r="AZ580" s="69">
        <v>1</v>
      </c>
      <c r="BA580" s="50"/>
      <c r="BB580" s="51"/>
      <c r="BC580" s="51"/>
      <c r="BD580" s="149">
        <f t="shared" si="181"/>
        <v>0.24390243902439024</v>
      </c>
      <c r="BE580" s="150" t="str">
        <f t="shared" si="191"/>
        <v>A</v>
      </c>
      <c r="BF580" s="150" t="str">
        <f t="shared" si="190"/>
        <v>I</v>
      </c>
      <c r="BG580" s="151">
        <f t="shared" si="182"/>
        <v>43231</v>
      </c>
      <c r="BH580" s="149">
        <f t="shared" si="194"/>
        <v>2.1</v>
      </c>
      <c r="BI580" s="150" t="str">
        <f t="shared" si="195"/>
        <v>--</v>
      </c>
      <c r="BJ580" s="150" t="str">
        <f t="shared" si="196"/>
        <v>T</v>
      </c>
      <c r="BK580" s="151">
        <f t="shared" si="197"/>
        <v>41913</v>
      </c>
      <c r="BL580" s="49">
        <f t="shared" si="192"/>
        <v>2.1</v>
      </c>
      <c r="BM580" s="50" t="str">
        <f t="shared" si="193"/>
        <v>Tint</v>
      </c>
      <c r="BN580" s="49">
        <f t="shared" si="175"/>
        <v>2.1</v>
      </c>
      <c r="BO580" s="50" t="str">
        <f t="shared" si="176"/>
        <v>Tint</v>
      </c>
      <c r="BP580" s="50"/>
      <c r="BQ580" s="104">
        <f>BQ620</f>
        <v>1.2</v>
      </c>
      <c r="BR580" s="102">
        <f>ROUND(BS580/BD580,0)</f>
        <v>26</v>
      </c>
      <c r="BS580" s="49">
        <f>(70*365*24)/((2+4+6)*250*8)*BD580</f>
        <v>6.2317073170731705</v>
      </c>
      <c r="BT580" s="104">
        <f>BT620</f>
        <v>1.8</v>
      </c>
      <c r="BU580" s="49">
        <f>(70*365*24)/((2*10+4*3+6*3)*250*8)*BD580</f>
        <v>1.495609756097561</v>
      </c>
      <c r="BV580" s="50">
        <v>1</v>
      </c>
      <c r="BW580" s="50">
        <v>1</v>
      </c>
      <c r="BX580" s="50">
        <v>1</v>
      </c>
      <c r="BY580" s="50">
        <v>1</v>
      </c>
    </row>
    <row r="581" spans="1:77" s="48" customFormat="1" ht="15" customHeight="1">
      <c r="A581" s="223">
        <v>249</v>
      </c>
      <c r="B581" s="169" t="s">
        <v>1050</v>
      </c>
      <c r="C581" s="53" t="s">
        <v>1051</v>
      </c>
      <c r="D581" s="13"/>
      <c r="E581" s="132"/>
      <c r="F581" s="132"/>
      <c r="G581" s="152"/>
      <c r="H581" s="152"/>
      <c r="I581" s="66"/>
      <c r="J581" s="66"/>
      <c r="K581" s="52"/>
      <c r="L581" s="54"/>
      <c r="M581" s="55"/>
      <c r="N581" s="54"/>
      <c r="O581" s="55"/>
      <c r="P581" s="54"/>
      <c r="Q581" s="55"/>
      <c r="R581" s="54"/>
      <c r="S581" s="55"/>
      <c r="T581" s="54"/>
      <c r="U581" s="55"/>
      <c r="V581" s="56"/>
      <c r="W581" s="55"/>
      <c r="X581" s="56"/>
      <c r="Y581" s="55"/>
      <c r="Z581" s="56"/>
      <c r="AA581" s="55"/>
      <c r="AB581" s="56"/>
      <c r="AC581" s="55"/>
      <c r="AD581" s="56"/>
      <c r="AE581" s="55"/>
      <c r="AF581" s="56"/>
      <c r="AG581" s="56" t="str">
        <f t="shared" si="179"/>
        <v/>
      </c>
      <c r="AH581" s="55"/>
      <c r="AI581" s="56"/>
      <c r="AJ581" s="55"/>
      <c r="AK581" s="56"/>
      <c r="AL581" s="55"/>
      <c r="AM581" s="54"/>
      <c r="AN581" s="54" t="str">
        <f t="shared" si="178"/>
        <v/>
      </c>
      <c r="AO581" s="55"/>
      <c r="AP581" s="54">
        <v>0.3</v>
      </c>
      <c r="AQ581" s="55">
        <v>31778</v>
      </c>
      <c r="AR581" s="54"/>
      <c r="AS581" s="55"/>
      <c r="AT581" s="54"/>
      <c r="AU581" s="56" t="str">
        <f t="shared" si="183"/>
        <v/>
      </c>
      <c r="AV581" s="56"/>
      <c r="AW581" s="54"/>
      <c r="AX581" s="54"/>
      <c r="AY581" s="69" t="str">
        <f t="shared" si="177"/>
        <v/>
      </c>
      <c r="AZ581" s="69"/>
      <c r="BA581" s="50"/>
      <c r="BB581" s="51"/>
      <c r="BC581" s="51"/>
      <c r="BD581" s="149" t="str">
        <f t="shared" si="181"/>
        <v>--</v>
      </c>
      <c r="BE581" s="150" t="str">
        <f t="shared" si="191"/>
        <v>--</v>
      </c>
      <c r="BF581" s="150" t="str">
        <f t="shared" si="190"/>
        <v>--</v>
      </c>
      <c r="BG581" s="151" t="str">
        <f t="shared" si="182"/>
        <v>--</v>
      </c>
      <c r="BH581" s="149" t="str">
        <f t="shared" si="194"/>
        <v>--</v>
      </c>
      <c r="BI581" s="150" t="str">
        <f t="shared" si="195"/>
        <v>--</v>
      </c>
      <c r="BJ581" s="150" t="str">
        <f t="shared" si="196"/>
        <v>--</v>
      </c>
      <c r="BK581" s="151" t="str">
        <f t="shared" si="197"/>
        <v>--</v>
      </c>
      <c r="BL581" s="49" t="str">
        <f t="shared" si="192"/>
        <v/>
      </c>
      <c r="BM581" s="50" t="str">
        <f t="shared" si="193"/>
        <v/>
      </c>
      <c r="BN581" s="49" t="str">
        <f t="shared" si="175"/>
        <v/>
      </c>
      <c r="BO581" s="50" t="str">
        <f t="shared" si="176"/>
        <v/>
      </c>
      <c r="BP581" s="50"/>
      <c r="BQ581" s="50"/>
      <c r="BR581" s="51"/>
      <c r="BS581" s="51"/>
      <c r="BT581" s="51"/>
      <c r="BU581" s="51"/>
      <c r="BV581" s="50">
        <v>1</v>
      </c>
      <c r="BW581" s="50">
        <v>1</v>
      </c>
      <c r="BX581" s="50">
        <v>1</v>
      </c>
      <c r="BY581" s="50">
        <v>1</v>
      </c>
    </row>
    <row r="582" spans="1:77" s="48" customFormat="1" ht="15" customHeight="1">
      <c r="A582" s="223">
        <v>125</v>
      </c>
      <c r="B582" s="169" t="s">
        <v>1052</v>
      </c>
      <c r="C582" s="53" t="s">
        <v>1053</v>
      </c>
      <c r="D582" s="13"/>
      <c r="E582" s="132"/>
      <c r="F582" s="132"/>
      <c r="G582" s="152"/>
      <c r="H582" s="152"/>
      <c r="I582" s="66"/>
      <c r="J582" s="66"/>
      <c r="K582" s="52" t="s">
        <v>25</v>
      </c>
      <c r="L582" s="54"/>
      <c r="M582" s="55"/>
      <c r="N582" s="54"/>
      <c r="O582" s="55"/>
      <c r="P582" s="54"/>
      <c r="Q582" s="55"/>
      <c r="R582" s="54"/>
      <c r="S582" s="55"/>
      <c r="T582" s="54"/>
      <c r="U582" s="55"/>
      <c r="V582" s="56"/>
      <c r="W582" s="55"/>
      <c r="X582" s="56"/>
      <c r="Y582" s="55"/>
      <c r="Z582" s="56"/>
      <c r="AA582" s="55"/>
      <c r="AB582" s="56"/>
      <c r="AC582" s="55"/>
      <c r="AD582" s="56"/>
      <c r="AE582" s="55"/>
      <c r="AF582" s="56"/>
      <c r="AG582" s="56" t="str">
        <f t="shared" si="179"/>
        <v/>
      </c>
      <c r="AH582" s="55"/>
      <c r="AI582" s="56"/>
      <c r="AJ582" s="55"/>
      <c r="AK582" s="56"/>
      <c r="AL582" s="55"/>
      <c r="AM582" s="54"/>
      <c r="AN582" s="54" t="str">
        <f t="shared" si="178"/>
        <v/>
      </c>
      <c r="AO582" s="55"/>
      <c r="AP582" s="54">
        <v>0.1</v>
      </c>
      <c r="AQ582" s="55">
        <v>31778</v>
      </c>
      <c r="AR582" s="54"/>
      <c r="AS582" s="55"/>
      <c r="AT582" s="54"/>
      <c r="AU582" s="56" t="str">
        <f t="shared" si="183"/>
        <v/>
      </c>
      <c r="AV582" s="56"/>
      <c r="AW582" s="54"/>
      <c r="AX582" s="54"/>
      <c r="AY582" s="69" t="str">
        <f t="shared" si="177"/>
        <v/>
      </c>
      <c r="AZ582" s="69"/>
      <c r="BA582" s="50"/>
      <c r="BB582" s="51"/>
      <c r="BC582" s="51"/>
      <c r="BD582" s="149" t="str">
        <f t="shared" si="181"/>
        <v>--</v>
      </c>
      <c r="BE582" s="150" t="str">
        <f t="shared" si="191"/>
        <v>--</v>
      </c>
      <c r="BF582" s="150" t="str">
        <f t="shared" si="190"/>
        <v>--</v>
      </c>
      <c r="BG582" s="151" t="str">
        <f t="shared" si="182"/>
        <v>--</v>
      </c>
      <c r="BH582" s="149" t="str">
        <f t="shared" si="194"/>
        <v>--</v>
      </c>
      <c r="BI582" s="150" t="str">
        <f t="shared" si="195"/>
        <v>--</v>
      </c>
      <c r="BJ582" s="150" t="str">
        <f t="shared" si="196"/>
        <v>--</v>
      </c>
      <c r="BK582" s="151" t="str">
        <f t="shared" si="197"/>
        <v>--</v>
      </c>
      <c r="BL582" s="49" t="str">
        <f t="shared" si="192"/>
        <v/>
      </c>
      <c r="BM582" s="50" t="str">
        <f t="shared" si="193"/>
        <v/>
      </c>
      <c r="BN582" s="49" t="str">
        <f t="shared" si="175"/>
        <v/>
      </c>
      <c r="BO582" s="50" t="str">
        <f t="shared" si="176"/>
        <v/>
      </c>
      <c r="BP582" s="50"/>
      <c r="BQ582" s="50"/>
      <c r="BR582" s="51"/>
      <c r="BS582" s="51"/>
      <c r="BT582" s="51"/>
      <c r="BU582" s="51"/>
      <c r="BV582" s="50">
        <v>1</v>
      </c>
      <c r="BW582" s="50">
        <v>1</v>
      </c>
      <c r="BX582" s="50">
        <v>1</v>
      </c>
      <c r="BY582" s="50">
        <v>1</v>
      </c>
    </row>
    <row r="583" spans="1:77" s="48" customFormat="1" ht="15" customHeight="1">
      <c r="A583" s="223">
        <v>126</v>
      </c>
      <c r="B583" s="169" t="s">
        <v>1054</v>
      </c>
      <c r="C583" s="53" t="s">
        <v>1055</v>
      </c>
      <c r="D583" s="13"/>
      <c r="E583" s="132"/>
      <c r="F583" s="132"/>
      <c r="G583" s="152"/>
      <c r="H583" s="152"/>
      <c r="I583" s="66"/>
      <c r="J583" s="66"/>
      <c r="K583" s="52" t="s">
        <v>25</v>
      </c>
      <c r="L583" s="54"/>
      <c r="M583" s="55"/>
      <c r="N583" s="54"/>
      <c r="O583" s="55"/>
      <c r="P583" s="54"/>
      <c r="Q583" s="55"/>
      <c r="R583" s="54"/>
      <c r="S583" s="55"/>
      <c r="T583" s="54"/>
      <c r="U583" s="55"/>
      <c r="V583" s="56"/>
      <c r="W583" s="55"/>
      <c r="X583" s="56"/>
      <c r="Y583" s="55"/>
      <c r="Z583" s="56"/>
      <c r="AA583" s="55"/>
      <c r="AB583" s="56"/>
      <c r="AC583" s="55"/>
      <c r="AD583" s="56"/>
      <c r="AE583" s="55"/>
      <c r="AF583" s="56">
        <v>2.0000000000000002E-5</v>
      </c>
      <c r="AG583" s="56">
        <f t="shared" si="179"/>
        <v>4.9999999999999996E-2</v>
      </c>
      <c r="AH583" s="55">
        <v>36251</v>
      </c>
      <c r="AI583" s="56"/>
      <c r="AJ583" s="55"/>
      <c r="AK583" s="56"/>
      <c r="AL583" s="55"/>
      <c r="AM583" s="54">
        <v>3.1E-6</v>
      </c>
      <c r="AN583" s="54">
        <f t="shared" si="178"/>
        <v>0.32258064516129031</v>
      </c>
      <c r="AO583" s="55">
        <v>33025</v>
      </c>
      <c r="AP583" s="54"/>
      <c r="AQ583" s="55"/>
      <c r="AR583" s="54"/>
      <c r="AS583" s="55"/>
      <c r="AT583" s="54"/>
      <c r="AU583" s="56" t="str">
        <f t="shared" si="183"/>
        <v/>
      </c>
      <c r="AV583" s="56"/>
      <c r="AW583" s="54"/>
      <c r="AX583" s="54"/>
      <c r="AY583" s="69">
        <f t="shared" si="177"/>
        <v>1</v>
      </c>
      <c r="AZ583" s="69">
        <v>1</v>
      </c>
      <c r="BA583" s="50"/>
      <c r="BB583" s="51"/>
      <c r="BC583" s="51"/>
      <c r="BD583" s="149">
        <f t="shared" si="181"/>
        <v>4.9999999999999996E-2</v>
      </c>
      <c r="BE583" s="150" t="str">
        <f t="shared" si="191"/>
        <v>--</v>
      </c>
      <c r="BF583" s="150" t="str">
        <f t="shared" si="190"/>
        <v>O</v>
      </c>
      <c r="BG583" s="151">
        <f t="shared" si="182"/>
        <v>36251</v>
      </c>
      <c r="BH583" s="149" t="str">
        <f t="shared" si="194"/>
        <v>--</v>
      </c>
      <c r="BI583" s="150" t="str">
        <f t="shared" si="195"/>
        <v>--</v>
      </c>
      <c r="BJ583" s="150" t="str">
        <f t="shared" si="196"/>
        <v>--</v>
      </c>
      <c r="BK583" s="151" t="str">
        <f t="shared" si="197"/>
        <v>--</v>
      </c>
      <c r="BL583" s="49" t="str">
        <f t="shared" si="192"/>
        <v/>
      </c>
      <c r="BM583" s="50" t="str">
        <f t="shared" si="193"/>
        <v/>
      </c>
      <c r="BN583" s="49" t="str">
        <f t="shared" ref="BN583:BN613" si="198">IF(AND(ISNUMBER(BL583),ISNUMBER(BH583),BL583&lt;BH583),BH583,BL583)</f>
        <v/>
      </c>
      <c r="BO583" s="50" t="str">
        <f t="shared" ref="BO583:BO613" si="199">IF(COUNTBLANK(BL583),"", IF(BN583=BL583,BM583,BF583))</f>
        <v/>
      </c>
      <c r="BP583" s="50"/>
      <c r="BQ583" s="50"/>
      <c r="BR583" s="51"/>
      <c r="BS583" s="51"/>
      <c r="BT583" s="51"/>
      <c r="BU583" s="51"/>
      <c r="BV583" s="50">
        <v>1</v>
      </c>
      <c r="BW583" s="50">
        <v>1</v>
      </c>
      <c r="BX583" s="50">
        <v>1</v>
      </c>
      <c r="BY583" s="50">
        <v>1</v>
      </c>
    </row>
    <row r="584" spans="1:77" s="48" customFormat="1" ht="15" customHeight="1">
      <c r="A584" s="223">
        <v>609</v>
      </c>
      <c r="B584" s="169" t="s">
        <v>1056</v>
      </c>
      <c r="C584" s="53" t="s">
        <v>1057</v>
      </c>
      <c r="D584" s="303" t="s">
        <v>1495</v>
      </c>
      <c r="E584" s="132"/>
      <c r="F584" s="132"/>
      <c r="G584" s="152"/>
      <c r="H584" s="152"/>
      <c r="I584" s="66"/>
      <c r="J584" s="66"/>
      <c r="K584" s="52"/>
      <c r="L584" s="54"/>
      <c r="M584" s="55"/>
      <c r="N584" s="54"/>
      <c r="O584" s="55"/>
      <c r="P584" s="54">
        <v>1.8</v>
      </c>
      <c r="Q584" s="55">
        <v>33848</v>
      </c>
      <c r="R584" s="54"/>
      <c r="S584" s="55"/>
      <c r="T584" s="54">
        <v>0.06</v>
      </c>
      <c r="U584" s="55">
        <v>33848</v>
      </c>
      <c r="V584" s="56"/>
      <c r="W584" s="55"/>
      <c r="X584" s="56"/>
      <c r="Y584" s="55"/>
      <c r="Z584" s="56"/>
      <c r="AA584" s="55"/>
      <c r="AB584" s="56"/>
      <c r="AC584" s="55"/>
      <c r="AD584" s="56"/>
      <c r="AE584" s="55"/>
      <c r="AF584" s="56"/>
      <c r="AG584" s="56" t="str">
        <f t="shared" si="179"/>
        <v/>
      </c>
      <c r="AH584" s="55"/>
      <c r="AI584" s="56"/>
      <c r="AJ584" s="55"/>
      <c r="AK584" s="56">
        <v>0.3</v>
      </c>
      <c r="AL584" s="55">
        <v>40057</v>
      </c>
      <c r="AM584" s="54"/>
      <c r="AN584" s="54" t="str">
        <f t="shared" si="178"/>
        <v/>
      </c>
      <c r="AO584" s="55"/>
      <c r="AP584" s="54"/>
      <c r="AQ584" s="55"/>
      <c r="AR584" s="54">
        <v>30</v>
      </c>
      <c r="AS584" s="55">
        <v>40057</v>
      </c>
      <c r="AT584" s="54"/>
      <c r="AU584" s="56" t="str">
        <f t="shared" si="183"/>
        <v/>
      </c>
      <c r="AV584" s="56"/>
      <c r="AW584" s="54"/>
      <c r="AX584" s="54"/>
      <c r="AY584" s="69">
        <f t="shared" ref="AY584:AY613" si="200">IF(F584&amp;L584&amp;N584&amp;P584&amp;X584&amp;Z584&amp;AB584&amp;AF584&amp;AK584&amp;AM584&amp;AT584&amp;AW584&lt;&gt;"",1,"")</f>
        <v>1</v>
      </c>
      <c r="AZ584" s="69">
        <v>1</v>
      </c>
      <c r="BA584" s="50"/>
      <c r="BB584" s="51"/>
      <c r="BC584" s="51"/>
      <c r="BD584" s="149" t="str">
        <f t="shared" si="181"/>
        <v>--</v>
      </c>
      <c r="BE584" s="150" t="str">
        <f t="shared" si="191"/>
        <v>--</v>
      </c>
      <c r="BF584" s="150" t="str">
        <f t="shared" si="190"/>
        <v>--</v>
      </c>
      <c r="BG584" s="151" t="str">
        <f t="shared" si="182"/>
        <v>--</v>
      </c>
      <c r="BH584" s="149">
        <f t="shared" si="194"/>
        <v>0.3</v>
      </c>
      <c r="BI584" s="150" t="str">
        <f t="shared" si="195"/>
        <v>--</v>
      </c>
      <c r="BJ584" s="150" t="str">
        <f t="shared" si="196"/>
        <v>I</v>
      </c>
      <c r="BK584" s="151">
        <f t="shared" si="197"/>
        <v>40057</v>
      </c>
      <c r="BL584" s="49">
        <f t="shared" si="192"/>
        <v>1.8</v>
      </c>
      <c r="BM584" s="50" t="str">
        <f t="shared" si="193"/>
        <v>T</v>
      </c>
      <c r="BN584" s="49">
        <f t="shared" si="198"/>
        <v>1.8</v>
      </c>
      <c r="BO584" s="50" t="str">
        <f t="shared" si="199"/>
        <v>T</v>
      </c>
      <c r="BP584" s="77"/>
      <c r="BQ584" s="50"/>
      <c r="BR584" s="78"/>
      <c r="BS584" s="49"/>
      <c r="BT584" s="51"/>
      <c r="BU584" s="49"/>
      <c r="BV584" s="50">
        <v>1</v>
      </c>
      <c r="BW584" s="50">
        <v>1</v>
      </c>
      <c r="BX584" s="50">
        <v>1</v>
      </c>
      <c r="BY584" s="50">
        <v>1</v>
      </c>
    </row>
    <row r="585" spans="1:77" s="48" customFormat="1" ht="15" customHeight="1">
      <c r="A585" s="223">
        <v>513</v>
      </c>
      <c r="B585" s="169" t="s">
        <v>1058</v>
      </c>
      <c r="C585" s="53" t="s">
        <v>1059</v>
      </c>
      <c r="D585" s="13"/>
      <c r="E585" s="132"/>
      <c r="F585" s="132"/>
      <c r="G585" s="152"/>
      <c r="H585" s="152"/>
      <c r="I585" s="66"/>
      <c r="J585" s="66"/>
      <c r="K585" s="52"/>
      <c r="L585" s="54"/>
      <c r="M585" s="55"/>
      <c r="N585" s="54"/>
      <c r="O585" s="55"/>
      <c r="P585" s="54"/>
      <c r="Q585" s="55"/>
      <c r="R585" s="54"/>
      <c r="S585" s="55"/>
      <c r="T585" s="54"/>
      <c r="U585" s="55"/>
      <c r="V585" s="56"/>
      <c r="W585" s="55"/>
      <c r="X585" s="56"/>
      <c r="Y585" s="55"/>
      <c r="Z585" s="56"/>
      <c r="AA585" s="55"/>
      <c r="AB585" s="56"/>
      <c r="AC585" s="55"/>
      <c r="AD585" s="56"/>
      <c r="AE585" s="55"/>
      <c r="AF585" s="56"/>
      <c r="AG585" s="56" t="str">
        <f t="shared" si="179"/>
        <v/>
      </c>
      <c r="AH585" s="55"/>
      <c r="AI585" s="56"/>
      <c r="AJ585" s="55"/>
      <c r="AK585" s="56"/>
      <c r="AL585" s="55"/>
      <c r="AM585" s="54"/>
      <c r="AN585" s="54" t="str">
        <f t="shared" si="178"/>
        <v/>
      </c>
      <c r="AO585" s="55"/>
      <c r="AP585" s="54"/>
      <c r="AQ585" s="55"/>
      <c r="AR585" s="54"/>
      <c r="AS585" s="55"/>
      <c r="AT585" s="54"/>
      <c r="AU585" s="56" t="str">
        <f t="shared" si="183"/>
        <v/>
      </c>
      <c r="AV585" s="56"/>
      <c r="AW585" s="54"/>
      <c r="AX585" s="54"/>
      <c r="AY585" s="69" t="str">
        <f t="shared" si="200"/>
        <v/>
      </c>
      <c r="AZ585" s="69"/>
      <c r="BA585" s="50"/>
      <c r="BB585" s="51"/>
      <c r="BC585" s="51"/>
      <c r="BD585" s="149" t="str">
        <f t="shared" si="181"/>
        <v>--</v>
      </c>
      <c r="BE585" s="150" t="str">
        <f t="shared" si="191"/>
        <v>--</v>
      </c>
      <c r="BF585" s="150" t="str">
        <f t="shared" si="190"/>
        <v>--</v>
      </c>
      <c r="BG585" s="151" t="str">
        <f t="shared" si="182"/>
        <v>--</v>
      </c>
      <c r="BH585" s="149" t="str">
        <f t="shared" si="194"/>
        <v>--</v>
      </c>
      <c r="BI585" s="150" t="str">
        <f t="shared" si="195"/>
        <v>--</v>
      </c>
      <c r="BJ585" s="150" t="str">
        <f t="shared" si="196"/>
        <v>--</v>
      </c>
      <c r="BK585" s="151" t="str">
        <f t="shared" si="197"/>
        <v>--</v>
      </c>
      <c r="BL585" s="49" t="str">
        <f t="shared" si="192"/>
        <v/>
      </c>
      <c r="BM585" s="50" t="str">
        <f t="shared" si="193"/>
        <v/>
      </c>
      <c r="BN585" s="49" t="str">
        <f t="shared" si="198"/>
        <v/>
      </c>
      <c r="BO585" s="50" t="str">
        <f t="shared" si="199"/>
        <v/>
      </c>
      <c r="BP585" s="50"/>
      <c r="BQ585" s="50"/>
      <c r="BR585" s="51"/>
      <c r="BS585" s="51"/>
      <c r="BT585" s="51"/>
      <c r="BU585" s="51"/>
      <c r="BV585" s="50">
        <v>1</v>
      </c>
      <c r="BW585" s="50">
        <v>1</v>
      </c>
      <c r="BX585" s="50">
        <v>1</v>
      </c>
      <c r="BY585" s="50">
        <v>1</v>
      </c>
    </row>
    <row r="586" spans="1:77" s="48" customFormat="1" ht="15" customHeight="1">
      <c r="A586" s="223">
        <v>610</v>
      </c>
      <c r="B586" s="169" t="s">
        <v>1060</v>
      </c>
      <c r="C586" s="53" t="s">
        <v>1061</v>
      </c>
      <c r="D586" s="302" t="s">
        <v>1494</v>
      </c>
      <c r="E586" s="132"/>
      <c r="F586" s="132"/>
      <c r="G586" s="152"/>
      <c r="H586" s="152"/>
      <c r="I586" s="66"/>
      <c r="J586" s="66"/>
      <c r="K586" s="52" t="s">
        <v>25</v>
      </c>
      <c r="L586" s="54"/>
      <c r="M586" s="55"/>
      <c r="N586" s="54"/>
      <c r="O586" s="55"/>
      <c r="P586" s="54"/>
      <c r="Q586" s="55"/>
      <c r="R586" s="54"/>
      <c r="S586" s="55"/>
      <c r="T586" s="54"/>
      <c r="U586" s="55"/>
      <c r="V586" s="56"/>
      <c r="W586" s="55"/>
      <c r="X586" s="56">
        <v>2800</v>
      </c>
      <c r="Y586" s="55">
        <v>36251</v>
      </c>
      <c r="Z586" s="56"/>
      <c r="AA586" s="55"/>
      <c r="AB586" s="56">
        <v>200</v>
      </c>
      <c r="AC586" s="55">
        <v>37500</v>
      </c>
      <c r="AD586" s="56"/>
      <c r="AE586" s="55"/>
      <c r="AF586" s="56"/>
      <c r="AG586" s="56" t="str">
        <f t="shared" si="179"/>
        <v/>
      </c>
      <c r="AH586" s="55"/>
      <c r="AI586" s="56"/>
      <c r="AJ586" s="55"/>
      <c r="AK586" s="56">
        <v>7</v>
      </c>
      <c r="AL586" s="55">
        <v>33329</v>
      </c>
      <c r="AM586" s="54"/>
      <c r="AN586" s="54" t="str">
        <f t="shared" si="178"/>
        <v/>
      </c>
      <c r="AO586" s="55"/>
      <c r="AP586" s="54"/>
      <c r="AQ586" s="55"/>
      <c r="AR586" s="54"/>
      <c r="AS586" s="55"/>
      <c r="AT586" s="54"/>
      <c r="AU586" s="56" t="str">
        <f t="shared" si="183"/>
        <v/>
      </c>
      <c r="AV586" s="56"/>
      <c r="AW586" s="54"/>
      <c r="AX586" s="54"/>
      <c r="AY586" s="69">
        <f t="shared" si="200"/>
        <v>1</v>
      </c>
      <c r="AZ586" s="69">
        <v>1</v>
      </c>
      <c r="BA586" s="50"/>
      <c r="BB586" s="51"/>
      <c r="BC586" s="51"/>
      <c r="BD586" s="149" t="str">
        <f t="shared" si="181"/>
        <v>--</v>
      </c>
      <c r="BE586" s="150" t="str">
        <f t="shared" si="191"/>
        <v>--</v>
      </c>
      <c r="BF586" s="150" t="str">
        <f t="shared" si="190"/>
        <v>--</v>
      </c>
      <c r="BG586" s="151" t="str">
        <f t="shared" si="182"/>
        <v>--</v>
      </c>
      <c r="BH586" s="149">
        <f t="shared" si="194"/>
        <v>200</v>
      </c>
      <c r="BI586" s="150" t="str">
        <f t="shared" si="195"/>
        <v>--</v>
      </c>
      <c r="BJ586" s="150" t="str">
        <f t="shared" si="196"/>
        <v>O</v>
      </c>
      <c r="BK586" s="151">
        <f t="shared" si="197"/>
        <v>37500</v>
      </c>
      <c r="BL586" s="49">
        <f t="shared" si="192"/>
        <v>2800</v>
      </c>
      <c r="BM586" s="50" t="str">
        <f t="shared" si="193"/>
        <v>O</v>
      </c>
      <c r="BN586" s="49">
        <f t="shared" si="198"/>
        <v>2800</v>
      </c>
      <c r="BO586" s="50" t="str">
        <f t="shared" si="199"/>
        <v>O</v>
      </c>
      <c r="BP586" s="50"/>
      <c r="BQ586" s="50"/>
      <c r="BR586" s="51"/>
      <c r="BS586" s="51"/>
      <c r="BT586" s="51"/>
      <c r="BU586" s="51"/>
      <c r="BV586" s="50">
        <v>1</v>
      </c>
      <c r="BW586" s="50">
        <v>1</v>
      </c>
      <c r="BX586" s="50">
        <v>1</v>
      </c>
      <c r="BY586" s="50">
        <v>1</v>
      </c>
    </row>
    <row r="587" spans="1:77" s="48" customFormat="1" ht="15" customHeight="1">
      <c r="A587" s="223">
        <v>275</v>
      </c>
      <c r="B587" s="169" t="s">
        <v>1062</v>
      </c>
      <c r="C587" s="53" t="s">
        <v>1063</v>
      </c>
      <c r="D587" s="13"/>
      <c r="E587" s="132"/>
      <c r="F587" s="132"/>
      <c r="G587" s="152"/>
      <c r="H587" s="152"/>
      <c r="I587" s="66"/>
      <c r="J587" s="66"/>
      <c r="K587" s="52"/>
      <c r="L587" s="54"/>
      <c r="M587" s="55"/>
      <c r="N587" s="54"/>
      <c r="O587" s="55"/>
      <c r="P587" s="54"/>
      <c r="Q587" s="55"/>
      <c r="R587" s="54"/>
      <c r="S587" s="55"/>
      <c r="T587" s="54"/>
      <c r="U587" s="55"/>
      <c r="V587" s="56"/>
      <c r="W587" s="55"/>
      <c r="X587" s="56"/>
      <c r="Y587" s="55"/>
      <c r="Z587" s="56"/>
      <c r="AA587" s="55"/>
      <c r="AB587" s="56"/>
      <c r="AC587" s="55"/>
      <c r="AD587" s="56"/>
      <c r="AE587" s="55"/>
      <c r="AF587" s="56"/>
      <c r="AG587" s="56" t="str">
        <f t="shared" si="179"/>
        <v/>
      </c>
      <c r="AH587" s="55"/>
      <c r="AI587" s="56"/>
      <c r="AJ587" s="55"/>
      <c r="AK587" s="56"/>
      <c r="AL587" s="55"/>
      <c r="AM587" s="54"/>
      <c r="AN587" s="54" t="str">
        <f t="shared" si="178"/>
        <v/>
      </c>
      <c r="AO587" s="55"/>
      <c r="AP587" s="54"/>
      <c r="AQ587" s="55"/>
      <c r="AR587" s="54"/>
      <c r="AS587" s="55"/>
      <c r="AT587" s="54"/>
      <c r="AU587" s="56" t="str">
        <f t="shared" si="183"/>
        <v/>
      </c>
      <c r="AV587" s="56"/>
      <c r="AW587" s="54"/>
      <c r="AX587" s="54"/>
      <c r="AY587" s="69" t="str">
        <f t="shared" si="200"/>
        <v/>
      </c>
      <c r="AZ587" s="69"/>
      <c r="BA587" s="50"/>
      <c r="BB587" s="51"/>
      <c r="BC587" s="51"/>
      <c r="BD587" s="149" t="str">
        <f t="shared" si="181"/>
        <v>--</v>
      </c>
      <c r="BE587" s="150" t="str">
        <f t="shared" ref="BE587:BE613" si="201">IF(BD587="--","--", IF(BD587=F587,"A","--"))</f>
        <v>--</v>
      </c>
      <c r="BF587" s="150" t="str">
        <f t="shared" si="190"/>
        <v>--</v>
      </c>
      <c r="BG587" s="151" t="str">
        <f t="shared" si="182"/>
        <v>--</v>
      </c>
      <c r="BH587" s="149" t="str">
        <f t="shared" si="194"/>
        <v>--</v>
      </c>
      <c r="BI587" s="150" t="str">
        <f t="shared" si="195"/>
        <v>--</v>
      </c>
      <c r="BJ587" s="150" t="str">
        <f t="shared" si="196"/>
        <v>--</v>
      </c>
      <c r="BK587" s="151" t="str">
        <f t="shared" si="197"/>
        <v>--</v>
      </c>
      <c r="BL587" s="49" t="str">
        <f t="shared" si="192"/>
        <v/>
      </c>
      <c r="BM587" s="50" t="str">
        <f t="shared" si="193"/>
        <v/>
      </c>
      <c r="BN587" s="49" t="str">
        <f t="shared" si="198"/>
        <v/>
      </c>
      <c r="BO587" s="50" t="str">
        <f t="shared" si="199"/>
        <v/>
      </c>
      <c r="BP587" s="50"/>
      <c r="BQ587" s="50"/>
      <c r="BR587" s="51"/>
      <c r="BS587" s="51"/>
      <c r="BT587" s="51"/>
      <c r="BU587" s="51"/>
      <c r="BV587" s="50">
        <v>1</v>
      </c>
      <c r="BW587" s="50">
        <v>1</v>
      </c>
      <c r="BX587" s="50">
        <v>1</v>
      </c>
      <c r="BY587" s="50">
        <v>1</v>
      </c>
    </row>
    <row r="588" spans="1:77" s="48" customFormat="1" ht="15" customHeight="1">
      <c r="A588" s="223">
        <v>514</v>
      </c>
      <c r="B588" s="169" t="s">
        <v>1064</v>
      </c>
      <c r="C588" s="53" t="s">
        <v>1065</v>
      </c>
      <c r="D588" s="13"/>
      <c r="E588" s="132"/>
      <c r="F588" s="132"/>
      <c r="G588" s="152"/>
      <c r="H588" s="152"/>
      <c r="I588" s="66"/>
      <c r="J588" s="66"/>
      <c r="K588" s="52"/>
      <c r="L588" s="54"/>
      <c r="M588" s="55"/>
      <c r="N588" s="54"/>
      <c r="O588" s="55"/>
      <c r="P588" s="54"/>
      <c r="Q588" s="55"/>
      <c r="R588" s="54"/>
      <c r="S588" s="55"/>
      <c r="T588" s="54"/>
      <c r="U588" s="55"/>
      <c r="V588" s="56"/>
      <c r="W588" s="55"/>
      <c r="X588" s="56"/>
      <c r="Y588" s="55"/>
      <c r="Z588" s="56"/>
      <c r="AA588" s="55"/>
      <c r="AB588" s="56"/>
      <c r="AC588" s="55"/>
      <c r="AD588" s="56"/>
      <c r="AE588" s="55"/>
      <c r="AF588" s="56"/>
      <c r="AG588" s="56" t="str">
        <f t="shared" si="179"/>
        <v/>
      </c>
      <c r="AH588" s="55"/>
      <c r="AI588" s="56"/>
      <c r="AJ588" s="55"/>
      <c r="AK588" s="56"/>
      <c r="AL588" s="55"/>
      <c r="AM588" s="54"/>
      <c r="AN588" s="54" t="str">
        <f t="shared" ref="AN588:AN613" si="202">IF(ISBLANK(AM588),"",0.000001/AM588)</f>
        <v/>
      </c>
      <c r="AO588" s="55"/>
      <c r="AP588" s="54"/>
      <c r="AQ588" s="55"/>
      <c r="AR588" s="54"/>
      <c r="AS588" s="55"/>
      <c r="AT588" s="54"/>
      <c r="AU588" s="56" t="str">
        <f t="shared" si="183"/>
        <v/>
      </c>
      <c r="AV588" s="56"/>
      <c r="AW588" s="54"/>
      <c r="AX588" s="54"/>
      <c r="AY588" s="69" t="str">
        <f t="shared" si="200"/>
        <v/>
      </c>
      <c r="AZ588" s="69"/>
      <c r="BA588" s="50"/>
      <c r="BB588" s="51"/>
      <c r="BC588" s="51"/>
      <c r="BD588" s="149" t="str">
        <f t="shared" si="181"/>
        <v>--</v>
      </c>
      <c r="BE588" s="150" t="str">
        <f t="shared" si="201"/>
        <v>--</v>
      </c>
      <c r="BF588" s="150" t="str">
        <f t="shared" si="190"/>
        <v>--</v>
      </c>
      <c r="BG588" s="151" t="str">
        <f t="shared" si="182"/>
        <v>--</v>
      </c>
      <c r="BH588" s="149" t="str">
        <f t="shared" si="194"/>
        <v>--</v>
      </c>
      <c r="BI588" s="150" t="str">
        <f t="shared" si="195"/>
        <v>--</v>
      </c>
      <c r="BJ588" s="150" t="str">
        <f t="shared" si="196"/>
        <v>--</v>
      </c>
      <c r="BK588" s="151" t="str">
        <f t="shared" si="197"/>
        <v>--</v>
      </c>
      <c r="BL588" s="49" t="str">
        <f t="shared" si="192"/>
        <v/>
      </c>
      <c r="BM588" s="50" t="str">
        <f t="shared" si="193"/>
        <v/>
      </c>
      <c r="BN588" s="49" t="str">
        <f t="shared" si="198"/>
        <v/>
      </c>
      <c r="BO588" s="50" t="str">
        <f t="shared" si="199"/>
        <v/>
      </c>
      <c r="BP588" s="50"/>
      <c r="BQ588" s="50"/>
      <c r="BR588" s="51"/>
      <c r="BS588" s="51"/>
      <c r="BT588" s="51"/>
      <c r="BU588" s="51"/>
      <c r="BV588" s="50">
        <v>1</v>
      </c>
      <c r="BW588" s="50">
        <v>1</v>
      </c>
      <c r="BX588" s="50">
        <v>1</v>
      </c>
      <c r="BY588" s="50">
        <v>1</v>
      </c>
    </row>
    <row r="589" spans="1:77" s="48" customFormat="1" ht="15" customHeight="1">
      <c r="A589" s="223">
        <v>515</v>
      </c>
      <c r="B589" s="169" t="s">
        <v>1066</v>
      </c>
      <c r="C589" s="53" t="s">
        <v>1067</v>
      </c>
      <c r="D589" s="13"/>
      <c r="E589" s="132"/>
      <c r="F589" s="132"/>
      <c r="G589" s="152"/>
      <c r="H589" s="152"/>
      <c r="I589" s="66"/>
      <c r="J589" s="66"/>
      <c r="K589" s="52"/>
      <c r="L589" s="54"/>
      <c r="M589" s="55"/>
      <c r="N589" s="54"/>
      <c r="O589" s="55"/>
      <c r="P589" s="54"/>
      <c r="Q589" s="55"/>
      <c r="R589" s="54"/>
      <c r="S589" s="55"/>
      <c r="T589" s="54"/>
      <c r="U589" s="55"/>
      <c r="V589" s="56"/>
      <c r="W589" s="55"/>
      <c r="X589" s="56"/>
      <c r="Y589" s="55"/>
      <c r="Z589" s="56"/>
      <c r="AA589" s="55"/>
      <c r="AB589" s="56"/>
      <c r="AC589" s="55"/>
      <c r="AD589" s="56"/>
      <c r="AE589" s="55"/>
      <c r="AF589" s="56"/>
      <c r="AG589" s="56" t="str">
        <f t="shared" ref="AG589:AG611" si="203">IF(ISBLANK(AF589),"",0.000001/AF589)</f>
        <v/>
      </c>
      <c r="AH589" s="55"/>
      <c r="AI589" s="56"/>
      <c r="AJ589" s="55"/>
      <c r="AK589" s="56"/>
      <c r="AL589" s="55"/>
      <c r="AM589" s="54"/>
      <c r="AN589" s="54" t="str">
        <f t="shared" si="202"/>
        <v/>
      </c>
      <c r="AO589" s="55"/>
      <c r="AP589" s="54"/>
      <c r="AQ589" s="55"/>
      <c r="AR589" s="54"/>
      <c r="AS589" s="55"/>
      <c r="AT589" s="54"/>
      <c r="AU589" s="56" t="str">
        <f t="shared" si="183"/>
        <v/>
      </c>
      <c r="AV589" s="56"/>
      <c r="AW589" s="54"/>
      <c r="AX589" s="54"/>
      <c r="AY589" s="69" t="str">
        <f t="shared" si="200"/>
        <v/>
      </c>
      <c r="AZ589" s="69"/>
      <c r="BA589" s="50"/>
      <c r="BB589" s="51"/>
      <c r="BC589" s="51"/>
      <c r="BD589" s="149" t="str">
        <f t="shared" si="181"/>
        <v>--</v>
      </c>
      <c r="BE589" s="150" t="str">
        <f t="shared" si="201"/>
        <v>--</v>
      </c>
      <c r="BF589" s="150" t="str">
        <f t="shared" si="190"/>
        <v>--</v>
      </c>
      <c r="BG589" s="151" t="str">
        <f t="shared" si="182"/>
        <v>--</v>
      </c>
      <c r="BH589" s="149" t="str">
        <f t="shared" si="194"/>
        <v>--</v>
      </c>
      <c r="BI589" s="150" t="str">
        <f t="shared" si="195"/>
        <v>--</v>
      </c>
      <c r="BJ589" s="150" t="str">
        <f t="shared" si="196"/>
        <v>--</v>
      </c>
      <c r="BK589" s="151" t="str">
        <f t="shared" si="197"/>
        <v>--</v>
      </c>
      <c r="BL589" s="49" t="str">
        <f t="shared" si="192"/>
        <v/>
      </c>
      <c r="BM589" s="50" t="str">
        <f t="shared" si="193"/>
        <v/>
      </c>
      <c r="BN589" s="49" t="str">
        <f t="shared" si="198"/>
        <v/>
      </c>
      <c r="BO589" s="50" t="str">
        <f t="shared" si="199"/>
        <v/>
      </c>
      <c r="BP589" s="50"/>
      <c r="BQ589" s="50"/>
      <c r="BR589" s="51"/>
      <c r="BS589" s="51"/>
      <c r="BT589" s="51"/>
      <c r="BU589" s="51"/>
      <c r="BV589" s="50">
        <v>1</v>
      </c>
      <c r="BW589" s="50">
        <v>1</v>
      </c>
      <c r="BX589" s="50">
        <v>1</v>
      </c>
      <c r="BY589" s="50">
        <v>1</v>
      </c>
    </row>
    <row r="590" spans="1:77" s="48" customFormat="1" ht="15" customHeight="1">
      <c r="A590" s="223">
        <v>516</v>
      </c>
      <c r="B590" s="169" t="s">
        <v>1068</v>
      </c>
      <c r="C590" s="53" t="s">
        <v>1069</v>
      </c>
      <c r="D590" s="13"/>
      <c r="E590" s="132"/>
      <c r="F590" s="132"/>
      <c r="G590" s="152"/>
      <c r="H590" s="152"/>
      <c r="I590" s="66"/>
      <c r="J590" s="66"/>
      <c r="K590" s="52"/>
      <c r="L590" s="54"/>
      <c r="M590" s="55"/>
      <c r="N590" s="54"/>
      <c r="O590" s="55"/>
      <c r="P590" s="54"/>
      <c r="Q590" s="55"/>
      <c r="R590" s="54"/>
      <c r="S590" s="55"/>
      <c r="T590" s="54"/>
      <c r="U590" s="55"/>
      <c r="V590" s="56"/>
      <c r="W590" s="55"/>
      <c r="X590" s="56"/>
      <c r="Y590" s="55"/>
      <c r="Z590" s="56"/>
      <c r="AA590" s="55"/>
      <c r="AB590" s="56"/>
      <c r="AC590" s="55"/>
      <c r="AD590" s="56"/>
      <c r="AE590" s="55"/>
      <c r="AF590" s="56"/>
      <c r="AG590" s="56" t="str">
        <f t="shared" si="203"/>
        <v/>
      </c>
      <c r="AH590" s="55"/>
      <c r="AI590" s="56"/>
      <c r="AJ590" s="55"/>
      <c r="AK590" s="56"/>
      <c r="AL590" s="55"/>
      <c r="AM590" s="54"/>
      <c r="AN590" s="54" t="str">
        <f t="shared" si="202"/>
        <v/>
      </c>
      <c r="AO590" s="55"/>
      <c r="AP590" s="54"/>
      <c r="AQ590" s="55"/>
      <c r="AR590" s="54"/>
      <c r="AS590" s="55"/>
      <c r="AT590" s="54"/>
      <c r="AU590" s="56" t="str">
        <f t="shared" si="183"/>
        <v/>
      </c>
      <c r="AV590" s="56"/>
      <c r="AW590" s="54"/>
      <c r="AX590" s="54"/>
      <c r="AY590" s="69" t="str">
        <f t="shared" si="200"/>
        <v/>
      </c>
      <c r="AZ590" s="69"/>
      <c r="BA590" s="50"/>
      <c r="BB590" s="51"/>
      <c r="BC590" s="51"/>
      <c r="BD590" s="149" t="str">
        <f t="shared" ref="BD590:BD613" si="204">IF(AND(G590="",AH590="",AO590="",AV590=""), "--", IF(AND(G590&gt;=AH590,G590&gt;=AO590,G590&gt;=AV590), F590, IF(AND(AH590&gt;=AO590,AH590&gt;=AV590), AG590, IF(AO590&gt;=AV590, AN590, IF(ISNUMBER(AV590), AU590, "--")))))</f>
        <v>--</v>
      </c>
      <c r="BE590" s="150" t="str">
        <f t="shared" si="201"/>
        <v>--</v>
      </c>
      <c r="BF590" s="150" t="str">
        <f t="shared" si="190"/>
        <v>--</v>
      </c>
      <c r="BG590" s="151" t="str">
        <f t="shared" ref="BG590:BG613" si="205">IF(AND(G590="",AH590="",AO590="",AV590=""), "--", IF(AND(G590&gt;=AH590,G590&gt;=AO590,G590&gt;=AV590), G590, IF(AND(AH590&gt;=AO590,AH590&gt;=AV590), AH590, IF(AO590&gt;=AV590, AO590, IF(ISNUMBER(AV590), AV590, "--")))))</f>
        <v>--</v>
      </c>
      <c r="BH590" s="149" t="str">
        <f t="shared" si="194"/>
        <v>--</v>
      </c>
      <c r="BI590" s="150" t="str">
        <f t="shared" si="195"/>
        <v>--</v>
      </c>
      <c r="BJ590" s="150" t="str">
        <f t="shared" si="196"/>
        <v>--</v>
      </c>
      <c r="BK590" s="151" t="str">
        <f t="shared" si="197"/>
        <v>--</v>
      </c>
      <c r="BL590" s="49" t="str">
        <f t="shared" si="192"/>
        <v/>
      </c>
      <c r="BM590" s="50" t="str">
        <f t="shared" si="193"/>
        <v/>
      </c>
      <c r="BN590" s="49" t="str">
        <f t="shared" si="198"/>
        <v/>
      </c>
      <c r="BO590" s="50" t="str">
        <f t="shared" si="199"/>
        <v/>
      </c>
      <c r="BP590" s="50"/>
      <c r="BQ590" s="50"/>
      <c r="BR590" s="51"/>
      <c r="BS590" s="51"/>
      <c r="BT590" s="51"/>
      <c r="BU590" s="51"/>
      <c r="BV590" s="50">
        <v>1</v>
      </c>
      <c r="BW590" s="50">
        <v>1</v>
      </c>
      <c r="BX590" s="50">
        <v>1</v>
      </c>
      <c r="BY590" s="50">
        <v>1</v>
      </c>
    </row>
    <row r="591" spans="1:77" s="48" customFormat="1" ht="15" customHeight="1">
      <c r="A591" s="223">
        <v>517</v>
      </c>
      <c r="B591" s="169" t="s">
        <v>1070</v>
      </c>
      <c r="C591" s="53" t="s">
        <v>1071</v>
      </c>
      <c r="D591" s="13"/>
      <c r="E591" s="132"/>
      <c r="F591" s="132"/>
      <c r="G591" s="152"/>
      <c r="H591" s="152"/>
      <c r="I591" s="66"/>
      <c r="J591" s="66"/>
      <c r="K591" s="52"/>
      <c r="L591" s="54"/>
      <c r="M591" s="55"/>
      <c r="N591" s="54"/>
      <c r="O591" s="55"/>
      <c r="P591" s="54"/>
      <c r="Q591" s="55"/>
      <c r="R591" s="54"/>
      <c r="S591" s="55"/>
      <c r="T591" s="54"/>
      <c r="U591" s="55"/>
      <c r="V591" s="56"/>
      <c r="W591" s="55"/>
      <c r="X591" s="56"/>
      <c r="Y591" s="55"/>
      <c r="Z591" s="56"/>
      <c r="AA591" s="55"/>
      <c r="AB591" s="56"/>
      <c r="AC591" s="55"/>
      <c r="AD591" s="56"/>
      <c r="AE591" s="55"/>
      <c r="AF591" s="56"/>
      <c r="AG591" s="56" t="str">
        <f t="shared" si="203"/>
        <v/>
      </c>
      <c r="AH591" s="55"/>
      <c r="AI591" s="56"/>
      <c r="AJ591" s="55"/>
      <c r="AK591" s="56"/>
      <c r="AL591" s="55"/>
      <c r="AM591" s="54"/>
      <c r="AN591" s="54" t="str">
        <f t="shared" si="202"/>
        <v/>
      </c>
      <c r="AO591" s="55"/>
      <c r="AP591" s="54"/>
      <c r="AQ591" s="55"/>
      <c r="AR591" s="54"/>
      <c r="AS591" s="55"/>
      <c r="AT591" s="54"/>
      <c r="AU591" s="56" t="str">
        <f t="shared" si="183"/>
        <v/>
      </c>
      <c r="AV591" s="56"/>
      <c r="AW591" s="54"/>
      <c r="AX591" s="54"/>
      <c r="AY591" s="69" t="str">
        <f t="shared" si="200"/>
        <v/>
      </c>
      <c r="AZ591" s="69"/>
      <c r="BA591" s="50"/>
      <c r="BB591" s="51"/>
      <c r="BC591" s="51"/>
      <c r="BD591" s="149" t="str">
        <f t="shared" si="204"/>
        <v>--</v>
      </c>
      <c r="BE591" s="150" t="str">
        <f t="shared" si="201"/>
        <v>--</v>
      </c>
      <c r="BF591" s="150" t="str">
        <f t="shared" si="190"/>
        <v>--</v>
      </c>
      <c r="BG591" s="151" t="str">
        <f t="shared" si="205"/>
        <v>--</v>
      </c>
      <c r="BH591" s="149" t="str">
        <f t="shared" si="194"/>
        <v>--</v>
      </c>
      <c r="BI591" s="150" t="str">
        <f t="shared" si="195"/>
        <v>--</v>
      </c>
      <c r="BJ591" s="150" t="str">
        <f t="shared" si="196"/>
        <v>--</v>
      </c>
      <c r="BK591" s="151" t="str">
        <f t="shared" si="197"/>
        <v>--</v>
      </c>
      <c r="BL591" s="49" t="str">
        <f t="shared" si="192"/>
        <v/>
      </c>
      <c r="BM591" s="50" t="str">
        <f t="shared" si="193"/>
        <v/>
      </c>
      <c r="BN591" s="49" t="str">
        <f t="shared" si="198"/>
        <v/>
      </c>
      <c r="BO591" s="50" t="str">
        <f t="shared" si="199"/>
        <v/>
      </c>
      <c r="BP591" s="50"/>
      <c r="BQ591" s="50"/>
      <c r="BR591" s="51"/>
      <c r="BS591" s="51"/>
      <c r="BT591" s="51"/>
      <c r="BU591" s="51"/>
      <c r="BV591" s="50">
        <v>1</v>
      </c>
      <c r="BW591" s="50">
        <v>1</v>
      </c>
      <c r="BX591" s="50">
        <v>1</v>
      </c>
      <c r="BY591" s="50">
        <v>1</v>
      </c>
    </row>
    <row r="592" spans="1:77" s="48" customFormat="1" ht="15" customHeight="1">
      <c r="A592" s="223">
        <v>611</v>
      </c>
      <c r="B592" s="169" t="s">
        <v>1072</v>
      </c>
      <c r="C592" s="53" t="s">
        <v>1073</v>
      </c>
      <c r="D592" s="13"/>
      <c r="E592" s="132"/>
      <c r="F592" s="132"/>
      <c r="G592" s="152"/>
      <c r="H592" s="152"/>
      <c r="I592" s="66"/>
      <c r="J592" s="66"/>
      <c r="K592" s="52" t="s">
        <v>25</v>
      </c>
      <c r="L592" s="54"/>
      <c r="M592" s="55"/>
      <c r="N592" s="54"/>
      <c r="O592" s="55"/>
      <c r="P592" s="54"/>
      <c r="Q592" s="55"/>
      <c r="R592" s="54"/>
      <c r="S592" s="55"/>
      <c r="T592" s="54"/>
      <c r="U592" s="55"/>
      <c r="V592" s="56"/>
      <c r="W592" s="55"/>
      <c r="X592" s="56"/>
      <c r="Y592" s="55"/>
      <c r="Z592" s="56"/>
      <c r="AA592" s="55"/>
      <c r="AB592" s="56"/>
      <c r="AC592" s="55"/>
      <c r="AD592" s="56"/>
      <c r="AE592" s="55"/>
      <c r="AF592" s="56"/>
      <c r="AG592" s="56" t="str">
        <f t="shared" si="203"/>
        <v/>
      </c>
      <c r="AH592" s="55"/>
      <c r="AI592" s="56"/>
      <c r="AJ592" s="55"/>
      <c r="AK592" s="56"/>
      <c r="AL592" s="55"/>
      <c r="AM592" s="54"/>
      <c r="AN592" s="54" t="str">
        <f t="shared" si="202"/>
        <v/>
      </c>
      <c r="AO592" s="55"/>
      <c r="AP592" s="54">
        <v>7.4999999999999997E-3</v>
      </c>
      <c r="AQ592" s="55">
        <v>32690</v>
      </c>
      <c r="AR592" s="54">
        <v>7.7000000000000002E-3</v>
      </c>
      <c r="AS592" s="55">
        <v>32356</v>
      </c>
      <c r="AT592" s="54"/>
      <c r="AU592" s="56" t="str">
        <f t="shared" si="183"/>
        <v/>
      </c>
      <c r="AV592" s="56"/>
      <c r="AW592" s="54"/>
      <c r="AX592" s="54"/>
      <c r="AY592" s="69" t="str">
        <f t="shared" si="200"/>
        <v/>
      </c>
      <c r="AZ592" s="69"/>
      <c r="BA592" s="50"/>
      <c r="BB592" s="51"/>
      <c r="BC592" s="51"/>
      <c r="BD592" s="149" t="str">
        <f t="shared" si="204"/>
        <v>--</v>
      </c>
      <c r="BE592" s="150" t="str">
        <f t="shared" si="201"/>
        <v>--</v>
      </c>
      <c r="BF592" s="150" t="str">
        <f t="shared" si="190"/>
        <v>--</v>
      </c>
      <c r="BG592" s="151" t="str">
        <f t="shared" si="205"/>
        <v>--</v>
      </c>
      <c r="BH592" s="149" t="str">
        <f t="shared" si="194"/>
        <v>--</v>
      </c>
      <c r="BI592" s="150" t="str">
        <f t="shared" si="195"/>
        <v>--</v>
      </c>
      <c r="BJ592" s="150" t="str">
        <f t="shared" si="196"/>
        <v>--</v>
      </c>
      <c r="BK592" s="151" t="str">
        <f t="shared" si="197"/>
        <v>--</v>
      </c>
      <c r="BL592" s="49" t="str">
        <f t="shared" si="192"/>
        <v/>
      </c>
      <c r="BM592" s="50" t="str">
        <f t="shared" si="193"/>
        <v/>
      </c>
      <c r="BN592" s="49" t="str">
        <f t="shared" si="198"/>
        <v/>
      </c>
      <c r="BO592" s="50" t="str">
        <f t="shared" si="199"/>
        <v/>
      </c>
      <c r="BP592" s="50"/>
      <c r="BQ592" s="50"/>
      <c r="BR592" s="51"/>
      <c r="BS592" s="51"/>
      <c r="BT592" s="51"/>
      <c r="BU592" s="51"/>
      <c r="BV592" s="50">
        <v>1</v>
      </c>
      <c r="BW592" s="50">
        <v>1</v>
      </c>
      <c r="BX592" s="50">
        <v>1</v>
      </c>
      <c r="BY592" s="50">
        <v>1</v>
      </c>
    </row>
    <row r="593" spans="1:77" s="48" customFormat="1">
      <c r="A593" s="223">
        <v>613</v>
      </c>
      <c r="B593" s="169" t="s">
        <v>1074</v>
      </c>
      <c r="C593" s="53" t="s">
        <v>1075</v>
      </c>
      <c r="D593" s="302" t="s">
        <v>1494</v>
      </c>
      <c r="E593" s="132"/>
      <c r="F593" s="132"/>
      <c r="G593" s="152"/>
      <c r="H593" s="152"/>
      <c r="I593" s="66"/>
      <c r="J593" s="66"/>
      <c r="K593" s="52"/>
      <c r="L593" s="54"/>
      <c r="M593" s="55"/>
      <c r="N593" s="54"/>
      <c r="O593" s="55"/>
      <c r="P593" s="54"/>
      <c r="Q593" s="55"/>
      <c r="R593" s="54"/>
      <c r="S593" s="55"/>
      <c r="T593" s="54"/>
      <c r="U593" s="55"/>
      <c r="V593" s="56"/>
      <c r="W593" s="55"/>
      <c r="X593" s="56"/>
      <c r="Y593" s="55"/>
      <c r="Z593" s="56"/>
      <c r="AA593" s="55"/>
      <c r="AB593" s="56"/>
      <c r="AC593" s="55"/>
      <c r="AD593" s="56"/>
      <c r="AE593" s="55"/>
      <c r="AF593" s="56"/>
      <c r="AG593" s="56" t="str">
        <f t="shared" si="203"/>
        <v/>
      </c>
      <c r="AH593" s="55"/>
      <c r="AI593" s="56"/>
      <c r="AJ593" s="55"/>
      <c r="AK593" s="56">
        <v>60</v>
      </c>
      <c r="AL593" s="55">
        <v>42614</v>
      </c>
      <c r="AM593" s="54"/>
      <c r="AN593" s="54" t="str">
        <f t="shared" si="202"/>
        <v/>
      </c>
      <c r="AO593" s="55"/>
      <c r="AP593" s="54"/>
      <c r="AQ593" s="55"/>
      <c r="AR593" s="54"/>
      <c r="AS593" s="55"/>
      <c r="AT593" s="54"/>
      <c r="AU593" s="56" t="str">
        <f t="shared" si="183"/>
        <v/>
      </c>
      <c r="AV593" s="56"/>
      <c r="AW593" s="54">
        <v>5</v>
      </c>
      <c r="AX593" s="111">
        <v>40357</v>
      </c>
      <c r="AY593" s="69">
        <f t="shared" si="200"/>
        <v>1</v>
      </c>
      <c r="AZ593" s="69">
        <v>1</v>
      </c>
      <c r="BA593" s="50"/>
      <c r="BB593" s="51"/>
      <c r="BC593" s="51"/>
      <c r="BD593" s="149" t="str">
        <f t="shared" si="204"/>
        <v>--</v>
      </c>
      <c r="BE593" s="150" t="str">
        <f t="shared" si="201"/>
        <v>--</v>
      </c>
      <c r="BF593" s="150" t="str">
        <f t="shared" si="190"/>
        <v>--</v>
      </c>
      <c r="BG593" s="151" t="str">
        <f t="shared" si="205"/>
        <v>--</v>
      </c>
      <c r="BH593" s="149">
        <f t="shared" si="194"/>
        <v>60</v>
      </c>
      <c r="BI593" s="150" t="str">
        <f t="shared" si="195"/>
        <v>--</v>
      </c>
      <c r="BJ593" s="150" t="str">
        <f t="shared" si="196"/>
        <v>I</v>
      </c>
      <c r="BK593" s="151">
        <f t="shared" si="197"/>
        <v>42614</v>
      </c>
      <c r="BL593" s="49" t="str">
        <f t="shared" si="192"/>
        <v/>
      </c>
      <c r="BM593" s="50" t="str">
        <f t="shared" si="193"/>
        <v/>
      </c>
      <c r="BN593" s="49" t="str">
        <f t="shared" si="198"/>
        <v/>
      </c>
      <c r="BO593" s="50" t="str">
        <f t="shared" si="199"/>
        <v/>
      </c>
      <c r="BP593" s="50"/>
      <c r="BQ593" s="50"/>
      <c r="BR593" s="51"/>
      <c r="BS593" s="51"/>
      <c r="BT593" s="51"/>
      <c r="BU593" s="51"/>
      <c r="BV593" s="50">
        <v>1</v>
      </c>
      <c r="BW593" s="50">
        <v>1</v>
      </c>
      <c r="BX593" s="50">
        <v>1</v>
      </c>
      <c r="BY593" s="50">
        <v>1</v>
      </c>
    </row>
    <row r="594" spans="1:77" s="48" customFormat="1" ht="15" customHeight="1">
      <c r="A594" s="223">
        <v>614</v>
      </c>
      <c r="B594" s="169" t="s">
        <v>1076</v>
      </c>
      <c r="C594" s="53" t="s">
        <v>1077</v>
      </c>
      <c r="D594" s="302" t="s">
        <v>1494</v>
      </c>
      <c r="E594" s="132"/>
      <c r="F594" s="132"/>
      <c r="G594" s="152"/>
      <c r="H594" s="152"/>
      <c r="I594" s="66"/>
      <c r="J594" s="66"/>
      <c r="K594" s="52"/>
      <c r="L594" s="54"/>
      <c r="M594" s="55"/>
      <c r="N594" s="54"/>
      <c r="O594" s="55"/>
      <c r="P594" s="54"/>
      <c r="Q594" s="55"/>
      <c r="R594" s="54"/>
      <c r="S594" s="55"/>
      <c r="T594" s="54"/>
      <c r="U594" s="55"/>
      <c r="V594" s="56"/>
      <c r="W594" s="55"/>
      <c r="X594" s="56"/>
      <c r="Y594" s="55"/>
      <c r="Z594" s="56"/>
      <c r="AA594" s="55"/>
      <c r="AB594" s="56"/>
      <c r="AC594" s="55"/>
      <c r="AD594" s="56"/>
      <c r="AE594" s="55"/>
      <c r="AF594" s="56"/>
      <c r="AG594" s="56" t="str">
        <f t="shared" si="203"/>
        <v/>
      </c>
      <c r="AH594" s="55"/>
      <c r="AI594" s="56"/>
      <c r="AJ594" s="55"/>
      <c r="AK594" s="56">
        <v>60</v>
      </c>
      <c r="AL594" s="55">
        <v>42614</v>
      </c>
      <c r="AM594" s="54"/>
      <c r="AN594" s="54" t="str">
        <f t="shared" si="202"/>
        <v/>
      </c>
      <c r="AO594" s="55"/>
      <c r="AP594" s="54"/>
      <c r="AQ594" s="55"/>
      <c r="AR594" s="54"/>
      <c r="AS594" s="55"/>
      <c r="AT594" s="54"/>
      <c r="AU594" s="56" t="str">
        <f t="shared" ref="AU594:AU606" si="206">IF(ISBLANK(AT594),"",0.000001/(AT594/1000))</f>
        <v/>
      </c>
      <c r="AV594" s="56"/>
      <c r="AW594" s="54">
        <v>7</v>
      </c>
      <c r="AX594" s="111">
        <v>39244</v>
      </c>
      <c r="AY594" s="69">
        <f t="shared" si="200"/>
        <v>1</v>
      </c>
      <c r="AZ594" s="69">
        <v>1</v>
      </c>
      <c r="BA594" s="50"/>
      <c r="BB594" s="51"/>
      <c r="BC594" s="51"/>
      <c r="BD594" s="149" t="str">
        <f t="shared" si="204"/>
        <v>--</v>
      </c>
      <c r="BE594" s="150" t="str">
        <f t="shared" si="201"/>
        <v>--</v>
      </c>
      <c r="BF594" s="150" t="str">
        <f t="shared" si="190"/>
        <v>--</v>
      </c>
      <c r="BG594" s="151" t="str">
        <f t="shared" si="205"/>
        <v>--</v>
      </c>
      <c r="BH594" s="149">
        <f t="shared" si="194"/>
        <v>60</v>
      </c>
      <c r="BI594" s="150" t="str">
        <f t="shared" si="195"/>
        <v>--</v>
      </c>
      <c r="BJ594" s="150" t="str">
        <f t="shared" si="196"/>
        <v>I</v>
      </c>
      <c r="BK594" s="151">
        <f t="shared" si="197"/>
        <v>42614</v>
      </c>
      <c r="BL594" s="49" t="str">
        <f t="shared" si="192"/>
        <v/>
      </c>
      <c r="BM594" s="50" t="str">
        <f t="shared" si="193"/>
        <v/>
      </c>
      <c r="BN594" s="49" t="str">
        <f t="shared" si="198"/>
        <v/>
      </c>
      <c r="BO594" s="50" t="str">
        <f t="shared" si="199"/>
        <v/>
      </c>
      <c r="BP594" s="50"/>
      <c r="BQ594" s="50"/>
      <c r="BR594" s="51"/>
      <c r="BS594" s="51"/>
      <c r="BT594" s="51"/>
      <c r="BU594" s="51"/>
      <c r="BV594" s="50">
        <v>1</v>
      </c>
      <c r="BW594" s="50">
        <v>1</v>
      </c>
      <c r="BX594" s="50">
        <v>1</v>
      </c>
      <c r="BY594" s="50">
        <v>1</v>
      </c>
    </row>
    <row r="595" spans="1:77" s="48" customFormat="1" ht="15" customHeight="1">
      <c r="A595" s="223">
        <v>615</v>
      </c>
      <c r="B595" s="169" t="s">
        <v>1078</v>
      </c>
      <c r="C595" s="53" t="s">
        <v>1079</v>
      </c>
      <c r="D595" s="302" t="s">
        <v>1494</v>
      </c>
      <c r="E595" s="132"/>
      <c r="F595" s="132"/>
      <c r="G595" s="152"/>
      <c r="H595" s="152"/>
      <c r="I595" s="66"/>
      <c r="J595" s="66"/>
      <c r="K595" s="52"/>
      <c r="L595" s="54"/>
      <c r="M595" s="55"/>
      <c r="N595" s="54"/>
      <c r="O595" s="55"/>
      <c r="P595" s="54"/>
      <c r="Q595" s="55"/>
      <c r="R595" s="54"/>
      <c r="S595" s="55"/>
      <c r="T595" s="54"/>
      <c r="U595" s="55"/>
      <c r="V595" s="56"/>
      <c r="W595" s="55"/>
      <c r="X595" s="56"/>
      <c r="Y595" s="55"/>
      <c r="Z595" s="56"/>
      <c r="AA595" s="55"/>
      <c r="AB595" s="56"/>
      <c r="AC595" s="55"/>
      <c r="AD595" s="56"/>
      <c r="AE595" s="55"/>
      <c r="AF595" s="56"/>
      <c r="AG595" s="56" t="str">
        <f t="shared" si="203"/>
        <v/>
      </c>
      <c r="AH595" s="55"/>
      <c r="AI595" s="56"/>
      <c r="AJ595" s="55"/>
      <c r="AK595" s="56">
        <v>60</v>
      </c>
      <c r="AL595" s="55">
        <v>42615</v>
      </c>
      <c r="AM595" s="54"/>
      <c r="AN595" s="54" t="str">
        <f t="shared" si="202"/>
        <v/>
      </c>
      <c r="AO595" s="55"/>
      <c r="AP595" s="54"/>
      <c r="AQ595" s="55"/>
      <c r="AR595" s="54"/>
      <c r="AS595" s="55"/>
      <c r="AT595" s="54"/>
      <c r="AU595" s="56" t="str">
        <f t="shared" si="206"/>
        <v/>
      </c>
      <c r="AV595" s="56"/>
      <c r="AW595" s="54"/>
      <c r="AX595" s="54"/>
      <c r="AY595" s="69">
        <f t="shared" si="200"/>
        <v>1</v>
      </c>
      <c r="AZ595" s="69">
        <v>1</v>
      </c>
      <c r="BA595" s="50"/>
      <c r="BB595" s="51"/>
      <c r="BC595" s="51"/>
      <c r="BD595" s="149" t="str">
        <f t="shared" si="204"/>
        <v>--</v>
      </c>
      <c r="BE595" s="150" t="str">
        <f t="shared" si="201"/>
        <v>--</v>
      </c>
      <c r="BF595" s="150" t="str">
        <f t="shared" si="190"/>
        <v>--</v>
      </c>
      <c r="BG595" s="151" t="str">
        <f t="shared" si="205"/>
        <v>--</v>
      </c>
      <c r="BH595" s="149">
        <f t="shared" si="194"/>
        <v>60</v>
      </c>
      <c r="BI595" s="150" t="str">
        <f t="shared" si="195"/>
        <v>--</v>
      </c>
      <c r="BJ595" s="150" t="str">
        <f t="shared" si="196"/>
        <v>I</v>
      </c>
      <c r="BK595" s="151">
        <f t="shared" si="197"/>
        <v>42615</v>
      </c>
      <c r="BL595" s="49" t="str">
        <f t="shared" si="192"/>
        <v/>
      </c>
      <c r="BM595" s="50" t="str">
        <f t="shared" si="193"/>
        <v/>
      </c>
      <c r="BN595" s="49" t="str">
        <f t="shared" si="198"/>
        <v/>
      </c>
      <c r="BO595" s="50" t="str">
        <f t="shared" si="199"/>
        <v/>
      </c>
      <c r="BP595" s="50"/>
      <c r="BQ595" s="50"/>
      <c r="BR595" s="51"/>
      <c r="BS595" s="51"/>
      <c r="BT595" s="51"/>
      <c r="BU595" s="51"/>
      <c r="BV595" s="50">
        <v>1</v>
      </c>
      <c r="BW595" s="50">
        <v>1</v>
      </c>
      <c r="BX595" s="50">
        <v>1</v>
      </c>
      <c r="BY595" s="50">
        <v>1</v>
      </c>
    </row>
    <row r="596" spans="1:77" s="48" customFormat="1" ht="15" customHeight="1">
      <c r="A596" s="223">
        <v>616</v>
      </c>
      <c r="B596" s="169" t="s">
        <v>1080</v>
      </c>
      <c r="C596" s="53" t="s">
        <v>1081</v>
      </c>
      <c r="D596" s="13"/>
      <c r="E596" s="132"/>
      <c r="F596" s="132"/>
      <c r="G596" s="152"/>
      <c r="H596" s="152"/>
      <c r="I596" s="66"/>
      <c r="J596" s="66"/>
      <c r="K596" s="52" t="s">
        <v>25</v>
      </c>
      <c r="L596" s="54"/>
      <c r="M596" s="55"/>
      <c r="N596" s="54"/>
      <c r="O596" s="55"/>
      <c r="P596" s="54"/>
      <c r="Q596" s="55"/>
      <c r="R596" s="54"/>
      <c r="S596" s="55"/>
      <c r="T596" s="54"/>
      <c r="U596" s="55"/>
      <c r="V596" s="56"/>
      <c r="W596" s="55"/>
      <c r="X596" s="56"/>
      <c r="Y596" s="55"/>
      <c r="Z596" s="56"/>
      <c r="AA596" s="55"/>
      <c r="AB596" s="56"/>
      <c r="AC596" s="55"/>
      <c r="AD596" s="56"/>
      <c r="AE596" s="55"/>
      <c r="AF596" s="56"/>
      <c r="AG596" s="56" t="str">
        <f t="shared" si="203"/>
        <v/>
      </c>
      <c r="AH596" s="55"/>
      <c r="AI596" s="56"/>
      <c r="AJ596" s="55"/>
      <c r="AK596" s="56"/>
      <c r="AL596" s="55"/>
      <c r="AM596" s="54"/>
      <c r="AN596" s="54" t="str">
        <f t="shared" si="202"/>
        <v/>
      </c>
      <c r="AO596" s="55"/>
      <c r="AP596" s="54"/>
      <c r="AQ596" s="55"/>
      <c r="AR596" s="54"/>
      <c r="AS596" s="55"/>
      <c r="AT596" s="54"/>
      <c r="AU596" s="56" t="str">
        <f t="shared" si="206"/>
        <v/>
      </c>
      <c r="AV596" s="56"/>
      <c r="AW596" s="54"/>
      <c r="AX596" s="54"/>
      <c r="AY596" s="69" t="str">
        <f t="shared" si="200"/>
        <v/>
      </c>
      <c r="AZ596" s="69"/>
      <c r="BA596" s="50"/>
      <c r="BB596" s="51"/>
      <c r="BC596" s="51"/>
      <c r="BD596" s="149" t="str">
        <f t="shared" si="204"/>
        <v>--</v>
      </c>
      <c r="BE596" s="150" t="str">
        <f t="shared" si="201"/>
        <v>--</v>
      </c>
      <c r="BF596" s="150" t="str">
        <f t="shared" si="190"/>
        <v>--</v>
      </c>
      <c r="BG596" s="151" t="str">
        <f t="shared" si="205"/>
        <v>--</v>
      </c>
      <c r="BH596" s="149" t="str">
        <f t="shared" si="194"/>
        <v>--</v>
      </c>
      <c r="BI596" s="150" t="str">
        <f t="shared" si="195"/>
        <v>--</v>
      </c>
      <c r="BJ596" s="150" t="str">
        <f t="shared" si="196"/>
        <v>--</v>
      </c>
      <c r="BK596" s="151" t="str">
        <f t="shared" si="197"/>
        <v>--</v>
      </c>
      <c r="BL596" s="49" t="str">
        <f t="shared" si="192"/>
        <v/>
      </c>
      <c r="BM596" s="50" t="str">
        <f t="shared" si="193"/>
        <v/>
      </c>
      <c r="BN596" s="49" t="str">
        <f t="shared" si="198"/>
        <v/>
      </c>
      <c r="BO596" s="50" t="str">
        <f t="shared" si="199"/>
        <v/>
      </c>
      <c r="BP596" s="50"/>
      <c r="BQ596" s="50"/>
      <c r="BR596" s="51"/>
      <c r="BS596" s="51"/>
      <c r="BT596" s="51"/>
      <c r="BU596" s="51"/>
      <c r="BV596" s="50">
        <v>1</v>
      </c>
      <c r="BW596" s="50">
        <v>1</v>
      </c>
      <c r="BX596" s="50">
        <v>1</v>
      </c>
      <c r="BY596" s="50">
        <v>1</v>
      </c>
    </row>
    <row r="597" spans="1:77" s="48" customFormat="1" ht="15" customHeight="1">
      <c r="A597" s="223">
        <v>617</v>
      </c>
      <c r="B597" s="169" t="s">
        <v>1082</v>
      </c>
      <c r="C597" s="57" t="s">
        <v>1083</v>
      </c>
      <c r="D597" s="57"/>
      <c r="E597" s="153"/>
      <c r="F597" s="153"/>
      <c r="G597" s="154"/>
      <c r="H597" s="154"/>
      <c r="I597" s="67"/>
      <c r="J597" s="67"/>
      <c r="K597" s="72"/>
      <c r="L597" s="54"/>
      <c r="M597" s="55"/>
      <c r="N597" s="54"/>
      <c r="O597" s="55"/>
      <c r="P597" s="54"/>
      <c r="Q597" s="55"/>
      <c r="R597" s="54"/>
      <c r="S597" s="55"/>
      <c r="T597" s="54"/>
      <c r="U597" s="55"/>
      <c r="V597" s="56"/>
      <c r="W597" s="55"/>
      <c r="X597" s="56"/>
      <c r="Y597" s="55"/>
      <c r="Z597" s="56"/>
      <c r="AA597" s="55"/>
      <c r="AB597" s="56"/>
      <c r="AC597" s="55"/>
      <c r="AD597" s="56"/>
      <c r="AE597" s="55"/>
      <c r="AF597" s="56"/>
      <c r="AG597" s="56" t="str">
        <f t="shared" si="203"/>
        <v/>
      </c>
      <c r="AH597" s="55"/>
      <c r="AI597" s="56"/>
      <c r="AJ597" s="55"/>
      <c r="AK597" s="56"/>
      <c r="AL597" s="55"/>
      <c r="AM597" s="54"/>
      <c r="AN597" s="54" t="str">
        <f t="shared" si="202"/>
        <v/>
      </c>
      <c r="AO597" s="55"/>
      <c r="AP597" s="54"/>
      <c r="AQ597" s="55"/>
      <c r="AR597" s="54"/>
      <c r="AS597" s="55"/>
      <c r="AT597" s="54"/>
      <c r="AU597" s="56" t="str">
        <f t="shared" si="206"/>
        <v/>
      </c>
      <c r="AV597" s="56"/>
      <c r="AW597" s="54"/>
      <c r="AX597" s="54"/>
      <c r="AY597" s="69" t="str">
        <f t="shared" si="200"/>
        <v/>
      </c>
      <c r="AZ597" s="69"/>
      <c r="BA597" s="50"/>
      <c r="BB597" s="51"/>
      <c r="BC597" s="51"/>
      <c r="BD597" s="149" t="str">
        <f t="shared" si="204"/>
        <v>--</v>
      </c>
      <c r="BE597" s="150" t="str">
        <f t="shared" si="201"/>
        <v>--</v>
      </c>
      <c r="BF597" s="150" t="str">
        <f t="shared" si="190"/>
        <v>--</v>
      </c>
      <c r="BG597" s="151" t="str">
        <f t="shared" si="205"/>
        <v>--</v>
      </c>
      <c r="BH597" s="149" t="str">
        <f t="shared" si="194"/>
        <v>--</v>
      </c>
      <c r="BI597" s="150" t="str">
        <f t="shared" si="195"/>
        <v>--</v>
      </c>
      <c r="BJ597" s="150" t="str">
        <f t="shared" si="196"/>
        <v>--</v>
      </c>
      <c r="BK597" s="151" t="str">
        <f t="shared" si="197"/>
        <v>--</v>
      </c>
      <c r="BL597" s="49" t="str">
        <f t="shared" si="192"/>
        <v/>
      </c>
      <c r="BM597" s="50" t="str">
        <f t="shared" si="193"/>
        <v/>
      </c>
      <c r="BN597" s="49" t="str">
        <f t="shared" si="198"/>
        <v/>
      </c>
      <c r="BO597" s="50" t="str">
        <f t="shared" si="199"/>
        <v/>
      </c>
      <c r="BP597" s="50"/>
      <c r="BQ597" s="50"/>
      <c r="BR597" s="51"/>
      <c r="BS597" s="51"/>
      <c r="BT597" s="51"/>
      <c r="BU597" s="51"/>
      <c r="BV597" s="50">
        <v>1</v>
      </c>
      <c r="BW597" s="50">
        <v>1</v>
      </c>
      <c r="BX597" s="50">
        <v>1</v>
      </c>
      <c r="BY597" s="50">
        <v>1</v>
      </c>
    </row>
    <row r="598" spans="1:77" s="48" customFormat="1" ht="15" customHeight="1">
      <c r="A598" s="223">
        <v>618</v>
      </c>
      <c r="B598" s="169" t="s">
        <v>1084</v>
      </c>
      <c r="C598" s="57" t="s">
        <v>1085</v>
      </c>
      <c r="D598" s="57"/>
      <c r="E598" s="153"/>
      <c r="F598" s="153"/>
      <c r="G598" s="154"/>
      <c r="H598" s="154"/>
      <c r="I598" s="67"/>
      <c r="J598" s="67"/>
      <c r="K598" s="72"/>
      <c r="L598" s="54"/>
      <c r="M598" s="55"/>
      <c r="N598" s="54"/>
      <c r="O598" s="55"/>
      <c r="P598" s="54"/>
      <c r="Q598" s="55"/>
      <c r="R598" s="54"/>
      <c r="S598" s="55"/>
      <c r="T598" s="54"/>
      <c r="U598" s="55"/>
      <c r="V598" s="56"/>
      <c r="W598" s="55"/>
      <c r="X598" s="56"/>
      <c r="Y598" s="55"/>
      <c r="Z598" s="56"/>
      <c r="AA598" s="55"/>
      <c r="AB598" s="56"/>
      <c r="AC598" s="55"/>
      <c r="AD598" s="56"/>
      <c r="AE598" s="55"/>
      <c r="AF598" s="56"/>
      <c r="AG598" s="56" t="str">
        <f t="shared" si="203"/>
        <v/>
      </c>
      <c r="AH598" s="55"/>
      <c r="AI598" s="56"/>
      <c r="AJ598" s="55"/>
      <c r="AK598" s="56"/>
      <c r="AL598" s="55"/>
      <c r="AM598" s="54"/>
      <c r="AN598" s="54" t="str">
        <f t="shared" si="202"/>
        <v/>
      </c>
      <c r="AO598" s="55"/>
      <c r="AP598" s="54"/>
      <c r="AQ598" s="55"/>
      <c r="AR598" s="54"/>
      <c r="AS598" s="55"/>
      <c r="AT598" s="54"/>
      <c r="AU598" s="56" t="str">
        <f t="shared" si="206"/>
        <v/>
      </c>
      <c r="AV598" s="56"/>
      <c r="AW598" s="54"/>
      <c r="AX598" s="54"/>
      <c r="AY598" s="69" t="str">
        <f t="shared" si="200"/>
        <v/>
      </c>
      <c r="AZ598" s="69"/>
      <c r="BA598" s="50"/>
      <c r="BB598" s="51"/>
      <c r="BC598" s="51"/>
      <c r="BD598" s="149" t="str">
        <f t="shared" si="204"/>
        <v>--</v>
      </c>
      <c r="BE598" s="150" t="str">
        <f t="shared" si="201"/>
        <v>--</v>
      </c>
      <c r="BF598" s="150" t="str">
        <f t="shared" si="190"/>
        <v>--</v>
      </c>
      <c r="BG598" s="151" t="str">
        <f t="shared" si="205"/>
        <v>--</v>
      </c>
      <c r="BH598" s="149" t="str">
        <f t="shared" si="194"/>
        <v>--</v>
      </c>
      <c r="BI598" s="150" t="str">
        <f t="shared" si="195"/>
        <v>--</v>
      </c>
      <c r="BJ598" s="150" t="str">
        <f t="shared" si="196"/>
        <v>--</v>
      </c>
      <c r="BK598" s="151" t="str">
        <f t="shared" si="197"/>
        <v>--</v>
      </c>
      <c r="BL598" s="49" t="str">
        <f t="shared" ref="BL598:BL613" si="207">IF(ISNUMBER(J598),J598,IF(ISNUMBER(P598),P598,IF(ISNUMBER(X598),X598,IF(ISNUMBER(N598),N598,""))))</f>
        <v/>
      </c>
      <c r="BM598" s="50" t="str">
        <f t="shared" ref="BM598:BM613" si="208">IF(COUNTBLANK(BL598),"",IF(BL598=J598,"S",IF(BL598=P598,"T",IF(BL598=X598,"O",IF(BL598=N598,"Tint","")))))</f>
        <v/>
      </c>
      <c r="BN598" s="49" t="str">
        <f t="shared" si="198"/>
        <v/>
      </c>
      <c r="BO598" s="50" t="str">
        <f t="shared" si="199"/>
        <v/>
      </c>
      <c r="BP598" s="50"/>
      <c r="BQ598" s="50"/>
      <c r="BR598" s="51"/>
      <c r="BS598" s="51"/>
      <c r="BT598" s="51"/>
      <c r="BU598" s="51"/>
      <c r="BV598" s="50">
        <v>1</v>
      </c>
      <c r="BW598" s="50">
        <v>1</v>
      </c>
      <c r="BX598" s="50">
        <v>1</v>
      </c>
      <c r="BY598" s="50">
        <v>1</v>
      </c>
    </row>
    <row r="599" spans="1:77" s="48" customFormat="1" ht="15" customHeight="1">
      <c r="A599" s="223">
        <v>619</v>
      </c>
      <c r="B599" s="169" t="s">
        <v>1086</v>
      </c>
      <c r="C599" s="53" t="s">
        <v>1087</v>
      </c>
      <c r="D599" s="13"/>
      <c r="E599" s="132"/>
      <c r="F599" s="132"/>
      <c r="G599" s="152"/>
      <c r="H599" s="152"/>
      <c r="I599" s="66"/>
      <c r="J599" s="66"/>
      <c r="K599" s="52" t="s">
        <v>25</v>
      </c>
      <c r="L599" s="54"/>
      <c r="M599" s="55"/>
      <c r="N599" s="54"/>
      <c r="O599" s="55"/>
      <c r="P599" s="54"/>
      <c r="Q599" s="55"/>
      <c r="R599" s="54"/>
      <c r="S599" s="55"/>
      <c r="T599" s="54"/>
      <c r="U599" s="55"/>
      <c r="V599" s="56"/>
      <c r="W599" s="55"/>
      <c r="X599" s="56"/>
      <c r="Y599" s="55"/>
      <c r="Z599" s="56"/>
      <c r="AA599" s="55"/>
      <c r="AB599" s="56"/>
      <c r="AC599" s="55"/>
      <c r="AD599" s="56"/>
      <c r="AE599" s="55"/>
      <c r="AF599" s="56">
        <v>2.9E-4</v>
      </c>
      <c r="AG599" s="56">
        <f t="shared" si="203"/>
        <v>3.4482758620689655E-3</v>
      </c>
      <c r="AH599" s="55">
        <v>36251</v>
      </c>
      <c r="AI599" s="56"/>
      <c r="AJ599" s="55"/>
      <c r="AK599" s="56"/>
      <c r="AL599" s="55"/>
      <c r="AM599" s="54"/>
      <c r="AN599" s="54" t="str">
        <f t="shared" si="202"/>
        <v/>
      </c>
      <c r="AO599" s="55"/>
      <c r="AP599" s="54"/>
      <c r="AQ599" s="55"/>
      <c r="AR599" s="54"/>
      <c r="AS599" s="55"/>
      <c r="AT599" s="54"/>
      <c r="AU599" s="56" t="str">
        <f t="shared" si="206"/>
        <v/>
      </c>
      <c r="AV599" s="56"/>
      <c r="AW599" s="54"/>
      <c r="AX599" s="54"/>
      <c r="AY599" s="69">
        <f t="shared" si="200"/>
        <v>1</v>
      </c>
      <c r="AZ599" s="69">
        <v>1</v>
      </c>
      <c r="BA599" s="50"/>
      <c r="BB599" s="51"/>
      <c r="BC599" s="51"/>
      <c r="BD599" s="149">
        <f t="shared" si="204"/>
        <v>3.4482758620689655E-3</v>
      </c>
      <c r="BE599" s="150" t="str">
        <f t="shared" si="201"/>
        <v>--</v>
      </c>
      <c r="BF599" s="150" t="str">
        <f t="shared" si="190"/>
        <v>O</v>
      </c>
      <c r="BG599" s="151">
        <f t="shared" si="205"/>
        <v>36251</v>
      </c>
      <c r="BH599" s="149" t="str">
        <f t="shared" ref="BH599:BH613" si="209">IF(AND(H599="",M599="",AC599="",AL599="",AX599=""), "--", IF(AND(H599&gt;=M599,H599&gt;=AC599,H599&gt;=AL599,H599&gt;=AX599), F599, IF(AND(M599&gt;=AC599,M599&gt;=AL599,M599&gt;=AX599), L599, IF(AND(AC599&gt;=AL599,AC599&gt;=AX599), AB599, IF(AL599&gt;=AX599, AK599, IF(ISNUMBER(AX599), AW599, "--"))))))</f>
        <v>--</v>
      </c>
      <c r="BI599" s="150" t="str">
        <f t="shared" ref="BI599:BI613" si="210">IF(BH599="","--", IF(BH599=F599,"A","--"))</f>
        <v>--</v>
      </c>
      <c r="BJ599" s="150" t="str">
        <f t="shared" ref="BJ599:BJ613" si="211">IF(BH599="--","--", IF(BH599=L599,"T", IF(BH599=AB599,"O", IF(BH599=AK599,"I", IF(BH599=AW599,"P", IF(BH599=F599,"A"))))))</f>
        <v>--</v>
      </c>
      <c r="BK599" s="151" t="str">
        <f t="shared" ref="BK599:BK608" si="212">IF(AND(H599="",M599="",AC599="",AL599="",AX599=""), "--", IF(AND(H599&gt;=M599,H599&gt;=AC599,H599&gt;=AL599,H599&gt;=AX599), H599, IF(AND(M599&gt;=AC599,M599&gt;=AL599,M599&gt;=AX599), M599, IF(AND(AC599&gt;=AL599,AC599&gt;=AX599), AC599, IF(AL599&gt;=AX599, AL599, IF(ISNUMBER(AX599), AX599, "--"))))))</f>
        <v>--</v>
      </c>
      <c r="BL599" s="49" t="str">
        <f t="shared" si="207"/>
        <v/>
      </c>
      <c r="BM599" s="50" t="str">
        <f t="shared" si="208"/>
        <v/>
      </c>
      <c r="BN599" s="49" t="str">
        <f t="shared" si="198"/>
        <v/>
      </c>
      <c r="BO599" s="50" t="str">
        <f t="shared" si="199"/>
        <v/>
      </c>
      <c r="BP599" s="77">
        <f>(70*365*24)/((2*10+4*3+10*3+54*1)*365*24)*BD599</f>
        <v>2.0808561236623068E-3</v>
      </c>
      <c r="BQ599" s="104">
        <f>ROUND(BD599/BP599,1)</f>
        <v>1.7</v>
      </c>
      <c r="BR599" s="102">
        <f>ROUND(BS599/BD599,0)</f>
        <v>26</v>
      </c>
      <c r="BS599" s="49">
        <f>(70*365*24)/((2+4+6)*250*8)*BD599</f>
        <v>8.810344827586207E-2</v>
      </c>
      <c r="BT599" s="78">
        <f>ROUND(BS599/BU599,1)</f>
        <v>4.2</v>
      </c>
      <c r="BU599" s="49">
        <f>(70*365*24)/((2*10+4*3+6*3)*250*8)*BD599</f>
        <v>2.1144827586206894E-2</v>
      </c>
      <c r="BV599" s="50">
        <v>1</v>
      </c>
      <c r="BW599" s="50">
        <v>1</v>
      </c>
      <c r="BX599" s="50">
        <v>1</v>
      </c>
      <c r="BY599" s="50">
        <v>1</v>
      </c>
    </row>
    <row r="600" spans="1:77" s="48" customFormat="1" ht="15" customHeight="1">
      <c r="A600" s="223">
        <v>620</v>
      </c>
      <c r="B600" s="169" t="s">
        <v>1088</v>
      </c>
      <c r="C600" s="53" t="s">
        <v>1089</v>
      </c>
      <c r="D600" s="302" t="s">
        <v>1494</v>
      </c>
      <c r="E600" s="132"/>
      <c r="F600" s="132"/>
      <c r="G600" s="152"/>
      <c r="H600" s="152"/>
      <c r="I600" s="66"/>
      <c r="J600" s="66"/>
      <c r="K600" s="52"/>
      <c r="L600" s="54">
        <v>0.1</v>
      </c>
      <c r="M600" s="55">
        <v>41153</v>
      </c>
      <c r="N600" s="54"/>
      <c r="O600" s="55"/>
      <c r="P600" s="54">
        <v>0.8</v>
      </c>
      <c r="Q600" s="55">
        <v>41153</v>
      </c>
      <c r="R600" s="54"/>
      <c r="S600" s="55"/>
      <c r="T600" s="54">
        <v>0.01</v>
      </c>
      <c r="U600" s="55">
        <v>41153</v>
      </c>
      <c r="V600" s="56"/>
      <c r="W600" s="55"/>
      <c r="X600" s="56">
        <v>30</v>
      </c>
      <c r="Y600" s="55">
        <v>36251</v>
      </c>
      <c r="Z600" s="56"/>
      <c r="AA600" s="55"/>
      <c r="AB600" s="56"/>
      <c r="AC600" s="55"/>
      <c r="AD600" s="56"/>
      <c r="AE600" s="55"/>
      <c r="AF600" s="56"/>
      <c r="AG600" s="56" t="str">
        <f t="shared" si="203"/>
        <v/>
      </c>
      <c r="AH600" s="55"/>
      <c r="AI600" s="56"/>
      <c r="AJ600" s="55"/>
      <c r="AK600" s="56"/>
      <c r="AL600" s="55"/>
      <c r="AM600" s="54"/>
      <c r="AN600" s="54" t="str">
        <f t="shared" si="202"/>
        <v/>
      </c>
      <c r="AO600" s="55"/>
      <c r="AP600" s="54"/>
      <c r="AQ600" s="55"/>
      <c r="AR600" s="54"/>
      <c r="AS600" s="55"/>
      <c r="AT600" s="54"/>
      <c r="AU600" s="56" t="str">
        <f t="shared" si="206"/>
        <v/>
      </c>
      <c r="AV600" s="56"/>
      <c r="AW600" s="54"/>
      <c r="AX600" s="54"/>
      <c r="AY600" s="69">
        <f t="shared" si="200"/>
        <v>1</v>
      </c>
      <c r="AZ600" s="69">
        <v>1</v>
      </c>
      <c r="BA600" s="50"/>
      <c r="BB600" s="51"/>
      <c r="BC600" s="51"/>
      <c r="BD600" s="149" t="str">
        <f t="shared" si="204"/>
        <v>--</v>
      </c>
      <c r="BE600" s="150" t="str">
        <f t="shared" si="201"/>
        <v>--</v>
      </c>
      <c r="BF600" s="150" t="str">
        <f t="shared" si="190"/>
        <v>--</v>
      </c>
      <c r="BG600" s="151" t="str">
        <f t="shared" si="205"/>
        <v>--</v>
      </c>
      <c r="BH600" s="149">
        <f t="shared" si="209"/>
        <v>0.1</v>
      </c>
      <c r="BI600" s="150" t="str">
        <f t="shared" si="210"/>
        <v>--</v>
      </c>
      <c r="BJ600" s="150" t="str">
        <f t="shared" si="211"/>
        <v>T</v>
      </c>
      <c r="BK600" s="151">
        <f t="shared" si="212"/>
        <v>41153</v>
      </c>
      <c r="BL600" s="49">
        <f t="shared" si="207"/>
        <v>0.8</v>
      </c>
      <c r="BM600" s="50" t="str">
        <f t="shared" si="208"/>
        <v>T</v>
      </c>
      <c r="BN600" s="49">
        <f t="shared" si="198"/>
        <v>0.8</v>
      </c>
      <c r="BO600" s="50" t="str">
        <f t="shared" si="199"/>
        <v>T</v>
      </c>
      <c r="BP600" s="50"/>
      <c r="BQ600" s="50"/>
      <c r="BR600" s="51"/>
      <c r="BS600" s="51"/>
      <c r="BT600" s="51"/>
      <c r="BU600" s="51"/>
      <c r="BV600" s="50">
        <v>1</v>
      </c>
      <c r="BW600" s="50">
        <v>1</v>
      </c>
      <c r="BX600" s="50">
        <v>1</v>
      </c>
      <c r="BY600" s="50">
        <v>1</v>
      </c>
    </row>
    <row r="601" spans="1:77" s="48" customFormat="1" ht="15" customHeight="1">
      <c r="A601" s="223">
        <v>621</v>
      </c>
      <c r="B601" s="169" t="s">
        <v>1090</v>
      </c>
      <c r="C601" s="53" t="s">
        <v>1091</v>
      </c>
      <c r="D601" s="302" t="s">
        <v>1494</v>
      </c>
      <c r="E601" s="132"/>
      <c r="F601" s="132"/>
      <c r="G601" s="152"/>
      <c r="H601" s="152"/>
      <c r="I601" s="66"/>
      <c r="J601" s="66"/>
      <c r="K601" s="52"/>
      <c r="L601" s="54"/>
      <c r="M601" s="55"/>
      <c r="N601" s="54"/>
      <c r="O601" s="55"/>
      <c r="P601" s="54"/>
      <c r="Q601" s="55"/>
      <c r="R601" s="54"/>
      <c r="S601" s="55"/>
      <c r="T601" s="54"/>
      <c r="U601" s="55"/>
      <c r="V601" s="56"/>
      <c r="W601" s="55"/>
      <c r="X601" s="56">
        <v>30</v>
      </c>
      <c r="Y601" s="55">
        <v>36251</v>
      </c>
      <c r="Z601" s="56"/>
      <c r="AA601" s="55"/>
      <c r="AB601" s="56"/>
      <c r="AC601" s="55"/>
      <c r="AD601" s="56"/>
      <c r="AE601" s="55"/>
      <c r="AF601" s="56"/>
      <c r="AG601" s="56" t="str">
        <f t="shared" si="203"/>
        <v/>
      </c>
      <c r="AH601" s="55"/>
      <c r="AI601" s="56"/>
      <c r="AJ601" s="55"/>
      <c r="AK601" s="56"/>
      <c r="AL601" s="55"/>
      <c r="AM601" s="54"/>
      <c r="AN601" s="54" t="str">
        <f t="shared" si="202"/>
        <v/>
      </c>
      <c r="AO601" s="55"/>
      <c r="AP601" s="54">
        <v>8.9999999999999993E-3</v>
      </c>
      <c r="AQ601" s="55">
        <v>32325</v>
      </c>
      <c r="AR601" s="54"/>
      <c r="AS601" s="55"/>
      <c r="AT601" s="54">
        <v>8.3000000000000007</v>
      </c>
      <c r="AU601" s="56">
        <f t="shared" si="206"/>
        <v>1.2048192771084337E-4</v>
      </c>
      <c r="AV601" s="111">
        <v>40086</v>
      </c>
      <c r="AW601" s="54">
        <v>7.0000000000000001E-3</v>
      </c>
      <c r="AX601" s="111">
        <v>40086</v>
      </c>
      <c r="AY601" s="69">
        <f t="shared" si="200"/>
        <v>1</v>
      </c>
      <c r="AZ601" s="69">
        <v>1</v>
      </c>
      <c r="BA601" s="50"/>
      <c r="BB601" s="51"/>
      <c r="BC601" s="51"/>
      <c r="BD601" s="149">
        <f t="shared" si="204"/>
        <v>1.2048192771084337E-4</v>
      </c>
      <c r="BE601" s="150" t="str">
        <f t="shared" si="201"/>
        <v>--</v>
      </c>
      <c r="BF601" s="150" t="str">
        <f t="shared" si="190"/>
        <v>P</v>
      </c>
      <c r="BG601" s="151">
        <f t="shared" si="205"/>
        <v>40086</v>
      </c>
      <c r="BH601" s="149">
        <f t="shared" si="209"/>
        <v>7.0000000000000001E-3</v>
      </c>
      <c r="BI601" s="150" t="str">
        <f t="shared" si="210"/>
        <v>--</v>
      </c>
      <c r="BJ601" s="150" t="str">
        <f t="shared" si="211"/>
        <v>P</v>
      </c>
      <c r="BK601" s="151">
        <f t="shared" si="212"/>
        <v>40086</v>
      </c>
      <c r="BL601" s="49">
        <f t="shared" si="207"/>
        <v>30</v>
      </c>
      <c r="BM601" s="50" t="str">
        <f t="shared" si="208"/>
        <v>O</v>
      </c>
      <c r="BN601" s="49">
        <f t="shared" si="198"/>
        <v>30</v>
      </c>
      <c r="BO601" s="50" t="str">
        <f t="shared" si="199"/>
        <v>O</v>
      </c>
      <c r="BP601" s="50"/>
      <c r="BQ601" s="50"/>
      <c r="BR601" s="51"/>
      <c r="BS601" s="51"/>
      <c r="BT601" s="51"/>
      <c r="BU601" s="51"/>
      <c r="BV601" s="50">
        <v>1</v>
      </c>
      <c r="BW601" s="50">
        <v>1</v>
      </c>
      <c r="BX601" s="50">
        <v>1</v>
      </c>
      <c r="BY601" s="50">
        <v>1</v>
      </c>
    </row>
    <row r="602" spans="1:77" s="48" customFormat="1" ht="15" customHeight="1">
      <c r="A602" s="223">
        <v>622</v>
      </c>
      <c r="B602" s="169" t="s">
        <v>1092</v>
      </c>
      <c r="C602" s="53" t="s">
        <v>1093</v>
      </c>
      <c r="D602" s="302" t="s">
        <v>1494</v>
      </c>
      <c r="E602" s="132"/>
      <c r="F602" s="132"/>
      <c r="G602" s="152"/>
      <c r="H602" s="152"/>
      <c r="I602" s="66"/>
      <c r="J602" s="66"/>
      <c r="K602" s="52" t="s">
        <v>25</v>
      </c>
      <c r="L602" s="54"/>
      <c r="M602" s="55"/>
      <c r="N602" s="54">
        <v>35</v>
      </c>
      <c r="O602" s="55">
        <v>33786</v>
      </c>
      <c r="P602" s="54"/>
      <c r="Q602" s="55"/>
      <c r="R602" s="54"/>
      <c r="S602" s="55"/>
      <c r="T602" s="54"/>
      <c r="U602" s="55"/>
      <c r="V602" s="56"/>
      <c r="W602" s="55"/>
      <c r="X602" s="56"/>
      <c r="Y602" s="55"/>
      <c r="Z602" s="56"/>
      <c r="AA602" s="55"/>
      <c r="AB602" s="56">
        <v>200</v>
      </c>
      <c r="AC602" s="55">
        <v>37226</v>
      </c>
      <c r="AD602" s="56"/>
      <c r="AE602" s="55"/>
      <c r="AF602" s="56"/>
      <c r="AG602" s="56" t="str">
        <f t="shared" si="203"/>
        <v/>
      </c>
      <c r="AH602" s="55"/>
      <c r="AI602" s="56"/>
      <c r="AJ602" s="55"/>
      <c r="AK602" s="56">
        <v>200</v>
      </c>
      <c r="AL602" s="55">
        <v>33147</v>
      </c>
      <c r="AM602" s="54"/>
      <c r="AN602" s="54" t="str">
        <f t="shared" si="202"/>
        <v/>
      </c>
      <c r="AO602" s="55"/>
      <c r="AP602" s="54"/>
      <c r="AQ602" s="55"/>
      <c r="AR602" s="54"/>
      <c r="AS602" s="55"/>
      <c r="AT602" s="54"/>
      <c r="AU602" s="56" t="str">
        <f t="shared" si="206"/>
        <v/>
      </c>
      <c r="AV602" s="56"/>
      <c r="AW602" s="54"/>
      <c r="AX602" s="54"/>
      <c r="AY602" s="69">
        <f t="shared" si="200"/>
        <v>1</v>
      </c>
      <c r="AZ602" s="69">
        <v>1</v>
      </c>
      <c r="BA602" s="50"/>
      <c r="BB602" s="51"/>
      <c r="BC602" s="51"/>
      <c r="BD602" s="149" t="str">
        <f t="shared" si="204"/>
        <v>--</v>
      </c>
      <c r="BE602" s="150" t="str">
        <f t="shared" si="201"/>
        <v>--</v>
      </c>
      <c r="BF602" s="150" t="str">
        <f t="shared" si="190"/>
        <v>--</v>
      </c>
      <c r="BG602" s="151" t="str">
        <f t="shared" si="205"/>
        <v>--</v>
      </c>
      <c r="BH602" s="149">
        <f t="shared" si="209"/>
        <v>200</v>
      </c>
      <c r="BI602" s="150" t="str">
        <f t="shared" si="210"/>
        <v>--</v>
      </c>
      <c r="BJ602" s="150" t="str">
        <f t="shared" si="211"/>
        <v>O</v>
      </c>
      <c r="BK602" s="151">
        <f t="shared" si="212"/>
        <v>37226</v>
      </c>
      <c r="BL602" s="49">
        <f t="shared" si="207"/>
        <v>35</v>
      </c>
      <c r="BM602" s="50" t="str">
        <f t="shared" si="208"/>
        <v>Tint</v>
      </c>
      <c r="BN602" s="49">
        <f t="shared" si="198"/>
        <v>200</v>
      </c>
      <c r="BO602" s="50" t="str">
        <f t="shared" si="199"/>
        <v>--</v>
      </c>
      <c r="BP602" s="50"/>
      <c r="BQ602" s="50"/>
      <c r="BR602" s="51"/>
      <c r="BS602" s="51"/>
      <c r="BT602" s="51"/>
      <c r="BU602" s="51"/>
      <c r="BV602" s="50">
        <v>1</v>
      </c>
      <c r="BW602" s="50">
        <v>1</v>
      </c>
      <c r="BX602" s="50">
        <v>1</v>
      </c>
      <c r="BY602" s="50">
        <v>1</v>
      </c>
    </row>
    <row r="603" spans="1:77" s="48" customFormat="1" ht="15" customHeight="1">
      <c r="A603" s="223">
        <v>623</v>
      </c>
      <c r="B603" s="169" t="s">
        <v>1094</v>
      </c>
      <c r="C603" s="53" t="s">
        <v>1095</v>
      </c>
      <c r="D603" s="303" t="s">
        <v>1495</v>
      </c>
      <c r="E603" s="132"/>
      <c r="F603" s="132"/>
      <c r="G603" s="152"/>
      <c r="H603" s="152"/>
      <c r="I603" s="66"/>
      <c r="J603" s="66"/>
      <c r="K603" s="52" t="s">
        <v>25</v>
      </c>
      <c r="L603" s="54"/>
      <c r="M603" s="55"/>
      <c r="N603" s="54"/>
      <c r="O603" s="55"/>
      <c r="P603" s="54"/>
      <c r="Q603" s="55"/>
      <c r="R603" s="54"/>
      <c r="S603" s="55"/>
      <c r="T603" s="54"/>
      <c r="U603" s="55"/>
      <c r="V603" s="56"/>
      <c r="W603" s="55"/>
      <c r="X603" s="56"/>
      <c r="Y603" s="55"/>
      <c r="Z603" s="56"/>
      <c r="AA603" s="55"/>
      <c r="AB603" s="56"/>
      <c r="AC603" s="55"/>
      <c r="AD603" s="56"/>
      <c r="AE603" s="55"/>
      <c r="AF603" s="56"/>
      <c r="AG603" s="56" t="str">
        <f t="shared" si="203"/>
        <v/>
      </c>
      <c r="AH603" s="55"/>
      <c r="AI603" s="56"/>
      <c r="AJ603" s="55"/>
      <c r="AK603" s="56">
        <v>3</v>
      </c>
      <c r="AL603" s="55">
        <v>34090</v>
      </c>
      <c r="AM603" s="54"/>
      <c r="AN603" s="54" t="str">
        <f t="shared" si="202"/>
        <v/>
      </c>
      <c r="AO603" s="55"/>
      <c r="AP603" s="54"/>
      <c r="AQ603" s="55"/>
      <c r="AR603" s="54"/>
      <c r="AS603" s="55"/>
      <c r="AT603" s="54"/>
      <c r="AU603" s="56" t="str">
        <f t="shared" si="206"/>
        <v/>
      </c>
      <c r="AV603" s="56"/>
      <c r="AW603" s="54"/>
      <c r="AX603" s="54"/>
      <c r="AY603" s="69">
        <f t="shared" si="200"/>
        <v>1</v>
      </c>
      <c r="AZ603" s="69">
        <v>1</v>
      </c>
      <c r="BA603" s="50"/>
      <c r="BB603" s="51"/>
      <c r="BC603" s="51"/>
      <c r="BD603" s="149" t="str">
        <f t="shared" si="204"/>
        <v>--</v>
      </c>
      <c r="BE603" s="150" t="str">
        <f t="shared" si="201"/>
        <v>--</v>
      </c>
      <c r="BF603" s="150" t="str">
        <f t="shared" si="190"/>
        <v>--</v>
      </c>
      <c r="BG603" s="151" t="str">
        <f t="shared" si="205"/>
        <v>--</v>
      </c>
      <c r="BH603" s="149">
        <f t="shared" si="209"/>
        <v>3</v>
      </c>
      <c r="BI603" s="150" t="str">
        <f t="shared" si="210"/>
        <v>--</v>
      </c>
      <c r="BJ603" s="150" t="str">
        <f t="shared" si="211"/>
        <v>I</v>
      </c>
      <c r="BK603" s="151">
        <f t="shared" si="212"/>
        <v>34090</v>
      </c>
      <c r="BL603" s="49" t="str">
        <f t="shared" si="207"/>
        <v/>
      </c>
      <c r="BM603" s="50" t="str">
        <f t="shared" si="208"/>
        <v/>
      </c>
      <c r="BN603" s="49" t="str">
        <f t="shared" si="198"/>
        <v/>
      </c>
      <c r="BO603" s="50" t="str">
        <f t="shared" si="199"/>
        <v/>
      </c>
      <c r="BP603" s="50"/>
      <c r="BQ603" s="50"/>
      <c r="BR603" s="51"/>
      <c r="BS603" s="51"/>
      <c r="BT603" s="51"/>
      <c r="BU603" s="51"/>
      <c r="BV603" s="50">
        <v>1</v>
      </c>
      <c r="BW603" s="50">
        <v>1</v>
      </c>
      <c r="BX603" s="50">
        <v>1</v>
      </c>
      <c r="BY603" s="50">
        <v>1</v>
      </c>
    </row>
    <row r="604" spans="1:77" s="48" customFormat="1" ht="15" customHeight="1">
      <c r="A604" s="223">
        <v>624</v>
      </c>
      <c r="B604" s="169" t="s">
        <v>1096</v>
      </c>
      <c r="C604" s="53" t="s">
        <v>1097</v>
      </c>
      <c r="D604" s="302" t="s">
        <v>1494</v>
      </c>
      <c r="E604" s="132">
        <v>0.1</v>
      </c>
      <c r="F604" s="132">
        <f>AN604</f>
        <v>0.11363636363636362</v>
      </c>
      <c r="G604" s="152">
        <v>43231</v>
      </c>
      <c r="H604" s="152"/>
      <c r="I604" s="66" t="s">
        <v>24</v>
      </c>
      <c r="J604" s="66"/>
      <c r="K604" s="52" t="s">
        <v>25</v>
      </c>
      <c r="L604" s="54"/>
      <c r="M604" s="55"/>
      <c r="N604" s="54">
        <v>77</v>
      </c>
      <c r="O604" s="55">
        <v>38899</v>
      </c>
      <c r="P604" s="54">
        <v>1300</v>
      </c>
      <c r="Q604" s="55">
        <v>38899</v>
      </c>
      <c r="R604" s="54">
        <v>3.0000000000000001E-3</v>
      </c>
      <c r="S604" s="55">
        <v>38899</v>
      </c>
      <c r="T604" s="54"/>
      <c r="U604" s="55"/>
      <c r="V604" s="56"/>
      <c r="W604" s="55"/>
      <c r="X604" s="56">
        <v>180000</v>
      </c>
      <c r="Y604" s="55">
        <v>36251</v>
      </c>
      <c r="Z604" s="56"/>
      <c r="AA604" s="55"/>
      <c r="AB604" s="56"/>
      <c r="AC604" s="55"/>
      <c r="AD604" s="56"/>
      <c r="AE604" s="55"/>
      <c r="AF604" s="56">
        <v>7.7999999999999999E-5</v>
      </c>
      <c r="AG604" s="56">
        <f t="shared" si="203"/>
        <v>1.282051282051282E-2</v>
      </c>
      <c r="AH604" s="55">
        <v>33208</v>
      </c>
      <c r="AI604" s="56"/>
      <c r="AJ604" s="55"/>
      <c r="AK604" s="56">
        <v>100</v>
      </c>
      <c r="AL604" s="55">
        <v>36739</v>
      </c>
      <c r="AM604" s="54">
        <v>8.8000000000000004E-6</v>
      </c>
      <c r="AN604" s="54">
        <f t="shared" si="202"/>
        <v>0.11363636363636362</v>
      </c>
      <c r="AO604" s="55">
        <v>36739</v>
      </c>
      <c r="AP604" s="54"/>
      <c r="AQ604" s="55"/>
      <c r="AR604" s="54"/>
      <c r="AS604" s="55"/>
      <c r="AT604" s="54"/>
      <c r="AU604" s="56" t="str">
        <f t="shared" si="206"/>
        <v/>
      </c>
      <c r="AV604" s="56"/>
      <c r="AW604" s="54"/>
      <c r="AX604" s="54"/>
      <c r="AY604" s="69">
        <f t="shared" si="200"/>
        <v>1</v>
      </c>
      <c r="AZ604" s="69">
        <v>1</v>
      </c>
      <c r="BA604" s="50"/>
      <c r="BB604" s="51"/>
      <c r="BC604" s="51"/>
      <c r="BD604" s="149">
        <f t="shared" si="204"/>
        <v>0.11363636363636362</v>
      </c>
      <c r="BE604" s="150" t="str">
        <f t="shared" si="201"/>
        <v>A</v>
      </c>
      <c r="BF604" s="150" t="str">
        <f t="shared" si="190"/>
        <v>I</v>
      </c>
      <c r="BG604" s="151">
        <f t="shared" si="205"/>
        <v>43231</v>
      </c>
      <c r="BH604" s="149">
        <f t="shared" si="209"/>
        <v>100</v>
      </c>
      <c r="BI604" s="150" t="str">
        <f t="shared" si="210"/>
        <v>--</v>
      </c>
      <c r="BJ604" s="150" t="str">
        <f t="shared" si="211"/>
        <v>I</v>
      </c>
      <c r="BK604" s="151">
        <f t="shared" si="212"/>
        <v>36739</v>
      </c>
      <c r="BL604" s="49">
        <f t="shared" si="207"/>
        <v>1300</v>
      </c>
      <c r="BM604" s="50" t="str">
        <f t="shared" si="208"/>
        <v>T</v>
      </c>
      <c r="BN604" s="49">
        <f t="shared" si="198"/>
        <v>1300</v>
      </c>
      <c r="BO604" s="50" t="str">
        <f t="shared" si="199"/>
        <v>T</v>
      </c>
      <c r="BP604" s="77">
        <f>(70*365*24)/(70*365*24)*BD604</f>
        <v>0.11363636363636362</v>
      </c>
      <c r="BQ604" s="104">
        <f>ROUND(BD604*2/BP604,1)</f>
        <v>2</v>
      </c>
      <c r="BR604" s="102">
        <f>ROUND(BS604/(BD604*2),0)</f>
        <v>26</v>
      </c>
      <c r="BS604" s="49">
        <f>(70*365*24)/((2+4+6)*250*8)*BD604*2</f>
        <v>5.8068181818181808</v>
      </c>
      <c r="BT604" s="102">
        <f>ROUND(BS604/BU604,0)</f>
        <v>27</v>
      </c>
      <c r="BU604" s="49">
        <f>(70*365*24)/(((2+4+6)*250*8)+70*365*24)*BD604*2</f>
        <v>0.21871254922102379</v>
      </c>
      <c r="BV604" s="50">
        <v>1</v>
      </c>
      <c r="BW604" s="50">
        <v>1</v>
      </c>
      <c r="BX604" s="50">
        <v>1</v>
      </c>
      <c r="BY604" s="50">
        <v>1</v>
      </c>
    </row>
    <row r="605" spans="1:77" s="48" customFormat="1" ht="15" customHeight="1">
      <c r="A605" s="223">
        <v>625</v>
      </c>
      <c r="B605" s="169" t="s">
        <v>1098</v>
      </c>
      <c r="C605" s="53" t="s">
        <v>1099</v>
      </c>
      <c r="D605" s="13"/>
      <c r="E605" s="132"/>
      <c r="F605" s="132"/>
      <c r="G605" s="152"/>
      <c r="H605" s="152"/>
      <c r="I605" s="66"/>
      <c r="J605" s="66"/>
      <c r="K605" s="52"/>
      <c r="L605" s="54"/>
      <c r="M605" s="55"/>
      <c r="N605" s="54"/>
      <c r="O605" s="55"/>
      <c r="P605" s="54"/>
      <c r="Q605" s="55"/>
      <c r="R605" s="54"/>
      <c r="S605" s="55"/>
      <c r="T605" s="54"/>
      <c r="U605" s="55"/>
      <c r="V605" s="56"/>
      <c r="W605" s="55"/>
      <c r="X605" s="56"/>
      <c r="Y605" s="55"/>
      <c r="Z605" s="56"/>
      <c r="AA605" s="55"/>
      <c r="AB605" s="56"/>
      <c r="AC605" s="55"/>
      <c r="AD605" s="56"/>
      <c r="AE605" s="55"/>
      <c r="AF605" s="56"/>
      <c r="AG605" s="56" t="str">
        <f t="shared" si="203"/>
        <v/>
      </c>
      <c r="AH605" s="55"/>
      <c r="AI605" s="56"/>
      <c r="AJ605" s="55"/>
      <c r="AK605" s="56"/>
      <c r="AL605" s="55"/>
      <c r="AM605" s="54"/>
      <c r="AN605" s="54" t="str">
        <f t="shared" si="202"/>
        <v/>
      </c>
      <c r="AO605" s="55"/>
      <c r="AP605" s="54"/>
      <c r="AQ605" s="55"/>
      <c r="AR605" s="54"/>
      <c r="AS605" s="55"/>
      <c r="AT605" s="54"/>
      <c r="AU605" s="56" t="str">
        <f t="shared" si="206"/>
        <v/>
      </c>
      <c r="AV605" s="56"/>
      <c r="AW605" s="54"/>
      <c r="AX605" s="54"/>
      <c r="AY605" s="69" t="str">
        <f t="shared" si="200"/>
        <v/>
      </c>
      <c r="AZ605" s="69"/>
      <c r="BA605" s="50"/>
      <c r="BB605" s="51"/>
      <c r="BC605" s="51"/>
      <c r="BD605" s="149" t="str">
        <f t="shared" si="204"/>
        <v>--</v>
      </c>
      <c r="BE605" s="150" t="str">
        <f t="shared" si="201"/>
        <v>--</v>
      </c>
      <c r="BF605" s="150" t="str">
        <f t="shared" ref="BF605:BF613" si="213">IF(BD605="--","--", IF(BD605=AG605,"O", IF(BD605=AN605,"I", IF(BD605=AU605,"P", IF(BD605=F605,"A")))))</f>
        <v>--</v>
      </c>
      <c r="BG605" s="151" t="str">
        <f t="shared" si="205"/>
        <v>--</v>
      </c>
      <c r="BH605" s="149" t="str">
        <f t="shared" si="209"/>
        <v>--</v>
      </c>
      <c r="BI605" s="150" t="str">
        <f t="shared" si="210"/>
        <v>--</v>
      </c>
      <c r="BJ605" s="150" t="str">
        <f t="shared" si="211"/>
        <v>--</v>
      </c>
      <c r="BK605" s="151" t="str">
        <f t="shared" si="212"/>
        <v>--</v>
      </c>
      <c r="BL605" s="49" t="str">
        <f t="shared" si="207"/>
        <v/>
      </c>
      <c r="BM605" s="50" t="str">
        <f t="shared" si="208"/>
        <v/>
      </c>
      <c r="BN605" s="49" t="str">
        <f t="shared" si="198"/>
        <v/>
      </c>
      <c r="BO605" s="50" t="str">
        <f t="shared" si="199"/>
        <v/>
      </c>
      <c r="BP605" s="50"/>
      <c r="BQ605" s="50"/>
      <c r="BR605" s="51"/>
      <c r="BS605" s="51"/>
      <c r="BT605" s="51"/>
      <c r="BU605" s="51"/>
      <c r="BV605" s="50">
        <v>1</v>
      </c>
      <c r="BW605" s="50">
        <v>1</v>
      </c>
      <c r="BX605" s="50">
        <v>1</v>
      </c>
      <c r="BY605" s="50">
        <v>1</v>
      </c>
    </row>
    <row r="606" spans="1:77" s="48" customFormat="1" ht="15" customHeight="1">
      <c r="A606" s="223">
        <v>626</v>
      </c>
      <c r="B606" s="169" t="s">
        <v>1100</v>
      </c>
      <c r="C606" s="53" t="s">
        <v>1101</v>
      </c>
      <c r="D606" s="13"/>
      <c r="E606" s="132"/>
      <c r="F606" s="132"/>
      <c r="G606" s="152"/>
      <c r="H606" s="152"/>
      <c r="I606" s="66"/>
      <c r="J606" s="66"/>
      <c r="K606" s="52"/>
      <c r="L606" s="54"/>
      <c r="M606" s="55"/>
      <c r="N606" s="54"/>
      <c r="O606" s="55"/>
      <c r="P606" s="54"/>
      <c r="Q606" s="55"/>
      <c r="R606" s="54"/>
      <c r="S606" s="55"/>
      <c r="T606" s="54"/>
      <c r="U606" s="55"/>
      <c r="V606" s="56"/>
      <c r="W606" s="55"/>
      <c r="X606" s="56"/>
      <c r="Y606" s="55"/>
      <c r="Z606" s="56"/>
      <c r="AA606" s="55"/>
      <c r="AB606" s="56"/>
      <c r="AC606" s="55"/>
      <c r="AD606" s="56"/>
      <c r="AE606" s="55"/>
      <c r="AF606" s="56"/>
      <c r="AG606" s="56" t="str">
        <f t="shared" si="203"/>
        <v/>
      </c>
      <c r="AH606" s="55"/>
      <c r="AI606" s="56"/>
      <c r="AJ606" s="55"/>
      <c r="AK606" s="56"/>
      <c r="AL606" s="55"/>
      <c r="AM606" s="54"/>
      <c r="AN606" s="54" t="str">
        <f t="shared" si="202"/>
        <v/>
      </c>
      <c r="AO606" s="55"/>
      <c r="AP606" s="54"/>
      <c r="AQ606" s="55"/>
      <c r="AR606" s="54"/>
      <c r="AS606" s="55"/>
      <c r="AT606" s="54"/>
      <c r="AU606" s="56" t="str">
        <f t="shared" si="206"/>
        <v/>
      </c>
      <c r="AV606" s="56"/>
      <c r="AW606" s="54"/>
      <c r="AX606" s="54"/>
      <c r="AY606" s="69" t="str">
        <f t="shared" si="200"/>
        <v/>
      </c>
      <c r="AZ606" s="69"/>
      <c r="BA606" s="50"/>
      <c r="BB606" s="51"/>
      <c r="BC606" s="51"/>
      <c r="BD606" s="149" t="str">
        <f t="shared" si="204"/>
        <v>--</v>
      </c>
      <c r="BE606" s="150" t="str">
        <f t="shared" si="201"/>
        <v>--</v>
      </c>
      <c r="BF606" s="150" t="str">
        <f t="shared" si="213"/>
        <v>--</v>
      </c>
      <c r="BG606" s="151" t="str">
        <f t="shared" si="205"/>
        <v>--</v>
      </c>
      <c r="BH606" s="149" t="str">
        <f t="shared" si="209"/>
        <v>--</v>
      </c>
      <c r="BI606" s="150" t="str">
        <f t="shared" si="210"/>
        <v>--</v>
      </c>
      <c r="BJ606" s="150" t="str">
        <f t="shared" si="211"/>
        <v>--</v>
      </c>
      <c r="BK606" s="151" t="str">
        <f t="shared" si="212"/>
        <v>--</v>
      </c>
      <c r="BL606" s="49" t="str">
        <f t="shared" si="207"/>
        <v/>
      </c>
      <c r="BM606" s="50" t="str">
        <f t="shared" si="208"/>
        <v/>
      </c>
      <c r="BN606" s="49" t="str">
        <f t="shared" si="198"/>
        <v/>
      </c>
      <c r="BO606" s="50" t="str">
        <f t="shared" si="199"/>
        <v/>
      </c>
      <c r="BP606" s="50"/>
      <c r="BQ606" s="50"/>
      <c r="BR606" s="51"/>
      <c r="BS606" s="51"/>
      <c r="BT606" s="51"/>
      <c r="BU606" s="51"/>
      <c r="BV606" s="50">
        <v>1</v>
      </c>
      <c r="BW606" s="50">
        <v>1</v>
      </c>
      <c r="BX606" s="50">
        <v>1</v>
      </c>
      <c r="BY606" s="50">
        <v>1</v>
      </c>
    </row>
    <row r="607" spans="1:77" s="48" customFormat="1" ht="15" customHeight="1">
      <c r="A607" s="223">
        <v>627</v>
      </c>
      <c r="B607" s="169" t="s">
        <v>1102</v>
      </c>
      <c r="C607" s="53" t="s">
        <v>1103</v>
      </c>
      <c r="D607" s="302" t="s">
        <v>1494</v>
      </c>
      <c r="E607" s="132"/>
      <c r="F607" s="132"/>
      <c r="G607" s="152"/>
      <c r="H607" s="152"/>
      <c r="I607" s="66"/>
      <c r="J607" s="66"/>
      <c r="K607" s="52" t="s">
        <v>25</v>
      </c>
      <c r="L607" s="54"/>
      <c r="M607" s="55"/>
      <c r="N607" s="54">
        <v>79</v>
      </c>
      <c r="O607" s="55">
        <v>34455</v>
      </c>
      <c r="P607" s="54"/>
      <c r="Q607" s="55"/>
      <c r="R607" s="54">
        <v>8.9999999999999993E-3</v>
      </c>
      <c r="S607" s="55">
        <v>34455</v>
      </c>
      <c r="T607" s="54"/>
      <c r="U607" s="55"/>
      <c r="V607" s="56"/>
      <c r="W607" s="55"/>
      <c r="X607" s="56"/>
      <c r="Y607" s="55"/>
      <c r="Z607" s="56"/>
      <c r="AA607" s="55"/>
      <c r="AB607" s="56">
        <v>70</v>
      </c>
      <c r="AC607" s="55">
        <v>36892</v>
      </c>
      <c r="AD607" s="56"/>
      <c r="AE607" s="55"/>
      <c r="AF607" s="56"/>
      <c r="AG607" s="56" t="str">
        <f t="shared" si="203"/>
        <v/>
      </c>
      <c r="AH607" s="55"/>
      <c r="AI607" s="56"/>
      <c r="AJ607" s="55"/>
      <c r="AK607" s="56">
        <v>200</v>
      </c>
      <c r="AL607" s="55">
        <v>37469</v>
      </c>
      <c r="AM607" s="54"/>
      <c r="AN607" s="54" t="str">
        <f t="shared" si="202"/>
        <v/>
      </c>
      <c r="AO607" s="55"/>
      <c r="AP607" s="54"/>
      <c r="AQ607" s="55"/>
      <c r="AR607" s="54"/>
      <c r="AS607" s="55"/>
      <c r="AT607" s="54"/>
      <c r="AU607" s="56" t="str">
        <f>IF(ISBLANK(AT607),"",0.000001/(AT607/1000))</f>
        <v/>
      </c>
      <c r="AV607" s="56"/>
      <c r="AW607" s="54"/>
      <c r="AX607" s="54"/>
      <c r="AY607" s="69">
        <f t="shared" si="200"/>
        <v>1</v>
      </c>
      <c r="AZ607" s="69">
        <v>1</v>
      </c>
      <c r="BA607" s="50"/>
      <c r="BB607" s="51"/>
      <c r="BC607" s="51"/>
      <c r="BD607" s="149" t="str">
        <f t="shared" si="204"/>
        <v>--</v>
      </c>
      <c r="BE607" s="150" t="str">
        <f t="shared" si="201"/>
        <v>--</v>
      </c>
      <c r="BF607" s="150" t="str">
        <f t="shared" si="213"/>
        <v>--</v>
      </c>
      <c r="BG607" s="151" t="str">
        <f t="shared" si="205"/>
        <v>--</v>
      </c>
      <c r="BH607" s="149">
        <f t="shared" si="209"/>
        <v>200</v>
      </c>
      <c r="BI607" s="150" t="str">
        <f t="shared" si="210"/>
        <v>--</v>
      </c>
      <c r="BJ607" s="150" t="str">
        <f t="shared" si="211"/>
        <v>I</v>
      </c>
      <c r="BK607" s="151">
        <f t="shared" si="212"/>
        <v>37469</v>
      </c>
      <c r="BL607" s="49">
        <f t="shared" si="207"/>
        <v>79</v>
      </c>
      <c r="BM607" s="50" t="str">
        <f t="shared" si="208"/>
        <v>Tint</v>
      </c>
      <c r="BN607" s="49">
        <f t="shared" si="198"/>
        <v>200</v>
      </c>
      <c r="BO607" s="50" t="str">
        <f t="shared" si="199"/>
        <v>--</v>
      </c>
      <c r="BP607" s="50"/>
      <c r="BQ607" s="50"/>
      <c r="BR607" s="51"/>
      <c r="BS607" s="51"/>
      <c r="BT607" s="51"/>
      <c r="BU607" s="51"/>
      <c r="BV607" s="50">
        <v>1</v>
      </c>
      <c r="BW607" s="50">
        <v>1</v>
      </c>
      <c r="BX607" s="50">
        <v>1</v>
      </c>
      <c r="BY607" s="50">
        <v>1</v>
      </c>
    </row>
    <row r="608" spans="1:77" s="48" customFormat="1" ht="15" customHeight="1">
      <c r="A608" s="223">
        <v>628</v>
      </c>
      <c r="B608" s="169" t="s">
        <v>1104</v>
      </c>
      <c r="C608" s="53" t="s">
        <v>1105</v>
      </c>
      <c r="D608" s="302" t="s">
        <v>1494</v>
      </c>
      <c r="E608" s="132">
        <v>200</v>
      </c>
      <c r="F608" s="132">
        <f>L608</f>
        <v>220</v>
      </c>
      <c r="G608" s="152"/>
      <c r="H608" s="152">
        <v>43231</v>
      </c>
      <c r="I608" s="66" t="s">
        <v>36</v>
      </c>
      <c r="J608" s="66"/>
      <c r="K608" s="52" t="s">
        <v>25</v>
      </c>
      <c r="L608" s="54">
        <v>220</v>
      </c>
      <c r="M608" s="55">
        <v>39295</v>
      </c>
      <c r="N608" s="54">
        <v>2600</v>
      </c>
      <c r="O608" s="55">
        <v>39295</v>
      </c>
      <c r="P608" s="54">
        <v>8700</v>
      </c>
      <c r="Q608" s="55">
        <v>39295</v>
      </c>
      <c r="R608" s="54"/>
      <c r="S608" s="55"/>
      <c r="T608" s="54"/>
      <c r="U608" s="55"/>
      <c r="V608" s="56"/>
      <c r="W608" s="55"/>
      <c r="X608" s="56">
        <v>22000</v>
      </c>
      <c r="Y608" s="55">
        <v>36251</v>
      </c>
      <c r="Z608" s="56"/>
      <c r="AA608" s="55"/>
      <c r="AB608" s="56">
        <v>700</v>
      </c>
      <c r="AC608" s="55">
        <v>36617</v>
      </c>
      <c r="AD608" s="56"/>
      <c r="AE608" s="55"/>
      <c r="AF608" s="56"/>
      <c r="AG608" s="56" t="str">
        <f t="shared" si="203"/>
        <v/>
      </c>
      <c r="AH608" s="55"/>
      <c r="AI608" s="56"/>
      <c r="AJ608" s="55"/>
      <c r="AK608" s="56">
        <v>100</v>
      </c>
      <c r="AL608" s="55">
        <v>37653</v>
      </c>
      <c r="AM608" s="54"/>
      <c r="AN608" s="54" t="str">
        <f t="shared" si="202"/>
        <v/>
      </c>
      <c r="AO608" s="55"/>
      <c r="AP608" s="54"/>
      <c r="AQ608" s="55"/>
      <c r="AR608" s="54"/>
      <c r="AS608" s="55"/>
      <c r="AT608" s="54"/>
      <c r="AU608" s="56" t="str">
        <f t="shared" ref="AU608:AU613" si="214">IF(ISBLANK(AT608),"",0.000001/(AT608/1000))</f>
        <v/>
      </c>
      <c r="AV608" s="56"/>
      <c r="AW608" s="54"/>
      <c r="AX608" s="54"/>
      <c r="AY608" s="69">
        <f t="shared" si="200"/>
        <v>1</v>
      </c>
      <c r="AZ608" s="69">
        <v>1</v>
      </c>
      <c r="BA608" s="50"/>
      <c r="BB608" s="51"/>
      <c r="BC608" s="51"/>
      <c r="BD608" s="149" t="str">
        <f t="shared" si="204"/>
        <v>--</v>
      </c>
      <c r="BE608" s="150" t="str">
        <f t="shared" si="201"/>
        <v>--</v>
      </c>
      <c r="BF608" s="150" t="str">
        <f t="shared" si="213"/>
        <v>--</v>
      </c>
      <c r="BG608" s="151" t="str">
        <f t="shared" si="205"/>
        <v>--</v>
      </c>
      <c r="BH608" s="149">
        <f t="shared" si="209"/>
        <v>220</v>
      </c>
      <c r="BI608" s="150" t="str">
        <f t="shared" si="210"/>
        <v>A</v>
      </c>
      <c r="BJ608" s="150" t="str">
        <f t="shared" si="211"/>
        <v>T</v>
      </c>
      <c r="BK608" s="151">
        <f t="shared" si="212"/>
        <v>43231</v>
      </c>
      <c r="BL608" s="49">
        <f t="shared" si="207"/>
        <v>8700</v>
      </c>
      <c r="BM608" s="50" t="str">
        <f t="shared" si="208"/>
        <v>T</v>
      </c>
      <c r="BN608" s="49">
        <f t="shared" si="198"/>
        <v>8700</v>
      </c>
      <c r="BO608" s="50" t="str">
        <f t="shared" si="199"/>
        <v>T</v>
      </c>
      <c r="BP608" s="50"/>
      <c r="BQ608" s="50"/>
      <c r="BR608" s="51"/>
      <c r="BS608" s="51"/>
      <c r="BT608" s="51"/>
      <c r="BU608" s="51"/>
      <c r="BV608" s="50">
        <v>1</v>
      </c>
      <c r="BW608" s="50">
        <v>1</v>
      </c>
      <c r="BX608" s="50">
        <v>1</v>
      </c>
      <c r="BY608" s="50">
        <v>1</v>
      </c>
    </row>
    <row r="609" spans="1:77" s="48" customFormat="1" ht="15" customHeight="1">
      <c r="A609" s="223">
        <v>629</v>
      </c>
      <c r="B609" s="171" t="s">
        <v>1106</v>
      </c>
      <c r="C609" s="36" t="s">
        <v>1137</v>
      </c>
      <c r="D609" s="304"/>
      <c r="E609" s="132">
        <v>200</v>
      </c>
      <c r="F609" s="132">
        <v>200</v>
      </c>
      <c r="G609" s="152"/>
      <c r="H609" s="152">
        <v>43231</v>
      </c>
      <c r="I609" s="66" t="s">
        <v>36</v>
      </c>
      <c r="J609" s="66"/>
      <c r="K609" s="52" t="s">
        <v>25</v>
      </c>
      <c r="L609" s="54">
        <v>220</v>
      </c>
      <c r="M609" s="55">
        <v>39295</v>
      </c>
      <c r="N609" s="54">
        <v>2600</v>
      </c>
      <c r="O609" s="55">
        <v>39295</v>
      </c>
      <c r="P609" s="54">
        <v>8700</v>
      </c>
      <c r="Q609" s="55">
        <v>39295</v>
      </c>
      <c r="R609" s="54"/>
      <c r="S609" s="55"/>
      <c r="T609" s="54"/>
      <c r="U609" s="55"/>
      <c r="V609" s="56"/>
      <c r="W609" s="55"/>
      <c r="X609" s="56">
        <v>22000</v>
      </c>
      <c r="Y609" s="55">
        <v>36251</v>
      </c>
      <c r="Z609" s="56"/>
      <c r="AA609" s="55"/>
      <c r="AB609" s="56">
        <v>700</v>
      </c>
      <c r="AC609" s="55">
        <v>36617</v>
      </c>
      <c r="AD609" s="56"/>
      <c r="AE609" s="55"/>
      <c r="AF609" s="56"/>
      <c r="AG609" s="56" t="str">
        <f t="shared" si="203"/>
        <v/>
      </c>
      <c r="AH609" s="55"/>
      <c r="AI609" s="56"/>
      <c r="AJ609" s="55"/>
      <c r="AK609" s="56"/>
      <c r="AL609" s="55"/>
      <c r="AM609" s="54"/>
      <c r="AN609" s="54" t="str">
        <f t="shared" si="202"/>
        <v/>
      </c>
      <c r="AO609" s="55"/>
      <c r="AP609" s="54"/>
      <c r="AQ609" s="55"/>
      <c r="AR609" s="54"/>
      <c r="AS609" s="55"/>
      <c r="AT609" s="54"/>
      <c r="AU609" s="56" t="str">
        <f t="shared" si="214"/>
        <v/>
      </c>
      <c r="AV609" s="56"/>
      <c r="AW609" s="54"/>
      <c r="AX609" s="54"/>
      <c r="AY609" s="69">
        <f t="shared" si="200"/>
        <v>1</v>
      </c>
      <c r="AZ609" s="69"/>
      <c r="BA609" s="50"/>
      <c r="BB609" s="51"/>
      <c r="BC609" s="51"/>
      <c r="BD609" s="149" t="str">
        <f t="shared" si="204"/>
        <v>--</v>
      </c>
      <c r="BE609" s="150" t="str">
        <f t="shared" si="201"/>
        <v>--</v>
      </c>
      <c r="BF609" s="150" t="str">
        <f t="shared" si="213"/>
        <v>--</v>
      </c>
      <c r="BG609" s="151" t="str">
        <f t="shared" si="205"/>
        <v>--</v>
      </c>
      <c r="BH609" s="149">
        <f t="shared" si="209"/>
        <v>200</v>
      </c>
      <c r="BI609" s="150" t="str">
        <f t="shared" si="210"/>
        <v>A</v>
      </c>
      <c r="BJ609" s="150" t="str">
        <f t="shared" si="211"/>
        <v>A</v>
      </c>
      <c r="BK609" s="151">
        <f t="shared" ref="BK609:BK613" si="215">IF(AND(H609="",M609="",AC609="",AL609="",AX609=""), "--", IF(AND(H609&gt;=M609,H609&gt;=AC609,H609&gt;=AL609,H609&gt;=AX609), H609, IF(AND(M609&gt;=AC609,M609&gt;=AL609,M609&gt;=AX609), M609, IF(AND(AC609&gt;=AL609,AC609&gt;=AX609), AC609, IF(AL609&gt;=AX609, AL609, IF(ISNUMBER(AX609), AX609, "--"))))))</f>
        <v>43231</v>
      </c>
      <c r="BL609" s="49">
        <f t="shared" si="207"/>
        <v>8700</v>
      </c>
      <c r="BM609" s="50" t="str">
        <f t="shared" si="208"/>
        <v>T</v>
      </c>
      <c r="BN609" s="49">
        <f t="shared" si="198"/>
        <v>8700</v>
      </c>
      <c r="BO609" s="50" t="str">
        <f t="shared" si="199"/>
        <v>T</v>
      </c>
      <c r="BP609" s="50"/>
      <c r="BQ609" s="50"/>
      <c r="BR609" s="51"/>
      <c r="BS609" s="51"/>
      <c r="BT609" s="51"/>
      <c r="BU609" s="51"/>
      <c r="BV609" s="50">
        <v>1</v>
      </c>
      <c r="BW609" s="50">
        <v>1</v>
      </c>
      <c r="BX609" s="50">
        <v>1</v>
      </c>
      <c r="BY609" s="50">
        <v>1</v>
      </c>
    </row>
    <row r="610" spans="1:77" s="48" customFormat="1" ht="15" customHeight="1">
      <c r="A610" s="223">
        <v>630</v>
      </c>
      <c r="B610" s="171" t="s">
        <v>1107</v>
      </c>
      <c r="C610" s="36" t="s">
        <v>1138</v>
      </c>
      <c r="D610" s="304"/>
      <c r="E610" s="132">
        <v>200</v>
      </c>
      <c r="F610" s="132">
        <v>200</v>
      </c>
      <c r="G610" s="152"/>
      <c r="H610" s="152">
        <v>43231</v>
      </c>
      <c r="I610" s="66" t="s">
        <v>36</v>
      </c>
      <c r="J610" s="66"/>
      <c r="K610" s="52" t="s">
        <v>25</v>
      </c>
      <c r="L610" s="54">
        <v>220</v>
      </c>
      <c r="M610" s="55">
        <v>39295</v>
      </c>
      <c r="N610" s="54">
        <v>2600</v>
      </c>
      <c r="O610" s="55">
        <v>39295</v>
      </c>
      <c r="P610" s="54">
        <v>8700</v>
      </c>
      <c r="Q610" s="55">
        <v>39295</v>
      </c>
      <c r="R610" s="54"/>
      <c r="S610" s="55"/>
      <c r="T610" s="54"/>
      <c r="U610" s="55"/>
      <c r="V610" s="56"/>
      <c r="W610" s="55"/>
      <c r="X610" s="56">
        <v>22000</v>
      </c>
      <c r="Y610" s="55">
        <v>36251</v>
      </c>
      <c r="Z610" s="56"/>
      <c r="AA610" s="55"/>
      <c r="AB610" s="56">
        <v>700</v>
      </c>
      <c r="AC610" s="55">
        <v>36617</v>
      </c>
      <c r="AD610" s="56"/>
      <c r="AE610" s="55"/>
      <c r="AF610" s="56"/>
      <c r="AG610" s="56" t="str">
        <f t="shared" si="203"/>
        <v/>
      </c>
      <c r="AH610" s="55"/>
      <c r="AI610" s="56"/>
      <c r="AJ610" s="55"/>
      <c r="AK610" s="56"/>
      <c r="AL610" s="55"/>
      <c r="AM610" s="54"/>
      <c r="AN610" s="54" t="str">
        <f t="shared" si="202"/>
        <v/>
      </c>
      <c r="AO610" s="55"/>
      <c r="AP610" s="54"/>
      <c r="AQ610" s="55"/>
      <c r="AR610" s="54"/>
      <c r="AS610" s="55"/>
      <c r="AT610" s="54"/>
      <c r="AU610" s="56" t="str">
        <f t="shared" si="214"/>
        <v/>
      </c>
      <c r="AV610" s="56"/>
      <c r="AW610" s="54"/>
      <c r="AX610" s="54"/>
      <c r="AY610" s="69">
        <f t="shared" si="200"/>
        <v>1</v>
      </c>
      <c r="AZ610" s="69"/>
      <c r="BA610" s="50"/>
      <c r="BB610" s="51"/>
      <c r="BC610" s="51"/>
      <c r="BD610" s="149" t="str">
        <f t="shared" si="204"/>
        <v>--</v>
      </c>
      <c r="BE610" s="150" t="str">
        <f t="shared" si="201"/>
        <v>--</v>
      </c>
      <c r="BF610" s="150" t="str">
        <f t="shared" si="213"/>
        <v>--</v>
      </c>
      <c r="BG610" s="151" t="str">
        <f t="shared" si="205"/>
        <v>--</v>
      </c>
      <c r="BH610" s="149">
        <f t="shared" si="209"/>
        <v>200</v>
      </c>
      <c r="BI610" s="150" t="str">
        <f t="shared" si="210"/>
        <v>A</v>
      </c>
      <c r="BJ610" s="150" t="str">
        <f t="shared" si="211"/>
        <v>A</v>
      </c>
      <c r="BK610" s="151">
        <f t="shared" si="215"/>
        <v>43231</v>
      </c>
      <c r="BL610" s="49">
        <f t="shared" si="207"/>
        <v>8700</v>
      </c>
      <c r="BM610" s="50" t="str">
        <f t="shared" si="208"/>
        <v>T</v>
      </c>
      <c r="BN610" s="49">
        <f t="shared" si="198"/>
        <v>8700</v>
      </c>
      <c r="BO610" s="50" t="str">
        <f t="shared" si="199"/>
        <v>T</v>
      </c>
      <c r="BP610" s="50"/>
      <c r="BQ610" s="50"/>
      <c r="BR610" s="51"/>
      <c r="BS610" s="51"/>
      <c r="BT610" s="51"/>
      <c r="BU610" s="51"/>
      <c r="BV610" s="50">
        <v>1</v>
      </c>
      <c r="BW610" s="50">
        <v>1</v>
      </c>
      <c r="BX610" s="50">
        <v>1</v>
      </c>
      <c r="BY610" s="50">
        <v>1</v>
      </c>
    </row>
    <row r="611" spans="1:77" s="48" customFormat="1" ht="15" customHeight="1">
      <c r="A611" s="223">
        <v>631</v>
      </c>
      <c r="B611" s="171" t="s">
        <v>1108</v>
      </c>
      <c r="C611" s="36" t="s">
        <v>1139</v>
      </c>
      <c r="D611" s="304"/>
      <c r="E611" s="132">
        <v>200</v>
      </c>
      <c r="F611" s="132">
        <v>200</v>
      </c>
      <c r="G611" s="152"/>
      <c r="H611" s="152">
        <v>43231</v>
      </c>
      <c r="I611" s="66" t="s">
        <v>36</v>
      </c>
      <c r="J611" s="66"/>
      <c r="K611" s="52" t="s">
        <v>25</v>
      </c>
      <c r="L611" s="54">
        <v>220</v>
      </c>
      <c r="M611" s="55">
        <v>39295</v>
      </c>
      <c r="N611" s="54">
        <v>2600</v>
      </c>
      <c r="O611" s="55">
        <v>39295</v>
      </c>
      <c r="P611" s="54">
        <v>8700</v>
      </c>
      <c r="Q611" s="55">
        <v>39295</v>
      </c>
      <c r="R611" s="54"/>
      <c r="S611" s="55"/>
      <c r="T611" s="54"/>
      <c r="U611" s="55"/>
      <c r="V611" s="56"/>
      <c r="W611" s="55"/>
      <c r="X611" s="56">
        <v>22000</v>
      </c>
      <c r="Y611" s="55">
        <v>36251</v>
      </c>
      <c r="Z611" s="56"/>
      <c r="AA611" s="55"/>
      <c r="AB611" s="56">
        <v>700</v>
      </c>
      <c r="AC611" s="55">
        <v>36617</v>
      </c>
      <c r="AD611" s="56"/>
      <c r="AE611" s="55"/>
      <c r="AF611" s="56"/>
      <c r="AG611" s="56" t="str">
        <f t="shared" si="203"/>
        <v/>
      </c>
      <c r="AH611" s="55"/>
      <c r="AI611" s="56"/>
      <c r="AJ611" s="55"/>
      <c r="AK611" s="56"/>
      <c r="AL611" s="55"/>
      <c r="AM611" s="54"/>
      <c r="AN611" s="54" t="str">
        <f t="shared" si="202"/>
        <v/>
      </c>
      <c r="AO611" s="55"/>
      <c r="AP611" s="54"/>
      <c r="AQ611" s="55"/>
      <c r="AR611" s="54"/>
      <c r="AS611" s="55"/>
      <c r="AT611" s="54"/>
      <c r="AU611" s="56" t="str">
        <f t="shared" si="214"/>
        <v/>
      </c>
      <c r="AV611" s="56"/>
      <c r="AW611" s="54"/>
      <c r="AX611" s="54"/>
      <c r="AY611" s="69">
        <f t="shared" si="200"/>
        <v>1</v>
      </c>
      <c r="AZ611" s="69"/>
      <c r="BA611" s="50"/>
      <c r="BB611" s="51"/>
      <c r="BC611" s="51"/>
      <c r="BD611" s="149" t="str">
        <f t="shared" si="204"/>
        <v>--</v>
      </c>
      <c r="BE611" s="150" t="str">
        <f t="shared" si="201"/>
        <v>--</v>
      </c>
      <c r="BF611" s="150" t="str">
        <f t="shared" si="213"/>
        <v>--</v>
      </c>
      <c r="BG611" s="151" t="str">
        <f t="shared" si="205"/>
        <v>--</v>
      </c>
      <c r="BH611" s="149">
        <f t="shared" si="209"/>
        <v>200</v>
      </c>
      <c r="BI611" s="150" t="str">
        <f t="shared" si="210"/>
        <v>A</v>
      </c>
      <c r="BJ611" s="150" t="str">
        <f t="shared" si="211"/>
        <v>A</v>
      </c>
      <c r="BK611" s="151">
        <f t="shared" si="215"/>
        <v>43231</v>
      </c>
      <c r="BL611" s="49">
        <f t="shared" si="207"/>
        <v>8700</v>
      </c>
      <c r="BM611" s="50" t="str">
        <f t="shared" si="208"/>
        <v>T</v>
      </c>
      <c r="BN611" s="49">
        <f t="shared" si="198"/>
        <v>8700</v>
      </c>
      <c r="BO611" s="50" t="str">
        <f t="shared" si="199"/>
        <v>T</v>
      </c>
      <c r="BP611" s="50"/>
      <c r="BQ611" s="50"/>
      <c r="BR611" s="51"/>
      <c r="BS611" s="51"/>
      <c r="BT611" s="51"/>
      <c r="BU611" s="51"/>
      <c r="BV611" s="50">
        <v>1</v>
      </c>
      <c r="BW611" s="50">
        <v>1</v>
      </c>
      <c r="BX611" s="50">
        <v>1</v>
      </c>
      <c r="BY611" s="50">
        <v>1</v>
      </c>
    </row>
    <row r="612" spans="1:77" s="48" customFormat="1" ht="15" customHeight="1">
      <c r="A612" s="223">
        <v>632</v>
      </c>
      <c r="B612" s="169" t="s">
        <v>1109</v>
      </c>
      <c r="C612" s="53" t="s">
        <v>1299</v>
      </c>
      <c r="D612" s="13"/>
      <c r="E612" s="132"/>
      <c r="F612" s="132"/>
      <c r="G612" s="152"/>
      <c r="H612" s="152"/>
      <c r="I612" s="66"/>
      <c r="J612" s="66"/>
      <c r="K612" s="52"/>
      <c r="L612" s="54"/>
      <c r="M612" s="55"/>
      <c r="N612" s="54"/>
      <c r="O612" s="55"/>
      <c r="P612" s="54"/>
      <c r="Q612" s="55"/>
      <c r="R612" s="54">
        <v>0.3</v>
      </c>
      <c r="S612" s="55">
        <v>38565</v>
      </c>
      <c r="T612" s="54">
        <v>0.3</v>
      </c>
      <c r="U612" s="55">
        <v>38565</v>
      </c>
      <c r="V612" s="56"/>
      <c r="W612" s="55"/>
      <c r="X612" s="56"/>
      <c r="Y612" s="55"/>
      <c r="Z612" s="56"/>
      <c r="AA612" s="55"/>
      <c r="AB612" s="56"/>
      <c r="AC612" s="55"/>
      <c r="AD612" s="56"/>
      <c r="AE612" s="55"/>
      <c r="AF612" s="56"/>
      <c r="AG612" s="56" t="str">
        <f>IF(ISBLANK(AF612),"",0.000001/AF612)</f>
        <v/>
      </c>
      <c r="AH612" s="55"/>
      <c r="AI612" s="56"/>
      <c r="AJ612" s="55"/>
      <c r="AK612" s="56"/>
      <c r="AL612" s="55"/>
      <c r="AM612" s="54"/>
      <c r="AN612" s="54" t="str">
        <f t="shared" si="202"/>
        <v/>
      </c>
      <c r="AO612" s="55"/>
      <c r="AP612" s="54">
        <v>0.3</v>
      </c>
      <c r="AQ612" s="55">
        <v>38565</v>
      </c>
      <c r="AR612" s="54"/>
      <c r="AS612" s="55"/>
      <c r="AT612" s="54"/>
      <c r="AU612" s="56" t="str">
        <f t="shared" si="214"/>
        <v/>
      </c>
      <c r="AV612" s="56"/>
      <c r="AW612" s="54"/>
      <c r="AX612" s="54"/>
      <c r="AY612" s="69" t="str">
        <f t="shared" si="200"/>
        <v/>
      </c>
      <c r="AZ612" s="69"/>
      <c r="BA612" s="50"/>
      <c r="BB612" s="51"/>
      <c r="BC612" s="51"/>
      <c r="BD612" s="149" t="str">
        <f t="shared" si="204"/>
        <v>--</v>
      </c>
      <c r="BE612" s="150" t="str">
        <f t="shared" si="201"/>
        <v>--</v>
      </c>
      <c r="BF612" s="150" t="str">
        <f t="shared" si="213"/>
        <v>--</v>
      </c>
      <c r="BG612" s="151" t="str">
        <f t="shared" si="205"/>
        <v>--</v>
      </c>
      <c r="BH612" s="149" t="str">
        <f t="shared" si="209"/>
        <v>--</v>
      </c>
      <c r="BI612" s="150" t="str">
        <f t="shared" si="210"/>
        <v>--</v>
      </c>
      <c r="BJ612" s="150" t="str">
        <f t="shared" si="211"/>
        <v>--</v>
      </c>
      <c r="BK612" s="151" t="str">
        <f t="shared" si="215"/>
        <v>--</v>
      </c>
      <c r="BL612" s="49" t="str">
        <f t="shared" si="207"/>
        <v/>
      </c>
      <c r="BM612" s="50" t="str">
        <f t="shared" si="208"/>
        <v/>
      </c>
      <c r="BN612" s="49" t="str">
        <f t="shared" si="198"/>
        <v/>
      </c>
      <c r="BO612" s="50" t="str">
        <f t="shared" si="199"/>
        <v/>
      </c>
      <c r="BP612" s="50"/>
      <c r="BQ612" s="50"/>
      <c r="BR612" s="51"/>
      <c r="BS612" s="51"/>
      <c r="BT612" s="51"/>
      <c r="BU612" s="51"/>
      <c r="BV612" s="50">
        <v>1</v>
      </c>
      <c r="BW612" s="50">
        <v>1</v>
      </c>
      <c r="BX612" s="50">
        <v>1</v>
      </c>
      <c r="BY612" s="50">
        <v>1</v>
      </c>
    </row>
    <row r="613" spans="1:77" s="48" customFormat="1" ht="15" customHeight="1">
      <c r="A613" s="223">
        <v>633</v>
      </c>
      <c r="B613" s="169" t="s">
        <v>1110</v>
      </c>
      <c r="C613" s="53" t="s">
        <v>1111</v>
      </c>
      <c r="D613" s="13"/>
      <c r="E613" s="132"/>
      <c r="F613" s="132"/>
      <c r="G613" s="152"/>
      <c r="H613" s="152"/>
      <c r="I613" s="66"/>
      <c r="J613" s="66"/>
      <c r="K613" s="52"/>
      <c r="L613" s="54"/>
      <c r="M613" s="55"/>
      <c r="N613" s="54"/>
      <c r="O613" s="55"/>
      <c r="P613" s="54"/>
      <c r="Q613" s="55"/>
      <c r="R613" s="54"/>
      <c r="S613" s="55"/>
      <c r="T613" s="54"/>
      <c r="U613" s="55"/>
      <c r="V613" s="54"/>
      <c r="W613" s="55"/>
      <c r="X613" s="56"/>
      <c r="Y613" s="55"/>
      <c r="Z613" s="56"/>
      <c r="AA613" s="56"/>
      <c r="AB613" s="56"/>
      <c r="AC613" s="56"/>
      <c r="AD613" s="56"/>
      <c r="AE613" s="55"/>
      <c r="AF613" s="56"/>
      <c r="AG613" s="56" t="str">
        <f>IF(ISBLANK(AF613),"",0.000001/AF613)</f>
        <v/>
      </c>
      <c r="AH613" s="55"/>
      <c r="AI613" s="56"/>
      <c r="AJ613" s="56"/>
      <c r="AK613" s="56"/>
      <c r="AL613" s="56"/>
      <c r="AM613" s="54"/>
      <c r="AN613" s="54" t="str">
        <f t="shared" si="202"/>
        <v/>
      </c>
      <c r="AO613" s="55"/>
      <c r="AP613" s="54"/>
      <c r="AQ613" s="55"/>
      <c r="AR613" s="54"/>
      <c r="AS613" s="55"/>
      <c r="AT613" s="54"/>
      <c r="AU613" s="56" t="str">
        <f t="shared" si="214"/>
        <v/>
      </c>
      <c r="AV613" s="56"/>
      <c r="AW613" s="54"/>
      <c r="AX613" s="54"/>
      <c r="AY613" s="69" t="str">
        <f t="shared" si="200"/>
        <v/>
      </c>
      <c r="AZ613" s="69"/>
      <c r="BA613" s="50"/>
      <c r="BB613" s="51"/>
      <c r="BC613" s="51"/>
      <c r="BD613" s="149" t="str">
        <f t="shared" si="204"/>
        <v>--</v>
      </c>
      <c r="BE613" s="150" t="str">
        <f t="shared" si="201"/>
        <v>--</v>
      </c>
      <c r="BF613" s="150" t="str">
        <f t="shared" si="213"/>
        <v>--</v>
      </c>
      <c r="BG613" s="151" t="str">
        <f t="shared" si="205"/>
        <v>--</v>
      </c>
      <c r="BH613" s="149" t="str">
        <f t="shared" si="209"/>
        <v>--</v>
      </c>
      <c r="BI613" s="150" t="str">
        <f t="shared" si="210"/>
        <v>--</v>
      </c>
      <c r="BJ613" s="150" t="str">
        <f t="shared" si="211"/>
        <v>--</v>
      </c>
      <c r="BK613" s="151" t="str">
        <f t="shared" si="215"/>
        <v>--</v>
      </c>
      <c r="BL613" s="49" t="str">
        <f t="shared" si="207"/>
        <v/>
      </c>
      <c r="BM613" s="50" t="str">
        <f t="shared" si="208"/>
        <v/>
      </c>
      <c r="BN613" s="49" t="str">
        <f t="shared" si="198"/>
        <v/>
      </c>
      <c r="BO613" s="50" t="str">
        <f t="shared" si="199"/>
        <v/>
      </c>
      <c r="BP613" s="50"/>
      <c r="BQ613" s="50"/>
      <c r="BR613" s="51"/>
      <c r="BS613" s="51"/>
      <c r="BT613" s="51"/>
      <c r="BU613" s="51"/>
      <c r="BV613" s="50">
        <v>1</v>
      </c>
      <c r="BW613" s="50">
        <v>1</v>
      </c>
      <c r="BX613" s="50">
        <v>1</v>
      </c>
      <c r="BY613" s="50">
        <v>1</v>
      </c>
    </row>
    <row r="614" spans="1:77">
      <c r="C614" s="48"/>
      <c r="L614" s="48"/>
      <c r="M614" s="55"/>
      <c r="N614" s="48"/>
      <c r="O614" s="55"/>
      <c r="P614" s="48"/>
      <c r="Q614" s="55"/>
      <c r="R614" s="48"/>
      <c r="S614" s="55"/>
      <c r="T614" s="48"/>
      <c r="U614" s="55"/>
      <c r="V614" s="48"/>
      <c r="W614" s="55"/>
      <c r="X614" s="48"/>
      <c r="Y614" s="14"/>
      <c r="Z614" s="48"/>
      <c r="AA614" s="48"/>
      <c r="AB614" s="48"/>
      <c r="AC614" s="48"/>
      <c r="AD614" s="48"/>
      <c r="AE614" s="48"/>
      <c r="AF614" s="48"/>
      <c r="AG614" s="48"/>
      <c r="AH614" s="48"/>
      <c r="AI614" s="48"/>
      <c r="AJ614" s="48"/>
      <c r="AK614" s="48"/>
      <c r="AL614" s="48"/>
      <c r="AM614" s="48"/>
      <c r="AN614" s="54"/>
      <c r="AO614" s="55"/>
      <c r="AP614" s="48"/>
      <c r="AQ614" s="48"/>
      <c r="AR614" s="48"/>
      <c r="AS614" s="9"/>
      <c r="BD614" s="174"/>
      <c r="BE614" s="175"/>
      <c r="BF614" s="15"/>
      <c r="BG614" s="15"/>
      <c r="BH614" s="174"/>
      <c r="BI614" s="175"/>
      <c r="BJ614" s="50"/>
      <c r="BK614" s="50"/>
      <c r="BM614" s="50"/>
      <c r="BO614" s="50"/>
      <c r="BP614" s="82"/>
      <c r="BX614" s="15"/>
      <c r="BY614" s="15"/>
    </row>
    <row r="615" spans="1:77">
      <c r="U615" s="9"/>
      <c r="W615" s="9"/>
      <c r="AO615" s="9"/>
      <c r="AS615" s="9"/>
      <c r="BD615" s="176"/>
      <c r="BE615" s="176"/>
      <c r="BF615" s="177"/>
      <c r="BG615" s="178"/>
      <c r="BH615" s="176"/>
      <c r="BI615" s="176"/>
      <c r="BJ615" s="177"/>
      <c r="BK615" s="178"/>
      <c r="BO615" s="50"/>
    </row>
    <row r="616" spans="1:77" s="140" customFormat="1">
      <c r="B616" s="173" t="s">
        <v>1163</v>
      </c>
      <c r="D616" s="10"/>
      <c r="E616" s="182"/>
      <c r="F616" s="182"/>
      <c r="G616" s="183"/>
      <c r="H616" s="183"/>
      <c r="I616" s="141"/>
      <c r="J616" s="141"/>
      <c r="K616" s="141"/>
      <c r="AO616" s="142"/>
      <c r="AS616" s="142"/>
      <c r="AY616" s="141"/>
      <c r="AZ616" s="141"/>
      <c r="BE616" s="179"/>
      <c r="BH616" s="180"/>
      <c r="BI616" s="181"/>
      <c r="BO616" s="143"/>
      <c r="BP616" s="141"/>
      <c r="BQ616" s="141"/>
      <c r="BV616" s="141"/>
      <c r="BW616" s="141"/>
    </row>
    <row r="617" spans="1:77" s="48" customFormat="1">
      <c r="A617" s="223">
        <v>608</v>
      </c>
      <c r="B617" s="169" t="s">
        <v>1048</v>
      </c>
      <c r="C617" s="53" t="s">
        <v>1164</v>
      </c>
      <c r="D617" s="13"/>
      <c r="E617" s="132">
        <v>0.2</v>
      </c>
      <c r="F617" s="132">
        <f>AN617</f>
        <v>0.47619047619047622</v>
      </c>
      <c r="G617" s="152">
        <v>43231</v>
      </c>
      <c r="H617" s="152"/>
      <c r="I617" s="66" t="s">
        <v>24</v>
      </c>
      <c r="J617" s="66"/>
      <c r="K617" s="52" t="s">
        <v>25</v>
      </c>
      <c r="L617" s="54">
        <v>2.1</v>
      </c>
      <c r="M617" s="55">
        <v>41913</v>
      </c>
      <c r="N617" s="54">
        <v>2.1</v>
      </c>
      <c r="O617" s="55">
        <v>41913</v>
      </c>
      <c r="P617" s="54"/>
      <c r="Q617" s="55"/>
      <c r="R617" s="54"/>
      <c r="S617" s="55"/>
      <c r="T617" s="54"/>
      <c r="U617" s="55"/>
      <c r="V617" s="56"/>
      <c r="W617" s="55"/>
      <c r="X617" s="56"/>
      <c r="Y617" s="55"/>
      <c r="Z617" s="56"/>
      <c r="AA617" s="55"/>
      <c r="AB617" s="56">
        <v>600</v>
      </c>
      <c r="AC617" s="55">
        <v>36617</v>
      </c>
      <c r="AD617" s="56"/>
      <c r="AE617" s="55"/>
      <c r="AF617" s="56">
        <v>1.9999999999999999E-6</v>
      </c>
      <c r="AG617" s="56">
        <f>IF(ISBLANK(AF617),"",0.000001/AF617)</f>
        <v>0.5</v>
      </c>
      <c r="AH617" s="55">
        <v>33147</v>
      </c>
      <c r="AI617" s="56"/>
      <c r="AJ617" s="55"/>
      <c r="AK617" s="56">
        <v>2</v>
      </c>
      <c r="AL617" s="55">
        <v>40787</v>
      </c>
      <c r="AM617" s="54">
        <v>2.0999999999999998E-6</v>
      </c>
      <c r="AN617" s="54">
        <f>IF(ISBLANK(AM617),"",0.000001/AM617)</f>
        <v>0.47619047619047622</v>
      </c>
      <c r="AO617" s="55">
        <v>40787</v>
      </c>
      <c r="AP617" s="54"/>
      <c r="AQ617" s="55"/>
      <c r="AR617" s="54"/>
      <c r="AS617" s="55"/>
      <c r="AT617" s="54"/>
      <c r="AU617" s="56" t="str">
        <f>IF(ISBLANK(AT617),"",0.000001/(AT617/1000))</f>
        <v/>
      </c>
      <c r="AV617" s="56"/>
      <c r="AW617" s="54"/>
      <c r="AX617" s="54"/>
      <c r="AY617" s="69"/>
      <c r="AZ617" s="69"/>
      <c r="BA617" s="50"/>
      <c r="BB617" s="51"/>
      <c r="BC617" s="51"/>
      <c r="BD617" s="149">
        <f>IF(AND(G617="",AH617="",AO617="",AV617=""), "--", IF(AND(G617&gt;=AH617,G617&gt;=AO617,G617&gt;=AV617), F617, IF(AND(AH617&gt;=AO617,AH617&gt;=AV617), AG617, IF(AO617&gt;=AV617, AN617, IF(ISNUMBER(AV617), AU617, "--")))))</f>
        <v>0.47619047619047622</v>
      </c>
      <c r="BE617" s="150" t="str">
        <f>IF(BD617="--","--", IF(BD617=F617,"A","--"))</f>
        <v>A</v>
      </c>
      <c r="BF617" s="150" t="str">
        <f>IF(BD617="--","--", IF(BD617=AG617,"O", IF(BD617=AN617,"I", IF(BD617=AU617,"P", IF(BD617=F617,"A")))))</f>
        <v>I</v>
      </c>
      <c r="BG617" s="151">
        <f>IF(AND(G617="",AH617="",AO617="",AV617=""), "--", IF(AND(G617&gt;=AH617,G617&gt;=AO617,G617&gt;=AV617), G617, IF(AND(AH617&gt;=AO617,AH617&gt;=AV617), AH617, IF(AO617&gt;=AV617, AO617, IF(ISNUMBER(AV617), AV617, "--")))))</f>
        <v>43231</v>
      </c>
      <c r="BH617" s="77"/>
      <c r="BI617" s="50"/>
      <c r="BJ617" s="50"/>
      <c r="BK617" s="50"/>
      <c r="BL617" s="49">
        <f>IF(ISNUMBER(J617),J617,IF(ISNUMBER(P617),P617,IF(ISNUMBER(X617),X617,IF(ISNUMBER(N617),N617,""))))</f>
        <v>2.1</v>
      </c>
      <c r="BM617" s="50" t="str">
        <f>IF(COUNTBLANK(BL617),"",IF(BL617=J617,"S",IF(BL617=P617,"T",IF(BL617=X617,"O",IF(BL617=N617,"Tint","")))))</f>
        <v>Tint</v>
      </c>
      <c r="BN617" s="49">
        <f>IF(AND(ISNUMBER(BL617),ISNUMBER(BH617),BL617&lt;BH617),BH617,BL617)</f>
        <v>2.1</v>
      </c>
      <c r="BO617" s="50" t="str">
        <f>IF(COUNTBLANK(BL617),"", IF(BN617=BL617,BM617,#REF!))</f>
        <v>Tint</v>
      </c>
      <c r="BP617" s="77">
        <f>BD617</f>
        <v>0.47619047619047622</v>
      </c>
      <c r="BQ617" s="104"/>
      <c r="BR617" s="102">
        <f>ROUND(BS617/BD617,0)</f>
        <v>26</v>
      </c>
      <c r="BS617" s="49">
        <f>(70*365*24)/((2+4+6)*250*8)*BD617</f>
        <v>12.166666666666668</v>
      </c>
      <c r="BT617" s="78">
        <f>ROUND(BS617/BU617,1)</f>
        <v>1</v>
      </c>
      <c r="BU617" s="49">
        <f>(70*365*24)/((2+4+6)*250*8)*$BD617</f>
        <v>12.166666666666668</v>
      </c>
      <c r="BV617" s="50">
        <v>1</v>
      </c>
      <c r="BW617" s="50">
        <v>1</v>
      </c>
      <c r="BX617" s="50"/>
      <c r="BY617" s="50"/>
    </row>
    <row r="618" spans="1:77" s="48" customFormat="1">
      <c r="A618" s="223">
        <v>608</v>
      </c>
      <c r="B618" s="169" t="s">
        <v>1048</v>
      </c>
      <c r="C618" s="53" t="s">
        <v>1165</v>
      </c>
      <c r="D618" s="13"/>
      <c r="E618" s="132">
        <v>0.2</v>
      </c>
      <c r="F618" s="132">
        <f>AN618</f>
        <v>1</v>
      </c>
      <c r="G618" s="152">
        <v>43231</v>
      </c>
      <c r="H618" s="152"/>
      <c r="I618" s="66" t="s">
        <v>24</v>
      </c>
      <c r="J618" s="66"/>
      <c r="K618" s="52" t="s">
        <v>25</v>
      </c>
      <c r="L618" s="54">
        <v>2.1</v>
      </c>
      <c r="M618" s="55">
        <v>41913</v>
      </c>
      <c r="N618" s="54">
        <v>2.1</v>
      </c>
      <c r="O618" s="55">
        <v>41913</v>
      </c>
      <c r="P618" s="54"/>
      <c r="Q618" s="55"/>
      <c r="R618" s="54"/>
      <c r="S618" s="55"/>
      <c r="T618" s="54"/>
      <c r="U618" s="55"/>
      <c r="V618" s="56"/>
      <c r="W618" s="55"/>
      <c r="X618" s="56"/>
      <c r="Y618" s="55"/>
      <c r="Z618" s="56"/>
      <c r="AA618" s="55"/>
      <c r="AB618" s="56">
        <v>600</v>
      </c>
      <c r="AC618" s="55">
        <v>36617</v>
      </c>
      <c r="AD618" s="56"/>
      <c r="AE618" s="55"/>
      <c r="AF618" s="56">
        <v>1.9999999999999999E-6</v>
      </c>
      <c r="AG618" s="56">
        <f>IF(ISBLANK(AF618),"",0.000001/AF618)</f>
        <v>0.5</v>
      </c>
      <c r="AH618" s="55">
        <v>33147</v>
      </c>
      <c r="AI618" s="56"/>
      <c r="AJ618" s="55"/>
      <c r="AK618" s="56">
        <v>2</v>
      </c>
      <c r="AL618" s="55">
        <v>40787</v>
      </c>
      <c r="AM618" s="54">
        <v>9.9999999999999995E-7</v>
      </c>
      <c r="AN618" s="54">
        <f>IF(ISBLANK(AM618),"",0.000001/AM618)</f>
        <v>1</v>
      </c>
      <c r="AO618" s="55">
        <v>40787</v>
      </c>
      <c r="AP618" s="54"/>
      <c r="AQ618" s="55"/>
      <c r="AR618" s="54"/>
      <c r="AS618" s="55"/>
      <c r="AT618" s="54"/>
      <c r="AU618" s="56" t="str">
        <f>IF(ISBLANK(AT618),"",0.000001/(AT618/1000))</f>
        <v/>
      </c>
      <c r="AV618" s="56"/>
      <c r="AW618" s="54"/>
      <c r="AX618" s="54"/>
      <c r="AY618" s="69"/>
      <c r="AZ618" s="69"/>
      <c r="BA618" s="50"/>
      <c r="BB618" s="51"/>
      <c r="BC618" s="51"/>
      <c r="BD618" s="149">
        <f>IF(AND(G618="",AH618="",AO618="",AV618=""), "--", IF(AND(G618&gt;=AH618,G618&gt;=AO618,G618&gt;=AV618), F618, IF(AND(AH618&gt;=AO618,AH618&gt;=AV618), AG618, IF(AO618&gt;=AV618, AN618, IF(ISNUMBER(AV618), AU618, "--")))))</f>
        <v>1</v>
      </c>
      <c r="BE618" s="150" t="str">
        <f>IF(BD618="--","--", IF(BD618=F618,"A","--"))</f>
        <v>A</v>
      </c>
      <c r="BF618" s="150" t="str">
        <f>IF(BD618="--","--", IF(BD618=AG618,"O", IF(BD618=AN618,"I", IF(BD618=AU618,"P", IF(BD618=F618,"A")))))</f>
        <v>I</v>
      </c>
      <c r="BG618" s="151">
        <f>IF(AND(G618="",AH618="",AO618="",AV618=""), "--", IF(AND(G618&gt;=AH618,G618&gt;=AO618,G618&gt;=AV618), G618, IF(AND(AH618&gt;=AO618,AH618&gt;=AV618), AH618, IF(AO618&gt;=AV618, AO618, IF(ISNUMBER(AV618), AV618, "--")))))</f>
        <v>43231</v>
      </c>
      <c r="BH618" s="77"/>
      <c r="BI618" s="50"/>
      <c r="BJ618" s="50"/>
      <c r="BK618" s="50"/>
      <c r="BL618" s="49">
        <f>IF(ISNUMBER(J618),J618,IF(ISNUMBER(P618),P618,IF(ISNUMBER(X618),X618,IF(ISNUMBER(N618),N618,""))))</f>
        <v>2.1</v>
      </c>
      <c r="BM618" s="50" t="str">
        <f>IF(COUNTBLANK(BL618),"",IF(BL618=J618,"S",IF(BL618=P618,"T",IF(BL618=X618,"O",IF(BL618=N618,"Tint","")))))</f>
        <v>Tint</v>
      </c>
      <c r="BN618" s="49">
        <f>IF(AND(ISNUMBER(BL618),ISNUMBER(BH618),BL618&lt;BH618),BH618,BL618)</f>
        <v>2.1</v>
      </c>
      <c r="BO618" s="50" t="str">
        <f>IF(COUNTBLANK(BL618),"", IF(BN618=BL618,BM618,#REF!))</f>
        <v>Tint</v>
      </c>
      <c r="BP618" s="77">
        <f>BD618</f>
        <v>1</v>
      </c>
      <c r="BQ618" s="104"/>
      <c r="BR618" s="102">
        <f>ROUND(BS618/BD618,0)</f>
        <v>26</v>
      </c>
      <c r="BS618" s="49">
        <f>(70*365*24)/((2+4+6)*250*8)*BD618</f>
        <v>25.55</v>
      </c>
      <c r="BT618" s="78">
        <f>ROUND(BS618/BU618,1)</f>
        <v>1</v>
      </c>
      <c r="BU618" s="49">
        <f>(70*365*24)/((2+4+6)*250*8)*$BD618</f>
        <v>25.55</v>
      </c>
      <c r="BV618" s="50">
        <v>1</v>
      </c>
      <c r="BW618" s="50">
        <v>1</v>
      </c>
      <c r="BX618" s="50"/>
      <c r="BY618" s="50"/>
    </row>
    <row r="619" spans="1:77" s="48" customFormat="1">
      <c r="A619" s="223">
        <v>608</v>
      </c>
      <c r="B619" s="169" t="s">
        <v>1048</v>
      </c>
      <c r="C619" s="53" t="s">
        <v>1166</v>
      </c>
      <c r="D619" s="13"/>
      <c r="E619" s="132">
        <v>0.2</v>
      </c>
      <c r="F619" s="132">
        <f>AN619</f>
        <v>1</v>
      </c>
      <c r="G619" s="152">
        <v>43231</v>
      </c>
      <c r="H619" s="152"/>
      <c r="I619" s="66" t="s">
        <v>24</v>
      </c>
      <c r="J619" s="66"/>
      <c r="K619" s="52" t="s">
        <v>25</v>
      </c>
      <c r="L619" s="54">
        <v>2.1</v>
      </c>
      <c r="M619" s="55">
        <v>41913</v>
      </c>
      <c r="N619" s="54">
        <v>2.1</v>
      </c>
      <c r="O619" s="55">
        <v>41913</v>
      </c>
      <c r="P619" s="54"/>
      <c r="Q619" s="55"/>
      <c r="R619" s="54"/>
      <c r="S619" s="55"/>
      <c r="T619" s="54"/>
      <c r="U619" s="55"/>
      <c r="V619" s="56"/>
      <c r="W619" s="55"/>
      <c r="X619" s="56"/>
      <c r="Y619" s="55"/>
      <c r="Z619" s="56"/>
      <c r="AA619" s="55"/>
      <c r="AB619" s="56">
        <v>600</v>
      </c>
      <c r="AC619" s="55">
        <v>36617</v>
      </c>
      <c r="AD619" s="56"/>
      <c r="AE619" s="55"/>
      <c r="AF619" s="56">
        <v>1.9999999999999999E-6</v>
      </c>
      <c r="AG619" s="56">
        <f>IF(ISBLANK(AF619),"",0.000001/AF619)</f>
        <v>0.5</v>
      </c>
      <c r="AH619" s="55">
        <v>33147</v>
      </c>
      <c r="AI619" s="56"/>
      <c r="AJ619" s="55"/>
      <c r="AK619" s="56">
        <v>2</v>
      </c>
      <c r="AL619" s="55">
        <v>40787</v>
      </c>
      <c r="AM619" s="54">
        <v>9.9999999999999995E-7</v>
      </c>
      <c r="AN619" s="54">
        <f>IF(ISBLANK(AM619),"",0.000001/AM619)</f>
        <v>1</v>
      </c>
      <c r="AO619" s="55">
        <v>40787</v>
      </c>
      <c r="AP619" s="54"/>
      <c r="AQ619" s="55"/>
      <c r="AR619" s="54"/>
      <c r="AS619" s="55"/>
      <c r="AT619" s="54"/>
      <c r="AU619" s="56" t="str">
        <f>IF(ISBLANK(AT619),"",0.000001/(AT619/1000))</f>
        <v/>
      </c>
      <c r="AV619" s="56"/>
      <c r="AW619" s="54"/>
      <c r="AX619" s="54"/>
      <c r="AY619" s="69"/>
      <c r="AZ619" s="69"/>
      <c r="BA619" s="50"/>
      <c r="BB619" s="51"/>
      <c r="BC619" s="51"/>
      <c r="BD619" s="149">
        <f>IF(AND(G619="",AH619="",AO619="",AV619=""), "--", IF(AND(G619&gt;=AH619,G619&gt;=AO619,G619&gt;=AV619), F619, IF(AND(AH619&gt;=AO619,AH619&gt;=AV619), AG619, IF(AO619&gt;=AV619, AN619, IF(ISNUMBER(AV619), AU619, "--")))))</f>
        <v>1</v>
      </c>
      <c r="BE619" s="150" t="str">
        <f>IF(BD619="--","--", IF(BD619=F619,"A","--"))</f>
        <v>A</v>
      </c>
      <c r="BF619" s="150" t="str">
        <f>IF(BD619="--","--", IF(BD619=AG619,"O", IF(BD619=AN619,"I", IF(BD619=AU619,"P", IF(BD619=F619,"A")))))</f>
        <v>I</v>
      </c>
      <c r="BG619" s="151">
        <f>IF(AND(G619="",AH619="",AO619="",AV619=""), "--", IF(AND(G619&gt;=AH619,G619&gt;=AO619,G619&gt;=AV619), G619, IF(AND(AH619&gt;=AO619,AH619&gt;=AV619), AH619, IF(AO619&gt;=AV619, AO619, IF(ISNUMBER(AV619), AV619, "--")))))</f>
        <v>43231</v>
      </c>
      <c r="BH619" s="77"/>
      <c r="BI619" s="50"/>
      <c r="BJ619" s="50"/>
      <c r="BK619" s="50"/>
      <c r="BL619" s="49">
        <f>IF(ISNUMBER(J619),J619,IF(ISNUMBER(P619),P619,IF(ISNUMBER(X619),X619,IF(ISNUMBER(N619),N619,""))))</f>
        <v>2.1</v>
      </c>
      <c r="BM619" s="50" t="str">
        <f>IF(COUNTBLANK(BL619),"",IF(BL619=J619,"S",IF(BL619=P619,"T",IF(BL619=X619,"O",IF(BL619=N619,"Tint","")))))</f>
        <v>Tint</v>
      </c>
      <c r="BN619" s="49">
        <f>IF(AND(ISNUMBER(BL619),ISNUMBER(BH619),BL619&lt;BH619),BH619,BL619)</f>
        <v>2.1</v>
      </c>
      <c r="BO619" s="50" t="str">
        <f>IF(COUNTBLANK(BL619),"", IF(BN619=BL619,BM619,#REF!))</f>
        <v>Tint</v>
      </c>
      <c r="BP619" s="77">
        <f>(70*365*24)/((2*10+4*3+10*3+54*1)*365*24)*BD619</f>
        <v>0.60344827586206895</v>
      </c>
      <c r="BQ619" s="104">
        <f>ROUND(BD619/BP619,1)</f>
        <v>1.7</v>
      </c>
      <c r="BR619" s="102">
        <f>ROUND(BS619/BD619,0)</f>
        <v>26</v>
      </c>
      <c r="BS619" s="49">
        <f>(70*365*24)/((2+4+6)*250*8)*BD619</f>
        <v>25.55</v>
      </c>
      <c r="BT619" s="78">
        <f>ROUND(BS619/BU619,1)</f>
        <v>4.2</v>
      </c>
      <c r="BU619" s="49">
        <f>(70*365*24)/((2*10+4*3+6*3)*250*8)*$BD619</f>
        <v>6.1319999999999997</v>
      </c>
      <c r="BV619" s="50">
        <v>1</v>
      </c>
      <c r="BW619" s="50">
        <v>1</v>
      </c>
      <c r="BX619" s="50"/>
      <c r="BY619" s="50"/>
    </row>
    <row r="620" spans="1:77">
      <c r="AO620" s="9"/>
      <c r="BB620" s="135" t="s">
        <v>1468</v>
      </c>
      <c r="BD620" s="83">
        <f>1/(1/BD617+1/BD618+1/BD619)</f>
        <v>0.24390243902439027</v>
      </c>
      <c r="BP620" s="83">
        <f>1/(1/BP617+1/BP618+1/BP619)</f>
        <v>0.21021021021021022</v>
      </c>
      <c r="BQ620" s="101">
        <f>ROUND(BD620/BP620,1)</f>
        <v>1.2</v>
      </c>
      <c r="BR620" s="102">
        <f>ROUND(BS620/BD620,0)</f>
        <v>26</v>
      </c>
      <c r="BS620" s="84">
        <f>1/(1/BS617+1/BS618+1/BS619)</f>
        <v>6.2317073170731714</v>
      </c>
      <c r="BT620" s="103">
        <f>ROUND(BS620/BU620,1)</f>
        <v>1.8</v>
      </c>
      <c r="BU620" s="84">
        <f>1/(1/BU617+1/BU618+1/BU619)</f>
        <v>3.51605504587156</v>
      </c>
      <c r="BX620" s="48"/>
    </row>
    <row r="621" spans="1:77" s="48" customFormat="1" ht="32.25" customHeight="1">
      <c r="B621" s="166"/>
      <c r="D621" s="10"/>
      <c r="E621" s="144"/>
      <c r="F621" s="144"/>
      <c r="G621" s="145"/>
      <c r="H621" s="145"/>
      <c r="I621" s="69"/>
      <c r="J621" s="69"/>
      <c r="K621" s="69"/>
      <c r="AO621" s="55"/>
      <c r="AY621" s="69"/>
      <c r="AZ621" s="69"/>
      <c r="BH621" s="54"/>
      <c r="BP621" s="69"/>
      <c r="BQ621" s="284" t="s">
        <v>1303</v>
      </c>
      <c r="BT621" s="48" t="s">
        <v>1303</v>
      </c>
      <c r="BV621" s="69"/>
      <c r="BW621" s="69"/>
    </row>
    <row r="622" spans="1:77" s="48" customFormat="1">
      <c r="B622" s="293" t="s">
        <v>1478</v>
      </c>
      <c r="D622" s="10"/>
      <c r="E622" s="144"/>
      <c r="F622" s="144"/>
      <c r="G622" s="145"/>
      <c r="H622" s="145"/>
      <c r="I622" s="69"/>
      <c r="J622" s="69"/>
      <c r="K622" s="69"/>
      <c r="AY622" s="69"/>
      <c r="AZ622" s="69"/>
      <c r="BH622" s="54"/>
      <c r="BP622" s="69"/>
      <c r="BQ622" s="221"/>
      <c r="BV622" s="69"/>
      <c r="BW622" s="69"/>
    </row>
    <row r="623" spans="1:77" s="48" customFormat="1">
      <c r="B623" s="166"/>
      <c r="D623" s="10"/>
      <c r="E623" s="144"/>
      <c r="F623" s="144"/>
      <c r="G623" s="145"/>
      <c r="H623" s="145"/>
      <c r="I623" s="69"/>
      <c r="J623" s="69"/>
      <c r="K623" s="69"/>
      <c r="AY623" s="69"/>
      <c r="AZ623" s="69"/>
      <c r="BH623" s="54"/>
      <c r="BP623" s="69"/>
      <c r="BQ623" s="69"/>
      <c r="BV623" s="69"/>
      <c r="BW623" s="69"/>
    </row>
    <row r="624" spans="1:77" s="48" customFormat="1">
      <c r="D624" s="305" t="s">
        <v>1496</v>
      </c>
      <c r="E624" s="144"/>
      <c r="F624" s="144"/>
      <c r="G624" s="145"/>
      <c r="H624" s="145"/>
      <c r="I624" s="69"/>
      <c r="J624" s="69"/>
      <c r="K624" s="69"/>
      <c r="AY624" s="69"/>
      <c r="AZ624" s="69"/>
      <c r="BH624" s="54"/>
      <c r="BP624" s="69"/>
      <c r="BQ624" s="69"/>
      <c r="BV624" s="69"/>
      <c r="BW624" s="69"/>
    </row>
    <row r="625" spans="2:75" s="48" customFormat="1">
      <c r="D625" s="305" t="s">
        <v>1497</v>
      </c>
      <c r="E625" s="144"/>
      <c r="F625" s="144"/>
      <c r="G625" s="145"/>
      <c r="H625" s="145"/>
      <c r="I625" s="69"/>
      <c r="J625" s="69"/>
      <c r="K625" s="69"/>
      <c r="AY625" s="69"/>
      <c r="AZ625" s="69"/>
      <c r="BH625" s="54"/>
      <c r="BP625" s="69"/>
      <c r="BQ625" s="69"/>
      <c r="BV625" s="69"/>
      <c r="BW625" s="69"/>
    </row>
    <row r="626" spans="2:75" s="48" customFormat="1">
      <c r="B626" s="166"/>
      <c r="D626" s="10"/>
      <c r="E626" s="144"/>
      <c r="F626" s="144"/>
      <c r="G626" s="145"/>
      <c r="H626" s="145"/>
      <c r="I626" s="69"/>
      <c r="J626" s="69"/>
      <c r="K626" s="69"/>
      <c r="AY626" s="69"/>
      <c r="AZ626" s="69"/>
      <c r="BH626" s="54"/>
      <c r="BP626" s="69"/>
      <c r="BQ626" s="69"/>
      <c r="BV626" s="69"/>
      <c r="BW626" s="69"/>
    </row>
  </sheetData>
  <autoFilter ref="A6:BZ613" xr:uid="{00000000-0009-0000-0000-000001000000}"/>
  <mergeCells count="54">
    <mergeCell ref="BV3:BY3"/>
    <mergeCell ref="AM5:AM6"/>
    <mergeCell ref="BV5:BW5"/>
    <mergeCell ref="BX5:BY5"/>
    <mergeCell ref="BV4:BY4"/>
    <mergeCell ref="BD3:BG5"/>
    <mergeCell ref="BH3:BK5"/>
    <mergeCell ref="BP4:BQ4"/>
    <mergeCell ref="BR4:BU4"/>
    <mergeCell ref="BP3:BU3"/>
    <mergeCell ref="BA3:BC3"/>
    <mergeCell ref="AO5:AO6"/>
    <mergeCell ref="AN5:AN6"/>
    <mergeCell ref="AT3:AW4"/>
    <mergeCell ref="AW5:AW6"/>
    <mergeCell ref="AU5:AU6"/>
    <mergeCell ref="BD1:BO2"/>
    <mergeCell ref="BL4:BO4"/>
    <mergeCell ref="BL3:BO3"/>
    <mergeCell ref="AK3:AS3"/>
    <mergeCell ref="AM4:AS4"/>
    <mergeCell ref="AK4:AL4"/>
    <mergeCell ref="AY3:AY4"/>
    <mergeCell ref="AZ3:AZ4"/>
    <mergeCell ref="B3:B5"/>
    <mergeCell ref="L3:W3"/>
    <mergeCell ref="L4:W4"/>
    <mergeCell ref="E5:I5"/>
    <mergeCell ref="X4:AE4"/>
    <mergeCell ref="AD5:AD6"/>
    <mergeCell ref="L5:Q5"/>
    <mergeCell ref="R5:W5"/>
    <mergeCell ref="E3:I4"/>
    <mergeCell ref="X5:X6"/>
    <mergeCell ref="Y5:Y6"/>
    <mergeCell ref="Z5:Z6"/>
    <mergeCell ref="X3:AJ3"/>
    <mergeCell ref="AB5:AB6"/>
    <mergeCell ref="AG5:AG6"/>
    <mergeCell ref="AF4:AJ4"/>
    <mergeCell ref="AT5:AT6"/>
    <mergeCell ref="AA5:AA6"/>
    <mergeCell ref="AF5:AF6"/>
    <mergeCell ref="AH5:AH6"/>
    <mergeCell ref="AC5:AC6"/>
    <mergeCell ref="AE5:AE6"/>
    <mergeCell ref="AI5:AI6"/>
    <mergeCell ref="AJ5:AJ6"/>
    <mergeCell ref="AS5:AS6"/>
    <mergeCell ref="AQ5:AQ6"/>
    <mergeCell ref="AR5:AR6"/>
    <mergeCell ref="AP5:AP6"/>
    <mergeCell ref="AK5:AK6"/>
    <mergeCell ref="AL5:AL6"/>
  </mergeCells>
  <pageMargins left="0.25" right="0.25" top="0.75" bottom="0.75" header="0.3" footer="0.3"/>
  <pageSetup paperSize="17" fitToHeight="5" orientation="landscape" r:id="rId1"/>
  <ignoredErrors>
    <ignoredError sqref="BT620"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filterMode="1">
    <pageSetUpPr fitToPage="1"/>
  </sheetPr>
  <dimension ref="A1:O651"/>
  <sheetViews>
    <sheetView zoomScale="90" zoomScaleNormal="90" workbookViewId="0">
      <pane xSplit="2" ySplit="6" topLeftCell="C7" activePane="bottomRight" state="frozen"/>
      <selection pane="topRight" activeCell="C1" sqref="C1"/>
      <selection pane="bottomLeft" activeCell="A8" sqref="A8"/>
      <selection pane="bottomRight" activeCell="E1" sqref="E1"/>
    </sheetView>
  </sheetViews>
  <sheetFormatPr defaultRowHeight="14.4"/>
  <cols>
    <col min="1" max="1" width="12" customWidth="1"/>
    <col min="2" max="2" width="31.44140625" style="39" customWidth="1"/>
    <col min="3" max="4" width="9.77734375" style="61" customWidth="1"/>
    <col min="5" max="5" width="12.5546875" customWidth="1"/>
    <col min="6" max="6" width="12.5546875" style="208" customWidth="1"/>
    <col min="7" max="7" width="10.21875" customWidth="1"/>
    <col min="8" max="8" width="12.77734375" customWidth="1"/>
    <col min="9" max="9" width="12.77734375" style="208" customWidth="1"/>
    <col min="10" max="10" width="9.77734375" customWidth="1"/>
    <col min="11" max="11" width="10.5546875" customWidth="1"/>
    <col min="12" max="12" width="10.5546875" style="208" customWidth="1"/>
    <col min="13" max="13" width="10.21875" customWidth="1"/>
    <col min="14" max="14" width="9.44140625" customWidth="1"/>
    <col min="15" max="15" width="11" customWidth="1"/>
  </cols>
  <sheetData>
    <row r="1" spans="1:15">
      <c r="E1" s="226"/>
      <c r="F1" s="60"/>
      <c r="I1" s="60"/>
      <c r="K1" s="226"/>
      <c r="L1" s="60"/>
    </row>
    <row r="2" spans="1:15" ht="15.6">
      <c r="A2" s="108" t="s">
        <v>1198</v>
      </c>
      <c r="F2" s="60"/>
      <c r="I2" s="60"/>
      <c r="L2" s="60"/>
    </row>
    <row r="3" spans="1:15">
      <c r="E3" s="201"/>
      <c r="F3" s="60"/>
      <c r="H3" s="201"/>
      <c r="I3" s="60"/>
      <c r="K3" s="201"/>
      <c r="L3" s="60"/>
    </row>
    <row r="4" spans="1:15" ht="14.55" customHeight="1">
      <c r="A4" s="18"/>
      <c r="B4" s="19"/>
      <c r="C4" s="85"/>
      <c r="D4" s="85"/>
      <c r="E4" s="394" t="s">
        <v>1146</v>
      </c>
      <c r="F4" s="395"/>
      <c r="G4" s="396"/>
      <c r="H4" s="396"/>
      <c r="I4" s="397"/>
      <c r="J4" s="396"/>
      <c r="K4" s="396"/>
      <c r="L4" s="397"/>
      <c r="M4" s="398"/>
    </row>
    <row r="5" spans="1:15" ht="16.8">
      <c r="A5" s="20"/>
      <c r="B5" s="21"/>
      <c r="C5" s="86"/>
      <c r="D5" s="299" t="s">
        <v>1129</v>
      </c>
      <c r="E5" s="399" t="s">
        <v>1239</v>
      </c>
      <c r="F5" s="400"/>
      <c r="G5" s="398"/>
      <c r="H5" s="399" t="s">
        <v>1240</v>
      </c>
      <c r="I5" s="400"/>
      <c r="J5" s="398"/>
      <c r="K5" s="399" t="s">
        <v>1241</v>
      </c>
      <c r="L5" s="400"/>
      <c r="M5" s="398"/>
      <c r="N5" s="44"/>
      <c r="O5" s="45"/>
    </row>
    <row r="6" spans="1:15" ht="17.55" customHeight="1">
      <c r="A6" s="22" t="s">
        <v>1112</v>
      </c>
      <c r="B6" s="23" t="s">
        <v>1113</v>
      </c>
      <c r="C6" s="24" t="s">
        <v>1114</v>
      </c>
      <c r="D6" s="298" t="s">
        <v>1498</v>
      </c>
      <c r="E6" s="46" t="s">
        <v>1115</v>
      </c>
      <c r="F6" s="278" t="s">
        <v>1115</v>
      </c>
      <c r="G6" s="24" t="s">
        <v>1366</v>
      </c>
      <c r="H6" s="25" t="s">
        <v>1115</v>
      </c>
      <c r="I6" s="278" t="s">
        <v>1115</v>
      </c>
      <c r="J6" s="24" t="s">
        <v>1366</v>
      </c>
      <c r="K6" s="26" t="s">
        <v>1115</v>
      </c>
      <c r="L6" s="278" t="s">
        <v>1115</v>
      </c>
      <c r="M6" s="24" t="s">
        <v>1366</v>
      </c>
      <c r="N6" s="296" t="s">
        <v>1126</v>
      </c>
      <c r="O6" s="295" t="s">
        <v>1127</v>
      </c>
    </row>
    <row r="7" spans="1:15">
      <c r="A7" t="str">
        <f>IF(ISBLANK(ToxData!B7),"",ToxData!B7)</f>
        <v>75-07-0</v>
      </c>
      <c r="B7" s="39" t="str">
        <f>IF(ISBLANK(ToxData!C7),"",ToxData!C7)</f>
        <v>Acetaldehyde</v>
      </c>
      <c r="D7" s="61" t="str">
        <f>IF(ToxData!D7="","--",ToxData!D7)</f>
        <v>HI3</v>
      </c>
      <c r="E7" s="123">
        <f>IF(ISBLANK(ToxData!BD7),"",ToxData!BD7)</f>
        <v>0.45454545454545447</v>
      </c>
      <c r="F7" s="193">
        <f>IF(E7="--","--",ROUND(E7,2-(1+INT(LOG10(ABS(E7))))))</f>
        <v>0.45</v>
      </c>
      <c r="G7" s="124" t="str">
        <f>IF(ToxData!BE7="A", "A", IF(ToxData!BF7="--","--", IF(ToxData!BF7="","", ToxData!BF7)))</f>
        <v>A</v>
      </c>
      <c r="H7" s="123">
        <f>IF(ISBLANK(ToxData!BH7),"",ToxData!BH7)</f>
        <v>140</v>
      </c>
      <c r="I7" s="193">
        <f>IF(H7="--","--",ROUND(H7,2-(1+INT(LOG10(ABS(H7))))))</f>
        <v>140</v>
      </c>
      <c r="J7" s="124" t="str">
        <f>IF(ToxData!BI7="A", "A", IF(ToxData!BJ7="--","--", IF(ToxData!BJ7="","", ToxData!BJ7)))</f>
        <v>O</v>
      </c>
      <c r="K7" s="123">
        <f>IF(ISBLANK(ToxData!BN7),"",ToxData!BN7)</f>
        <v>470</v>
      </c>
      <c r="L7" s="193">
        <f>IF(K7="","--",ROUND(K7,2-(1+INT(LOG10(ABS(K7))))))</f>
        <v>470</v>
      </c>
      <c r="M7" s="124" t="str">
        <f>IF(ISBLANK(ToxData!BO7),"",ToxData!BO7)</f>
        <v>O</v>
      </c>
      <c r="N7" s="124">
        <f>IF(ISBLANK(ToxData!AY7),"",ToxData!AY7)</f>
        <v>1</v>
      </c>
      <c r="O7" s="16">
        <f>IF(ISBLANK(ToxData!AZ7),"",ToxData!AZ7)</f>
        <v>1</v>
      </c>
    </row>
    <row r="8" spans="1:15">
      <c r="A8" t="str">
        <f>IF(ISBLANK(ToxData!B8),"",ToxData!B8)</f>
        <v>60-35-5</v>
      </c>
      <c r="B8" s="94" t="str">
        <f>IF(ISBLANK(ToxData!C8),"",ToxData!C8)</f>
        <v>Acetamide</v>
      </c>
      <c r="D8" s="61" t="str">
        <f>IF(ToxData!D8="","--",ToxData!D8)</f>
        <v>--</v>
      </c>
      <c r="E8" s="123">
        <f>IF(ISBLANK(ToxData!BD8),"",ToxData!BD8)</f>
        <v>4.9999999999999996E-2</v>
      </c>
      <c r="F8" s="193">
        <f t="shared" ref="F8:F71" si="0">IF(E8="--","--",ROUND(E8,2-(1+INT(LOG10(ABS(E8))))))</f>
        <v>0.05</v>
      </c>
      <c r="G8" s="124" t="str">
        <f>IF(ToxData!BE8="A", "A", IF(ToxData!BF8="--","--", IF(ToxData!BF8="","", ToxData!BF8)))</f>
        <v>O</v>
      </c>
      <c r="H8" s="123" t="str">
        <f>IF(ISBLANK(ToxData!BH8),"",ToxData!BH8)</f>
        <v>--</v>
      </c>
      <c r="I8" s="193" t="str">
        <f t="shared" ref="I8:I71" si="1">IF(H8="--","--",ROUND(H8,2-(1+INT(LOG10(ABS(H8))))))</f>
        <v>--</v>
      </c>
      <c r="J8" s="124" t="str">
        <f>IF(ToxData!BI8="A", "A", IF(ToxData!BJ8="--","--", IF(ToxData!BJ8="","", ToxData!BJ8)))</f>
        <v>--</v>
      </c>
      <c r="K8" s="123" t="str">
        <f>IF(ISBLANK(ToxData!BN8),"",ToxData!BN8)</f>
        <v/>
      </c>
      <c r="L8" s="193" t="str">
        <f t="shared" ref="L8:L71" si="2">IF(K8="","--",ROUND(K8,2-(1+INT(LOG10(ABS(K8))))))</f>
        <v>--</v>
      </c>
      <c r="M8" s="124" t="str">
        <f>IF(ISBLANK(ToxData!BO8),"",ToxData!BO8)</f>
        <v/>
      </c>
      <c r="N8" s="124">
        <f>IF(ISBLANK(ToxData!AY8),"",ToxData!AY8)</f>
        <v>1</v>
      </c>
      <c r="O8" s="16">
        <f>IF(ISBLANK(ToxData!AZ8),"",ToxData!AZ8)</f>
        <v>1</v>
      </c>
    </row>
    <row r="9" spans="1:15">
      <c r="A9" t="str">
        <f>IF(ISBLANK(ToxData!B9),"",ToxData!B9)</f>
        <v>67-64-1</v>
      </c>
      <c r="B9" s="94" t="str">
        <f>IF(ISBLANK(ToxData!C9),"",ToxData!C9)</f>
        <v>Acetone</v>
      </c>
      <c r="D9" s="61" t="str">
        <f>IF(ToxData!D9="","--",ToxData!D9)</f>
        <v>HI3</v>
      </c>
      <c r="E9" s="123" t="str">
        <f>IF(ISBLANK(ToxData!BD9),"",ToxData!BD9)</f>
        <v>--</v>
      </c>
      <c r="F9" s="193" t="str">
        <f t="shared" si="0"/>
        <v>--</v>
      </c>
      <c r="G9" s="124" t="str">
        <f>IF(ToxData!BE9="A", "A", IF(ToxData!BF9="--","--", IF(ToxData!BF9="","", ToxData!BF9)))</f>
        <v>--</v>
      </c>
      <c r="H9" s="123">
        <f>IF(ISBLANK(ToxData!BH9),"",ToxData!BH9)</f>
        <v>31000</v>
      </c>
      <c r="I9" s="215">
        <f t="shared" si="1"/>
        <v>31000</v>
      </c>
      <c r="J9" s="124" t="str">
        <f>IF(ToxData!BI9="A", "A", IF(ToxData!BJ9="--","--", IF(ToxData!BJ9="","", ToxData!BJ9)))</f>
        <v>T</v>
      </c>
      <c r="K9" s="123">
        <f>IF(ISBLANK(ToxData!BN9),"",ToxData!BN9)</f>
        <v>62000</v>
      </c>
      <c r="L9" s="215">
        <f t="shared" si="2"/>
        <v>62000</v>
      </c>
      <c r="M9" s="124" t="str">
        <f>IF(ISBLANK(ToxData!BO9),"",ToxData!BO9)</f>
        <v>S</v>
      </c>
      <c r="N9" s="124">
        <f>IF(ISBLANK(ToxData!AY9),"",ToxData!AY9)</f>
        <v>1</v>
      </c>
      <c r="O9" s="16">
        <f>IF(ISBLANK(ToxData!AZ9),"",ToxData!AZ9)</f>
        <v>1</v>
      </c>
    </row>
    <row r="10" spans="1:15">
      <c r="A10" t="str">
        <f>IF(ISBLANK(ToxData!B10),"",ToxData!B10)</f>
        <v>75-05-8</v>
      </c>
      <c r="B10" s="94" t="str">
        <f>IF(ISBLANK(ToxData!C10),"",ToxData!C10)</f>
        <v>Acetonitrile</v>
      </c>
      <c r="D10" s="61" t="str">
        <f>IF(ToxData!D10="","--",ToxData!D10)</f>
        <v>HI3</v>
      </c>
      <c r="E10" s="123" t="str">
        <f>IF(ISBLANK(ToxData!BD10),"",ToxData!BD10)</f>
        <v>--</v>
      </c>
      <c r="F10" s="193" t="str">
        <f t="shared" si="0"/>
        <v>--</v>
      </c>
      <c r="G10" s="124" t="str">
        <f>IF(ToxData!BE10="A", "A", IF(ToxData!BF10="--","--", IF(ToxData!BF10="","", ToxData!BF10)))</f>
        <v>--</v>
      </c>
      <c r="H10" s="123">
        <f>IF(ISBLANK(ToxData!BH10),"",ToxData!BH10)</f>
        <v>60</v>
      </c>
      <c r="I10" s="193">
        <f t="shared" si="1"/>
        <v>60</v>
      </c>
      <c r="J10" s="124" t="str">
        <f>IF(ToxData!BI10="A", "A", IF(ToxData!BJ10="--","--", IF(ToxData!BJ10="","", ToxData!BJ10)))</f>
        <v>I</v>
      </c>
      <c r="K10" s="123" t="str">
        <f>IF(ISBLANK(ToxData!BN10),"",ToxData!BN10)</f>
        <v/>
      </c>
      <c r="L10" s="193" t="str">
        <f t="shared" si="2"/>
        <v>--</v>
      </c>
      <c r="M10" s="124" t="str">
        <f>IF(ISBLANK(ToxData!BO10),"",ToxData!BO10)</f>
        <v/>
      </c>
      <c r="N10" s="124">
        <f>IF(ISBLANK(ToxData!AY10),"",ToxData!AY10)</f>
        <v>1</v>
      </c>
      <c r="O10" s="16">
        <f>IF(ISBLANK(ToxData!AZ10),"",ToxData!AZ10)</f>
        <v>1</v>
      </c>
    </row>
    <row r="11" spans="1:15" hidden="1">
      <c r="A11" t="str">
        <f>IF(ISBLANK(ToxData!B11),"",ToxData!B11)</f>
        <v>98-86-2</v>
      </c>
      <c r="B11" s="94" t="str">
        <f>IF(ISBLANK(ToxData!C11),"",ToxData!C11)</f>
        <v>Acetophenone</v>
      </c>
      <c r="E11" s="123" t="str">
        <f>IF(ISBLANK(ToxData!BD11),"",ToxData!BD11)</f>
        <v>--</v>
      </c>
      <c r="F11" s="193" t="str">
        <f t="shared" si="0"/>
        <v>--</v>
      </c>
      <c r="G11" s="124" t="str">
        <f>IF(ToxData!BE11="A", "A", IF(ToxData!BF11="--","--", IF(ToxData!BF11="","", ToxData!BF11)))</f>
        <v>--</v>
      </c>
      <c r="H11" s="123" t="str">
        <f>IF(ISBLANK(ToxData!BH11),"",ToxData!BH11)</f>
        <v>--</v>
      </c>
      <c r="I11" s="193" t="str">
        <f t="shared" si="1"/>
        <v>--</v>
      </c>
      <c r="J11" s="124" t="str">
        <f>IF(ToxData!BI11="A", "A", IF(ToxData!BJ11="--","--", IF(ToxData!BJ11="","", ToxData!BJ11)))</f>
        <v>--</v>
      </c>
      <c r="K11" s="121" t="str">
        <f>IF(ISBLANK(ToxData!BN11),"",ToxData!BN11)</f>
        <v/>
      </c>
      <c r="L11" s="193" t="str">
        <f t="shared" si="2"/>
        <v>--</v>
      </c>
      <c r="M11" s="122" t="str">
        <f>IF(ISBLANK(ToxData!BO11),"",ToxData!BO11)</f>
        <v/>
      </c>
      <c r="N11" s="16" t="str">
        <f>IF(ISBLANK(ToxData!AY11),"",ToxData!AY11)</f>
        <v/>
      </c>
      <c r="O11" s="16" t="str">
        <f>IF(ISBLANK(ToxData!AZ11),"",ToxData!AZ11)</f>
        <v/>
      </c>
    </row>
    <row r="12" spans="1:15">
      <c r="A12" t="str">
        <f>IF(ISBLANK(ToxData!B12),"",ToxData!B12)</f>
        <v>107-02-8</v>
      </c>
      <c r="B12" s="94" t="str">
        <f>IF(ISBLANK(ToxData!C12),"",ToxData!C12)</f>
        <v>Acrolein</v>
      </c>
      <c r="D12" s="61" t="str">
        <f>IF(ToxData!D12="","--",ToxData!D12)</f>
        <v>HI5</v>
      </c>
      <c r="E12" s="123" t="str">
        <f>IF(ISBLANK(ToxData!BD12),"",ToxData!BD12)</f>
        <v>--</v>
      </c>
      <c r="F12" s="193" t="str">
        <f t="shared" si="0"/>
        <v>--</v>
      </c>
      <c r="G12" s="124" t="str">
        <f>IF(ToxData!BE12="A", "A", IF(ToxData!BF12="--","--", IF(ToxData!BF12="","", ToxData!BF12)))</f>
        <v>--</v>
      </c>
      <c r="H12" s="123">
        <f>IF(ISBLANK(ToxData!BH12),"",ToxData!BH12)</f>
        <v>0.35</v>
      </c>
      <c r="I12" s="193">
        <f t="shared" si="1"/>
        <v>0.35</v>
      </c>
      <c r="J12" s="124" t="str">
        <f>IF(ToxData!BI12="A", "A", IF(ToxData!BJ12="--","--", IF(ToxData!BJ12="","", ToxData!BJ12)))</f>
        <v>A</v>
      </c>
      <c r="K12" s="120">
        <f>IF(ISBLANK(ToxData!BN12),"",ToxData!BN12)</f>
        <v>6.9</v>
      </c>
      <c r="L12" s="193">
        <f t="shared" si="2"/>
        <v>6.9</v>
      </c>
      <c r="M12" s="16" t="str">
        <f>IF(ISBLANK(ToxData!BO12),"",ToxData!BO12)</f>
        <v>T</v>
      </c>
      <c r="N12" s="16">
        <f>IF(ISBLANK(ToxData!AY12),"",ToxData!AY12)</f>
        <v>1</v>
      </c>
      <c r="O12" s="16">
        <f>IF(ISBLANK(ToxData!AZ12),"",ToxData!AZ12)</f>
        <v>1</v>
      </c>
    </row>
    <row r="13" spans="1:15">
      <c r="A13" t="str">
        <f>IF(ISBLANK(ToxData!B13),"",ToxData!B13)</f>
        <v>79-06-1</v>
      </c>
      <c r="B13" s="94" t="str">
        <f>IF(ISBLANK(ToxData!C13),"",ToxData!C13)</f>
        <v>Acrylamide</v>
      </c>
      <c r="D13" s="61" t="str">
        <f>IF(ToxData!D13="","--",ToxData!D13)</f>
        <v>HI3</v>
      </c>
      <c r="E13" s="123">
        <f>IF(ISBLANK(ToxData!BD13),"",ToxData!BD13)</f>
        <v>9.9999999999999985E-3</v>
      </c>
      <c r="F13" s="193">
        <f t="shared" si="0"/>
        <v>0.01</v>
      </c>
      <c r="G13" s="124" t="str">
        <f>IF(ToxData!BE13="A", "A", IF(ToxData!BF13="--","--", IF(ToxData!BF13="","", ToxData!BF13)))</f>
        <v>I</v>
      </c>
      <c r="H13" s="123">
        <f>IF(ISBLANK(ToxData!BH13),"",ToxData!BH13)</f>
        <v>6</v>
      </c>
      <c r="I13" s="193">
        <f t="shared" si="1"/>
        <v>6</v>
      </c>
      <c r="J13" s="124" t="str">
        <f>IF(ToxData!BI13="A", "A", IF(ToxData!BJ13="--","--", IF(ToxData!BJ13="","", ToxData!BJ13)))</f>
        <v>I</v>
      </c>
      <c r="K13" s="120" t="str">
        <f>IF(ISBLANK(ToxData!BN13),"",ToxData!BN13)</f>
        <v/>
      </c>
      <c r="L13" s="193" t="str">
        <f t="shared" si="2"/>
        <v>--</v>
      </c>
      <c r="M13" s="16" t="str">
        <f>IF(ISBLANK(ToxData!BO13),"",ToxData!BO13)</f>
        <v/>
      </c>
      <c r="N13" s="16">
        <f>IF(ISBLANK(ToxData!AY13),"",ToxData!AY13)</f>
        <v>1</v>
      </c>
      <c r="O13" s="16">
        <f>IF(ISBLANK(ToxData!AZ13),"",ToxData!AZ13)</f>
        <v>1</v>
      </c>
    </row>
    <row r="14" spans="1:15">
      <c r="A14" t="str">
        <f>IF(ISBLANK(ToxData!B14),"",ToxData!B14)</f>
        <v>79-10-7</v>
      </c>
      <c r="B14" s="94" t="str">
        <f>IF(ISBLANK(ToxData!C14),"",ToxData!C14)</f>
        <v>Acrylic acid</v>
      </c>
      <c r="D14" s="61" t="str">
        <f>IF(ToxData!D14="","--",ToxData!D14)</f>
        <v>HI3</v>
      </c>
      <c r="E14" s="123" t="str">
        <f>IF(ISBLANK(ToxData!BD14),"",ToxData!BD14)</f>
        <v>--</v>
      </c>
      <c r="F14" s="193" t="str">
        <f t="shared" si="0"/>
        <v>--</v>
      </c>
      <c r="G14" s="124" t="str">
        <f>IF(ToxData!BE14="A", "A", IF(ToxData!BF14="--","--", IF(ToxData!BF14="","", ToxData!BF14)))</f>
        <v>--</v>
      </c>
      <c r="H14" s="123">
        <f>IF(ISBLANK(ToxData!BH14),"",ToxData!BH14)</f>
        <v>1</v>
      </c>
      <c r="I14" s="193">
        <f t="shared" si="1"/>
        <v>1</v>
      </c>
      <c r="J14" s="124" t="str">
        <f>IF(ToxData!BI14="A", "A", IF(ToxData!BJ14="--","--", IF(ToxData!BJ14="","", ToxData!BJ14)))</f>
        <v>I</v>
      </c>
      <c r="K14" s="120">
        <f>IF(ISBLANK(ToxData!BN14),"",ToxData!BN14)</f>
        <v>6000</v>
      </c>
      <c r="L14" s="193">
        <f t="shared" si="2"/>
        <v>6000</v>
      </c>
      <c r="M14" s="16" t="str">
        <f>IF(ISBLANK(ToxData!BO14),"",ToxData!BO14)</f>
        <v>O</v>
      </c>
      <c r="N14" s="16">
        <f>IF(ISBLANK(ToxData!AY14),"",ToxData!AY14)</f>
        <v>1</v>
      </c>
      <c r="O14" s="16">
        <f>IF(ISBLANK(ToxData!AZ14),"",ToxData!AZ14)</f>
        <v>1</v>
      </c>
    </row>
    <row r="15" spans="1:15">
      <c r="A15" t="str">
        <f>IF(ISBLANK(ToxData!B15),"",ToxData!B15)</f>
        <v>107-13-1</v>
      </c>
      <c r="B15" s="94" t="str">
        <f>IF(ISBLANK(ToxData!C15),"",ToxData!C15)</f>
        <v>Acrylonitrile</v>
      </c>
      <c r="D15" s="61" t="str">
        <f>IF(ToxData!D15="","--",ToxData!D15)</f>
        <v>HI3</v>
      </c>
      <c r="E15" s="123">
        <f>IF(ISBLANK(ToxData!BD15),"",ToxData!BD15)</f>
        <v>1.4705882352941176E-2</v>
      </c>
      <c r="F15" s="193">
        <f t="shared" si="0"/>
        <v>1.4999999999999999E-2</v>
      </c>
      <c r="G15" s="124" t="str">
        <f>IF(ToxData!BE15="A", "A", IF(ToxData!BF15="--","--", IF(ToxData!BF15="","", ToxData!BF15)))</f>
        <v>A</v>
      </c>
      <c r="H15" s="123">
        <f>IF(ISBLANK(ToxData!BH15),"",ToxData!BH15)</f>
        <v>5</v>
      </c>
      <c r="I15" s="193">
        <f t="shared" si="1"/>
        <v>5</v>
      </c>
      <c r="J15" s="124" t="str">
        <f>IF(ToxData!BI15="A", "A", IF(ToxData!BJ15="--","--", IF(ToxData!BJ15="","", ToxData!BJ15)))</f>
        <v>O</v>
      </c>
      <c r="K15" s="120">
        <f>IF(ISBLANK(ToxData!BN15),"",ToxData!BN15)</f>
        <v>220</v>
      </c>
      <c r="L15" s="193">
        <f t="shared" si="2"/>
        <v>220</v>
      </c>
      <c r="M15" s="16" t="str">
        <f>IF(ISBLANK(ToxData!BO15),"",ToxData!BO15)</f>
        <v>T</v>
      </c>
      <c r="N15" s="16">
        <f>IF(ISBLANK(ToxData!AY15),"",ToxData!AY15)</f>
        <v>1</v>
      </c>
      <c r="O15" s="16">
        <f>IF(ISBLANK(ToxData!AZ15),"",ToxData!AZ15)</f>
        <v>1</v>
      </c>
    </row>
    <row r="16" spans="1:15" hidden="1">
      <c r="A16" t="str">
        <f>IF(ISBLANK(ToxData!B16),"",ToxData!B16)</f>
        <v>50-76-0</v>
      </c>
      <c r="B16" s="94" t="str">
        <f>IF(ISBLANK(ToxData!C16),"",ToxData!C16)</f>
        <v>Actinomycin D</v>
      </c>
      <c r="E16" s="123" t="str">
        <f>IF(ISBLANK(ToxData!BD16),"",ToxData!BD16)</f>
        <v>--</v>
      </c>
      <c r="F16" s="193" t="str">
        <f t="shared" si="0"/>
        <v>--</v>
      </c>
      <c r="G16" s="124" t="str">
        <f>IF(ToxData!BE16="A", "A", IF(ToxData!BF16="--","--", IF(ToxData!BF16="","", ToxData!BF16)))</f>
        <v>--</v>
      </c>
      <c r="H16" s="123" t="str">
        <f>IF(ISBLANK(ToxData!BH16),"",ToxData!BH16)</f>
        <v>--</v>
      </c>
      <c r="I16" s="193" t="str">
        <f t="shared" si="1"/>
        <v>--</v>
      </c>
      <c r="J16" s="124" t="str">
        <f>IF(ToxData!BI16="A", "A", IF(ToxData!BJ16="--","--", IF(ToxData!BJ16="","", ToxData!BJ16)))</f>
        <v>--</v>
      </c>
      <c r="K16" s="120" t="str">
        <f>IF(ISBLANK(ToxData!BN16),"",ToxData!BN16)</f>
        <v/>
      </c>
      <c r="L16" s="193" t="str">
        <f t="shared" si="2"/>
        <v>--</v>
      </c>
      <c r="M16" s="16" t="str">
        <f>IF(ISBLANK(ToxData!BO16),"",ToxData!BO16)</f>
        <v/>
      </c>
      <c r="N16" s="16" t="str">
        <f>IF(ISBLANK(ToxData!AY16),"",ToxData!AY16)</f>
        <v/>
      </c>
      <c r="O16" s="16" t="str">
        <f>IF(ISBLANK(ToxData!AZ16),"",ToxData!AZ16)</f>
        <v/>
      </c>
    </row>
    <row r="17" spans="1:15" hidden="1">
      <c r="A17" t="str">
        <f>IF(ISBLANK(ToxData!B17),"",ToxData!B17)</f>
        <v>1596-84-5</v>
      </c>
      <c r="B17" s="94" t="str">
        <f>IF(ISBLANK(ToxData!C17),"",ToxData!C17)</f>
        <v>Alar</v>
      </c>
      <c r="E17" s="123" t="str">
        <f>IF(ISBLANK(ToxData!BD17),"",ToxData!BD17)</f>
        <v>--</v>
      </c>
      <c r="F17" s="193" t="str">
        <f t="shared" si="0"/>
        <v>--</v>
      </c>
      <c r="G17" s="124" t="str">
        <f>IF(ToxData!BE17="A", "A", IF(ToxData!BF17="--","--", IF(ToxData!BF17="","", ToxData!BF17)))</f>
        <v>--</v>
      </c>
      <c r="H17" s="123" t="str">
        <f>IF(ISBLANK(ToxData!BH17),"",ToxData!BH17)</f>
        <v>--</v>
      </c>
      <c r="I17" s="193" t="str">
        <f t="shared" si="1"/>
        <v>--</v>
      </c>
      <c r="J17" s="124" t="str">
        <f>IF(ToxData!BI17="A", "A", IF(ToxData!BJ17="--","--", IF(ToxData!BJ17="","", ToxData!BJ17)))</f>
        <v>--</v>
      </c>
      <c r="K17" s="120" t="str">
        <f>IF(ISBLANK(ToxData!BN17),"",ToxData!BN17)</f>
        <v/>
      </c>
      <c r="L17" s="193" t="str">
        <f t="shared" si="2"/>
        <v>--</v>
      </c>
      <c r="M17" s="16" t="str">
        <f>IF(ISBLANK(ToxData!BO17),"",ToxData!BO17)</f>
        <v/>
      </c>
      <c r="N17" s="16" t="str">
        <f>IF(ISBLANK(ToxData!AY17),"",ToxData!AY17)</f>
        <v/>
      </c>
      <c r="O17" s="16" t="str">
        <f>IF(ISBLANK(ToxData!AZ17),"",ToxData!AZ17)</f>
        <v/>
      </c>
    </row>
    <row r="18" spans="1:15">
      <c r="A18" t="str">
        <f>IF(ISBLANK(ToxData!B18),"",ToxData!B18)</f>
        <v>309-00-2</v>
      </c>
      <c r="B18" s="94" t="str">
        <f>IF(ISBLANK(ToxData!C18),"",ToxData!C18)</f>
        <v>Aldrin</v>
      </c>
      <c r="D18" s="61" t="str">
        <f>IF(ToxData!D18="","--",ToxData!D18)</f>
        <v>--</v>
      </c>
      <c r="E18" s="123">
        <f>IF(ISBLANK(ToxData!BD18),"",ToxData!BD18)</f>
        <v>2.0408163265306123E-4</v>
      </c>
      <c r="F18" s="193">
        <f t="shared" si="0"/>
        <v>2.0000000000000001E-4</v>
      </c>
      <c r="G18" s="124" t="str">
        <f>IF(ToxData!BE18="A", "A", IF(ToxData!BF18="--","--", IF(ToxData!BF18="","", ToxData!BF18)))</f>
        <v>I</v>
      </c>
      <c r="H18" s="123" t="str">
        <f>IF(ISBLANK(ToxData!BH18),"",ToxData!BH18)</f>
        <v>--</v>
      </c>
      <c r="I18" s="193" t="str">
        <f t="shared" si="1"/>
        <v>--</v>
      </c>
      <c r="J18" s="124" t="str">
        <f>IF(ToxData!BI18="A", "A", IF(ToxData!BJ18="--","--", IF(ToxData!BJ18="","", ToxData!BJ18)))</f>
        <v>--</v>
      </c>
      <c r="K18" s="120" t="str">
        <f>IF(ISBLANK(ToxData!BN18),"",ToxData!BN18)</f>
        <v/>
      </c>
      <c r="L18" s="193" t="str">
        <f t="shared" si="2"/>
        <v>--</v>
      </c>
      <c r="M18" s="16" t="str">
        <f>IF(ISBLANK(ToxData!BO18),"",ToxData!BO18)</f>
        <v/>
      </c>
      <c r="N18" s="16">
        <f>IF(ISBLANK(ToxData!AY18),"",ToxData!AY18)</f>
        <v>1</v>
      </c>
      <c r="O18" s="16">
        <f>IF(ISBLANK(ToxData!AZ18),"",ToxData!AZ18)</f>
        <v>1</v>
      </c>
    </row>
    <row r="19" spans="1:15">
      <c r="A19" t="str">
        <f>IF(ISBLANK(ToxData!B19),"",ToxData!B19)</f>
        <v>107-05-1</v>
      </c>
      <c r="B19" s="94" t="str">
        <f>IF(ISBLANK(ToxData!C19),"",ToxData!C19)</f>
        <v>Allyl chloride</v>
      </c>
      <c r="D19" s="61" t="str">
        <f>IF(ToxData!D19="","--",ToxData!D19)</f>
        <v>HI3</v>
      </c>
      <c r="E19" s="123">
        <f>IF(ISBLANK(ToxData!BD19),"",ToxData!BD19)</f>
        <v>0.16666666666666666</v>
      </c>
      <c r="F19" s="193">
        <f t="shared" si="0"/>
        <v>0.17</v>
      </c>
      <c r="G19" s="124" t="str">
        <f>IF(ToxData!BE19="A", "A", IF(ToxData!BF19="--","--", IF(ToxData!BF19="","", ToxData!BF19)))</f>
        <v>O</v>
      </c>
      <c r="H19" s="123">
        <f>IF(ISBLANK(ToxData!BH19),"",ToxData!BH19)</f>
        <v>1</v>
      </c>
      <c r="I19" s="193">
        <f t="shared" si="1"/>
        <v>1</v>
      </c>
      <c r="J19" s="124" t="str">
        <f>IF(ToxData!BI19="A", "A", IF(ToxData!BJ19="--","--", IF(ToxData!BJ19="","", ToxData!BJ19)))</f>
        <v>I</v>
      </c>
      <c r="K19" s="120" t="str">
        <f>IF(ISBLANK(ToxData!BN19),"",ToxData!BN19)</f>
        <v/>
      </c>
      <c r="L19" s="193" t="str">
        <f t="shared" si="2"/>
        <v>--</v>
      </c>
      <c r="M19" s="16" t="str">
        <f>IF(ISBLANK(ToxData!BO19),"",ToxData!BO19)</f>
        <v/>
      </c>
      <c r="N19" s="16">
        <f>IF(ISBLANK(ToxData!AY19),"",ToxData!AY19)</f>
        <v>1</v>
      </c>
      <c r="O19" s="16">
        <f>IF(ISBLANK(ToxData!AZ19),"",ToxData!AZ19)</f>
        <v>1</v>
      </c>
    </row>
    <row r="20" spans="1:15">
      <c r="A20" t="str">
        <f>IF(ISBLANK(ToxData!B20),"",ToxData!B20)</f>
        <v>7429-90-5</v>
      </c>
      <c r="B20" s="94" t="str">
        <f>IF(ISBLANK(ToxData!C20),"",ToxData!C20)</f>
        <v>Aluminum and compounds</v>
      </c>
      <c r="C20" s="61" t="s">
        <v>1316</v>
      </c>
      <c r="D20" s="61" t="str">
        <f>IF(ToxData!D20="","--",ToxData!D20)</f>
        <v>HI5</v>
      </c>
      <c r="E20" s="123" t="str">
        <f>IF(ISBLANK(ToxData!BD20),"",ToxData!BD20)</f>
        <v>--</v>
      </c>
      <c r="F20" s="193" t="str">
        <f t="shared" si="0"/>
        <v>--</v>
      </c>
      <c r="G20" s="124" t="str">
        <f>IF(ToxData!BE20="A", "A", IF(ToxData!BF20="--","--", IF(ToxData!BF20="","", ToxData!BF20)))</f>
        <v>--</v>
      </c>
      <c r="H20" s="123">
        <f>IF(ISBLANK(ToxData!BH20),"",ToxData!BH20)</f>
        <v>5</v>
      </c>
      <c r="I20" s="193">
        <f t="shared" si="1"/>
        <v>5</v>
      </c>
      <c r="J20" s="124" t="str">
        <f>IF(ToxData!BI20="A", "A", IF(ToxData!BJ20="--","--", IF(ToxData!BJ20="","", ToxData!BJ20)))</f>
        <v>P</v>
      </c>
      <c r="K20" s="120" t="str">
        <f>IF(ISBLANK(ToxData!BN20),"",ToxData!BN20)</f>
        <v/>
      </c>
      <c r="L20" s="193" t="str">
        <f t="shared" si="2"/>
        <v>--</v>
      </c>
      <c r="M20" s="16" t="str">
        <f>IF(ISBLANK(ToxData!BO20),"",ToxData!BO20)</f>
        <v/>
      </c>
      <c r="N20" s="16">
        <f>IF(ISBLANK(ToxData!AY20),"",ToxData!AY20)</f>
        <v>1</v>
      </c>
      <c r="O20" s="16">
        <f>IF(ISBLANK(ToxData!AZ20),"",ToxData!AZ20)</f>
        <v>1</v>
      </c>
    </row>
    <row r="21" spans="1:15" hidden="1">
      <c r="A21" t="str">
        <f>IF(ISBLANK(ToxData!B21),"",ToxData!B21)</f>
        <v>1344-28-1</v>
      </c>
      <c r="B21" s="94" t="str">
        <f>IF(ISBLANK(ToxData!C21),"",ToxData!C21)</f>
        <v>Aluminum oxide (fibrous forms)</v>
      </c>
      <c r="E21" s="123" t="str">
        <f>IF(ISBLANK(ToxData!BD21),"",ToxData!BD21)</f>
        <v>--</v>
      </c>
      <c r="F21" s="193" t="str">
        <f t="shared" si="0"/>
        <v>--</v>
      </c>
      <c r="G21" s="124" t="str">
        <f>IF(ToxData!BE21="A", "A", IF(ToxData!BF21="--","--", IF(ToxData!BF21="","", ToxData!BF21)))</f>
        <v>--</v>
      </c>
      <c r="H21" s="123" t="str">
        <f>IF(ISBLANK(ToxData!BH21),"",ToxData!BH21)</f>
        <v>--</v>
      </c>
      <c r="I21" s="193" t="str">
        <f t="shared" si="1"/>
        <v>--</v>
      </c>
      <c r="J21" s="124" t="str">
        <f>IF(ToxData!BI21="A", "A", IF(ToxData!BJ21="--","--", IF(ToxData!BJ21="","", ToxData!BJ21)))</f>
        <v>--</v>
      </c>
      <c r="K21" s="120" t="str">
        <f>IF(ISBLANK(ToxData!BN21),"",ToxData!BN21)</f>
        <v/>
      </c>
      <c r="L21" s="193" t="str">
        <f t="shared" si="2"/>
        <v>--</v>
      </c>
      <c r="M21" s="16" t="str">
        <f>IF(ISBLANK(ToxData!BO21),"",ToxData!BO21)</f>
        <v/>
      </c>
      <c r="N21" s="16" t="str">
        <f>IF(ISBLANK(ToxData!AY21),"",ToxData!AY21)</f>
        <v/>
      </c>
      <c r="O21" s="16" t="str">
        <f>IF(ISBLANK(ToxData!AZ21),"",ToxData!AZ21)</f>
        <v/>
      </c>
    </row>
    <row r="22" spans="1:15" hidden="1">
      <c r="A22" t="str">
        <f>IF(ISBLANK(ToxData!B22),"",ToxData!B22)</f>
        <v>97-56-3</v>
      </c>
      <c r="B22" s="94" t="str">
        <f>IF(ISBLANK(ToxData!C22),"",ToxData!C22)</f>
        <v>ortho-Aminoazotoluene</v>
      </c>
      <c r="E22" s="123" t="str">
        <f>IF(ISBLANK(ToxData!BD22),"",ToxData!BD22)</f>
        <v>--</v>
      </c>
      <c r="F22" s="193" t="str">
        <f t="shared" si="0"/>
        <v>--</v>
      </c>
      <c r="G22" s="124" t="str">
        <f>IF(ToxData!BE22="A", "A", IF(ToxData!BF22="--","--", IF(ToxData!BF22="","", ToxData!BF22)))</f>
        <v>--</v>
      </c>
      <c r="H22" s="123" t="str">
        <f>IF(ISBLANK(ToxData!BH22),"",ToxData!BH22)</f>
        <v>--</v>
      </c>
      <c r="I22" s="193" t="str">
        <f t="shared" si="1"/>
        <v>--</v>
      </c>
      <c r="J22" s="124" t="str">
        <f>IF(ToxData!BI22="A", "A", IF(ToxData!BJ22="--","--", IF(ToxData!BJ22="","", ToxData!BJ22)))</f>
        <v>--</v>
      </c>
      <c r="K22" s="120" t="str">
        <f>IF(ISBLANK(ToxData!BN22),"",ToxData!BN22)</f>
        <v/>
      </c>
      <c r="L22" s="193" t="str">
        <f t="shared" si="2"/>
        <v>--</v>
      </c>
      <c r="M22" s="16" t="str">
        <f>IF(ISBLANK(ToxData!BO22),"",ToxData!BO22)</f>
        <v/>
      </c>
      <c r="N22" s="16" t="str">
        <f>IF(ISBLANK(ToxData!AY22),"",ToxData!AY22)</f>
        <v/>
      </c>
      <c r="O22" s="16" t="str">
        <f>IF(ISBLANK(ToxData!AZ22),"",ToxData!AZ22)</f>
        <v/>
      </c>
    </row>
    <row r="23" spans="1:15" ht="28.8" hidden="1">
      <c r="A23" t="str">
        <f>IF(ISBLANK(ToxData!B23),"",ToxData!B23)</f>
        <v>6109-97-3</v>
      </c>
      <c r="B23" s="94" t="str">
        <f>IF(ISBLANK(ToxData!C23),"",ToxData!C23)</f>
        <v>3-Amino-9-ethylcarbazole hydrochloride</v>
      </c>
      <c r="E23" s="123" t="str">
        <f>IF(ISBLANK(ToxData!BD23),"",ToxData!BD23)</f>
        <v>--</v>
      </c>
      <c r="F23" s="193" t="str">
        <f t="shared" si="0"/>
        <v>--</v>
      </c>
      <c r="G23" s="124" t="str">
        <f>IF(ToxData!BE23="A", "A", IF(ToxData!BF23="--","--", IF(ToxData!BF23="","", ToxData!BF23)))</f>
        <v>--</v>
      </c>
      <c r="H23" s="123" t="str">
        <f>IF(ISBLANK(ToxData!BH23),"",ToxData!BH23)</f>
        <v>--</v>
      </c>
      <c r="I23" s="193" t="str">
        <f t="shared" si="1"/>
        <v>--</v>
      </c>
      <c r="J23" s="124" t="str">
        <f>IF(ToxData!BI23="A", "A", IF(ToxData!BJ23="--","--", IF(ToxData!BJ23="","", ToxData!BJ23)))</f>
        <v>--</v>
      </c>
      <c r="K23" s="120" t="str">
        <f>IF(ISBLANK(ToxData!BN23),"",ToxData!BN23)</f>
        <v/>
      </c>
      <c r="L23" s="193" t="str">
        <f t="shared" si="2"/>
        <v>--</v>
      </c>
      <c r="M23" s="16" t="str">
        <f>IF(ISBLANK(ToxData!BO23),"",ToxData!BO23)</f>
        <v/>
      </c>
      <c r="N23" s="16" t="str">
        <f>IF(ISBLANK(ToxData!AY23),"",ToxData!AY23)</f>
        <v/>
      </c>
      <c r="O23" s="16" t="str">
        <f>IF(ISBLANK(ToxData!AZ23),"",ToxData!AZ23)</f>
        <v/>
      </c>
    </row>
    <row r="24" spans="1:15" ht="28.8" hidden="1">
      <c r="A24" t="str">
        <f>IF(ISBLANK(ToxData!B24),"",ToxData!B24)</f>
        <v>68006-83-7</v>
      </c>
      <c r="B24" s="94" t="str">
        <f>IF(ISBLANK(ToxData!C24),"",ToxData!C24)</f>
        <v>2-Amino-3-methyl-9H pyrido[2,3-b]indole</v>
      </c>
      <c r="E24" s="123" t="str">
        <f>IF(ISBLANK(ToxData!BD24),"",ToxData!BD24)</f>
        <v>--</v>
      </c>
      <c r="F24" s="193" t="str">
        <f t="shared" si="0"/>
        <v>--</v>
      </c>
      <c r="G24" s="124" t="str">
        <f>IF(ToxData!BE24="A", "A", IF(ToxData!BF24="--","--", IF(ToxData!BF24="","", ToxData!BF24)))</f>
        <v>--</v>
      </c>
      <c r="H24" s="123" t="str">
        <f>IF(ISBLANK(ToxData!BH24),"",ToxData!BH24)</f>
        <v>--</v>
      </c>
      <c r="I24" s="193" t="str">
        <f t="shared" si="1"/>
        <v>--</v>
      </c>
      <c r="J24" s="124" t="str">
        <f>IF(ToxData!BI24="A", "A", IF(ToxData!BJ24="--","--", IF(ToxData!BJ24="","", ToxData!BJ24)))</f>
        <v>--</v>
      </c>
      <c r="K24" s="120" t="str">
        <f>IF(ISBLANK(ToxData!BN24),"",ToxData!BN24)</f>
        <v/>
      </c>
      <c r="L24" s="193" t="str">
        <f t="shared" si="2"/>
        <v>--</v>
      </c>
      <c r="M24" s="16" t="str">
        <f>IF(ISBLANK(ToxData!BO24),"",ToxData!BO24)</f>
        <v/>
      </c>
      <c r="N24" s="16" t="str">
        <f>IF(ISBLANK(ToxData!AY24),"",ToxData!AY24)</f>
        <v/>
      </c>
      <c r="O24" s="16" t="str">
        <f>IF(ISBLANK(ToxData!AZ24),"",ToxData!AZ24)</f>
        <v/>
      </c>
    </row>
    <row r="25" spans="1:15" hidden="1">
      <c r="A25" t="str">
        <f>IF(ISBLANK(ToxData!B25),"",ToxData!B25)</f>
        <v>82-28-0</v>
      </c>
      <c r="B25" s="94" t="str">
        <f>IF(ISBLANK(ToxData!C25),"",ToxData!C25)</f>
        <v>1-Amino-2-methylanthraquinone</v>
      </c>
      <c r="E25" s="123" t="str">
        <f>IF(ISBLANK(ToxData!BD25),"",ToxData!BD25)</f>
        <v>--</v>
      </c>
      <c r="F25" s="193" t="str">
        <f t="shared" si="0"/>
        <v>--</v>
      </c>
      <c r="G25" s="124" t="str">
        <f>IF(ToxData!BE25="A", "A", IF(ToxData!BF25="--","--", IF(ToxData!BF25="","", ToxData!BF25)))</f>
        <v>--</v>
      </c>
      <c r="H25" s="123" t="str">
        <f>IF(ISBLANK(ToxData!BH25),"",ToxData!BH25)</f>
        <v>--</v>
      </c>
      <c r="I25" s="193" t="str">
        <f t="shared" si="1"/>
        <v>--</v>
      </c>
      <c r="J25" s="124" t="str">
        <f>IF(ToxData!BI25="A", "A", IF(ToxData!BJ25="--","--", IF(ToxData!BJ25="","", ToxData!BJ25)))</f>
        <v>--</v>
      </c>
      <c r="K25" s="120" t="str">
        <f>IF(ISBLANK(ToxData!BN25),"",ToxData!BN25)</f>
        <v/>
      </c>
      <c r="L25" s="193" t="str">
        <f t="shared" si="2"/>
        <v>--</v>
      </c>
      <c r="M25" s="16" t="str">
        <f>IF(ISBLANK(ToxData!BO25),"",ToxData!BO25)</f>
        <v/>
      </c>
      <c r="N25" s="16" t="str">
        <f>IF(ISBLANK(ToxData!AY25),"",ToxData!AY25)</f>
        <v/>
      </c>
      <c r="O25" s="16" t="str">
        <f>IF(ISBLANK(ToxData!AZ25),"",ToxData!AZ25)</f>
        <v/>
      </c>
    </row>
    <row r="26" spans="1:15" ht="28.8" hidden="1">
      <c r="A26" t="str">
        <f>IF(ISBLANK(ToxData!B26),"",ToxData!B26)</f>
        <v>76180-96-6</v>
      </c>
      <c r="B26" s="94" t="str">
        <f>IF(ISBLANK(ToxData!C26),"",ToxData!C26)</f>
        <v>2-Amino-3-methylimidazo-[4,5-f]quinoline</v>
      </c>
      <c r="E26" s="123" t="str">
        <f>IF(ISBLANK(ToxData!BD26),"",ToxData!BD26)</f>
        <v>--</v>
      </c>
      <c r="F26" s="193" t="str">
        <f t="shared" si="0"/>
        <v>--</v>
      </c>
      <c r="G26" s="124" t="str">
        <f>IF(ToxData!BE26="A", "A", IF(ToxData!BF26="--","--", IF(ToxData!BF26="","", ToxData!BF26)))</f>
        <v>--</v>
      </c>
      <c r="H26" s="123" t="str">
        <f>IF(ISBLANK(ToxData!BH26),"",ToxData!BH26)</f>
        <v>--</v>
      </c>
      <c r="I26" s="193" t="str">
        <f t="shared" si="1"/>
        <v>--</v>
      </c>
      <c r="J26" s="124" t="str">
        <f>IF(ToxData!BI26="A", "A", IF(ToxData!BJ26="--","--", IF(ToxData!BJ26="","", ToxData!BJ26)))</f>
        <v>--</v>
      </c>
      <c r="K26" s="120" t="str">
        <f>IF(ISBLANK(ToxData!BN26),"",ToxData!BN26)</f>
        <v/>
      </c>
      <c r="L26" s="193" t="str">
        <f t="shared" si="2"/>
        <v>--</v>
      </c>
      <c r="M26" s="16" t="str">
        <f>IF(ISBLANK(ToxData!BO26),"",ToxData!BO26)</f>
        <v/>
      </c>
      <c r="N26" s="16" t="str">
        <f>IF(ISBLANK(ToxData!AY26),"",ToxData!AY26)</f>
        <v/>
      </c>
      <c r="O26" s="16" t="str">
        <f>IF(ISBLANK(ToxData!AZ26),"",ToxData!AZ26)</f>
        <v/>
      </c>
    </row>
    <row r="27" spans="1:15" ht="28.8" hidden="1">
      <c r="A27" t="str">
        <f>IF(ISBLANK(ToxData!B27),"",ToxData!B27)</f>
        <v>712-68-5</v>
      </c>
      <c r="B27" s="94" t="str">
        <f>IF(ISBLANK(ToxData!C27),"",ToxData!C27)</f>
        <v>2-Amino-5-(5-Nitro-2-Furyl)-1,3,4-Thiadiazol</v>
      </c>
      <c r="E27" s="123" t="str">
        <f>IF(ISBLANK(ToxData!BD27),"",ToxData!BD27)</f>
        <v>--</v>
      </c>
      <c r="F27" s="193" t="str">
        <f t="shared" si="0"/>
        <v>--</v>
      </c>
      <c r="G27" s="124" t="str">
        <f>IF(ToxData!BE27="A", "A", IF(ToxData!BF27="--","--", IF(ToxData!BF27="","", ToxData!BF27)))</f>
        <v>--</v>
      </c>
      <c r="H27" s="123" t="str">
        <f>IF(ISBLANK(ToxData!BH27),"",ToxData!BH27)</f>
        <v>--</v>
      </c>
      <c r="I27" s="193" t="str">
        <f t="shared" si="1"/>
        <v>--</v>
      </c>
      <c r="J27" s="124" t="str">
        <f>IF(ToxData!BI27="A", "A", IF(ToxData!BJ27="--","--", IF(ToxData!BJ27="","", ToxData!BJ27)))</f>
        <v>--</v>
      </c>
      <c r="K27" s="120" t="str">
        <f>IF(ISBLANK(ToxData!BN27),"",ToxData!BN27)</f>
        <v/>
      </c>
      <c r="L27" s="193" t="str">
        <f t="shared" si="2"/>
        <v>--</v>
      </c>
      <c r="M27" s="16" t="str">
        <f>IF(ISBLANK(ToxData!BO27),"",ToxData!BO27)</f>
        <v/>
      </c>
      <c r="N27" s="16" t="str">
        <f>IF(ISBLANK(ToxData!AY27),"",ToxData!AY27)</f>
        <v/>
      </c>
      <c r="O27" s="16" t="str">
        <f>IF(ISBLANK(ToxData!AZ27),"",ToxData!AZ27)</f>
        <v/>
      </c>
    </row>
    <row r="28" spans="1:15" ht="28.8" hidden="1">
      <c r="A28" t="str">
        <f>IF(ISBLANK(ToxData!B28),"",ToxData!B28)</f>
        <v>26148-68-5</v>
      </c>
      <c r="B28" s="94" t="str">
        <f>IF(ISBLANK(ToxData!C28),"",ToxData!C28)</f>
        <v>A-alpha-c(2-amino-9h-pyrido[2,3-b]indole)</v>
      </c>
      <c r="E28" s="123" t="str">
        <f>IF(ISBLANK(ToxData!BD28),"",ToxData!BD28)</f>
        <v>--</v>
      </c>
      <c r="F28" s="193" t="str">
        <f t="shared" si="0"/>
        <v>--</v>
      </c>
      <c r="G28" s="124" t="str">
        <f>IF(ToxData!BE28="A", "A", IF(ToxData!BF28="--","--", IF(ToxData!BF28="","", ToxData!BF28)))</f>
        <v>--</v>
      </c>
      <c r="H28" s="123" t="str">
        <f>IF(ISBLANK(ToxData!BH28),"",ToxData!BH28)</f>
        <v>--</v>
      </c>
      <c r="I28" s="193" t="str">
        <f t="shared" si="1"/>
        <v>--</v>
      </c>
      <c r="J28" s="124" t="str">
        <f>IF(ToxData!BI28="A", "A", IF(ToxData!BJ28="--","--", IF(ToxData!BJ28="","", ToxData!BJ28)))</f>
        <v>--</v>
      </c>
      <c r="K28" s="120" t="str">
        <f>IF(ISBLANK(ToxData!BN28),"",ToxData!BN28)</f>
        <v/>
      </c>
      <c r="L28" s="193" t="str">
        <f t="shared" si="2"/>
        <v>--</v>
      </c>
      <c r="M28" s="16" t="str">
        <f>IF(ISBLANK(ToxData!BO28),"",ToxData!BO28)</f>
        <v/>
      </c>
      <c r="N28" s="16" t="str">
        <f>IF(ISBLANK(ToxData!AY28),"",ToxData!AY28)</f>
        <v/>
      </c>
      <c r="O28" s="16" t="str">
        <f>IF(ISBLANK(ToxData!AZ28),"",ToxData!AZ28)</f>
        <v/>
      </c>
    </row>
    <row r="29" spans="1:15" hidden="1">
      <c r="A29" t="str">
        <f>IF(ISBLANK(ToxData!B29),"",ToxData!B29)</f>
        <v>92-67-1</v>
      </c>
      <c r="B29" s="94" t="str">
        <f>IF(ISBLANK(ToxData!C29),"",ToxData!C29)</f>
        <v>4-Aminobiphenyl</v>
      </c>
      <c r="E29" s="123" t="str">
        <f>IF(ISBLANK(ToxData!BD29),"",ToxData!BD29)</f>
        <v>--</v>
      </c>
      <c r="F29" s="193" t="str">
        <f t="shared" si="0"/>
        <v>--</v>
      </c>
      <c r="G29" s="124" t="str">
        <f>IF(ToxData!BE29="A", "A", IF(ToxData!BF29="--","--", IF(ToxData!BF29="","", ToxData!BF29)))</f>
        <v>--</v>
      </c>
      <c r="H29" s="123" t="str">
        <f>IF(ISBLANK(ToxData!BH29),"",ToxData!BH29)</f>
        <v>--</v>
      </c>
      <c r="I29" s="193" t="str">
        <f t="shared" si="1"/>
        <v>--</v>
      </c>
      <c r="J29" s="124" t="str">
        <f>IF(ToxData!BI29="A", "A", IF(ToxData!BJ29="--","--", IF(ToxData!BJ29="","", ToxData!BJ29)))</f>
        <v>--</v>
      </c>
      <c r="K29" s="120" t="str">
        <f>IF(ISBLANK(ToxData!BN29),"",ToxData!BN29)</f>
        <v/>
      </c>
      <c r="L29" s="193" t="str">
        <f t="shared" si="2"/>
        <v>--</v>
      </c>
      <c r="M29" s="16" t="str">
        <f>IF(ISBLANK(ToxData!BO29),"",ToxData!BO29)</f>
        <v/>
      </c>
      <c r="N29" s="16" t="str">
        <f>IF(ISBLANK(ToxData!AY29),"",ToxData!AY29)</f>
        <v/>
      </c>
      <c r="O29" s="16" t="str">
        <f>IF(ISBLANK(ToxData!AZ29),"",ToxData!AZ29)</f>
        <v/>
      </c>
    </row>
    <row r="30" spans="1:15" hidden="1">
      <c r="A30" t="str">
        <f>IF(ISBLANK(ToxData!B30),"",ToxData!B30)</f>
        <v>61-82-5</v>
      </c>
      <c r="B30" s="94" t="str">
        <f>IF(ISBLANK(ToxData!C30),"",ToxData!C30)</f>
        <v>Amitrole</v>
      </c>
      <c r="E30" s="123" t="str">
        <f>IF(ISBLANK(ToxData!BD30),"",ToxData!BD30)</f>
        <v>--</v>
      </c>
      <c r="F30" s="193" t="str">
        <f t="shared" si="0"/>
        <v>--</v>
      </c>
      <c r="G30" s="124" t="str">
        <f>IF(ToxData!BE30="A", "A", IF(ToxData!BF30="--","--", IF(ToxData!BF30="","", ToxData!BF30)))</f>
        <v>--</v>
      </c>
      <c r="H30" s="123" t="str">
        <f>IF(ISBLANK(ToxData!BH30),"",ToxData!BH30)</f>
        <v>--</v>
      </c>
      <c r="I30" s="193" t="str">
        <f t="shared" si="1"/>
        <v>--</v>
      </c>
      <c r="J30" s="124" t="str">
        <f>IF(ToxData!BI30="A", "A", IF(ToxData!BJ30="--","--", IF(ToxData!BJ30="","", ToxData!BJ30)))</f>
        <v>--</v>
      </c>
      <c r="K30" s="120" t="str">
        <f>IF(ISBLANK(ToxData!BN30),"",ToxData!BN30)</f>
        <v/>
      </c>
      <c r="L30" s="193" t="str">
        <f t="shared" si="2"/>
        <v>--</v>
      </c>
      <c r="M30" s="16" t="str">
        <f>IF(ISBLANK(ToxData!BO30),"",ToxData!BO30)</f>
        <v/>
      </c>
      <c r="N30" s="16" t="str">
        <f>IF(ISBLANK(ToxData!AY30),"",ToxData!AY30)</f>
        <v/>
      </c>
      <c r="O30" s="16" t="str">
        <f>IF(ISBLANK(ToxData!AZ30),"",ToxData!AZ30)</f>
        <v/>
      </c>
    </row>
    <row r="31" spans="1:15">
      <c r="A31" t="str">
        <f>IF(ISBLANK(ToxData!B31),"",ToxData!B31)</f>
        <v>7664-41-7</v>
      </c>
      <c r="B31" s="94" t="str">
        <f>IF(ISBLANK(ToxData!C31),"",ToxData!C31)</f>
        <v>Ammonia</v>
      </c>
      <c r="D31" s="61" t="str">
        <f>IF(ToxData!D31="","--",ToxData!D31)</f>
        <v>HI3</v>
      </c>
      <c r="E31" s="123" t="str">
        <f>IF(ISBLANK(ToxData!BD31),"",ToxData!BD31)</f>
        <v>--</v>
      </c>
      <c r="F31" s="193" t="str">
        <f t="shared" si="0"/>
        <v>--</v>
      </c>
      <c r="G31" s="124" t="str">
        <f>IF(ToxData!BE31="A", "A", IF(ToxData!BF31="--","--", IF(ToxData!BF31="","", ToxData!BF31)))</f>
        <v>--</v>
      </c>
      <c r="H31" s="123">
        <f>IF(ISBLANK(ToxData!BH31),"",ToxData!BH31)</f>
        <v>500</v>
      </c>
      <c r="I31" s="193">
        <f t="shared" si="1"/>
        <v>500</v>
      </c>
      <c r="J31" s="124" t="str">
        <f>IF(ToxData!BI31="A", "A", IF(ToxData!BJ31="--","--", IF(ToxData!BJ31="","", ToxData!BJ31)))</f>
        <v>A</v>
      </c>
      <c r="K31" s="120">
        <f>IF(ISBLANK(ToxData!BN31),"",ToxData!BN31)</f>
        <v>1200</v>
      </c>
      <c r="L31" s="193">
        <f t="shared" si="2"/>
        <v>1200</v>
      </c>
      <c r="M31" s="16" t="str">
        <f>IF(ISBLANK(ToxData!BO31),"",ToxData!BO31)</f>
        <v>T</v>
      </c>
      <c r="N31" s="16">
        <f>IF(ISBLANK(ToxData!AY31),"",ToxData!AY31)</f>
        <v>1</v>
      </c>
      <c r="O31" s="16">
        <f>IF(ISBLANK(ToxData!AZ31),"",ToxData!AZ31)</f>
        <v>1</v>
      </c>
    </row>
    <row r="32" spans="1:15" hidden="1">
      <c r="A32" t="str">
        <f>IF(ISBLANK(ToxData!B32),"",ToxData!B32)</f>
        <v>7803-63-6</v>
      </c>
      <c r="B32" s="94" t="str">
        <f>IF(ISBLANK(ToxData!C32),"",ToxData!C32)</f>
        <v>Ammonium bisulfate</v>
      </c>
      <c r="E32" s="123" t="str">
        <f>IF(ISBLANK(ToxData!BD32),"",ToxData!BD32)</f>
        <v>--</v>
      </c>
      <c r="F32" s="193" t="str">
        <f t="shared" si="0"/>
        <v>--</v>
      </c>
      <c r="G32" s="124" t="str">
        <f>IF(ToxData!BE32="A", "A", IF(ToxData!BF32="--","--", IF(ToxData!BF32="","", ToxData!BF32)))</f>
        <v>--</v>
      </c>
      <c r="H32" s="123" t="str">
        <f>IF(ISBLANK(ToxData!BH32),"",ToxData!BH32)</f>
        <v>--</v>
      </c>
      <c r="I32" s="193" t="str">
        <f t="shared" si="1"/>
        <v>--</v>
      </c>
      <c r="J32" s="124" t="str">
        <f>IF(ToxData!BI32="A", "A", IF(ToxData!BJ32="--","--", IF(ToxData!BJ32="","", ToxData!BJ32)))</f>
        <v>--</v>
      </c>
      <c r="K32" s="120" t="str">
        <f>IF(ISBLANK(ToxData!BN32),"",ToxData!BN32)</f>
        <v/>
      </c>
      <c r="L32" s="193" t="str">
        <f t="shared" si="2"/>
        <v>--</v>
      </c>
      <c r="M32" s="16" t="str">
        <f>IF(ISBLANK(ToxData!BO32),"",ToxData!BO32)</f>
        <v/>
      </c>
      <c r="N32" s="16" t="str">
        <f>IF(ISBLANK(ToxData!AY32),"",ToxData!AY32)</f>
        <v/>
      </c>
      <c r="O32" s="16" t="str">
        <f>IF(ISBLANK(ToxData!AZ32),"",ToxData!AZ32)</f>
        <v/>
      </c>
    </row>
    <row r="33" spans="1:15" hidden="1">
      <c r="A33" t="str">
        <f>IF(ISBLANK(ToxData!B33),"",ToxData!B33)</f>
        <v>6484-52-2</v>
      </c>
      <c r="B33" s="94" t="str">
        <f>IF(ISBLANK(ToxData!C33),"",ToxData!C33)</f>
        <v>Ammonium nitrate</v>
      </c>
      <c r="E33" s="123" t="str">
        <f>IF(ISBLANK(ToxData!BD33),"",ToxData!BD33)</f>
        <v>--</v>
      </c>
      <c r="F33" s="193" t="str">
        <f t="shared" si="0"/>
        <v>--</v>
      </c>
      <c r="G33" s="124" t="str">
        <f>IF(ToxData!BE33="A", "A", IF(ToxData!BF33="--","--", IF(ToxData!BF33="","", ToxData!BF33)))</f>
        <v>--</v>
      </c>
      <c r="H33" s="123" t="str">
        <f>IF(ISBLANK(ToxData!BH33),"",ToxData!BH33)</f>
        <v>--</v>
      </c>
      <c r="I33" s="193" t="str">
        <f t="shared" si="1"/>
        <v>--</v>
      </c>
      <c r="J33" s="124" t="str">
        <f>IF(ToxData!BI33="A", "A", IF(ToxData!BJ33="--","--", IF(ToxData!BJ33="","", ToxData!BJ33)))</f>
        <v>--</v>
      </c>
      <c r="K33" s="120" t="str">
        <f>IF(ISBLANK(ToxData!BN33),"",ToxData!BN33)</f>
        <v/>
      </c>
      <c r="L33" s="193" t="str">
        <f t="shared" si="2"/>
        <v>--</v>
      </c>
      <c r="M33" s="16" t="str">
        <f>IF(ISBLANK(ToxData!BO33),"",ToxData!BO33)</f>
        <v/>
      </c>
      <c r="N33" s="16" t="str">
        <f>IF(ISBLANK(ToxData!AY33),"",ToxData!AY33)</f>
        <v/>
      </c>
      <c r="O33" s="16" t="str">
        <f>IF(ISBLANK(ToxData!AZ33),"",ToxData!AZ33)</f>
        <v/>
      </c>
    </row>
    <row r="34" spans="1:15" hidden="1">
      <c r="A34" t="str">
        <f>IF(ISBLANK(ToxData!B34),"",ToxData!B34)</f>
        <v>7783-20-2</v>
      </c>
      <c r="B34" s="94" t="str">
        <f>IF(ISBLANK(ToxData!C34),"",ToxData!C34)</f>
        <v>Ammonium sulfate</v>
      </c>
      <c r="E34" s="123" t="str">
        <f>IF(ISBLANK(ToxData!BD34),"",ToxData!BD34)</f>
        <v>--</v>
      </c>
      <c r="F34" s="193" t="str">
        <f t="shared" si="0"/>
        <v>--</v>
      </c>
      <c r="G34" s="124" t="str">
        <f>IF(ToxData!BE34="A", "A", IF(ToxData!BF34="--","--", IF(ToxData!BF34="","", ToxData!BF34)))</f>
        <v>--</v>
      </c>
      <c r="H34" s="123" t="str">
        <f>IF(ISBLANK(ToxData!BH34),"",ToxData!BH34)</f>
        <v>--</v>
      </c>
      <c r="I34" s="193" t="str">
        <f t="shared" si="1"/>
        <v>--</v>
      </c>
      <c r="J34" s="124" t="str">
        <f>IF(ToxData!BI34="A", "A", IF(ToxData!BJ34="--","--", IF(ToxData!BJ34="","", ToxData!BJ34)))</f>
        <v>--</v>
      </c>
      <c r="K34" s="120" t="str">
        <f>IF(ISBLANK(ToxData!BN34),"",ToxData!BN34)</f>
        <v/>
      </c>
      <c r="L34" s="193" t="str">
        <f t="shared" si="2"/>
        <v>--</v>
      </c>
      <c r="M34" s="16" t="str">
        <f>IF(ISBLANK(ToxData!BO34),"",ToxData!BO34)</f>
        <v/>
      </c>
      <c r="N34" s="16" t="str">
        <f>IF(ISBLANK(ToxData!AY34),"",ToxData!AY34)</f>
        <v/>
      </c>
      <c r="O34" s="16" t="str">
        <f>IF(ISBLANK(ToxData!AZ34),"",ToxData!AZ34)</f>
        <v/>
      </c>
    </row>
    <row r="35" spans="1:15">
      <c r="A35" t="str">
        <f>IF(ISBLANK(ToxData!B35),"",ToxData!B35)</f>
        <v>62-53-3</v>
      </c>
      <c r="B35" s="94" t="str">
        <f>IF(ISBLANK(ToxData!C35),"",ToxData!C35)</f>
        <v>Aniline</v>
      </c>
      <c r="D35" s="61" t="str">
        <f>IF(ToxData!D35="","--",ToxData!D35)</f>
        <v>HI5</v>
      </c>
      <c r="E35" s="123">
        <f>IF(ISBLANK(ToxData!BD35),"",ToxData!BD35)</f>
        <v>0.625</v>
      </c>
      <c r="F35" s="193">
        <f t="shared" si="0"/>
        <v>0.63</v>
      </c>
      <c r="G35" s="124" t="str">
        <f>IF(ToxData!BE35="A", "A", IF(ToxData!BF35="--","--", IF(ToxData!BF35="","", ToxData!BF35)))</f>
        <v>O</v>
      </c>
      <c r="H35" s="123">
        <f>IF(ISBLANK(ToxData!BH35),"",ToxData!BH35)</f>
        <v>1</v>
      </c>
      <c r="I35" s="193">
        <f t="shared" si="1"/>
        <v>1</v>
      </c>
      <c r="J35" s="124" t="str">
        <f>IF(ToxData!BI35="A", "A", IF(ToxData!BJ35="--","--", IF(ToxData!BJ35="","", ToxData!BJ35)))</f>
        <v>I</v>
      </c>
      <c r="K35" s="120" t="str">
        <f>IF(ISBLANK(ToxData!BN35),"",ToxData!BN35)</f>
        <v/>
      </c>
      <c r="L35" s="193" t="str">
        <f t="shared" si="2"/>
        <v>--</v>
      </c>
      <c r="M35" s="16" t="str">
        <f>IF(ISBLANK(ToxData!BO35),"",ToxData!BO35)</f>
        <v/>
      </c>
      <c r="N35" s="16">
        <f>IF(ISBLANK(ToxData!AY35),"",ToxData!AY35)</f>
        <v>1</v>
      </c>
      <c r="O35" s="16">
        <f>IF(ISBLANK(ToxData!AZ35),"",ToxData!AZ35)</f>
        <v>1</v>
      </c>
    </row>
    <row r="36" spans="1:15" hidden="1">
      <c r="A36" t="str">
        <f>IF(ISBLANK(ToxData!B36),"",ToxData!B36)</f>
        <v>90-04-0</v>
      </c>
      <c r="B36" s="94" t="str">
        <f>IF(ISBLANK(ToxData!C36),"",ToxData!C36)</f>
        <v>o-Anisidine</v>
      </c>
      <c r="E36" s="123" t="str">
        <f>IF(ISBLANK(ToxData!BD36),"",ToxData!BD36)</f>
        <v>--</v>
      </c>
      <c r="F36" s="193" t="str">
        <f t="shared" si="0"/>
        <v>--</v>
      </c>
      <c r="G36" s="124" t="str">
        <f>IF(ToxData!BE36="A", "A", IF(ToxData!BF36="--","--", IF(ToxData!BF36="","", ToxData!BF36)))</f>
        <v>--</v>
      </c>
      <c r="H36" s="123" t="str">
        <f>IF(ISBLANK(ToxData!BH36),"",ToxData!BH36)</f>
        <v>--</v>
      </c>
      <c r="I36" s="193" t="str">
        <f t="shared" si="1"/>
        <v>--</v>
      </c>
      <c r="J36" s="124" t="str">
        <f>IF(ToxData!BI36="A", "A", IF(ToxData!BJ36="--","--", IF(ToxData!BJ36="","", ToxData!BJ36)))</f>
        <v>--</v>
      </c>
      <c r="K36" s="120" t="str">
        <f>IF(ISBLANK(ToxData!BN36),"",ToxData!BN36)</f>
        <v/>
      </c>
      <c r="L36" s="193" t="str">
        <f t="shared" si="2"/>
        <v>--</v>
      </c>
      <c r="M36" s="16" t="str">
        <f>IF(ISBLANK(ToxData!BO36),"",ToxData!BO36)</f>
        <v/>
      </c>
      <c r="N36" s="16" t="str">
        <f>IF(ISBLANK(ToxData!AY36),"",ToxData!AY36)</f>
        <v/>
      </c>
      <c r="O36" s="16" t="str">
        <f>IF(ISBLANK(ToxData!AZ36),"",ToxData!AZ36)</f>
        <v/>
      </c>
    </row>
    <row r="37" spans="1:15" hidden="1">
      <c r="A37" t="str">
        <f>IF(ISBLANK(ToxData!B37),"",ToxData!B37)</f>
        <v>134-29-2</v>
      </c>
      <c r="B37" s="94" t="str">
        <f>IF(ISBLANK(ToxData!C37),"",ToxData!C37)</f>
        <v>o-Anisidine Hydrochloride</v>
      </c>
      <c r="E37" s="123" t="str">
        <f>IF(ISBLANK(ToxData!BD37),"",ToxData!BD37)</f>
        <v>--</v>
      </c>
      <c r="F37" s="193" t="str">
        <f t="shared" si="0"/>
        <v>--</v>
      </c>
      <c r="G37" s="124" t="str">
        <f>IF(ToxData!BE37="A", "A", IF(ToxData!BF37="--","--", IF(ToxData!BF37="","", ToxData!BF37)))</f>
        <v>--</v>
      </c>
      <c r="H37" s="123" t="str">
        <f>IF(ISBLANK(ToxData!BH37),"",ToxData!BH37)</f>
        <v>--</v>
      </c>
      <c r="I37" s="193" t="str">
        <f t="shared" si="1"/>
        <v>--</v>
      </c>
      <c r="J37" s="124" t="str">
        <f>IF(ToxData!BI37="A", "A", IF(ToxData!BJ37="--","--", IF(ToxData!BJ37="","", ToxData!BJ37)))</f>
        <v>--</v>
      </c>
      <c r="K37" s="120" t="str">
        <f>IF(ISBLANK(ToxData!BN37),"",ToxData!BN37)</f>
        <v/>
      </c>
      <c r="L37" s="193" t="str">
        <f t="shared" si="2"/>
        <v>--</v>
      </c>
      <c r="M37" s="16" t="str">
        <f>IF(ISBLANK(ToxData!BO37),"",ToxData!BO37)</f>
        <v/>
      </c>
      <c r="N37" s="16" t="str">
        <f>IF(ISBLANK(ToxData!AY37),"",ToxData!AY37)</f>
        <v/>
      </c>
      <c r="O37" s="16" t="str">
        <f>IF(ISBLANK(ToxData!AZ37),"",ToxData!AZ37)</f>
        <v/>
      </c>
    </row>
    <row r="38" spans="1:15">
      <c r="A38" t="str">
        <f>IF(ISBLANK(ToxData!B38),"",ToxData!B38)</f>
        <v>7440-36-0</v>
      </c>
      <c r="B38" s="48" t="str">
        <f>IF(ISBLANK(ToxData!C38),"",ToxData!C38)</f>
        <v>Antimony and compounds</v>
      </c>
      <c r="D38" s="61" t="str">
        <f>IF(ToxData!D38="","--",ToxData!D38)</f>
        <v>HI3</v>
      </c>
      <c r="E38" s="123" t="str">
        <f>IF(ISBLANK(ToxData!BD38),"",ToxData!BD38)</f>
        <v>--</v>
      </c>
      <c r="F38" s="193" t="str">
        <f t="shared" si="0"/>
        <v>--</v>
      </c>
      <c r="G38" s="124" t="str">
        <f>IF(ToxData!BE38="A", "A", IF(ToxData!BF38="--","--", IF(ToxData!BF38="","", ToxData!BF38)))</f>
        <v>--</v>
      </c>
      <c r="H38" s="123">
        <f>IF(ISBLANK(ToxData!BH38),"",ToxData!BH38)</f>
        <v>0.3</v>
      </c>
      <c r="I38" s="193">
        <f t="shared" si="1"/>
        <v>0.3</v>
      </c>
      <c r="J38" s="124" t="str">
        <f>IF(ToxData!BI38="A", "A", IF(ToxData!BJ38="--","--", IF(ToxData!BJ38="","", ToxData!BJ38)))</f>
        <v>T</v>
      </c>
      <c r="K38" s="120">
        <f>IF(ISBLANK(ToxData!BN38),"",ToxData!BN38)</f>
        <v>1</v>
      </c>
      <c r="L38" s="193">
        <f t="shared" si="2"/>
        <v>1</v>
      </c>
      <c r="M38" s="16" t="str">
        <f>IF(ISBLANK(ToxData!BO38),"",ToxData!BO38)</f>
        <v>T</v>
      </c>
      <c r="N38" s="16">
        <f>IF(ISBLANK(ToxData!AY38),"",ToxData!AY38)</f>
        <v>1</v>
      </c>
      <c r="O38" s="16">
        <f>IF(ISBLANK(ToxData!AZ38),"",ToxData!AZ38)</f>
        <v>1</v>
      </c>
    </row>
    <row r="39" spans="1:15" hidden="1">
      <c r="A39" t="str">
        <f>IF(ISBLANK(ToxData!B39),"",ToxData!B39)</f>
        <v>1309-64-4</v>
      </c>
      <c r="B39" s="94" t="str">
        <f>IF(ISBLANK(ToxData!C39),"",ToxData!C39)</f>
        <v>Antimony trioxide</v>
      </c>
      <c r="E39" s="123" t="str">
        <f>IF(ISBLANK(ToxData!BD39),"",ToxData!BD39)</f>
        <v>--</v>
      </c>
      <c r="F39" s="193" t="str">
        <f t="shared" si="0"/>
        <v>--</v>
      </c>
      <c r="G39" s="124" t="str">
        <f>IF(ToxData!BE39="A", "A", IF(ToxData!BF39="--","--", IF(ToxData!BF39="","", ToxData!BF39)))</f>
        <v>--</v>
      </c>
      <c r="H39" s="123">
        <f>IF(ISBLANK(ToxData!BH39),"",ToxData!BH39)</f>
        <v>0.2</v>
      </c>
      <c r="I39" s="193">
        <f t="shared" si="1"/>
        <v>0.2</v>
      </c>
      <c r="J39" s="124" t="str">
        <f>IF(ToxData!BI39="A", "A", IF(ToxData!BJ39="--","--", IF(ToxData!BJ39="","", ToxData!BJ39)))</f>
        <v>I</v>
      </c>
      <c r="K39" s="120" t="str">
        <f>IF(ISBLANK(ToxData!BN39),"",ToxData!BN39)</f>
        <v/>
      </c>
      <c r="L39" s="193" t="str">
        <f t="shared" si="2"/>
        <v>--</v>
      </c>
      <c r="M39" s="16" t="str">
        <f>IF(ISBLANK(ToxData!BO39),"",ToxData!BO39)</f>
        <v/>
      </c>
      <c r="N39" s="16">
        <f>IF(ISBLANK(ToxData!AY39),"",ToxData!AY39)</f>
        <v>1</v>
      </c>
      <c r="O39" s="16" t="str">
        <f>IF(ISBLANK(ToxData!AZ39),"",ToxData!AZ39)</f>
        <v/>
      </c>
    </row>
    <row r="40" spans="1:15">
      <c r="A40" t="str">
        <f>IF(ISBLANK(ToxData!B40),"",ToxData!B40)</f>
        <v>140-57-8</v>
      </c>
      <c r="B40" s="94" t="str">
        <f>IF(ISBLANK(ToxData!C40),"",ToxData!C40)</f>
        <v>Aramite</v>
      </c>
      <c r="D40" s="61" t="str">
        <f>IF(ToxData!D40="","--",ToxData!D40)</f>
        <v>--</v>
      </c>
      <c r="E40" s="123">
        <f>IF(ISBLANK(ToxData!BD40),"",ToxData!BD40)</f>
        <v>0.14084507042253522</v>
      </c>
      <c r="F40" s="193">
        <f t="shared" si="0"/>
        <v>0.14000000000000001</v>
      </c>
      <c r="G40" s="124" t="str">
        <f>IF(ToxData!BE40="A", "A", IF(ToxData!BF40="--","--", IF(ToxData!BF40="","", ToxData!BF40)))</f>
        <v>I</v>
      </c>
      <c r="H40" s="123" t="str">
        <f>IF(ISBLANK(ToxData!BH40),"",ToxData!BH40)</f>
        <v>--</v>
      </c>
      <c r="I40" s="193" t="str">
        <f t="shared" si="1"/>
        <v>--</v>
      </c>
      <c r="J40" s="124" t="str">
        <f>IF(ToxData!BI40="A", "A", IF(ToxData!BJ40="--","--", IF(ToxData!BJ40="","", ToxData!BJ40)))</f>
        <v>--</v>
      </c>
      <c r="K40" s="120" t="str">
        <f>IF(ISBLANK(ToxData!BN40),"",ToxData!BN40)</f>
        <v/>
      </c>
      <c r="L40" s="193" t="str">
        <f t="shared" si="2"/>
        <v>--</v>
      </c>
      <c r="M40" s="16" t="str">
        <f>IF(ISBLANK(ToxData!BO40),"",ToxData!BO40)</f>
        <v/>
      </c>
      <c r="N40" s="16">
        <f>IF(ISBLANK(ToxData!AY40),"",ToxData!AY40)</f>
        <v>1</v>
      </c>
      <c r="O40" s="16">
        <f>IF(ISBLANK(ToxData!AZ40),"",ToxData!AZ40)</f>
        <v>1</v>
      </c>
    </row>
    <row r="41" spans="1:15">
      <c r="A41" t="str">
        <f>IF(ISBLANK(ToxData!B41),"",ToxData!B41)</f>
        <v>7440-38-2</v>
      </c>
      <c r="B41" s="94" t="str">
        <f>IF(ISBLANK(ToxData!C41),"",ToxData!C41)</f>
        <v>Arsenic and compounds</v>
      </c>
      <c r="C41" s="61" t="s">
        <v>1316</v>
      </c>
      <c r="D41" s="61" t="str">
        <f>IF(ToxData!D41="","--",ToxData!D41)</f>
        <v>HI3</v>
      </c>
      <c r="E41" s="123">
        <f>IF(ISBLANK(ToxData!BD41),"",ToxData!BD41)</f>
        <v>2.3255813953488371E-4</v>
      </c>
      <c r="F41" s="193">
        <f t="shared" si="0"/>
        <v>2.3000000000000001E-4</v>
      </c>
      <c r="G41" s="124" t="str">
        <f>IF(ToxData!BE41="A", "A", IF(ToxData!BF41="--","--", IF(ToxData!BF41="","", ToxData!BF41)))</f>
        <v>A</v>
      </c>
      <c r="H41" s="123">
        <f>IF(ISBLANK(ToxData!BH41),"",ToxData!BH41)</f>
        <v>1.4999999999999999E-2</v>
      </c>
      <c r="I41" s="193">
        <f t="shared" si="1"/>
        <v>1.4999999999999999E-2</v>
      </c>
      <c r="J41" s="124" t="str">
        <f>IF(ToxData!BI41="A", "A", IF(ToxData!BJ41="--","--", IF(ToxData!BJ41="","", ToxData!BJ41)))</f>
        <v>O</v>
      </c>
      <c r="K41" s="120">
        <f>IF(ISBLANK(ToxData!BN41),"",ToxData!BN41)</f>
        <v>0.2</v>
      </c>
      <c r="L41" s="193">
        <f t="shared" si="2"/>
        <v>0.2</v>
      </c>
      <c r="M41" s="16" t="str">
        <f>IF(ISBLANK(ToxData!BO41),"",ToxData!BO41)</f>
        <v>S</v>
      </c>
      <c r="N41" s="16">
        <f>IF(ISBLANK(ToxData!AY41),"",ToxData!AY41)</f>
        <v>1</v>
      </c>
      <c r="O41" s="16">
        <f>IF(ISBLANK(ToxData!AZ41),"",ToxData!AZ41)</f>
        <v>1</v>
      </c>
    </row>
    <row r="42" spans="1:15">
      <c r="A42" t="str">
        <f>IF(ISBLANK(ToxData!B42),"",ToxData!B42)</f>
        <v>7784-42-1</v>
      </c>
      <c r="B42" s="94" t="str">
        <f>IF(ISBLANK(ToxData!C42),"",ToxData!C42)</f>
        <v>Arsine</v>
      </c>
      <c r="D42" s="61" t="str">
        <f>IF(ToxData!D42="","--",ToxData!D42)</f>
        <v>HI3</v>
      </c>
      <c r="E42" s="123" t="str">
        <f>IF(ISBLANK(ToxData!BD42),"",ToxData!BD42)</f>
        <v>--</v>
      </c>
      <c r="F42" s="193" t="str">
        <f t="shared" si="0"/>
        <v>--</v>
      </c>
      <c r="G42" s="124" t="str">
        <f>IF(ToxData!BE42="A", "A", IF(ToxData!BF42="--","--", IF(ToxData!BF42="","", ToxData!BF42)))</f>
        <v>--</v>
      </c>
      <c r="H42" s="123">
        <f>IF(ISBLANK(ToxData!BH42),"",ToxData!BH42)</f>
        <v>1.4999999999999999E-2</v>
      </c>
      <c r="I42" s="193">
        <f t="shared" si="1"/>
        <v>1.4999999999999999E-2</v>
      </c>
      <c r="J42" s="124" t="str">
        <f>IF(ToxData!BI42="A", "A", IF(ToxData!BJ42="--","--", IF(ToxData!BJ42="","", ToxData!BJ42)))</f>
        <v>O</v>
      </c>
      <c r="K42" s="120">
        <f>IF(ISBLANK(ToxData!BN42),"",ToxData!BN42)</f>
        <v>0.2</v>
      </c>
      <c r="L42" s="193">
        <f t="shared" si="2"/>
        <v>0.2</v>
      </c>
      <c r="M42" s="16" t="str">
        <f>IF(ISBLANK(ToxData!BO42),"",ToxData!BO42)</f>
        <v>O</v>
      </c>
      <c r="N42" s="16">
        <f>IF(ISBLANK(ToxData!AY42),"",ToxData!AY42)</f>
        <v>1</v>
      </c>
      <c r="O42" s="16">
        <f>IF(ISBLANK(ToxData!AZ42),"",ToxData!AZ42)</f>
        <v>1</v>
      </c>
    </row>
    <row r="43" spans="1:15">
      <c r="A43" t="str">
        <f>IF(ISBLANK(ToxData!B43),"",ToxData!B43)</f>
        <v>1332-21-4</v>
      </c>
      <c r="B43" s="94" t="str">
        <f>IF(ISBLANK(ToxData!C43),"",ToxData!C43)</f>
        <v>Asbestos</v>
      </c>
      <c r="C43" s="61" t="s">
        <v>1308</v>
      </c>
      <c r="D43" s="61" t="str">
        <f>IF(ToxData!D43="","--",ToxData!D43)</f>
        <v>--</v>
      </c>
      <c r="E43" s="123">
        <f>IF(ISBLANK(ToxData!BD43),"",ToxData!BD43)</f>
        <v>4.3478260869565214E-6</v>
      </c>
      <c r="F43" s="193">
        <f t="shared" si="0"/>
        <v>4.3000000000000003E-6</v>
      </c>
      <c r="G43" s="124" t="str">
        <f>IF(ToxData!BE43="A", "A", IF(ToxData!BF43="--","--", IF(ToxData!BF43="","", ToxData!BF43)))</f>
        <v>I</v>
      </c>
      <c r="H43" s="123" t="str">
        <f>IF(ISBLANK(ToxData!BH43),"",ToxData!BH43)</f>
        <v>--</v>
      </c>
      <c r="I43" s="193" t="str">
        <f t="shared" si="1"/>
        <v>--</v>
      </c>
      <c r="J43" s="124" t="str">
        <f>IF(ToxData!BI43="A", "A", IF(ToxData!BJ43="--","--", IF(ToxData!BJ43="","", ToxData!BJ43)))</f>
        <v>--</v>
      </c>
      <c r="K43" s="120" t="str">
        <f>IF(ISBLANK(ToxData!BN43),"",ToxData!BN43)</f>
        <v/>
      </c>
      <c r="L43" s="193" t="str">
        <f t="shared" si="2"/>
        <v>--</v>
      </c>
      <c r="M43" s="16" t="str">
        <f>IF(ISBLANK(ToxData!BO43),"",ToxData!BO43)</f>
        <v/>
      </c>
      <c r="N43" s="16">
        <f>IF(ISBLANK(ToxData!AY43),"",ToxData!AY43)</f>
        <v>1</v>
      </c>
      <c r="O43" s="16">
        <f>IF(ISBLANK(ToxData!AZ43),"",ToxData!AZ43)</f>
        <v>1</v>
      </c>
    </row>
    <row r="44" spans="1:15" hidden="1">
      <c r="A44" t="str">
        <f>IF(ISBLANK(ToxData!B44),"",ToxData!B44)</f>
        <v>492-80-8</v>
      </c>
      <c r="B44" s="94" t="str">
        <f>IF(ISBLANK(ToxData!C44),"",ToxData!C44)</f>
        <v>Auramine</v>
      </c>
      <c r="E44" s="123" t="str">
        <f>IF(ISBLANK(ToxData!BD44),"",ToxData!BD44)</f>
        <v>--</v>
      </c>
      <c r="F44" s="193" t="str">
        <f t="shared" si="0"/>
        <v>--</v>
      </c>
      <c r="G44" s="124" t="str">
        <f>IF(ToxData!BE44="A", "A", IF(ToxData!BF44="--","--", IF(ToxData!BF44="","", ToxData!BF44)))</f>
        <v>--</v>
      </c>
      <c r="H44" s="123" t="str">
        <f>IF(ISBLANK(ToxData!BH44),"",ToxData!BH44)</f>
        <v>--</v>
      </c>
      <c r="I44" s="193" t="str">
        <f t="shared" si="1"/>
        <v>--</v>
      </c>
      <c r="J44" s="124" t="str">
        <f>IF(ToxData!BI44="A", "A", IF(ToxData!BJ44="--","--", IF(ToxData!BJ44="","", ToxData!BJ44)))</f>
        <v>--</v>
      </c>
      <c r="K44" s="120" t="str">
        <f>IF(ISBLANK(ToxData!BN44),"",ToxData!BN44)</f>
        <v/>
      </c>
      <c r="L44" s="193" t="str">
        <f t="shared" si="2"/>
        <v>--</v>
      </c>
      <c r="M44" s="16" t="str">
        <f>IF(ISBLANK(ToxData!BO44),"",ToxData!BO44)</f>
        <v/>
      </c>
      <c r="N44" s="16" t="str">
        <f>IF(ISBLANK(ToxData!AY44),"",ToxData!AY44)</f>
        <v/>
      </c>
      <c r="O44" s="16" t="str">
        <f>IF(ISBLANK(ToxData!AZ44),"",ToxData!AZ44)</f>
        <v/>
      </c>
    </row>
    <row r="45" spans="1:15" hidden="1">
      <c r="A45" t="str">
        <f>IF(ISBLANK(ToxData!B45),"",ToxData!B45)</f>
        <v>115-02-6</v>
      </c>
      <c r="B45" s="94" t="str">
        <f>IF(ISBLANK(ToxData!C45),"",ToxData!C45)</f>
        <v>Azaserine</v>
      </c>
      <c r="E45" s="123" t="str">
        <f>IF(ISBLANK(ToxData!BD45),"",ToxData!BD45)</f>
        <v>--</v>
      </c>
      <c r="F45" s="193" t="str">
        <f t="shared" si="0"/>
        <v>--</v>
      </c>
      <c r="G45" s="124" t="str">
        <f>IF(ToxData!BE45="A", "A", IF(ToxData!BF45="--","--", IF(ToxData!BF45="","", ToxData!BF45)))</f>
        <v>--</v>
      </c>
      <c r="H45" s="123" t="str">
        <f>IF(ISBLANK(ToxData!BH45),"",ToxData!BH45)</f>
        <v>--</v>
      </c>
      <c r="I45" s="193" t="str">
        <f t="shared" si="1"/>
        <v>--</v>
      </c>
      <c r="J45" s="124" t="str">
        <f>IF(ToxData!BI45="A", "A", IF(ToxData!BJ45="--","--", IF(ToxData!BJ45="","", ToxData!BJ45)))</f>
        <v>--</v>
      </c>
      <c r="K45" s="120" t="str">
        <f>IF(ISBLANK(ToxData!BN45),"",ToxData!BN45)</f>
        <v/>
      </c>
      <c r="L45" s="193" t="str">
        <f t="shared" si="2"/>
        <v>--</v>
      </c>
      <c r="M45" s="16" t="str">
        <f>IF(ISBLANK(ToxData!BO45),"",ToxData!BO45)</f>
        <v/>
      </c>
      <c r="N45" s="16" t="str">
        <f>IF(ISBLANK(ToxData!AY45),"",ToxData!AY45)</f>
        <v/>
      </c>
      <c r="O45" s="16" t="str">
        <f>IF(ISBLANK(ToxData!AZ45),"",ToxData!AZ45)</f>
        <v/>
      </c>
    </row>
    <row r="46" spans="1:15" hidden="1">
      <c r="A46" t="str">
        <f>IF(ISBLANK(ToxData!B46),"",ToxData!B46)</f>
        <v>446-86-6</v>
      </c>
      <c r="B46" s="94" t="str">
        <f>IF(ISBLANK(ToxData!C46),"",ToxData!C46)</f>
        <v>Azathioprine</v>
      </c>
      <c r="E46" s="123" t="str">
        <f>IF(ISBLANK(ToxData!BD46),"",ToxData!BD46)</f>
        <v>--</v>
      </c>
      <c r="F46" s="193" t="str">
        <f t="shared" si="0"/>
        <v>--</v>
      </c>
      <c r="G46" s="124" t="str">
        <f>IF(ToxData!BE46="A", "A", IF(ToxData!BF46="--","--", IF(ToxData!BF46="","", ToxData!BF46)))</f>
        <v>--</v>
      </c>
      <c r="H46" s="123" t="str">
        <f>IF(ISBLANK(ToxData!BH46),"",ToxData!BH46)</f>
        <v>--</v>
      </c>
      <c r="I46" s="193" t="str">
        <f t="shared" si="1"/>
        <v>--</v>
      </c>
      <c r="J46" s="124" t="str">
        <f>IF(ToxData!BI46="A", "A", IF(ToxData!BJ46="--","--", IF(ToxData!BJ46="","", ToxData!BJ46)))</f>
        <v>--</v>
      </c>
      <c r="K46" s="120" t="str">
        <f>IF(ISBLANK(ToxData!BN46),"",ToxData!BN46)</f>
        <v/>
      </c>
      <c r="L46" s="193" t="str">
        <f t="shared" si="2"/>
        <v>--</v>
      </c>
      <c r="M46" s="16" t="str">
        <f>IF(ISBLANK(ToxData!BO46),"",ToxData!BO46)</f>
        <v/>
      </c>
      <c r="N46" s="16" t="str">
        <f>IF(ISBLANK(ToxData!AY46),"",ToxData!AY46)</f>
        <v/>
      </c>
      <c r="O46" s="16" t="str">
        <f>IF(ISBLANK(ToxData!AZ46),"",ToxData!AZ46)</f>
        <v/>
      </c>
    </row>
    <row r="47" spans="1:15" hidden="1">
      <c r="A47" t="str">
        <f>IF(ISBLANK(ToxData!B47),"",ToxData!B47)</f>
        <v>52-24-4</v>
      </c>
      <c r="B47" s="94" t="str">
        <f>IF(ISBLANK(ToxData!C47),"",ToxData!C47)</f>
        <v>Tris-(1-Aziridinyl)phosphine sulfide</v>
      </c>
      <c r="E47" s="123" t="str">
        <f>IF(ISBLANK(ToxData!BD47),"",ToxData!BD47)</f>
        <v>--</v>
      </c>
      <c r="F47" s="193" t="str">
        <f t="shared" si="0"/>
        <v>--</v>
      </c>
      <c r="G47" s="124" t="str">
        <f>IF(ToxData!BE47="A", "A", IF(ToxData!BF47="--","--", IF(ToxData!BF47="","", ToxData!BF47)))</f>
        <v>--</v>
      </c>
      <c r="H47" s="123" t="str">
        <f>IF(ISBLANK(ToxData!BH47),"",ToxData!BH47)</f>
        <v>--</v>
      </c>
      <c r="I47" s="193" t="str">
        <f t="shared" si="1"/>
        <v>--</v>
      </c>
      <c r="J47" s="124" t="str">
        <f>IF(ToxData!BI47="A", "A", IF(ToxData!BJ47="--","--", IF(ToxData!BJ47="","", ToxData!BJ47)))</f>
        <v>--</v>
      </c>
      <c r="K47" s="120" t="str">
        <f>IF(ISBLANK(ToxData!BN47),"",ToxData!BN47)</f>
        <v/>
      </c>
      <c r="L47" s="193" t="str">
        <f t="shared" si="2"/>
        <v>--</v>
      </c>
      <c r="M47" s="16" t="str">
        <f>IF(ISBLANK(ToxData!BO47),"",ToxData!BO47)</f>
        <v/>
      </c>
      <c r="N47" s="16" t="str">
        <f>IF(ISBLANK(ToxData!AY47),"",ToxData!AY47)</f>
        <v/>
      </c>
      <c r="O47" s="16" t="str">
        <f>IF(ISBLANK(ToxData!AZ47),"",ToxData!AZ47)</f>
        <v/>
      </c>
    </row>
    <row r="48" spans="1:15">
      <c r="A48" t="str">
        <f>IF(ISBLANK(ToxData!B48),"",ToxData!B48)</f>
        <v>103-33-3</v>
      </c>
      <c r="B48" s="94" t="str">
        <f>IF(ISBLANK(ToxData!C48),"",ToxData!C48)</f>
        <v>Azobenzene</v>
      </c>
      <c r="D48" s="61" t="str">
        <f>IF(ToxData!D48="","--",ToxData!D48)</f>
        <v>--</v>
      </c>
      <c r="E48" s="123">
        <f>IF(ISBLANK(ToxData!BD48),"",ToxData!BD48)</f>
        <v>3.2258064516129031E-2</v>
      </c>
      <c r="F48" s="193">
        <f t="shared" si="0"/>
        <v>3.2000000000000001E-2</v>
      </c>
      <c r="G48" s="124" t="str">
        <f>IF(ToxData!BE48="A", "A", IF(ToxData!BF48="--","--", IF(ToxData!BF48="","", ToxData!BF48)))</f>
        <v>I</v>
      </c>
      <c r="H48" s="123" t="str">
        <f>IF(ISBLANK(ToxData!BH48),"",ToxData!BH48)</f>
        <v>--</v>
      </c>
      <c r="I48" s="193" t="str">
        <f t="shared" si="1"/>
        <v>--</v>
      </c>
      <c r="J48" s="124" t="str">
        <f>IF(ToxData!BI48="A", "A", IF(ToxData!BJ48="--","--", IF(ToxData!BJ48="","", ToxData!BJ48)))</f>
        <v>--</v>
      </c>
      <c r="K48" s="120" t="str">
        <f>IF(ISBLANK(ToxData!BN48),"",ToxData!BN48)</f>
        <v/>
      </c>
      <c r="L48" s="193" t="str">
        <f t="shared" si="2"/>
        <v>--</v>
      </c>
      <c r="M48" s="16" t="str">
        <f>IF(ISBLANK(ToxData!BO48),"",ToxData!BO48)</f>
        <v/>
      </c>
      <c r="N48" s="16">
        <f>IF(ISBLANK(ToxData!AY48),"",ToxData!AY48)</f>
        <v>1</v>
      </c>
      <c r="O48" s="16">
        <f>IF(ISBLANK(ToxData!AZ48),"",ToxData!AZ48)</f>
        <v>1</v>
      </c>
    </row>
    <row r="49" spans="1:15" hidden="1">
      <c r="A49" t="str">
        <f>IF(ISBLANK(ToxData!B49),"",ToxData!B49)</f>
        <v>7440-39-3</v>
      </c>
      <c r="B49" s="94" t="str">
        <f>IF(ISBLANK(ToxData!C49),"",ToxData!C49)</f>
        <v>Barium and compounds</v>
      </c>
      <c r="E49" s="123" t="str">
        <f>IF(ISBLANK(ToxData!BD49),"",ToxData!BD49)</f>
        <v>--</v>
      </c>
      <c r="F49" s="193" t="str">
        <f t="shared" si="0"/>
        <v>--</v>
      </c>
      <c r="G49" s="124" t="str">
        <f>IF(ToxData!BE49="A", "A", IF(ToxData!BF49="--","--", IF(ToxData!BF49="","", ToxData!BF49)))</f>
        <v>--</v>
      </c>
      <c r="H49" s="123" t="str">
        <f>IF(ISBLANK(ToxData!BH49),"",ToxData!BH49)</f>
        <v>--</v>
      </c>
      <c r="I49" s="193" t="str">
        <f t="shared" si="1"/>
        <v>--</v>
      </c>
      <c r="J49" s="124" t="str">
        <f>IF(ToxData!BI49="A", "A", IF(ToxData!BJ49="--","--", IF(ToxData!BJ49="","", ToxData!BJ49)))</f>
        <v>--</v>
      </c>
      <c r="K49" s="120" t="str">
        <f>IF(ISBLANK(ToxData!BN49),"",ToxData!BN49)</f>
        <v/>
      </c>
      <c r="L49" s="193" t="str">
        <f t="shared" si="2"/>
        <v>--</v>
      </c>
      <c r="M49" s="16" t="str">
        <f>IF(ISBLANK(ToxData!BO49),"",ToxData!BO49)</f>
        <v/>
      </c>
      <c r="N49" s="16" t="str">
        <f>IF(ISBLANK(ToxData!AY49),"",ToxData!AY49)</f>
        <v/>
      </c>
      <c r="O49" s="16" t="str">
        <f>IF(ISBLANK(ToxData!AZ49),"",ToxData!AZ49)</f>
        <v/>
      </c>
    </row>
    <row r="50" spans="1:15">
      <c r="A50" t="str">
        <f>IF(ISBLANK(ToxData!B50),"",ToxData!B50)</f>
        <v>71-43-2</v>
      </c>
      <c r="B50" s="94" t="str">
        <f>IF(ISBLANK(ToxData!C50),"",ToxData!C50)</f>
        <v>Benzene</v>
      </c>
      <c r="C50" s="61" t="s">
        <v>1196</v>
      </c>
      <c r="D50" s="61" t="str">
        <f>IF(ToxData!D50="","--",ToxData!D50)</f>
        <v>HI3</v>
      </c>
      <c r="E50" s="123">
        <f>IF(ISBLANK(ToxData!BD50),"",ToxData!BD50)</f>
        <v>0.12820512820512819</v>
      </c>
      <c r="F50" s="193">
        <f t="shared" si="0"/>
        <v>0.13</v>
      </c>
      <c r="G50" s="124" t="str">
        <f>IF(ToxData!BE50="A", "A", IF(ToxData!BF50="--","--", IF(ToxData!BF50="","", ToxData!BF50)))</f>
        <v>A</v>
      </c>
      <c r="H50" s="123">
        <f>IF(ISBLANK(ToxData!BH50),"",ToxData!BH50)</f>
        <v>3</v>
      </c>
      <c r="I50" s="193">
        <f t="shared" si="1"/>
        <v>3</v>
      </c>
      <c r="J50" s="124" t="str">
        <f>IF(ToxData!BI50="A", "A", IF(ToxData!BJ50="--","--", IF(ToxData!BJ50="","", ToxData!BJ50)))</f>
        <v>O</v>
      </c>
      <c r="K50" s="120">
        <f>IF(ISBLANK(ToxData!BN50),"",ToxData!BN50)</f>
        <v>29</v>
      </c>
      <c r="L50" s="193">
        <f t="shared" si="2"/>
        <v>29</v>
      </c>
      <c r="M50" s="16" t="str">
        <f>IF(ISBLANK(ToxData!BO50),"",ToxData!BO50)</f>
        <v>T</v>
      </c>
      <c r="N50" s="16">
        <f>IF(ISBLANK(ToxData!AY50),"",ToxData!AY50)</f>
        <v>1</v>
      </c>
      <c r="O50" s="16">
        <f>IF(ISBLANK(ToxData!AZ50),"",ToxData!AZ50)</f>
        <v>1</v>
      </c>
    </row>
    <row r="51" spans="1:15">
      <c r="A51" t="str">
        <f>IF(ISBLANK(ToxData!B51),"",ToxData!B51)</f>
        <v>92-87-5</v>
      </c>
      <c r="B51" s="94" t="str">
        <f>IF(ISBLANK(ToxData!C51),"",ToxData!C51)</f>
        <v>Benzidine (and its salts)</v>
      </c>
      <c r="D51" s="61" t="str">
        <f>IF(ToxData!D51="","--",ToxData!D51)</f>
        <v>--</v>
      </c>
      <c r="E51" s="123">
        <f>IF(ISBLANK(ToxData!BD51),"",ToxData!BD51)</f>
        <v>7.1428571428571419E-6</v>
      </c>
      <c r="F51" s="193">
        <f t="shared" si="0"/>
        <v>7.0999999999999998E-6</v>
      </c>
      <c r="G51" s="124" t="str">
        <f>IF(ToxData!BE51="A", "A", IF(ToxData!BF51="--","--", IF(ToxData!BF51="","", ToxData!BF51)))</f>
        <v>O</v>
      </c>
      <c r="H51" s="123" t="str">
        <f>IF(ISBLANK(ToxData!BH51),"",ToxData!BH51)</f>
        <v>--</v>
      </c>
      <c r="I51" s="193" t="str">
        <f t="shared" si="1"/>
        <v>--</v>
      </c>
      <c r="J51" s="124" t="str">
        <f>IF(ToxData!BI51="A", "A", IF(ToxData!BJ51="--","--", IF(ToxData!BJ51="","", ToxData!BJ51)))</f>
        <v>--</v>
      </c>
      <c r="K51" s="120" t="str">
        <f>IF(ISBLANK(ToxData!BN51),"",ToxData!BN51)</f>
        <v/>
      </c>
      <c r="L51" s="193" t="str">
        <f t="shared" si="2"/>
        <v>--</v>
      </c>
      <c r="M51" s="16" t="str">
        <f>IF(ISBLANK(ToxData!BO51),"",ToxData!BO51)</f>
        <v/>
      </c>
      <c r="N51" s="16">
        <f>IF(ISBLANK(ToxData!AY51),"",ToxData!AY51)</f>
        <v>1</v>
      </c>
      <c r="O51" s="16">
        <f>IF(ISBLANK(ToxData!AZ51),"",ToxData!AZ51)</f>
        <v>1</v>
      </c>
    </row>
    <row r="52" spans="1:15" hidden="1">
      <c r="A52" t="str">
        <f>IF(ISBLANK(ToxData!B52),"",ToxData!B52)</f>
        <v>271-89-6</v>
      </c>
      <c r="B52" s="94" t="str">
        <f>IF(ISBLANK(ToxData!C52),"",ToxData!C52)</f>
        <v>Benzofuran</v>
      </c>
      <c r="E52" s="123" t="str">
        <f>IF(ISBLANK(ToxData!BD52),"",ToxData!BD52)</f>
        <v>--</v>
      </c>
      <c r="F52" s="193" t="str">
        <f t="shared" si="0"/>
        <v>--</v>
      </c>
      <c r="G52" s="124" t="str">
        <f>IF(ToxData!BE52="A", "A", IF(ToxData!BF52="--","--", IF(ToxData!BF52="","", ToxData!BF52)))</f>
        <v>--</v>
      </c>
      <c r="H52" s="123" t="str">
        <f>IF(ISBLANK(ToxData!BH52),"",ToxData!BH52)</f>
        <v>--</v>
      </c>
      <c r="I52" s="193" t="str">
        <f t="shared" si="1"/>
        <v>--</v>
      </c>
      <c r="J52" s="124" t="str">
        <f>IF(ToxData!BI52="A", "A", IF(ToxData!BJ52="--","--", IF(ToxData!BJ52="","", ToxData!BJ52)))</f>
        <v>--</v>
      </c>
      <c r="K52" s="120" t="str">
        <f>IF(ISBLANK(ToxData!BN52),"",ToxData!BN52)</f>
        <v/>
      </c>
      <c r="L52" s="193" t="str">
        <f t="shared" si="2"/>
        <v>--</v>
      </c>
      <c r="M52" s="16" t="str">
        <f>IF(ISBLANK(ToxData!BO52),"",ToxData!BO52)</f>
        <v/>
      </c>
      <c r="N52" s="16" t="str">
        <f>IF(ISBLANK(ToxData!AY52),"",ToxData!AY52)</f>
        <v/>
      </c>
      <c r="O52" s="16" t="str">
        <f>IF(ISBLANK(ToxData!AZ52),"",ToxData!AZ52)</f>
        <v/>
      </c>
    </row>
    <row r="53" spans="1:15" ht="28.8" hidden="1">
      <c r="A53" t="str">
        <f>IF(ISBLANK(ToxData!B53),"",ToxData!B53)</f>
        <v>98-07-7</v>
      </c>
      <c r="B53" s="94" t="str">
        <f>IF(ISBLANK(ToxData!C53),"",ToxData!C53)</f>
        <v>Benzoic trichloride (Benzotrichloride)</v>
      </c>
      <c r="E53" s="123" t="str">
        <f>IF(ISBLANK(ToxData!BD53),"",ToxData!BD53)</f>
        <v>--</v>
      </c>
      <c r="F53" s="193" t="str">
        <f t="shared" si="0"/>
        <v>--</v>
      </c>
      <c r="G53" s="124" t="str">
        <f>IF(ToxData!BE53="A", "A", IF(ToxData!BF53="--","--", IF(ToxData!BF53="","", ToxData!BF53)))</f>
        <v>--</v>
      </c>
      <c r="H53" s="123" t="str">
        <f>IF(ISBLANK(ToxData!BH53),"",ToxData!BH53)</f>
        <v>--</v>
      </c>
      <c r="I53" s="193" t="str">
        <f t="shared" si="1"/>
        <v>--</v>
      </c>
      <c r="J53" s="124" t="str">
        <f>IF(ToxData!BI53="A", "A", IF(ToxData!BJ53="--","--", IF(ToxData!BJ53="","", ToxData!BJ53)))</f>
        <v>--</v>
      </c>
      <c r="K53" s="120" t="str">
        <f>IF(ISBLANK(ToxData!BN53),"",ToxData!BN53)</f>
        <v/>
      </c>
      <c r="L53" s="193" t="str">
        <f t="shared" si="2"/>
        <v>--</v>
      </c>
      <c r="M53" s="16" t="str">
        <f>IF(ISBLANK(ToxData!BO53),"",ToxData!BO53)</f>
        <v/>
      </c>
      <c r="N53" s="16" t="str">
        <f>IF(ISBLANK(ToxData!AY53),"",ToxData!AY53)</f>
        <v/>
      </c>
      <c r="O53" s="16" t="str">
        <f>IF(ISBLANK(ToxData!AZ53),"",ToxData!AZ53)</f>
        <v/>
      </c>
    </row>
    <row r="54" spans="1:15" hidden="1">
      <c r="A54" t="str">
        <f>IF(ISBLANK(ToxData!B54),"",ToxData!B54)</f>
        <v>98-88-4</v>
      </c>
      <c r="B54" s="94" t="str">
        <f>IF(ISBLANK(ToxData!C54),"",ToxData!C54)</f>
        <v>Benzoyl chloride</v>
      </c>
      <c r="E54" s="123" t="str">
        <f>IF(ISBLANK(ToxData!BD54),"",ToxData!BD54)</f>
        <v>--</v>
      </c>
      <c r="F54" s="193" t="str">
        <f t="shared" si="0"/>
        <v>--</v>
      </c>
      <c r="G54" s="124" t="str">
        <f>IF(ToxData!BE54="A", "A", IF(ToxData!BF54="--","--", IF(ToxData!BF54="","", ToxData!BF54)))</f>
        <v>--</v>
      </c>
      <c r="H54" s="123" t="str">
        <f>IF(ISBLANK(ToxData!BH54),"",ToxData!BH54)</f>
        <v>--</v>
      </c>
      <c r="I54" s="193" t="str">
        <f t="shared" si="1"/>
        <v>--</v>
      </c>
      <c r="J54" s="124" t="str">
        <f>IF(ToxData!BI54="A", "A", IF(ToxData!BJ54="--","--", IF(ToxData!BJ54="","", ToxData!BJ54)))</f>
        <v>--</v>
      </c>
      <c r="K54" s="120" t="str">
        <f>IF(ISBLANK(ToxData!BN54),"",ToxData!BN54)</f>
        <v/>
      </c>
      <c r="L54" s="193" t="str">
        <f t="shared" si="2"/>
        <v>--</v>
      </c>
      <c r="M54" s="16" t="str">
        <f>IF(ISBLANK(ToxData!BO54),"",ToxData!BO54)</f>
        <v/>
      </c>
      <c r="N54" s="16" t="str">
        <f>IF(ISBLANK(ToxData!AY54),"",ToxData!AY54)</f>
        <v/>
      </c>
      <c r="O54" s="16" t="str">
        <f>IF(ISBLANK(ToxData!AZ54),"",ToxData!AZ54)</f>
        <v/>
      </c>
    </row>
    <row r="55" spans="1:15" hidden="1">
      <c r="A55" t="str">
        <f>IF(ISBLANK(ToxData!B55),"",ToxData!B55)</f>
        <v>94-36-0</v>
      </c>
      <c r="B55" s="94" t="str">
        <f>IF(ISBLANK(ToxData!C55),"",ToxData!C55)</f>
        <v>Benzoyl peroxide</v>
      </c>
      <c r="E55" s="123" t="str">
        <f>IF(ISBLANK(ToxData!BD55),"",ToxData!BD55)</f>
        <v>--</v>
      </c>
      <c r="F55" s="193" t="str">
        <f t="shared" si="0"/>
        <v>--</v>
      </c>
      <c r="G55" s="124" t="str">
        <f>IF(ToxData!BE55="A", "A", IF(ToxData!BF55="--","--", IF(ToxData!BF55="","", ToxData!BF55)))</f>
        <v>--</v>
      </c>
      <c r="H55" s="123" t="str">
        <f>IF(ISBLANK(ToxData!BH55),"",ToxData!BH55)</f>
        <v>--</v>
      </c>
      <c r="I55" s="193" t="str">
        <f t="shared" si="1"/>
        <v>--</v>
      </c>
      <c r="J55" s="124" t="str">
        <f>IF(ToxData!BI55="A", "A", IF(ToxData!BJ55="--","--", IF(ToxData!BJ55="","", ToxData!BJ55)))</f>
        <v>--</v>
      </c>
      <c r="K55" s="120" t="str">
        <f>IF(ISBLANK(ToxData!BN55),"",ToxData!BN55)</f>
        <v/>
      </c>
      <c r="L55" s="193" t="str">
        <f t="shared" si="2"/>
        <v>--</v>
      </c>
      <c r="M55" s="16" t="str">
        <f>IF(ISBLANK(ToxData!BO55),"",ToxData!BO55)</f>
        <v/>
      </c>
      <c r="N55" s="16" t="str">
        <f>IF(ISBLANK(ToxData!AY55),"",ToxData!AY55)</f>
        <v/>
      </c>
      <c r="O55" s="16" t="str">
        <f>IF(ISBLANK(ToxData!AZ55),"",ToxData!AZ55)</f>
        <v/>
      </c>
    </row>
    <row r="56" spans="1:15">
      <c r="A56" t="str">
        <f>IF(ISBLANK(ToxData!B56),"",ToxData!B56)</f>
        <v>100-44-7</v>
      </c>
      <c r="B56" s="94" t="str">
        <f>IF(ISBLANK(ToxData!C56),"",ToxData!C56)</f>
        <v>Benzyl chloride</v>
      </c>
      <c r="D56" s="61" t="str">
        <f>IF(ToxData!D56="","--",ToxData!D56)</f>
        <v>HI3</v>
      </c>
      <c r="E56" s="123">
        <f>IF(ISBLANK(ToxData!BD56),"",ToxData!BD56)</f>
        <v>2.0408163265306121E-2</v>
      </c>
      <c r="F56" s="193">
        <f t="shared" si="0"/>
        <v>0.02</v>
      </c>
      <c r="G56" s="124" t="str">
        <f>IF(ToxData!BE56="A", "A", IF(ToxData!BF56="--","--", IF(ToxData!BF56="","", ToxData!BF56)))</f>
        <v>O</v>
      </c>
      <c r="H56" s="123">
        <f>IF(ISBLANK(ToxData!BH56),"",ToxData!BH56)</f>
        <v>1</v>
      </c>
      <c r="I56" s="193">
        <f t="shared" si="1"/>
        <v>1</v>
      </c>
      <c r="J56" s="124" t="str">
        <f>IF(ToxData!BI56="A", "A", IF(ToxData!BJ56="--","--", IF(ToxData!BJ56="","", ToxData!BJ56)))</f>
        <v>P</v>
      </c>
      <c r="K56" s="120">
        <f>IF(ISBLANK(ToxData!BN56),"",ToxData!BN56)</f>
        <v>240</v>
      </c>
      <c r="L56" s="193">
        <f t="shared" si="2"/>
        <v>240</v>
      </c>
      <c r="M56" s="16" t="str">
        <f>IF(ISBLANK(ToxData!BO56),"",ToxData!BO56)</f>
        <v>O</v>
      </c>
      <c r="N56" s="16">
        <f>IF(ISBLANK(ToxData!AY56),"",ToxData!AY56)</f>
        <v>1</v>
      </c>
      <c r="O56" s="16">
        <f>IF(ISBLANK(ToxData!AZ56),"",ToxData!AZ56)</f>
        <v>1</v>
      </c>
    </row>
    <row r="57" spans="1:15" hidden="1">
      <c r="A57" t="str">
        <f>IF(ISBLANK(ToxData!B57),"",ToxData!B57)</f>
        <v>1694-09-3</v>
      </c>
      <c r="B57" s="94" t="str">
        <f>IF(ISBLANK(ToxData!C57),"",ToxData!C57)</f>
        <v>Benzyl Violet 4B</v>
      </c>
      <c r="E57" s="123" t="str">
        <f>IF(ISBLANK(ToxData!BD57),"",ToxData!BD57)</f>
        <v>--</v>
      </c>
      <c r="F57" s="193" t="str">
        <f t="shared" si="0"/>
        <v>--</v>
      </c>
      <c r="G57" s="124" t="str">
        <f>IF(ToxData!BE57="A", "A", IF(ToxData!BF57="--","--", IF(ToxData!BF57="","", ToxData!BF57)))</f>
        <v>--</v>
      </c>
      <c r="H57" s="123" t="str">
        <f>IF(ISBLANK(ToxData!BH57),"",ToxData!BH57)</f>
        <v>--</v>
      </c>
      <c r="I57" s="193" t="str">
        <f t="shared" si="1"/>
        <v>--</v>
      </c>
      <c r="J57" s="124" t="str">
        <f>IF(ToxData!BI57="A", "A", IF(ToxData!BJ57="--","--", IF(ToxData!BJ57="","", ToxData!BJ57)))</f>
        <v>--</v>
      </c>
      <c r="K57" s="120" t="str">
        <f>IF(ISBLANK(ToxData!BN57),"",ToxData!BN57)</f>
        <v/>
      </c>
      <c r="L57" s="193" t="str">
        <f t="shared" si="2"/>
        <v>--</v>
      </c>
      <c r="M57" s="16" t="str">
        <f>IF(ISBLANK(ToxData!BO57),"",ToxData!BO57)</f>
        <v/>
      </c>
      <c r="N57" s="16" t="str">
        <f>IF(ISBLANK(ToxData!AY57),"",ToxData!AY57)</f>
        <v/>
      </c>
      <c r="O57" s="16" t="str">
        <f>IF(ISBLANK(ToxData!AZ57),"",ToxData!AZ57)</f>
        <v/>
      </c>
    </row>
    <row r="58" spans="1:15">
      <c r="A58" t="str">
        <f>IF(ISBLANK(ToxData!B58),"",ToxData!B58)</f>
        <v>7440-41-7</v>
      </c>
      <c r="B58" s="94" t="str">
        <f>IF(ISBLANK(ToxData!C58),"",ToxData!C58)</f>
        <v>Beryllium and compounds</v>
      </c>
      <c r="C58" s="61" t="s">
        <v>1316</v>
      </c>
      <c r="D58" s="61" t="str">
        <f>IF(ToxData!D58="","--",ToxData!D58)</f>
        <v>HI3</v>
      </c>
      <c r="E58" s="123">
        <f>IF(ISBLANK(ToxData!BD58),"",ToxData!BD58)</f>
        <v>4.1666666666666669E-4</v>
      </c>
      <c r="F58" s="193">
        <f t="shared" si="0"/>
        <v>4.2000000000000002E-4</v>
      </c>
      <c r="G58" s="124" t="str">
        <f>IF(ToxData!BE58="A", "A", IF(ToxData!BF58="--","--", IF(ToxData!BF58="","", ToxData!BF58)))</f>
        <v>A</v>
      </c>
      <c r="H58" s="123">
        <f>IF(ISBLANK(ToxData!BH58),"",ToxData!BH58)</f>
        <v>7.0000000000000001E-3</v>
      </c>
      <c r="I58" s="193">
        <f t="shared" si="1"/>
        <v>7.0000000000000001E-3</v>
      </c>
      <c r="J58" s="124" t="str">
        <f>IF(ToxData!BI58="A", "A", IF(ToxData!BJ58="--","--", IF(ToxData!BJ58="","", ToxData!BJ58)))</f>
        <v>O</v>
      </c>
      <c r="K58" s="120">
        <f>IF(ISBLANK(ToxData!BN58),"",ToxData!BN58)</f>
        <v>0.02</v>
      </c>
      <c r="L58" s="193">
        <f t="shared" si="2"/>
        <v>0.02</v>
      </c>
      <c r="M58" s="16" t="str">
        <f>IF(ISBLANK(ToxData!BO58),"",ToxData!BO58)</f>
        <v>S</v>
      </c>
      <c r="N58" s="16">
        <f>IF(ISBLANK(ToxData!AY58),"",ToxData!AY58)</f>
        <v>1</v>
      </c>
      <c r="O58" s="16">
        <f>IF(ISBLANK(ToxData!AZ58),"",ToxData!AZ58)</f>
        <v>1</v>
      </c>
    </row>
    <row r="59" spans="1:15" hidden="1">
      <c r="A59" t="str">
        <f>IF(ISBLANK(ToxData!B59),"",ToxData!B59)</f>
        <v>1304-56-9</v>
      </c>
      <c r="B59" s="94" t="str">
        <f>IF(ISBLANK(ToxData!C59),"",ToxData!C59)</f>
        <v>Beryllium Oxide</v>
      </c>
      <c r="E59" s="123" t="str">
        <f>IF(ISBLANK(ToxData!BD59),"",ToxData!BD59)</f>
        <v>--</v>
      </c>
      <c r="F59" s="193" t="str">
        <f t="shared" si="0"/>
        <v>--</v>
      </c>
      <c r="G59" s="124" t="str">
        <f>IF(ToxData!BE59="A", "A", IF(ToxData!BF59="--","--", IF(ToxData!BF59="","", ToxData!BF59)))</f>
        <v>--</v>
      </c>
      <c r="H59" s="123" t="str">
        <f>IF(ISBLANK(ToxData!BH59),"",ToxData!BH59)</f>
        <v>--</v>
      </c>
      <c r="I59" s="193" t="str">
        <f t="shared" si="1"/>
        <v>--</v>
      </c>
      <c r="J59" s="124" t="str">
        <f>IF(ToxData!BI59="A", "A", IF(ToxData!BJ59="--","--", IF(ToxData!BJ59="","", ToxData!BJ59)))</f>
        <v>--</v>
      </c>
      <c r="K59" s="120" t="str">
        <f>IF(ISBLANK(ToxData!BN59),"",ToxData!BN59)</f>
        <v/>
      </c>
      <c r="L59" s="193" t="str">
        <f t="shared" si="2"/>
        <v>--</v>
      </c>
      <c r="M59" s="16" t="str">
        <f>IF(ISBLANK(ToxData!BO59),"",ToxData!BO59)</f>
        <v/>
      </c>
      <c r="N59" s="16" t="str">
        <f>IF(ISBLANK(ToxData!AY59),"",ToxData!AY59)</f>
        <v/>
      </c>
      <c r="O59" s="16" t="str">
        <f>IF(ISBLANK(ToxData!AZ59),"",ToxData!AZ59)</f>
        <v/>
      </c>
    </row>
    <row r="60" spans="1:15" hidden="1">
      <c r="A60" t="str">
        <f>IF(ISBLANK(ToxData!B60),"",ToxData!B60)</f>
        <v>13510-49-1</v>
      </c>
      <c r="B60" s="94" t="str">
        <f>IF(ISBLANK(ToxData!C60),"",ToxData!C60)</f>
        <v>Beryllium Sulfate</v>
      </c>
      <c r="E60" s="123" t="str">
        <f>IF(ISBLANK(ToxData!BD60),"",ToxData!BD60)</f>
        <v>--</v>
      </c>
      <c r="F60" s="193" t="str">
        <f t="shared" si="0"/>
        <v>--</v>
      </c>
      <c r="G60" s="124" t="str">
        <f>IF(ToxData!BE60="A", "A", IF(ToxData!BF60="--","--", IF(ToxData!BF60="","", ToxData!BF60)))</f>
        <v>--</v>
      </c>
      <c r="H60" s="123" t="str">
        <f>IF(ISBLANK(ToxData!BH60),"",ToxData!BH60)</f>
        <v>--</v>
      </c>
      <c r="I60" s="193" t="str">
        <f t="shared" si="1"/>
        <v>--</v>
      </c>
      <c r="J60" s="124" t="str">
        <f>IF(ToxData!BI60="A", "A", IF(ToxData!BJ60="--","--", IF(ToxData!BJ60="","", ToxData!BJ60)))</f>
        <v>--</v>
      </c>
      <c r="K60" s="120" t="str">
        <f>IF(ISBLANK(ToxData!BN60),"",ToxData!BN60)</f>
        <v/>
      </c>
      <c r="L60" s="193" t="str">
        <f t="shared" si="2"/>
        <v>--</v>
      </c>
      <c r="M60" s="16" t="str">
        <f>IF(ISBLANK(ToxData!BO60),"",ToxData!BO60)</f>
        <v/>
      </c>
      <c r="N60" s="16" t="str">
        <f>IF(ISBLANK(ToxData!AY60),"",ToxData!AY60)</f>
        <v/>
      </c>
      <c r="O60" s="16" t="str">
        <f>IF(ISBLANK(ToxData!AZ60),"",ToxData!AZ60)</f>
        <v/>
      </c>
    </row>
    <row r="61" spans="1:15" hidden="1">
      <c r="A61" t="str">
        <f>IF(ISBLANK(ToxData!B61),"",ToxData!B61)</f>
        <v>92-52-4</v>
      </c>
      <c r="B61" s="94" t="str">
        <f>IF(ISBLANK(ToxData!C61),"",ToxData!C61)</f>
        <v>Biphenyl</v>
      </c>
      <c r="E61" s="123" t="str">
        <f>IF(ISBLANK(ToxData!BD61),"",ToxData!BD61)</f>
        <v>--</v>
      </c>
      <c r="F61" s="193" t="str">
        <f t="shared" si="0"/>
        <v>--</v>
      </c>
      <c r="G61" s="124" t="str">
        <f>IF(ToxData!BE61="A", "A", IF(ToxData!BF61="--","--", IF(ToxData!BF61="","", ToxData!BF61)))</f>
        <v>--</v>
      </c>
      <c r="H61" s="123" t="str">
        <f>IF(ISBLANK(ToxData!BH61),"",ToxData!BH61)</f>
        <v>--</v>
      </c>
      <c r="I61" s="193" t="str">
        <f t="shared" si="1"/>
        <v>--</v>
      </c>
      <c r="J61" s="124" t="str">
        <f>IF(ToxData!BI61="A", "A", IF(ToxData!BJ61="--","--", IF(ToxData!BJ61="","", ToxData!BJ61)))</f>
        <v>--</v>
      </c>
      <c r="K61" s="120" t="str">
        <f>IF(ISBLANK(ToxData!BN61),"",ToxData!BN61)</f>
        <v/>
      </c>
      <c r="L61" s="193" t="str">
        <f t="shared" si="2"/>
        <v>--</v>
      </c>
      <c r="M61" s="16" t="str">
        <f>IF(ISBLANK(ToxData!BO61),"",ToxData!BO61)</f>
        <v/>
      </c>
      <c r="N61" s="16" t="str">
        <f>IF(ISBLANK(ToxData!AY61),"",ToxData!AY61)</f>
        <v/>
      </c>
      <c r="O61" s="16" t="str">
        <f>IF(ISBLANK(ToxData!AZ61),"",ToxData!AZ61)</f>
        <v/>
      </c>
    </row>
    <row r="62" spans="1:15">
      <c r="A62" t="str">
        <f>IF(ISBLANK(ToxData!B62),"",ToxData!B62)</f>
        <v>111-44-4</v>
      </c>
      <c r="B62" s="48" t="str">
        <f>IF(ISBLANK(ToxData!C62),"",ToxData!C62)</f>
        <v>Bis(2-chloroethyl) ether (BCEE)</v>
      </c>
      <c r="D62" s="61" t="str">
        <f>IF(ToxData!D62="","--",ToxData!D62)</f>
        <v>HI3</v>
      </c>
      <c r="E62" s="123">
        <f>IF(ISBLANK(ToxData!BD62),"",ToxData!BD62)</f>
        <v>1.408450704225352E-3</v>
      </c>
      <c r="F62" s="193">
        <f t="shared" si="0"/>
        <v>1.4E-3</v>
      </c>
      <c r="G62" s="124" t="str">
        <f>IF(ToxData!BE62="A", "A", IF(ToxData!BF62="--","--", IF(ToxData!BF62="","", ToxData!BF62)))</f>
        <v>O</v>
      </c>
      <c r="H62" s="123" t="str">
        <f>IF(ISBLANK(ToxData!BH62),"",ToxData!BH62)</f>
        <v>--</v>
      </c>
      <c r="I62" s="193" t="str">
        <f t="shared" si="1"/>
        <v>--</v>
      </c>
      <c r="J62" s="124" t="str">
        <f>IF(ToxData!BI62="A", "A", IF(ToxData!BJ62="--","--", IF(ToxData!BJ62="","", ToxData!BJ62)))</f>
        <v>--</v>
      </c>
      <c r="K62" s="120">
        <f>IF(ISBLANK(ToxData!BN62),"",ToxData!BN62)</f>
        <v>120</v>
      </c>
      <c r="L62" s="193">
        <f t="shared" si="2"/>
        <v>120</v>
      </c>
      <c r="M62" s="16" t="str">
        <f>IF(ISBLANK(ToxData!BO62),"",ToxData!BO62)</f>
        <v>Tint</v>
      </c>
      <c r="N62" s="16">
        <f>IF(ISBLANK(ToxData!AY62),"",ToxData!AY62)</f>
        <v>1</v>
      </c>
      <c r="O62" s="16">
        <f>IF(ISBLANK(ToxData!AZ62),"",ToxData!AZ62)</f>
        <v>1</v>
      </c>
    </row>
    <row r="63" spans="1:15">
      <c r="A63" t="str">
        <f>IF(ISBLANK(ToxData!B63),"",ToxData!B63)</f>
        <v>542-88-1</v>
      </c>
      <c r="B63" s="48" t="str">
        <f>IF(ISBLANK(ToxData!C63),"",ToxData!C63)</f>
        <v>Bis(chloromethyl) ether</v>
      </c>
      <c r="D63" s="61" t="str">
        <f>IF(ToxData!D63="","--",ToxData!D63)</f>
        <v>HI5</v>
      </c>
      <c r="E63" s="123">
        <f>IF(ISBLANK(ToxData!BD63),"",ToxData!BD63)</f>
        <v>7.6923076923076926E-5</v>
      </c>
      <c r="F63" s="193">
        <f t="shared" si="0"/>
        <v>7.7000000000000001E-5</v>
      </c>
      <c r="G63" s="124" t="str">
        <f>IF(ToxData!BE63="A", "A", IF(ToxData!BF63="--","--", IF(ToxData!BF63="","", ToxData!BF63)))</f>
        <v>O</v>
      </c>
      <c r="H63" s="123" t="str">
        <f>IF(ISBLANK(ToxData!BH63),"",ToxData!BH63)</f>
        <v>--</v>
      </c>
      <c r="I63" s="193" t="str">
        <f t="shared" si="1"/>
        <v>--</v>
      </c>
      <c r="J63" s="124" t="str">
        <f>IF(ToxData!BI63="A", "A", IF(ToxData!BJ63="--","--", IF(ToxData!BJ63="","", ToxData!BJ63)))</f>
        <v>--</v>
      </c>
      <c r="K63" s="120">
        <f>IF(ISBLANK(ToxData!BN63),"",ToxData!BN63)</f>
        <v>1.4</v>
      </c>
      <c r="L63" s="193">
        <f t="shared" si="2"/>
        <v>1.4</v>
      </c>
      <c r="M63" s="16" t="str">
        <f>IF(ISBLANK(ToxData!BO63),"",ToxData!BO63)</f>
        <v>Tint</v>
      </c>
      <c r="N63" s="16">
        <f>IF(ISBLANK(ToxData!AY63),"",ToxData!AY63)</f>
        <v>1</v>
      </c>
      <c r="O63" s="16">
        <f>IF(ISBLANK(ToxData!AZ63),"",ToxData!AZ63)</f>
        <v>1</v>
      </c>
    </row>
    <row r="64" spans="1:15" hidden="1">
      <c r="A64" t="str">
        <f>IF(ISBLANK(ToxData!B64),"",ToxData!B64)</f>
        <v>103-23-1</v>
      </c>
      <c r="B64" s="94" t="str">
        <f>IF(ISBLANK(ToxData!C64),"",ToxData!C64)</f>
        <v>Bis(2-ethylhexyl) adipate</v>
      </c>
      <c r="E64" s="123" t="str">
        <f>IF(ISBLANK(ToxData!BD64),"",ToxData!BD64)</f>
        <v>--</v>
      </c>
      <c r="F64" s="193" t="str">
        <f t="shared" si="0"/>
        <v>--</v>
      </c>
      <c r="G64" s="124" t="str">
        <f>IF(ToxData!BE64="A", "A", IF(ToxData!BF64="--","--", IF(ToxData!BF64="","", ToxData!BF64)))</f>
        <v>--</v>
      </c>
      <c r="H64" s="123" t="str">
        <f>IF(ISBLANK(ToxData!BH64),"",ToxData!BH64)</f>
        <v>--</v>
      </c>
      <c r="I64" s="193" t="str">
        <f t="shared" si="1"/>
        <v>--</v>
      </c>
      <c r="J64" s="124" t="str">
        <f>IF(ToxData!BI64="A", "A", IF(ToxData!BJ64="--","--", IF(ToxData!BJ64="","", ToxData!BJ64)))</f>
        <v>--</v>
      </c>
      <c r="K64" s="120" t="str">
        <f>IF(ISBLANK(ToxData!BN64),"",ToxData!BN64)</f>
        <v/>
      </c>
      <c r="L64" s="193" t="str">
        <f t="shared" si="2"/>
        <v>--</v>
      </c>
      <c r="M64" s="16" t="str">
        <f>IF(ISBLANK(ToxData!BO64),"",ToxData!BO64)</f>
        <v/>
      </c>
      <c r="N64" s="16" t="str">
        <f>IF(ISBLANK(ToxData!AY64),"",ToxData!AY64)</f>
        <v/>
      </c>
      <c r="O64" s="16" t="str">
        <f>IF(ISBLANK(ToxData!AZ64),"",ToxData!AZ64)</f>
        <v/>
      </c>
    </row>
    <row r="65" spans="1:15">
      <c r="A65" t="str">
        <f>IF(ISBLANK(ToxData!B65),"",ToxData!B65)</f>
        <v>117-81-7</v>
      </c>
      <c r="B65" s="48" t="str">
        <f>IF(ISBLANK(ToxData!C65),"",ToxData!C65)</f>
        <v>Bis(2-ethylhexyl) phthalate (DEHP)</v>
      </c>
      <c r="D65" s="61" t="str">
        <f>IF(ToxData!D65="","--",ToxData!D65)</f>
        <v>--</v>
      </c>
      <c r="E65" s="123">
        <f>IF(ISBLANK(ToxData!BD65),"",ToxData!BD65)</f>
        <v>0.41666666666666669</v>
      </c>
      <c r="F65" s="193">
        <f t="shared" si="0"/>
        <v>0.42</v>
      </c>
      <c r="G65" s="124" t="str">
        <f>IF(ToxData!BE65="A", "A", IF(ToxData!BF65="--","--", IF(ToxData!BF65="","", ToxData!BF65)))</f>
        <v>O</v>
      </c>
      <c r="H65" s="123" t="str">
        <f>IF(ISBLANK(ToxData!BH65),"",ToxData!BH65)</f>
        <v>--</v>
      </c>
      <c r="I65" s="193" t="str">
        <f t="shared" si="1"/>
        <v>--</v>
      </c>
      <c r="J65" s="124" t="str">
        <f>IF(ToxData!BI65="A", "A", IF(ToxData!BJ65="--","--", IF(ToxData!BJ65="","", ToxData!BJ65)))</f>
        <v>--</v>
      </c>
      <c r="K65" s="120" t="str">
        <f>IF(ISBLANK(ToxData!BN65),"",ToxData!BN65)</f>
        <v/>
      </c>
      <c r="L65" s="193" t="str">
        <f t="shared" si="2"/>
        <v>--</v>
      </c>
      <c r="M65" s="16" t="str">
        <f>IF(ISBLANK(ToxData!BO65),"",ToxData!BO65)</f>
        <v/>
      </c>
      <c r="N65" s="16">
        <f>IF(ISBLANK(ToxData!AY65),"",ToxData!AY65)</f>
        <v>1</v>
      </c>
      <c r="O65" s="16">
        <f>IF(ISBLANK(ToxData!AZ65),"",ToxData!AZ65)</f>
        <v>1</v>
      </c>
    </row>
    <row r="66" spans="1:15" hidden="1">
      <c r="A66" t="str">
        <f>IF(ISBLANK(ToxData!B66),"",ToxData!B66)</f>
        <v>7726-95-6</v>
      </c>
      <c r="B66" s="94" t="str">
        <f>IF(ISBLANK(ToxData!C66),"",ToxData!C66)</f>
        <v>Bromine and compounds</v>
      </c>
      <c r="E66" s="123" t="str">
        <f>IF(ISBLANK(ToxData!BD66),"",ToxData!BD66)</f>
        <v>--</v>
      </c>
      <c r="F66" s="193" t="str">
        <f t="shared" si="0"/>
        <v>--</v>
      </c>
      <c r="G66" s="124" t="str">
        <f>IF(ToxData!BE66="A", "A", IF(ToxData!BF66="--","--", IF(ToxData!BF66="","", ToxData!BF66)))</f>
        <v>--</v>
      </c>
      <c r="H66" s="123" t="str">
        <f>IF(ISBLANK(ToxData!BH66),"",ToxData!BH66)</f>
        <v>--</v>
      </c>
      <c r="I66" s="193" t="str">
        <f t="shared" si="1"/>
        <v>--</v>
      </c>
      <c r="J66" s="124" t="str">
        <f>IF(ToxData!BI66="A", "A", IF(ToxData!BJ66="--","--", IF(ToxData!BJ66="","", ToxData!BJ66)))</f>
        <v>--</v>
      </c>
      <c r="K66" s="120" t="str">
        <f>IF(ISBLANK(ToxData!BN66),"",ToxData!BN66)</f>
        <v/>
      </c>
      <c r="L66" s="193" t="str">
        <f t="shared" si="2"/>
        <v>--</v>
      </c>
      <c r="M66" s="16" t="str">
        <f>IF(ISBLANK(ToxData!BO66),"",ToxData!BO66)</f>
        <v/>
      </c>
      <c r="N66" s="16" t="str">
        <f>IF(ISBLANK(ToxData!AY66),"",ToxData!AY66)</f>
        <v/>
      </c>
      <c r="O66" s="16" t="str">
        <f>IF(ISBLANK(ToxData!AZ66),"",ToxData!AZ66)</f>
        <v/>
      </c>
    </row>
    <row r="67" spans="1:15" hidden="1">
      <c r="A67" t="str">
        <f>IF(ISBLANK(ToxData!B67),"",ToxData!B67)</f>
        <v>7789-30-2</v>
      </c>
      <c r="B67" s="94" t="str">
        <f>IF(ISBLANK(ToxData!C67),"",ToxData!C67)</f>
        <v>Bromine pentafluoride</v>
      </c>
      <c r="E67" s="123" t="str">
        <f>IF(ISBLANK(ToxData!BD67),"",ToxData!BD67)</f>
        <v>--</v>
      </c>
      <c r="F67" s="193" t="str">
        <f t="shared" si="0"/>
        <v>--</v>
      </c>
      <c r="G67" s="124" t="str">
        <f>IF(ToxData!BE67="A", "A", IF(ToxData!BF67="--","--", IF(ToxData!BF67="","", ToxData!BF67)))</f>
        <v>--</v>
      </c>
      <c r="H67" s="123" t="str">
        <f>IF(ISBLANK(ToxData!BH67),"",ToxData!BH67)</f>
        <v>--</v>
      </c>
      <c r="I67" s="193" t="str">
        <f t="shared" si="1"/>
        <v>--</v>
      </c>
      <c r="J67" s="124" t="str">
        <f>IF(ToxData!BI67="A", "A", IF(ToxData!BJ67="--","--", IF(ToxData!BJ67="","", ToxData!BJ67)))</f>
        <v>--</v>
      </c>
      <c r="K67" s="120" t="str">
        <f>IF(ISBLANK(ToxData!BN67),"",ToxData!BN67)</f>
        <v/>
      </c>
      <c r="L67" s="193" t="str">
        <f t="shared" si="2"/>
        <v>--</v>
      </c>
      <c r="M67" s="16" t="str">
        <f>IF(ISBLANK(ToxData!BO67),"",ToxData!BO67)</f>
        <v/>
      </c>
      <c r="N67" s="16" t="str">
        <f>IF(ISBLANK(ToxData!AY67),"",ToxData!AY67)</f>
        <v/>
      </c>
      <c r="O67" s="16" t="str">
        <f>IF(ISBLANK(ToxData!AZ67),"",ToxData!AZ67)</f>
        <v/>
      </c>
    </row>
    <row r="68" spans="1:15" hidden="1">
      <c r="A68" t="str">
        <f>IF(ISBLANK(ToxData!B68),"",ToxData!B68)</f>
        <v>75-27-4</v>
      </c>
      <c r="B68" s="94" t="str">
        <f>IF(ISBLANK(ToxData!C68),"",ToxData!C68)</f>
        <v>Bromodichloromethane</v>
      </c>
      <c r="E68" s="123" t="str">
        <f>IF(ISBLANK(ToxData!BD68),"",ToxData!BD68)</f>
        <v>--</v>
      </c>
      <c r="F68" s="193" t="str">
        <f t="shared" si="0"/>
        <v>--</v>
      </c>
      <c r="G68" s="124" t="str">
        <f>IF(ToxData!BE68="A", "A", IF(ToxData!BF68="--","--", IF(ToxData!BF68="","", ToxData!BF68)))</f>
        <v>--</v>
      </c>
      <c r="H68" s="123" t="str">
        <f>IF(ISBLANK(ToxData!BH68),"",ToxData!BH68)</f>
        <v>--</v>
      </c>
      <c r="I68" s="193" t="str">
        <f t="shared" si="1"/>
        <v>--</v>
      </c>
      <c r="J68" s="124" t="str">
        <f>IF(ToxData!BI68="A", "A", IF(ToxData!BJ68="--","--", IF(ToxData!BJ68="","", ToxData!BJ68)))</f>
        <v>--</v>
      </c>
      <c r="K68" s="120" t="str">
        <f>IF(ISBLANK(ToxData!BN68),"",ToxData!BN68)</f>
        <v/>
      </c>
      <c r="L68" s="193" t="str">
        <f t="shared" si="2"/>
        <v>--</v>
      </c>
      <c r="M68" s="16" t="str">
        <f>IF(ISBLANK(ToxData!BO68),"",ToxData!BO68)</f>
        <v/>
      </c>
      <c r="N68" s="16" t="str">
        <f>IF(ISBLANK(ToxData!AY68),"",ToxData!AY68)</f>
        <v/>
      </c>
      <c r="O68" s="16" t="str">
        <f>IF(ISBLANK(ToxData!AZ68),"",ToxData!AZ68)</f>
        <v/>
      </c>
    </row>
    <row r="69" spans="1:15">
      <c r="A69" t="str">
        <f>IF(ISBLANK(ToxData!B69),"",ToxData!B69)</f>
        <v>75-25-2</v>
      </c>
      <c r="B69" s="48" t="str">
        <f>IF(ISBLANK(ToxData!C69),"",ToxData!C69)</f>
        <v>Bromoform</v>
      </c>
      <c r="D69" s="61" t="str">
        <f>IF(ToxData!D69="","--",ToxData!D69)</f>
        <v>--</v>
      </c>
      <c r="E69" s="123">
        <f>IF(ISBLANK(ToxData!BD69),"",ToxData!BD69)</f>
        <v>0.90909090909090895</v>
      </c>
      <c r="F69" s="193">
        <f t="shared" si="0"/>
        <v>0.91</v>
      </c>
      <c r="G69" s="124" t="str">
        <f>IF(ToxData!BE69="A", "A", IF(ToxData!BF69="--","--", IF(ToxData!BF69="","", ToxData!BF69)))</f>
        <v>I</v>
      </c>
      <c r="H69" s="123" t="str">
        <f>IF(ISBLANK(ToxData!BH69),"",ToxData!BH69)</f>
        <v>--</v>
      </c>
      <c r="I69" s="193" t="str">
        <f t="shared" si="1"/>
        <v>--</v>
      </c>
      <c r="J69" s="124" t="str">
        <f>IF(ToxData!BI69="A", "A", IF(ToxData!BJ69="--","--", IF(ToxData!BJ69="","", ToxData!BJ69)))</f>
        <v>--</v>
      </c>
      <c r="K69" s="120" t="str">
        <f>IF(ISBLANK(ToxData!BN69),"",ToxData!BN69)</f>
        <v/>
      </c>
      <c r="L69" s="193" t="str">
        <f t="shared" si="2"/>
        <v>--</v>
      </c>
      <c r="M69" s="16" t="str">
        <f>IF(ISBLANK(ToxData!BO69),"",ToxData!BO69)</f>
        <v/>
      </c>
      <c r="N69" s="16">
        <f>IF(ISBLANK(ToxData!AY69),"",ToxData!AY69)</f>
        <v>1</v>
      </c>
      <c r="O69" s="16">
        <f>IF(ISBLANK(ToxData!AZ69),"",ToxData!AZ69)</f>
        <v>1</v>
      </c>
    </row>
    <row r="70" spans="1:15">
      <c r="A70" t="str">
        <f>IF(ISBLANK(ToxData!B70),"",ToxData!B70)</f>
        <v>74-83-9</v>
      </c>
      <c r="B70" s="48" t="str">
        <f>IF(ISBLANK(ToxData!C70),"",ToxData!C70)</f>
        <v>Bromomethane (Methyl bromide)</v>
      </c>
      <c r="D70" s="61" t="str">
        <f>IF(ToxData!D70="","--",ToxData!D70)</f>
        <v>HI3</v>
      </c>
      <c r="E70" s="123" t="str">
        <f>IF(ISBLANK(ToxData!BD70),"",ToxData!BD70)</f>
        <v>--</v>
      </c>
      <c r="F70" s="193" t="str">
        <f t="shared" si="0"/>
        <v>--</v>
      </c>
      <c r="G70" s="124" t="str">
        <f>IF(ToxData!BE70="A", "A", IF(ToxData!BF70="--","--", IF(ToxData!BF70="","", ToxData!BF70)))</f>
        <v>--</v>
      </c>
      <c r="H70" s="123">
        <f>IF(ISBLANK(ToxData!BH70),"",ToxData!BH70)</f>
        <v>5</v>
      </c>
      <c r="I70" s="193">
        <f t="shared" si="1"/>
        <v>5</v>
      </c>
      <c r="J70" s="124" t="str">
        <f>IF(ToxData!BI70="A", "A", IF(ToxData!BJ70="--","--", IF(ToxData!BJ70="","", ToxData!BJ70)))</f>
        <v>A</v>
      </c>
      <c r="K70" s="120">
        <f>IF(ISBLANK(ToxData!BN70),"",ToxData!BN70)</f>
        <v>3900</v>
      </c>
      <c r="L70" s="193">
        <f t="shared" si="2"/>
        <v>3900</v>
      </c>
      <c r="M70" s="16" t="str">
        <f>IF(ISBLANK(ToxData!BO70),"",ToxData!BO70)</f>
        <v>O</v>
      </c>
      <c r="N70" s="16">
        <f>IF(ISBLANK(ToxData!AY70),"",ToxData!AY70)</f>
        <v>1</v>
      </c>
      <c r="O70" s="16">
        <f>IF(ISBLANK(ToxData!AZ70),"",ToxData!AZ70)</f>
        <v>1</v>
      </c>
    </row>
    <row r="71" spans="1:15">
      <c r="A71" t="str">
        <f>IF(ISBLANK(ToxData!B71),"",ToxData!B71)</f>
        <v>106-94-5</v>
      </c>
      <c r="B71" s="48" t="str">
        <f>IF(ISBLANK(ToxData!C71),"",ToxData!C71)</f>
        <v>1-Bromopropane (n-propyl bromide)</v>
      </c>
      <c r="D71" s="61" t="str">
        <f>IF(ToxData!D71="","--",ToxData!D71)</f>
        <v>HI3</v>
      </c>
      <c r="E71" s="123">
        <f>IF(ISBLANK(ToxData!BD71),"",ToxData!BD71)</f>
        <v>0.47619047619047622</v>
      </c>
      <c r="F71" s="193">
        <f t="shared" si="0"/>
        <v>0.48</v>
      </c>
      <c r="G71" s="124" t="str">
        <f>IF(ToxData!BE71="A", "A", IF(ToxData!BF71="--","--", IF(ToxData!BF71="","", ToxData!BF71)))</f>
        <v>A</v>
      </c>
      <c r="H71" s="123">
        <f>IF(ISBLANK(ToxData!BH71),"",ToxData!BH71)</f>
        <v>33.1</v>
      </c>
      <c r="I71" s="193">
        <f t="shared" si="1"/>
        <v>33</v>
      </c>
      <c r="J71" s="124" t="str">
        <f>IF(ToxData!BI71="A", "A", IF(ToxData!BJ71="--","--", IF(ToxData!BJ71="","", ToxData!BJ71)))</f>
        <v>T</v>
      </c>
      <c r="K71" s="120">
        <f>IF(ISBLANK(ToxData!BN71),"",ToxData!BN71)</f>
        <v>1654</v>
      </c>
      <c r="L71" s="193">
        <f t="shared" si="2"/>
        <v>1700</v>
      </c>
      <c r="M71" s="16" t="str">
        <f>IF(ISBLANK(ToxData!BO71),"",ToxData!BO71)</f>
        <v>T</v>
      </c>
      <c r="N71" s="16">
        <f>IF(ISBLANK(ToxData!AY71),"",ToxData!AY71)</f>
        <v>1</v>
      </c>
      <c r="O71" s="16">
        <f>IF(ISBLANK(ToxData!AZ71),"",ToxData!AZ71)</f>
        <v>1</v>
      </c>
    </row>
    <row r="72" spans="1:15" hidden="1">
      <c r="A72" t="str">
        <f>IF(ISBLANK(ToxData!B72),"",ToxData!B72)</f>
        <v>126-72-7</v>
      </c>
      <c r="B72" s="94" t="str">
        <f>IF(ISBLANK(ToxData!C72),"",ToxData!C72)</f>
        <v>Tris(2,3-dibromopropyl)phosphate</v>
      </c>
      <c r="E72" s="123" t="str">
        <f>IF(ISBLANK(ToxData!BD72),"",ToxData!BD72)</f>
        <v>--</v>
      </c>
      <c r="F72" s="193" t="str">
        <f t="shared" ref="F72:F135" si="3">IF(E72="--","--",ROUND(E72,2-(1+INT(LOG10(ABS(E72))))))</f>
        <v>--</v>
      </c>
      <c r="G72" s="124" t="str">
        <f>IF(ToxData!BE72="A", "A", IF(ToxData!BF72="--","--", IF(ToxData!BF72="","", ToxData!BF72)))</f>
        <v>--</v>
      </c>
      <c r="H72" s="123" t="str">
        <f>IF(ISBLANK(ToxData!BH72),"",ToxData!BH72)</f>
        <v>--</v>
      </c>
      <c r="I72" s="193" t="str">
        <f t="shared" ref="I72:I135" si="4">IF(H72="--","--",ROUND(H72,2-(1+INT(LOG10(ABS(H72))))))</f>
        <v>--</v>
      </c>
      <c r="J72" s="124" t="str">
        <f>IF(ToxData!BI72="A", "A", IF(ToxData!BJ72="--","--", IF(ToxData!BJ72="","", ToxData!BJ72)))</f>
        <v>--</v>
      </c>
      <c r="K72" s="120" t="str">
        <f>IF(ISBLANK(ToxData!BN72),"",ToxData!BN72)</f>
        <v/>
      </c>
      <c r="L72" s="193" t="str">
        <f t="shared" ref="L72:L135" si="5">IF(K72="","--",ROUND(K72,2-(1+INT(LOG10(ABS(K72))))))</f>
        <v>--</v>
      </c>
      <c r="M72" s="16" t="str">
        <f>IF(ISBLANK(ToxData!BO72),"",ToxData!BO72)</f>
        <v/>
      </c>
      <c r="N72" s="16" t="str">
        <f>IF(ISBLANK(ToxData!AY72),"",ToxData!AY72)</f>
        <v/>
      </c>
      <c r="O72" s="16" t="str">
        <f>IF(ISBLANK(ToxData!AZ72),"",ToxData!AZ72)</f>
        <v/>
      </c>
    </row>
    <row r="73" spans="1:15">
      <c r="A73" t="str">
        <f>IF(ISBLANK(ToxData!B73),"",ToxData!B73)</f>
        <v>106-99-0</v>
      </c>
      <c r="B73" s="94" t="str">
        <f>IF(ISBLANK(ToxData!C73),"",ToxData!C73)</f>
        <v>1,3-Butadiene</v>
      </c>
      <c r="D73" s="61" t="str">
        <f>IF(ToxData!D73="","--",ToxData!D73)</f>
        <v>HI3</v>
      </c>
      <c r="E73" s="123">
        <f>IF(ISBLANK(ToxData!BD73),"",ToxData!BD73)</f>
        <v>3.3003300330033E-2</v>
      </c>
      <c r="F73" s="193">
        <f t="shared" si="3"/>
        <v>3.3000000000000002E-2</v>
      </c>
      <c r="G73" s="124" t="str">
        <f>IF(ToxData!BE73="A", "A", IF(ToxData!BF73="--","--", IF(ToxData!BF73="","", ToxData!BF73)))</f>
        <v>A</v>
      </c>
      <c r="H73" s="123">
        <f>IF(ISBLANK(ToxData!BH73),"",ToxData!BH73)</f>
        <v>2</v>
      </c>
      <c r="I73" s="193">
        <f t="shared" si="4"/>
        <v>2</v>
      </c>
      <c r="J73" s="124" t="str">
        <f>IF(ToxData!BI73="A", "A", IF(ToxData!BJ73="--","--", IF(ToxData!BJ73="","", ToxData!BJ73)))</f>
        <v>O</v>
      </c>
      <c r="K73" s="120">
        <f>IF(ISBLANK(ToxData!BN73),"",ToxData!BN73)</f>
        <v>660</v>
      </c>
      <c r="L73" s="193">
        <f t="shared" si="5"/>
        <v>660</v>
      </c>
      <c r="M73" s="16" t="str">
        <f>IF(ISBLANK(ToxData!BO73),"",ToxData!BO73)</f>
        <v>O</v>
      </c>
      <c r="N73" s="16">
        <f>IF(ISBLANK(ToxData!AY73),"",ToxData!AY73)</f>
        <v>1</v>
      </c>
      <c r="O73" s="16">
        <f>IF(ISBLANK(ToxData!AZ73),"",ToxData!AZ73)</f>
        <v>1</v>
      </c>
    </row>
    <row r="74" spans="1:15">
      <c r="A74" t="str">
        <f>IF(ISBLANK(ToxData!B74),"",ToxData!B74)</f>
        <v>78-93-3</v>
      </c>
      <c r="B74" s="94" t="str">
        <f>IF(ISBLANK(ToxData!C74),"",ToxData!C74)</f>
        <v>2-Butanone (Methyl ethyl ketone)</v>
      </c>
      <c r="D74" s="61" t="str">
        <f>IF(ToxData!D74="","--",ToxData!D74)</f>
        <v>HI3</v>
      </c>
      <c r="E74" s="123" t="str">
        <f>IF(ISBLANK(ToxData!BD74),"",ToxData!BD74)</f>
        <v>--</v>
      </c>
      <c r="F74" s="193" t="str">
        <f t="shared" si="3"/>
        <v>--</v>
      </c>
      <c r="G74" s="124" t="str">
        <f>IF(ToxData!BE74="A", "A", IF(ToxData!BF74="--","--", IF(ToxData!BF74="","", ToxData!BF74)))</f>
        <v>--</v>
      </c>
      <c r="H74" s="123">
        <f>IF(ISBLANK(ToxData!BH74),"",ToxData!BH74)</f>
        <v>5000</v>
      </c>
      <c r="I74" s="193">
        <f t="shared" si="4"/>
        <v>5000</v>
      </c>
      <c r="J74" s="124" t="str">
        <f>IF(ToxData!BI74="A", "A", IF(ToxData!BJ74="--","--", IF(ToxData!BJ74="","", ToxData!BJ74)))</f>
        <v>I</v>
      </c>
      <c r="K74" s="120">
        <f>IF(ISBLANK(ToxData!BN74),"",ToxData!BN74)</f>
        <v>5000</v>
      </c>
      <c r="L74" s="193">
        <f t="shared" si="5"/>
        <v>5000</v>
      </c>
      <c r="M74" s="16" t="str">
        <f>IF(ISBLANK(ToxData!BO74),"",ToxData!BO74)</f>
        <v>S</v>
      </c>
      <c r="N74" s="16">
        <f>IF(ISBLANK(ToxData!AY74),"",ToxData!AY74)</f>
        <v>1</v>
      </c>
      <c r="O74" s="16">
        <f>IF(ISBLANK(ToxData!AZ74),"",ToxData!AZ74)</f>
        <v>1</v>
      </c>
    </row>
    <row r="75" spans="1:15" hidden="1">
      <c r="A75" t="str">
        <f>IF(ISBLANK(ToxData!B75),"",ToxData!B75)</f>
        <v>540-88-5</v>
      </c>
      <c r="B75" s="94" t="str">
        <f>IF(ISBLANK(ToxData!C75),"",ToxData!C75)</f>
        <v>t-Butyl acetate</v>
      </c>
      <c r="E75" s="123" t="str">
        <f>IF(ISBLANK(ToxData!BD75),"",ToxData!BD75)</f>
        <v>--</v>
      </c>
      <c r="F75" s="193" t="str">
        <f t="shared" si="3"/>
        <v>--</v>
      </c>
      <c r="G75" s="124" t="str">
        <f>IF(ToxData!BE75="A", "A", IF(ToxData!BF75="--","--", IF(ToxData!BF75="","", ToxData!BF75)))</f>
        <v>--</v>
      </c>
      <c r="H75" s="123" t="str">
        <f>IF(ISBLANK(ToxData!BH75),"",ToxData!BH75)</f>
        <v>--</v>
      </c>
      <c r="I75" s="193" t="str">
        <f t="shared" si="4"/>
        <v>--</v>
      </c>
      <c r="J75" s="124" t="str">
        <f>IF(ToxData!BI75="A", "A", IF(ToxData!BJ75="--","--", IF(ToxData!BJ75="","", ToxData!BJ75)))</f>
        <v>--</v>
      </c>
      <c r="K75" s="120" t="str">
        <f>IF(ISBLANK(ToxData!BN75),"",ToxData!BN75)</f>
        <v/>
      </c>
      <c r="L75" s="193" t="str">
        <f t="shared" si="5"/>
        <v>--</v>
      </c>
      <c r="M75" s="16" t="str">
        <f>IF(ISBLANK(ToxData!BO75),"",ToxData!BO75)</f>
        <v/>
      </c>
      <c r="N75" s="16" t="str">
        <f>IF(ISBLANK(ToxData!AY75),"",ToxData!AY75)</f>
        <v/>
      </c>
      <c r="O75" s="16" t="str">
        <f>IF(ISBLANK(ToxData!AZ75),"",ToxData!AZ75)</f>
        <v/>
      </c>
    </row>
    <row r="76" spans="1:15" hidden="1">
      <c r="A76" t="str">
        <f>IF(ISBLANK(ToxData!B76),"",ToxData!B76)</f>
        <v>141-32-2</v>
      </c>
      <c r="B76" s="94" t="str">
        <f>IF(ISBLANK(ToxData!C76),"",ToxData!C76)</f>
        <v>Butyl acrylate</v>
      </c>
      <c r="E76" s="123" t="str">
        <f>IF(ISBLANK(ToxData!BD76),"",ToxData!BD76)</f>
        <v>--</v>
      </c>
      <c r="F76" s="193" t="str">
        <f t="shared" si="3"/>
        <v>--</v>
      </c>
      <c r="G76" s="124" t="str">
        <f>IF(ToxData!BE76="A", "A", IF(ToxData!BF76="--","--", IF(ToxData!BF76="","", ToxData!BF76)))</f>
        <v>--</v>
      </c>
      <c r="H76" s="123" t="str">
        <f>IF(ISBLANK(ToxData!BH76),"",ToxData!BH76)</f>
        <v>--</v>
      </c>
      <c r="I76" s="193" t="str">
        <f t="shared" si="4"/>
        <v>--</v>
      </c>
      <c r="J76" s="124" t="str">
        <f>IF(ToxData!BI76="A", "A", IF(ToxData!BJ76="--","--", IF(ToxData!BJ76="","", ToxData!BJ76)))</f>
        <v>--</v>
      </c>
      <c r="K76" s="120" t="str">
        <f>IF(ISBLANK(ToxData!BN76),"",ToxData!BN76)</f>
        <v/>
      </c>
      <c r="L76" s="193" t="str">
        <f t="shared" si="5"/>
        <v>--</v>
      </c>
      <c r="M76" s="16" t="str">
        <f>IF(ISBLANK(ToxData!BO76),"",ToxData!BO76)</f>
        <v/>
      </c>
      <c r="N76" s="16" t="str">
        <f>IF(ISBLANK(ToxData!AY76),"",ToxData!AY76)</f>
        <v/>
      </c>
      <c r="O76" s="16" t="str">
        <f>IF(ISBLANK(ToxData!AZ76),"",ToxData!AZ76)</f>
        <v/>
      </c>
    </row>
    <row r="77" spans="1:15" hidden="1">
      <c r="A77" t="str">
        <f>IF(ISBLANK(ToxData!B77),"",ToxData!B77)</f>
        <v>71-36-3</v>
      </c>
      <c r="B77" s="94" t="str">
        <f>IF(ISBLANK(ToxData!C77),"",ToxData!C77)</f>
        <v>n-Butyl alcohol</v>
      </c>
      <c r="E77" s="123" t="str">
        <f>IF(ISBLANK(ToxData!BD77),"",ToxData!BD77)</f>
        <v>--</v>
      </c>
      <c r="F77" s="193" t="str">
        <f t="shared" si="3"/>
        <v>--</v>
      </c>
      <c r="G77" s="124" t="str">
        <f>IF(ToxData!BE77="A", "A", IF(ToxData!BF77="--","--", IF(ToxData!BF77="","", ToxData!BF77)))</f>
        <v>--</v>
      </c>
      <c r="H77" s="123" t="str">
        <f>IF(ISBLANK(ToxData!BH77),"",ToxData!BH77)</f>
        <v>--</v>
      </c>
      <c r="I77" s="193" t="str">
        <f t="shared" si="4"/>
        <v>--</v>
      </c>
      <c r="J77" s="124" t="str">
        <f>IF(ToxData!BI77="A", "A", IF(ToxData!BJ77="--","--", IF(ToxData!BJ77="","", ToxData!BJ77)))</f>
        <v>--</v>
      </c>
      <c r="K77" s="120" t="str">
        <f>IF(ISBLANK(ToxData!BN77),"",ToxData!BN77)</f>
        <v/>
      </c>
      <c r="L77" s="193" t="str">
        <f t="shared" si="5"/>
        <v>--</v>
      </c>
      <c r="M77" s="16" t="str">
        <f>IF(ISBLANK(ToxData!BO77),"",ToxData!BO77)</f>
        <v/>
      </c>
      <c r="N77" s="16" t="str">
        <f>IF(ISBLANK(ToxData!AY77),"",ToxData!AY77)</f>
        <v/>
      </c>
      <c r="O77" s="16" t="str">
        <f>IF(ISBLANK(ToxData!AZ77),"",ToxData!AZ77)</f>
        <v/>
      </c>
    </row>
    <row r="78" spans="1:15">
      <c r="A78" t="str">
        <f>IF(ISBLANK(ToxData!B78),"",ToxData!B78)</f>
        <v>78-92-2</v>
      </c>
      <c r="B78" s="94" t="str">
        <f>IF(ISBLANK(ToxData!C78),"",ToxData!C78)</f>
        <v>sec-Butyl alcohol</v>
      </c>
      <c r="D78" s="61" t="str">
        <f>IF(ToxData!D78="","--",ToxData!D78)</f>
        <v>HI3</v>
      </c>
      <c r="E78" s="123" t="str">
        <f>IF(ISBLANK(ToxData!BD78),"",ToxData!BD78)</f>
        <v>--</v>
      </c>
      <c r="F78" s="193" t="str">
        <f t="shared" si="3"/>
        <v>--</v>
      </c>
      <c r="G78" s="124" t="str">
        <f>IF(ToxData!BE78="A", "A", IF(ToxData!BF78="--","--", IF(ToxData!BF78="","", ToxData!BF78)))</f>
        <v>--</v>
      </c>
      <c r="H78" s="123">
        <f>IF(ISBLANK(ToxData!BH78),"",ToxData!BH78)</f>
        <v>30000</v>
      </c>
      <c r="I78" s="215">
        <f t="shared" si="4"/>
        <v>30000</v>
      </c>
      <c r="J78" s="124" t="str">
        <f>IF(ToxData!BI78="A", "A", IF(ToxData!BJ78="--","--", IF(ToxData!BJ78="","", ToxData!BJ78)))</f>
        <v>P</v>
      </c>
      <c r="K78" s="120" t="str">
        <f>IF(ISBLANK(ToxData!BN78),"",ToxData!BN78)</f>
        <v/>
      </c>
      <c r="L78" s="193" t="str">
        <f t="shared" si="5"/>
        <v>--</v>
      </c>
      <c r="M78" s="16" t="str">
        <f>IF(ISBLANK(ToxData!BO78),"",ToxData!BO78)</f>
        <v/>
      </c>
      <c r="N78" s="16">
        <f>IF(ISBLANK(ToxData!AY78),"",ToxData!AY78)</f>
        <v>1</v>
      </c>
      <c r="O78" s="16">
        <f>IF(ISBLANK(ToxData!AZ78),"",ToxData!AZ78)</f>
        <v>1</v>
      </c>
    </row>
    <row r="79" spans="1:15" hidden="1">
      <c r="A79" t="str">
        <f>IF(ISBLANK(ToxData!B79),"",ToxData!B79)</f>
        <v>75-65-0</v>
      </c>
      <c r="B79" s="94" t="str">
        <f>IF(ISBLANK(ToxData!C79),"",ToxData!C79)</f>
        <v>tert-Butyl alcohol</v>
      </c>
      <c r="E79" s="123" t="str">
        <f>IF(ISBLANK(ToxData!BD79),"",ToxData!BD79)</f>
        <v>--</v>
      </c>
      <c r="F79" s="193" t="str">
        <f t="shared" si="3"/>
        <v>--</v>
      </c>
      <c r="G79" s="124" t="str">
        <f>IF(ToxData!BE79="A", "A", IF(ToxData!BF79="--","--", IF(ToxData!BF79="","", ToxData!BF79)))</f>
        <v>--</v>
      </c>
      <c r="H79" s="123" t="str">
        <f>IF(ISBLANK(ToxData!BH79),"",ToxData!BH79)</f>
        <v>--</v>
      </c>
      <c r="I79" s="193" t="str">
        <f t="shared" si="4"/>
        <v>--</v>
      </c>
      <c r="J79" s="124" t="str">
        <f>IF(ToxData!BI79="A", "A", IF(ToxData!BJ79="--","--", IF(ToxData!BJ79="","", ToxData!BJ79)))</f>
        <v>--</v>
      </c>
      <c r="K79" s="120" t="str">
        <f>IF(ISBLANK(ToxData!BN79),"",ToxData!BN79)</f>
        <v/>
      </c>
      <c r="L79" s="193" t="str">
        <f t="shared" si="5"/>
        <v>--</v>
      </c>
      <c r="M79" s="16" t="str">
        <f>IF(ISBLANK(ToxData!BO79),"",ToxData!BO79)</f>
        <v/>
      </c>
      <c r="N79" s="16" t="str">
        <f>IF(ISBLANK(ToxData!AY79),"",ToxData!AY79)</f>
        <v/>
      </c>
      <c r="O79" s="16" t="str">
        <f>IF(ISBLANK(ToxData!AZ79),"",ToxData!AZ79)</f>
        <v/>
      </c>
    </row>
    <row r="80" spans="1:15" hidden="1">
      <c r="A80" t="str">
        <f>IF(ISBLANK(ToxData!B80),"",ToxData!B80)</f>
        <v>85-68-7</v>
      </c>
      <c r="B80" s="94" t="str">
        <f>IF(ISBLANK(ToxData!C80),"",ToxData!C80)</f>
        <v>Butyl benzyl phthalate</v>
      </c>
      <c r="E80" s="123" t="str">
        <f>IF(ISBLANK(ToxData!BD80),"",ToxData!BD80)</f>
        <v>--</v>
      </c>
      <c r="F80" s="193" t="str">
        <f t="shared" si="3"/>
        <v>--</v>
      </c>
      <c r="G80" s="124" t="str">
        <f>IF(ToxData!BE80="A", "A", IF(ToxData!BF80="--","--", IF(ToxData!BF80="","", ToxData!BF80)))</f>
        <v>--</v>
      </c>
      <c r="H80" s="123" t="str">
        <f>IF(ISBLANK(ToxData!BH80),"",ToxData!BH80)</f>
        <v>--</v>
      </c>
      <c r="I80" s="193" t="str">
        <f t="shared" si="4"/>
        <v>--</v>
      </c>
      <c r="J80" s="124" t="str">
        <f>IF(ToxData!BI80="A", "A", IF(ToxData!BJ80="--","--", IF(ToxData!BJ80="","", ToxData!BJ80)))</f>
        <v>--</v>
      </c>
      <c r="K80" s="120" t="str">
        <f>IF(ISBLANK(ToxData!BN80),"",ToxData!BN80)</f>
        <v/>
      </c>
      <c r="L80" s="193" t="str">
        <f t="shared" si="5"/>
        <v>--</v>
      </c>
      <c r="M80" s="16" t="str">
        <f>IF(ISBLANK(ToxData!BO80),"",ToxData!BO80)</f>
        <v/>
      </c>
      <c r="N80" s="16" t="str">
        <f>IF(ISBLANK(ToxData!AY80),"",ToxData!AY80)</f>
        <v/>
      </c>
      <c r="O80" s="16" t="str">
        <f>IF(ISBLANK(ToxData!AZ80),"",ToxData!AZ80)</f>
        <v/>
      </c>
    </row>
    <row r="81" spans="1:15" hidden="1">
      <c r="A81" t="str">
        <f>IF(ISBLANK(ToxData!B81),"",ToxData!B81)</f>
        <v>25013-16-5</v>
      </c>
      <c r="B81" s="94" t="str">
        <f>IF(ISBLANK(ToxData!C81),"",ToxData!C81)</f>
        <v>Butylated hydroxyanisole</v>
      </c>
      <c r="E81" s="123" t="str">
        <f>IF(ISBLANK(ToxData!BD81),"",ToxData!BD81)</f>
        <v>--</v>
      </c>
      <c r="F81" s="193" t="str">
        <f t="shared" si="3"/>
        <v>--</v>
      </c>
      <c r="G81" s="124" t="str">
        <f>IF(ToxData!BE81="A", "A", IF(ToxData!BF81="--","--", IF(ToxData!BF81="","", ToxData!BF81)))</f>
        <v>--</v>
      </c>
      <c r="H81" s="123" t="str">
        <f>IF(ISBLANK(ToxData!BH81),"",ToxData!BH81)</f>
        <v>--</v>
      </c>
      <c r="I81" s="193" t="str">
        <f t="shared" si="4"/>
        <v>--</v>
      </c>
      <c r="J81" s="124" t="str">
        <f>IF(ToxData!BI81="A", "A", IF(ToxData!BJ81="--","--", IF(ToxData!BJ81="","", ToxData!BJ81)))</f>
        <v>--</v>
      </c>
      <c r="K81" s="120" t="str">
        <f>IF(ISBLANK(ToxData!BN81),"",ToxData!BN81)</f>
        <v/>
      </c>
      <c r="L81" s="193" t="str">
        <f t="shared" si="5"/>
        <v>--</v>
      </c>
      <c r="M81" s="16" t="str">
        <f>IF(ISBLANK(ToxData!BO81),"",ToxData!BO81)</f>
        <v/>
      </c>
      <c r="N81" s="16" t="str">
        <f>IF(ISBLANK(ToxData!AY81),"",ToxData!AY81)</f>
        <v/>
      </c>
      <c r="O81" s="16" t="str">
        <f>IF(ISBLANK(ToxData!AZ81),"",ToxData!AZ81)</f>
        <v/>
      </c>
    </row>
    <row r="82" spans="1:15" hidden="1">
      <c r="A82" t="str">
        <f>IF(ISBLANK(ToxData!B82),"",ToxData!B82)</f>
        <v>3068-88-0</v>
      </c>
      <c r="B82" s="94" t="str">
        <f>IF(ISBLANK(ToxData!C82),"",ToxData!C82)</f>
        <v>beta-Butyrolactone</v>
      </c>
      <c r="E82" s="123" t="str">
        <f>IF(ISBLANK(ToxData!BD82),"",ToxData!BD82)</f>
        <v>--</v>
      </c>
      <c r="F82" s="193" t="str">
        <f t="shared" si="3"/>
        <v>--</v>
      </c>
      <c r="G82" s="124" t="str">
        <f>IF(ToxData!BE82="A", "A", IF(ToxData!BF82="--","--", IF(ToxData!BF82="","", ToxData!BF82)))</f>
        <v>--</v>
      </c>
      <c r="H82" s="123" t="str">
        <f>IF(ISBLANK(ToxData!BH82),"",ToxData!BH82)</f>
        <v>--</v>
      </c>
      <c r="I82" s="193" t="str">
        <f t="shared" si="4"/>
        <v>--</v>
      </c>
      <c r="J82" s="124" t="str">
        <f>IF(ToxData!BI82="A", "A", IF(ToxData!BJ82="--","--", IF(ToxData!BJ82="","", ToxData!BJ82)))</f>
        <v>--</v>
      </c>
      <c r="K82" s="120" t="str">
        <f>IF(ISBLANK(ToxData!BN82),"",ToxData!BN82)</f>
        <v/>
      </c>
      <c r="L82" s="193" t="str">
        <f t="shared" si="5"/>
        <v>--</v>
      </c>
      <c r="M82" s="16" t="str">
        <f>IF(ISBLANK(ToxData!BO82),"",ToxData!BO82)</f>
        <v/>
      </c>
      <c r="N82" s="16" t="str">
        <f>IF(ISBLANK(ToxData!AY82),"",ToxData!AY82)</f>
        <v/>
      </c>
      <c r="O82" s="16" t="str">
        <f>IF(ISBLANK(ToxData!AZ82),"",ToxData!AZ82)</f>
        <v/>
      </c>
    </row>
    <row r="83" spans="1:15">
      <c r="A83" t="str">
        <f>IF(ISBLANK(ToxData!B83),"",ToxData!B83)</f>
        <v>7440-43-9</v>
      </c>
      <c r="B83" s="94" t="str">
        <f>IF(ISBLANK(ToxData!C83),"",ToxData!C83)</f>
        <v>Cadmium and compounds</v>
      </c>
      <c r="C83" s="61" t="s">
        <v>1316</v>
      </c>
      <c r="D83" s="61" t="str">
        <f>IF(ToxData!D83="","--",ToxData!D83)</f>
        <v>HI3</v>
      </c>
      <c r="E83" s="123">
        <f>IF(ISBLANK(ToxData!BD83),"",ToxData!BD83)</f>
        <v>5.5555555555555556E-4</v>
      </c>
      <c r="F83" s="193">
        <f t="shared" si="3"/>
        <v>5.5999999999999995E-4</v>
      </c>
      <c r="G83" s="124" t="str">
        <f>IF(ToxData!BE83="A", "A", IF(ToxData!BF83="--","--", IF(ToxData!BF83="","", ToxData!BF83)))</f>
        <v>A</v>
      </c>
      <c r="H83" s="123">
        <f>IF(ISBLANK(ToxData!BH83),"",ToxData!BH83)</f>
        <v>0.01</v>
      </c>
      <c r="I83" s="193">
        <f t="shared" si="4"/>
        <v>0.01</v>
      </c>
      <c r="J83" s="124" t="str">
        <f>IF(ToxData!BI83="A", "A", IF(ToxData!BJ83="--","--", IF(ToxData!BJ83="","", ToxData!BJ83)))</f>
        <v>T</v>
      </c>
      <c r="K83" s="120">
        <f>IF(ISBLANK(ToxData!BN83),"",ToxData!BN83)</f>
        <v>0.03</v>
      </c>
      <c r="L83" s="193">
        <f t="shared" si="5"/>
        <v>0.03</v>
      </c>
      <c r="M83" s="16" t="str">
        <f>IF(ISBLANK(ToxData!BO83),"",ToxData!BO83)</f>
        <v>S</v>
      </c>
      <c r="N83" s="16">
        <f>IF(ISBLANK(ToxData!AY83),"",ToxData!AY83)</f>
        <v>1</v>
      </c>
      <c r="O83" s="16">
        <f>IF(ISBLANK(ToxData!AZ83),"",ToxData!AZ83)</f>
        <v>1</v>
      </c>
    </row>
    <row r="84" spans="1:15" hidden="1">
      <c r="A84" t="str">
        <f>IF(ISBLANK(ToxData!B84),"",ToxData!B84)</f>
        <v>156-62-7</v>
      </c>
      <c r="B84" s="94" t="str">
        <f>IF(ISBLANK(ToxData!C84),"",ToxData!C84)</f>
        <v>Calcium cyanamide</v>
      </c>
      <c r="E84" s="123" t="str">
        <f>IF(ISBLANK(ToxData!BD84),"",ToxData!BD84)</f>
        <v>--</v>
      </c>
      <c r="F84" s="193" t="str">
        <f t="shared" si="3"/>
        <v>--</v>
      </c>
      <c r="G84" s="124" t="str">
        <f>IF(ToxData!BE84="A", "A", IF(ToxData!BF84="--","--", IF(ToxData!BF84="","", ToxData!BF84)))</f>
        <v>--</v>
      </c>
      <c r="H84" s="123" t="str">
        <f>IF(ISBLANK(ToxData!BH84),"",ToxData!BH84)</f>
        <v>--</v>
      </c>
      <c r="I84" s="193" t="str">
        <f t="shared" si="4"/>
        <v>--</v>
      </c>
      <c r="J84" s="124" t="str">
        <f>IF(ToxData!BI84="A", "A", IF(ToxData!BJ84="--","--", IF(ToxData!BJ84="","", ToxData!BJ84)))</f>
        <v>--</v>
      </c>
      <c r="K84" s="120" t="str">
        <f>IF(ISBLANK(ToxData!BN84),"",ToxData!BN84)</f>
        <v/>
      </c>
      <c r="L84" s="193" t="str">
        <f t="shared" si="5"/>
        <v>--</v>
      </c>
      <c r="M84" s="16" t="str">
        <f>IF(ISBLANK(ToxData!BO84),"",ToxData!BO84)</f>
        <v/>
      </c>
      <c r="N84" s="16" t="str">
        <f>IF(ISBLANK(ToxData!AY84),"",ToxData!AY84)</f>
        <v/>
      </c>
      <c r="O84" s="16" t="str">
        <f>IF(ISBLANK(ToxData!AZ84),"",ToxData!AZ84)</f>
        <v/>
      </c>
    </row>
    <row r="85" spans="1:15">
      <c r="A85" t="str">
        <f>IF(ISBLANK(ToxData!B85),"",ToxData!B85)</f>
        <v>105-60-2</v>
      </c>
      <c r="B85" s="94" t="str">
        <f>IF(ISBLANK(ToxData!C85),"",ToxData!C85)</f>
        <v>Caprolactam</v>
      </c>
      <c r="D85" s="61" t="str">
        <f>IF(ToxData!D85="","--",ToxData!D85)</f>
        <v>HI3</v>
      </c>
      <c r="E85" s="123" t="str">
        <f>IF(ISBLANK(ToxData!BD85),"",ToxData!BD85)</f>
        <v>--</v>
      </c>
      <c r="F85" s="193" t="str">
        <f t="shared" si="3"/>
        <v>--</v>
      </c>
      <c r="G85" s="124" t="str">
        <f>IF(ToxData!BE85="A", "A", IF(ToxData!BF85="--","--", IF(ToxData!BF85="","", ToxData!BF85)))</f>
        <v>--</v>
      </c>
      <c r="H85" s="123">
        <f>IF(ISBLANK(ToxData!BH85),"",ToxData!BH85)</f>
        <v>2.2000000000000002</v>
      </c>
      <c r="I85" s="193">
        <f t="shared" si="4"/>
        <v>2.2000000000000002</v>
      </c>
      <c r="J85" s="124" t="str">
        <f>IF(ToxData!BI85="A", "A", IF(ToxData!BJ85="--","--", IF(ToxData!BJ85="","", ToxData!BJ85)))</f>
        <v>O</v>
      </c>
      <c r="K85" s="120">
        <f>IF(ISBLANK(ToxData!BN85),"",ToxData!BN85)</f>
        <v>50</v>
      </c>
      <c r="L85" s="193">
        <f t="shared" si="5"/>
        <v>50</v>
      </c>
      <c r="M85" s="16" t="str">
        <f>IF(ISBLANK(ToxData!BO85),"",ToxData!BO85)</f>
        <v>O</v>
      </c>
      <c r="N85" s="16">
        <f>IF(ISBLANK(ToxData!AY85),"",ToxData!AY85)</f>
        <v>1</v>
      </c>
      <c r="O85" s="16">
        <f>IF(ISBLANK(ToxData!AZ85),"",ToxData!AZ85)</f>
        <v>1</v>
      </c>
    </row>
    <row r="86" spans="1:15" hidden="1">
      <c r="A86" t="str">
        <f>IF(ISBLANK(ToxData!B86),"",ToxData!B86)</f>
        <v>2425-06-1</v>
      </c>
      <c r="B86" s="94" t="str">
        <f>IF(ISBLANK(ToxData!C86),"",ToxData!C86)</f>
        <v>Captafol</v>
      </c>
      <c r="E86" s="123" t="str">
        <f>IF(ISBLANK(ToxData!BD86),"",ToxData!BD86)</f>
        <v>--</v>
      </c>
      <c r="F86" s="193" t="str">
        <f t="shared" si="3"/>
        <v>--</v>
      </c>
      <c r="G86" s="124" t="str">
        <f>IF(ToxData!BE86="A", "A", IF(ToxData!BF86="--","--", IF(ToxData!BF86="","", ToxData!BF86)))</f>
        <v>--</v>
      </c>
      <c r="H86" s="123" t="str">
        <f>IF(ISBLANK(ToxData!BH86),"",ToxData!BH86)</f>
        <v>--</v>
      </c>
      <c r="I86" s="193" t="str">
        <f t="shared" si="4"/>
        <v>--</v>
      </c>
      <c r="J86" s="124" t="str">
        <f>IF(ToxData!BI86="A", "A", IF(ToxData!BJ86="--","--", IF(ToxData!BJ86="","", ToxData!BJ86)))</f>
        <v>--</v>
      </c>
      <c r="K86" s="120" t="str">
        <f>IF(ISBLANK(ToxData!BN86),"",ToxData!BN86)</f>
        <v/>
      </c>
      <c r="L86" s="193" t="str">
        <f t="shared" si="5"/>
        <v>--</v>
      </c>
      <c r="M86" s="16" t="str">
        <f>IF(ISBLANK(ToxData!BO86),"",ToxData!BO86)</f>
        <v/>
      </c>
      <c r="N86" s="16" t="str">
        <f>IF(ISBLANK(ToxData!AY86),"",ToxData!AY86)</f>
        <v/>
      </c>
      <c r="O86" s="16" t="str">
        <f>IF(ISBLANK(ToxData!AZ86),"",ToxData!AZ86)</f>
        <v/>
      </c>
    </row>
    <row r="87" spans="1:15" hidden="1">
      <c r="A87" t="str">
        <f>IF(ISBLANK(ToxData!B87),"",ToxData!B87)</f>
        <v>133-06-2</v>
      </c>
      <c r="B87" s="94" t="str">
        <f>IF(ISBLANK(ToxData!C87),"",ToxData!C87)</f>
        <v>Captan</v>
      </c>
      <c r="E87" s="123" t="str">
        <f>IF(ISBLANK(ToxData!BD87),"",ToxData!BD87)</f>
        <v>--</v>
      </c>
      <c r="F87" s="193" t="str">
        <f t="shared" si="3"/>
        <v>--</v>
      </c>
      <c r="G87" s="124" t="str">
        <f>IF(ToxData!BE87="A", "A", IF(ToxData!BF87="--","--", IF(ToxData!BF87="","", ToxData!BF87)))</f>
        <v>--</v>
      </c>
      <c r="H87" s="123" t="str">
        <f>IF(ISBLANK(ToxData!BH87),"",ToxData!BH87)</f>
        <v>--</v>
      </c>
      <c r="I87" s="193" t="str">
        <f t="shared" si="4"/>
        <v>--</v>
      </c>
      <c r="J87" s="124" t="str">
        <f>IF(ToxData!BI87="A", "A", IF(ToxData!BJ87="--","--", IF(ToxData!BJ87="","", ToxData!BJ87)))</f>
        <v>--</v>
      </c>
      <c r="K87" s="120" t="str">
        <f>IF(ISBLANK(ToxData!BN87),"",ToxData!BN87)</f>
        <v/>
      </c>
      <c r="L87" s="193" t="str">
        <f t="shared" si="5"/>
        <v>--</v>
      </c>
      <c r="M87" s="16" t="str">
        <f>IF(ISBLANK(ToxData!BO87),"",ToxData!BO87)</f>
        <v/>
      </c>
      <c r="N87" s="16" t="str">
        <f>IF(ISBLANK(ToxData!AY87),"",ToxData!AY87)</f>
        <v/>
      </c>
      <c r="O87" s="16" t="str">
        <f>IF(ISBLANK(ToxData!AZ87),"",ToxData!AZ87)</f>
        <v/>
      </c>
    </row>
    <row r="88" spans="1:15" hidden="1">
      <c r="A88">
        <f>IF(ISBLANK(ToxData!B88),"",ToxData!B88)</f>
        <v>89</v>
      </c>
      <c r="B88" s="94" t="str">
        <f>IF(ISBLANK(ToxData!C88),"",ToxData!C88)</f>
        <v>Carbon black extracts</v>
      </c>
      <c r="E88" s="123" t="str">
        <f>IF(ISBLANK(ToxData!BD88),"",ToxData!BD88)</f>
        <v>--</v>
      </c>
      <c r="F88" s="193" t="str">
        <f t="shared" si="3"/>
        <v>--</v>
      </c>
      <c r="G88" s="124" t="str">
        <f>IF(ToxData!BE88="A", "A", IF(ToxData!BF88="--","--", IF(ToxData!BF88="","", ToxData!BF88)))</f>
        <v>--</v>
      </c>
      <c r="H88" s="123" t="str">
        <f>IF(ISBLANK(ToxData!BH88),"",ToxData!BH88)</f>
        <v>--</v>
      </c>
      <c r="I88" s="193" t="str">
        <f t="shared" si="4"/>
        <v>--</v>
      </c>
      <c r="J88" s="124" t="str">
        <f>IF(ToxData!BI88="A", "A", IF(ToxData!BJ88="--","--", IF(ToxData!BJ88="","", ToxData!BJ88)))</f>
        <v>--</v>
      </c>
      <c r="K88" s="120" t="str">
        <f>IF(ISBLANK(ToxData!BN88),"",ToxData!BN88)</f>
        <v/>
      </c>
      <c r="L88" s="193" t="str">
        <f t="shared" si="5"/>
        <v>--</v>
      </c>
      <c r="M88" s="16" t="str">
        <f>IF(ISBLANK(ToxData!BO88),"",ToxData!BO88)</f>
        <v/>
      </c>
      <c r="N88" s="16" t="str">
        <f>IF(ISBLANK(ToxData!AY88),"",ToxData!AY88)</f>
        <v/>
      </c>
      <c r="O88" s="16" t="str">
        <f>IF(ISBLANK(ToxData!AZ88),"",ToxData!AZ88)</f>
        <v/>
      </c>
    </row>
    <row r="89" spans="1:15">
      <c r="A89" t="str">
        <f>IF(ISBLANK(ToxData!B89),"",ToxData!B89)</f>
        <v>75-15-0</v>
      </c>
      <c r="B89" s="94" t="str">
        <f>IF(ISBLANK(ToxData!C89),"",ToxData!C89)</f>
        <v>Carbon disulfide</v>
      </c>
      <c r="D89" s="61" t="str">
        <f>IF(ToxData!D89="","--",ToxData!D89)</f>
        <v>HI3</v>
      </c>
      <c r="E89" s="123" t="str">
        <f>IF(ISBLANK(ToxData!BD89),"",ToxData!BD89)</f>
        <v>--</v>
      </c>
      <c r="F89" s="193" t="str">
        <f t="shared" si="3"/>
        <v>--</v>
      </c>
      <c r="G89" s="124" t="str">
        <f>IF(ToxData!BE89="A", "A", IF(ToxData!BF89="--","--", IF(ToxData!BF89="","", ToxData!BF89)))</f>
        <v>--</v>
      </c>
      <c r="H89" s="123">
        <f>IF(ISBLANK(ToxData!BH89),"",ToxData!BH89)</f>
        <v>800</v>
      </c>
      <c r="I89" s="193">
        <f t="shared" si="4"/>
        <v>800</v>
      </c>
      <c r="J89" s="124" t="str">
        <f>IF(ToxData!BI89="A", "A", IF(ToxData!BJ89="--","--", IF(ToxData!BJ89="","", ToxData!BJ89)))</f>
        <v>A</v>
      </c>
      <c r="K89" s="120">
        <f>IF(ISBLANK(ToxData!BN89),"",ToxData!BN89)</f>
        <v>6200</v>
      </c>
      <c r="L89" s="193">
        <f t="shared" si="5"/>
        <v>6200</v>
      </c>
      <c r="M89" s="16" t="str">
        <f>IF(ISBLANK(ToxData!BO89),"",ToxData!BO89)</f>
        <v>O</v>
      </c>
      <c r="N89" s="16">
        <f>IF(ISBLANK(ToxData!AY89),"",ToxData!AY89)</f>
        <v>1</v>
      </c>
      <c r="O89" s="16">
        <f>IF(ISBLANK(ToxData!AZ89),"",ToxData!AZ89)</f>
        <v>1</v>
      </c>
    </row>
    <row r="90" spans="1:15">
      <c r="A90" t="str">
        <f>IF(ISBLANK(ToxData!B90),"",ToxData!B90)</f>
        <v>56-23-5</v>
      </c>
      <c r="B90" s="94" t="str">
        <f>IF(ISBLANK(ToxData!C90),"",ToxData!C90)</f>
        <v>Carbon tetrachloride</v>
      </c>
      <c r="D90" s="61" t="str">
        <f>IF(ToxData!D90="","--",ToxData!D90)</f>
        <v>HI3</v>
      </c>
      <c r="E90" s="123">
        <f>IF(ISBLANK(ToxData!BD90),"",ToxData!BD90)</f>
        <v>0.16666666666666666</v>
      </c>
      <c r="F90" s="193">
        <f t="shared" si="3"/>
        <v>0.17</v>
      </c>
      <c r="G90" s="124" t="str">
        <f>IF(ToxData!BE90="A", "A", IF(ToxData!BF90="--","--", IF(ToxData!BF90="","", ToxData!BF90)))</f>
        <v>A</v>
      </c>
      <c r="H90" s="123">
        <f>IF(ISBLANK(ToxData!BH90),"",ToxData!BH90)</f>
        <v>100</v>
      </c>
      <c r="I90" s="193">
        <f t="shared" si="4"/>
        <v>100</v>
      </c>
      <c r="J90" s="124" t="str">
        <f>IF(ToxData!BI90="A", "A", IF(ToxData!BJ90="--","--", IF(ToxData!BJ90="","", ToxData!BJ90)))</f>
        <v>I</v>
      </c>
      <c r="K90" s="120">
        <f>IF(ISBLANK(ToxData!BN90),"",ToxData!BN90)</f>
        <v>1900</v>
      </c>
      <c r="L90" s="193">
        <f t="shared" si="5"/>
        <v>1900</v>
      </c>
      <c r="M90" s="16" t="str">
        <f>IF(ISBLANK(ToxData!BO90),"",ToxData!BO90)</f>
        <v>O</v>
      </c>
      <c r="N90" s="16">
        <f>IF(ISBLANK(ToxData!AY90),"",ToxData!AY90)</f>
        <v>1</v>
      </c>
      <c r="O90" s="16">
        <f>IF(ISBLANK(ToxData!AZ90),"",ToxData!AZ90)</f>
        <v>1</v>
      </c>
    </row>
    <row r="91" spans="1:15">
      <c r="A91" t="str">
        <f>IF(ISBLANK(ToxData!B91),"",ToxData!B91)</f>
        <v>463-58-1</v>
      </c>
      <c r="B91" s="94" t="str">
        <f>IF(ISBLANK(ToxData!C91),"",ToxData!C91)</f>
        <v>Carbonyl sulfide</v>
      </c>
      <c r="D91" s="61" t="str">
        <f>IF(ToxData!D91="","--",ToxData!D91)</f>
        <v>HI3</v>
      </c>
      <c r="E91" s="123" t="str">
        <f>IF(ISBLANK(ToxData!BD91),"",ToxData!BD91)</f>
        <v>--</v>
      </c>
      <c r="F91" s="193" t="str">
        <f t="shared" si="3"/>
        <v>--</v>
      </c>
      <c r="G91" s="124" t="str">
        <f>IF(ToxData!BE91="A", "A", IF(ToxData!BF91="--","--", IF(ToxData!BF91="","", ToxData!BF91)))</f>
        <v>--</v>
      </c>
      <c r="H91" s="123">
        <f>IF(ISBLANK(ToxData!BH91),"",ToxData!BH91)</f>
        <v>10</v>
      </c>
      <c r="I91" s="193">
        <f t="shared" si="4"/>
        <v>10</v>
      </c>
      <c r="J91" s="124" t="str">
        <f>IF(ToxData!BI91="A", "A", IF(ToxData!BJ91="--","--", IF(ToxData!BJ91="","", ToxData!BJ91)))</f>
        <v>O</v>
      </c>
      <c r="K91" s="120">
        <f>IF(ISBLANK(ToxData!BN91),"",ToxData!BN91)</f>
        <v>660</v>
      </c>
      <c r="L91" s="193">
        <f t="shared" si="5"/>
        <v>660</v>
      </c>
      <c r="M91" s="16" t="str">
        <f>IF(ISBLANK(ToxData!BO91),"",ToxData!BO91)</f>
        <v>O</v>
      </c>
      <c r="N91" s="16">
        <f>IF(ISBLANK(ToxData!AY91),"",ToxData!AY91)</f>
        <v>1</v>
      </c>
      <c r="O91" s="16">
        <f>IF(ISBLANK(ToxData!AZ91),"",ToxData!AZ91)</f>
        <v>1</v>
      </c>
    </row>
    <row r="92" spans="1:15" hidden="1">
      <c r="A92" t="str">
        <f>IF(ISBLANK(ToxData!B92),"",ToxData!B92)</f>
        <v>9000-07-1</v>
      </c>
      <c r="B92" s="94" t="str">
        <f>IF(ISBLANK(ToxData!C92),"",ToxData!C92)</f>
        <v>Carrageenan (degraded)</v>
      </c>
      <c r="E92" s="123" t="str">
        <f>IF(ISBLANK(ToxData!BD92),"",ToxData!BD92)</f>
        <v>--</v>
      </c>
      <c r="F92" s="193" t="str">
        <f t="shared" si="3"/>
        <v>--</v>
      </c>
      <c r="G92" s="124" t="str">
        <f>IF(ToxData!BE92="A", "A", IF(ToxData!BF92="--","--", IF(ToxData!BF92="","", ToxData!BF92)))</f>
        <v>--</v>
      </c>
      <c r="H92" s="123" t="str">
        <f>IF(ISBLANK(ToxData!BH92),"",ToxData!BH92)</f>
        <v>--</v>
      </c>
      <c r="I92" s="193" t="str">
        <f t="shared" si="4"/>
        <v>--</v>
      </c>
      <c r="J92" s="124" t="str">
        <f>IF(ToxData!BI92="A", "A", IF(ToxData!BJ92="--","--", IF(ToxData!BJ92="","", ToxData!BJ92)))</f>
        <v>--</v>
      </c>
      <c r="K92" s="120" t="str">
        <f>IF(ISBLANK(ToxData!BN92),"",ToxData!BN92)</f>
        <v/>
      </c>
      <c r="L92" s="193" t="str">
        <f t="shared" si="5"/>
        <v>--</v>
      </c>
      <c r="M92" s="16" t="str">
        <f>IF(ISBLANK(ToxData!BO92),"",ToxData!BO92)</f>
        <v/>
      </c>
      <c r="N92" s="16" t="str">
        <f>IF(ISBLANK(ToxData!AY92),"",ToxData!AY92)</f>
        <v/>
      </c>
      <c r="O92" s="16" t="str">
        <f>IF(ISBLANK(ToxData!AZ92),"",ToxData!AZ92)</f>
        <v/>
      </c>
    </row>
    <row r="93" spans="1:15" hidden="1">
      <c r="A93" t="str">
        <f>IF(ISBLANK(ToxData!B93),"",ToxData!B93)</f>
        <v>120-80-9</v>
      </c>
      <c r="B93" s="94" t="str">
        <f>IF(ISBLANK(ToxData!C93),"",ToxData!C93)</f>
        <v>Catechol</v>
      </c>
      <c r="E93" s="123" t="str">
        <f>IF(ISBLANK(ToxData!BD93),"",ToxData!BD93)</f>
        <v>--</v>
      </c>
      <c r="F93" s="193" t="str">
        <f t="shared" si="3"/>
        <v>--</v>
      </c>
      <c r="G93" s="124" t="str">
        <f>IF(ToxData!BE93="A", "A", IF(ToxData!BF93="--","--", IF(ToxData!BF93="","", ToxData!BF93)))</f>
        <v>--</v>
      </c>
      <c r="H93" s="123" t="str">
        <f>IF(ISBLANK(ToxData!BH93),"",ToxData!BH93)</f>
        <v>--</v>
      </c>
      <c r="I93" s="193" t="str">
        <f t="shared" si="4"/>
        <v>--</v>
      </c>
      <c r="J93" s="124" t="str">
        <f>IF(ToxData!BI93="A", "A", IF(ToxData!BJ93="--","--", IF(ToxData!BJ93="","", ToxData!BJ93)))</f>
        <v>--</v>
      </c>
      <c r="K93" s="120" t="str">
        <f>IF(ISBLANK(ToxData!BN93),"",ToxData!BN93)</f>
        <v/>
      </c>
      <c r="L93" s="193" t="str">
        <f t="shared" si="5"/>
        <v>--</v>
      </c>
      <c r="M93" s="16" t="str">
        <f>IF(ISBLANK(ToxData!BO93),"",ToxData!BO93)</f>
        <v/>
      </c>
      <c r="N93" s="16" t="str">
        <f>IF(ISBLANK(ToxData!AY93),"",ToxData!AY93)</f>
        <v/>
      </c>
      <c r="O93" s="16" t="str">
        <f>IF(ISBLANK(ToxData!AZ93),"",ToxData!AZ93)</f>
        <v/>
      </c>
    </row>
    <row r="94" spans="1:15" hidden="1">
      <c r="A94">
        <f>IF(ISBLANK(ToxData!B94),"",ToxData!B94)</f>
        <v>351</v>
      </c>
      <c r="B94" s="94" t="str">
        <f>IF(ISBLANK(ToxData!C94),"",ToxData!C94)</f>
        <v>Ceramic fibers</v>
      </c>
      <c r="E94" s="123" t="str">
        <f>IF(ISBLANK(ToxData!BD94),"",ToxData!BD94)</f>
        <v>--</v>
      </c>
      <c r="F94" s="193" t="str">
        <f t="shared" si="3"/>
        <v>--</v>
      </c>
      <c r="G94" s="124" t="str">
        <f>IF(ToxData!BE94="A", "A", IF(ToxData!BF94="--","--", IF(ToxData!BF94="","", ToxData!BF94)))</f>
        <v>--</v>
      </c>
      <c r="H94" s="123" t="str">
        <f>IF(ISBLANK(ToxData!BH94),"",ToxData!BH94)</f>
        <v>--</v>
      </c>
      <c r="I94" s="193" t="str">
        <f t="shared" si="4"/>
        <v>--</v>
      </c>
      <c r="J94" s="124" t="str">
        <f>IF(ToxData!BI94="A", "A", IF(ToxData!BJ94="--","--", IF(ToxData!BJ94="","", ToxData!BJ94)))</f>
        <v>--</v>
      </c>
      <c r="K94" s="120" t="str">
        <f>IF(ISBLANK(ToxData!BN94),"",ToxData!BN94)</f>
        <v/>
      </c>
      <c r="L94" s="193" t="str">
        <f t="shared" si="5"/>
        <v>--</v>
      </c>
      <c r="M94" s="16" t="str">
        <f>IF(ISBLANK(ToxData!BO94),"",ToxData!BO94)</f>
        <v/>
      </c>
      <c r="N94" s="16" t="str">
        <f>IF(ISBLANK(ToxData!AY94),"",ToxData!AY94)</f>
        <v/>
      </c>
      <c r="O94" s="16" t="str">
        <f>IF(ISBLANK(ToxData!AZ94),"",ToxData!AZ94)</f>
        <v/>
      </c>
    </row>
    <row r="95" spans="1:15" hidden="1">
      <c r="A95" t="str">
        <f>IF(ISBLANK(ToxData!B95),"",ToxData!B95)</f>
        <v>133-90-4</v>
      </c>
      <c r="B95" s="94" t="str">
        <f>IF(ISBLANK(ToxData!C95),"",ToxData!C95)</f>
        <v>Chloramben</v>
      </c>
      <c r="E95" s="123" t="str">
        <f>IF(ISBLANK(ToxData!BD95),"",ToxData!BD95)</f>
        <v>--</v>
      </c>
      <c r="F95" s="193" t="str">
        <f t="shared" si="3"/>
        <v>--</v>
      </c>
      <c r="G95" s="124" t="str">
        <f>IF(ToxData!BE95="A", "A", IF(ToxData!BF95="--","--", IF(ToxData!BF95="","", ToxData!BF95)))</f>
        <v>--</v>
      </c>
      <c r="H95" s="123" t="str">
        <f>IF(ISBLANK(ToxData!BH95),"",ToxData!BH95)</f>
        <v>--</v>
      </c>
      <c r="I95" s="193" t="str">
        <f t="shared" si="4"/>
        <v>--</v>
      </c>
      <c r="J95" s="124" t="str">
        <f>IF(ToxData!BI95="A", "A", IF(ToxData!BJ95="--","--", IF(ToxData!BJ95="","", ToxData!BJ95)))</f>
        <v>--</v>
      </c>
      <c r="K95" s="120" t="str">
        <f>IF(ISBLANK(ToxData!BN95),"",ToxData!BN95)</f>
        <v/>
      </c>
      <c r="L95" s="193" t="str">
        <f t="shared" si="5"/>
        <v>--</v>
      </c>
      <c r="M95" s="16" t="str">
        <f>IF(ISBLANK(ToxData!BO95),"",ToxData!BO95)</f>
        <v/>
      </c>
      <c r="N95" s="16" t="str">
        <f>IF(ISBLANK(ToxData!AY95),"",ToxData!AY95)</f>
        <v/>
      </c>
      <c r="O95" s="16" t="str">
        <f>IF(ISBLANK(ToxData!AZ95),"",ToxData!AZ95)</f>
        <v/>
      </c>
    </row>
    <row r="96" spans="1:15" hidden="1">
      <c r="A96" t="str">
        <f>IF(ISBLANK(ToxData!B96),"",ToxData!B96)</f>
        <v>305-03-3</v>
      </c>
      <c r="B96" s="94" t="str">
        <f>IF(ISBLANK(ToxData!C96),"",ToxData!C96)</f>
        <v>Chlorambucil</v>
      </c>
      <c r="E96" s="123" t="str">
        <f>IF(ISBLANK(ToxData!BD96),"",ToxData!BD96)</f>
        <v>--</v>
      </c>
      <c r="F96" s="193" t="str">
        <f t="shared" si="3"/>
        <v>--</v>
      </c>
      <c r="G96" s="124" t="str">
        <f>IF(ToxData!BE96="A", "A", IF(ToxData!BF96="--","--", IF(ToxData!BF96="","", ToxData!BF96)))</f>
        <v>--</v>
      </c>
      <c r="H96" s="123" t="str">
        <f>IF(ISBLANK(ToxData!BH96),"",ToxData!BH96)</f>
        <v>--</v>
      </c>
      <c r="I96" s="193" t="str">
        <f t="shared" si="4"/>
        <v>--</v>
      </c>
      <c r="J96" s="124" t="str">
        <f>IF(ToxData!BI96="A", "A", IF(ToxData!BJ96="--","--", IF(ToxData!BJ96="","", ToxData!BJ96)))</f>
        <v>--</v>
      </c>
      <c r="K96" s="120" t="str">
        <f>IF(ISBLANK(ToxData!BN96),"",ToxData!BN96)</f>
        <v/>
      </c>
      <c r="L96" s="193" t="str">
        <f t="shared" si="5"/>
        <v>--</v>
      </c>
      <c r="M96" s="16" t="str">
        <f>IF(ISBLANK(ToxData!BO96),"",ToxData!BO96)</f>
        <v/>
      </c>
      <c r="N96" s="16" t="str">
        <f>IF(ISBLANK(ToxData!AY96),"",ToxData!AY96)</f>
        <v/>
      </c>
      <c r="O96" s="16" t="str">
        <f>IF(ISBLANK(ToxData!AZ96),"",ToxData!AZ96)</f>
        <v/>
      </c>
    </row>
    <row r="97" spans="1:15">
      <c r="A97" t="str">
        <f>IF(ISBLANK(ToxData!B97),"",ToxData!B97)</f>
        <v>57-74-9</v>
      </c>
      <c r="B97" s="48" t="str">
        <f>IF(ISBLANK(ToxData!C97),"",ToxData!C97)</f>
        <v>Chlordane</v>
      </c>
      <c r="C97" s="61" t="s">
        <v>1196</v>
      </c>
      <c r="D97" s="61" t="str">
        <f>IF(ToxData!D97="","--",ToxData!D97)</f>
        <v>HI3</v>
      </c>
      <c r="E97" s="123">
        <f>IF(ISBLANK(ToxData!BD97),"",ToxData!BD97)</f>
        <v>9.9999999999999985E-3</v>
      </c>
      <c r="F97" s="193">
        <f t="shared" si="3"/>
        <v>0.01</v>
      </c>
      <c r="G97" s="124" t="str">
        <f>IF(ToxData!BE97="A", "A", IF(ToxData!BF97="--","--", IF(ToxData!BF97="","", ToxData!BF97)))</f>
        <v>I</v>
      </c>
      <c r="H97" s="123">
        <f>IF(ISBLANK(ToxData!BH97),"",ToxData!BH97)</f>
        <v>0.02</v>
      </c>
      <c r="I97" s="193">
        <f t="shared" si="4"/>
        <v>0.02</v>
      </c>
      <c r="J97" s="124" t="str">
        <f>IF(ToxData!BI97="A", "A", IF(ToxData!BJ97="--","--", IF(ToxData!BJ97="","", ToxData!BJ97)))</f>
        <v>T</v>
      </c>
      <c r="K97" s="120">
        <f>IF(ISBLANK(ToxData!BN97),"",ToxData!BN97)</f>
        <v>0.2</v>
      </c>
      <c r="L97" s="193">
        <f t="shared" si="5"/>
        <v>0.2</v>
      </c>
      <c r="M97" s="16" t="str">
        <f>IF(ISBLANK(ToxData!BO97),"",ToxData!BO97)</f>
        <v>Tint</v>
      </c>
      <c r="N97" s="16">
        <f>IF(ISBLANK(ToxData!AY97),"",ToxData!AY97)</f>
        <v>1</v>
      </c>
      <c r="O97" s="16">
        <f>IF(ISBLANK(ToxData!AZ97),"",ToxData!AZ97)</f>
        <v>1</v>
      </c>
    </row>
    <row r="98" spans="1:15" hidden="1">
      <c r="A98" t="str">
        <f>IF(ISBLANK(ToxData!B98),"",ToxData!B98)</f>
        <v>143-50-0</v>
      </c>
      <c r="B98" s="94" t="str">
        <f>IF(ISBLANK(ToxData!C98),"",ToxData!C98)</f>
        <v>Chlordecone</v>
      </c>
      <c r="E98" s="123" t="str">
        <f>IF(ISBLANK(ToxData!BD98),"",ToxData!BD98)</f>
        <v>--</v>
      </c>
      <c r="F98" s="193" t="str">
        <f t="shared" si="3"/>
        <v>--</v>
      </c>
      <c r="G98" s="124" t="str">
        <f>IF(ToxData!BE98="A", "A", IF(ToxData!BF98="--","--", IF(ToxData!BF98="","", ToxData!BF98)))</f>
        <v>--</v>
      </c>
      <c r="H98" s="123" t="str">
        <f>IF(ISBLANK(ToxData!BH98),"",ToxData!BH98)</f>
        <v>--</v>
      </c>
      <c r="I98" s="193" t="str">
        <f t="shared" si="4"/>
        <v>--</v>
      </c>
      <c r="J98" s="124" t="str">
        <f>IF(ToxData!BI98="A", "A", IF(ToxData!BJ98="--","--", IF(ToxData!BJ98="","", ToxData!BJ98)))</f>
        <v>--</v>
      </c>
      <c r="K98" s="120" t="str">
        <f>IF(ISBLANK(ToxData!BN98),"",ToxData!BN98)</f>
        <v/>
      </c>
      <c r="L98" s="193" t="str">
        <f t="shared" si="5"/>
        <v>--</v>
      </c>
      <c r="M98" s="16" t="str">
        <f>IF(ISBLANK(ToxData!BO98),"",ToxData!BO98)</f>
        <v/>
      </c>
      <c r="N98" s="16" t="str">
        <f>IF(ISBLANK(ToxData!AY98),"",ToxData!AY98)</f>
        <v/>
      </c>
      <c r="O98" s="16" t="str">
        <f>IF(ISBLANK(ToxData!AZ98),"",ToxData!AZ98)</f>
        <v/>
      </c>
    </row>
    <row r="99" spans="1:15" hidden="1">
      <c r="A99" t="str">
        <f>IF(ISBLANK(ToxData!B99),"",ToxData!B99)</f>
        <v>115-28-6</v>
      </c>
      <c r="B99" s="94" t="str">
        <f>IF(ISBLANK(ToxData!C99),"",ToxData!C99)</f>
        <v>Chlorendic Acid</v>
      </c>
      <c r="E99" s="123" t="str">
        <f>IF(ISBLANK(ToxData!BD99),"",ToxData!BD99)</f>
        <v>--</v>
      </c>
      <c r="F99" s="193" t="str">
        <f t="shared" si="3"/>
        <v>--</v>
      </c>
      <c r="G99" s="124" t="str">
        <f>IF(ToxData!BE99="A", "A", IF(ToxData!BF99="--","--", IF(ToxData!BF99="","", ToxData!BF99)))</f>
        <v>--</v>
      </c>
      <c r="H99" s="123" t="str">
        <f>IF(ISBLANK(ToxData!BH99),"",ToxData!BH99)</f>
        <v>--</v>
      </c>
      <c r="I99" s="193" t="str">
        <f t="shared" si="4"/>
        <v>--</v>
      </c>
      <c r="J99" s="124" t="str">
        <f>IF(ToxData!BI99="A", "A", IF(ToxData!BJ99="--","--", IF(ToxData!BJ99="","", ToxData!BJ99)))</f>
        <v>--</v>
      </c>
      <c r="K99" s="120" t="str">
        <f>IF(ISBLANK(ToxData!BN99),"",ToxData!BN99)</f>
        <v/>
      </c>
      <c r="L99" s="193" t="str">
        <f t="shared" si="5"/>
        <v>--</v>
      </c>
      <c r="M99" s="16" t="str">
        <f>IF(ISBLANK(ToxData!BO99),"",ToxData!BO99)</f>
        <v/>
      </c>
      <c r="N99" s="16" t="str">
        <f>IF(ISBLANK(ToxData!AY99),"",ToxData!AY99)</f>
        <v/>
      </c>
      <c r="O99" s="16" t="str">
        <f>IF(ISBLANK(ToxData!AZ99),"",ToxData!AZ99)</f>
        <v/>
      </c>
    </row>
    <row r="100" spans="1:15" ht="43.2" hidden="1">
      <c r="A100" t="str">
        <f>IF(ISBLANK(ToxData!B100),"",ToxData!B100)</f>
        <v>76-13-1</v>
      </c>
      <c r="B100" s="94" t="str">
        <f>IF(ISBLANK(ToxData!C100),"",ToxData!C100)</f>
        <v>Chlorinated fluorocarbon (1,1,2-Trichloro-1,2,2-trifluoroethane, CFC-113)</v>
      </c>
      <c r="E100" s="123" t="str">
        <f>IF(ISBLANK(ToxData!BD100),"",ToxData!BD100)</f>
        <v>--</v>
      </c>
      <c r="F100" s="193" t="str">
        <f t="shared" si="3"/>
        <v>--</v>
      </c>
      <c r="G100" s="124" t="str">
        <f>IF(ToxData!BE100="A", "A", IF(ToxData!BF100="--","--", IF(ToxData!BF100="","", ToxData!BF100)))</f>
        <v>--</v>
      </c>
      <c r="H100" s="123" t="str">
        <f>IF(ISBLANK(ToxData!BH100),"",ToxData!BH100)</f>
        <v>--</v>
      </c>
      <c r="I100" s="193" t="str">
        <f t="shared" si="4"/>
        <v>--</v>
      </c>
      <c r="J100" s="124" t="str">
        <f>IF(ToxData!BI100="A", "A", IF(ToxData!BJ100="--","--", IF(ToxData!BJ100="","", ToxData!BJ100)))</f>
        <v>--</v>
      </c>
      <c r="K100" s="120" t="str">
        <f>IF(ISBLANK(ToxData!BN100),"",ToxData!BN100)</f>
        <v/>
      </c>
      <c r="L100" s="193" t="str">
        <f t="shared" si="5"/>
        <v>--</v>
      </c>
      <c r="M100" s="16" t="str">
        <f>IF(ISBLANK(ToxData!BO100),"",ToxData!BO100)</f>
        <v/>
      </c>
      <c r="N100" s="16" t="str">
        <f>IF(ISBLANK(ToxData!AY100),"",ToxData!AY100)</f>
        <v/>
      </c>
      <c r="O100" s="16" t="str">
        <f>IF(ISBLANK(ToxData!AZ100),"",ToxData!AZ100)</f>
        <v/>
      </c>
    </row>
    <row r="101" spans="1:15">
      <c r="A101" t="str">
        <f>IF(ISBLANK(ToxData!B101),"",ToxData!B101)</f>
        <v>108171-26-2</v>
      </c>
      <c r="B101" s="94" t="str">
        <f>IF(ISBLANK(ToxData!C101),"",ToxData!C101)</f>
        <v>Chlorinated paraffins</v>
      </c>
      <c r="C101" s="61" t="s">
        <v>1306</v>
      </c>
      <c r="D101" s="61" t="str">
        <f>IF(ToxData!D101="","--",ToxData!D101)</f>
        <v>--</v>
      </c>
      <c r="E101" s="123">
        <f>IF(ISBLANK(ToxData!BD101),"",ToxData!BD101)</f>
        <v>3.9999999999999994E-2</v>
      </c>
      <c r="F101" s="193">
        <f t="shared" si="3"/>
        <v>0.04</v>
      </c>
      <c r="G101" s="124" t="str">
        <f>IF(ToxData!BE101="A", "A", IF(ToxData!BF101="--","--", IF(ToxData!BF101="","", ToxData!BF101)))</f>
        <v>O</v>
      </c>
      <c r="H101" s="123" t="str">
        <f>IF(ISBLANK(ToxData!BH101),"",ToxData!BH101)</f>
        <v>--</v>
      </c>
      <c r="I101" s="193" t="str">
        <f t="shared" si="4"/>
        <v>--</v>
      </c>
      <c r="J101" s="124" t="str">
        <f>IF(ToxData!BI101="A", "A", IF(ToxData!BJ101="--","--", IF(ToxData!BJ101="","", ToxData!BJ101)))</f>
        <v>--</v>
      </c>
      <c r="K101" s="120" t="str">
        <f>IF(ISBLANK(ToxData!BN101),"",ToxData!BN101)</f>
        <v/>
      </c>
      <c r="L101" s="193" t="str">
        <f t="shared" si="5"/>
        <v>--</v>
      </c>
      <c r="M101" s="16" t="str">
        <f>IF(ISBLANK(ToxData!BO101),"",ToxData!BO101)</f>
        <v/>
      </c>
      <c r="N101" s="16">
        <f>IF(ISBLANK(ToxData!AY101),"",ToxData!AY101)</f>
        <v>1</v>
      </c>
      <c r="O101" s="16">
        <f>IF(ISBLANK(ToxData!AZ101),"",ToxData!AZ101)</f>
        <v>1</v>
      </c>
    </row>
    <row r="102" spans="1:15">
      <c r="A102" t="str">
        <f>IF(ISBLANK(ToxData!B102),"",ToxData!B102)</f>
        <v>7782-50-5</v>
      </c>
      <c r="B102" s="94" t="str">
        <f>IF(ISBLANK(ToxData!C102),"",ToxData!C102)</f>
        <v>Chlorine</v>
      </c>
      <c r="D102" s="61" t="str">
        <f>IF(ToxData!D102="","--",ToxData!D102)</f>
        <v>HI3</v>
      </c>
      <c r="E102" s="123" t="str">
        <f>IF(ISBLANK(ToxData!BD102),"",ToxData!BD102)</f>
        <v>--</v>
      </c>
      <c r="F102" s="193" t="str">
        <f t="shared" si="3"/>
        <v>--</v>
      </c>
      <c r="G102" s="124" t="str">
        <f>IF(ToxData!BE102="A", "A", IF(ToxData!BF102="--","--", IF(ToxData!BF102="","", ToxData!BF102)))</f>
        <v>--</v>
      </c>
      <c r="H102" s="123">
        <f>IF(ISBLANK(ToxData!BH102),"",ToxData!BH102)</f>
        <v>0.15</v>
      </c>
      <c r="I102" s="193">
        <f t="shared" si="4"/>
        <v>0.15</v>
      </c>
      <c r="J102" s="124" t="str">
        <f>IF(ToxData!BI102="A", "A", IF(ToxData!BJ102="--","--", IF(ToxData!BJ102="","", ToxData!BJ102)))</f>
        <v>A</v>
      </c>
      <c r="K102" s="120">
        <f>IF(ISBLANK(ToxData!BN102),"",ToxData!BN102)</f>
        <v>170</v>
      </c>
      <c r="L102" s="193">
        <f t="shared" si="5"/>
        <v>170</v>
      </c>
      <c r="M102" s="16" t="str">
        <f>IF(ISBLANK(ToxData!BO102),"",ToxData!BO102)</f>
        <v>T</v>
      </c>
      <c r="N102" s="16">
        <f>IF(ISBLANK(ToxData!AY102),"",ToxData!AY102)</f>
        <v>1</v>
      </c>
      <c r="O102" s="16">
        <f>IF(ISBLANK(ToxData!AZ102),"",ToxData!AZ102)</f>
        <v>1</v>
      </c>
    </row>
    <row r="103" spans="1:15">
      <c r="A103" t="str">
        <f>IF(ISBLANK(ToxData!B103),"",ToxData!B103)</f>
        <v>10049-04-4</v>
      </c>
      <c r="B103" s="94" t="str">
        <f>IF(ISBLANK(ToxData!C103),"",ToxData!C103)</f>
        <v>Chlorine dioxide</v>
      </c>
      <c r="D103" s="61" t="str">
        <f>IF(ToxData!D103="","--",ToxData!D103)</f>
        <v>HI3</v>
      </c>
      <c r="E103" s="123" t="str">
        <f>IF(ISBLANK(ToxData!BD103),"",ToxData!BD103)</f>
        <v>--</v>
      </c>
      <c r="F103" s="193" t="str">
        <f t="shared" si="3"/>
        <v>--</v>
      </c>
      <c r="G103" s="124" t="str">
        <f>IF(ToxData!BE103="A", "A", IF(ToxData!BF103="--","--", IF(ToxData!BF103="","", ToxData!BF103)))</f>
        <v>--</v>
      </c>
      <c r="H103" s="123">
        <f>IF(ISBLANK(ToxData!BH103),"",ToxData!BH103)</f>
        <v>0.6</v>
      </c>
      <c r="I103" s="193">
        <f t="shared" si="4"/>
        <v>0.6</v>
      </c>
      <c r="J103" s="124" t="str">
        <f>IF(ToxData!BI103="A", "A", IF(ToxData!BJ103="--","--", IF(ToxData!BJ103="","", ToxData!BJ103)))</f>
        <v>O</v>
      </c>
      <c r="K103" s="120">
        <f>IF(ISBLANK(ToxData!BN103),"",ToxData!BN103)</f>
        <v>2.8</v>
      </c>
      <c r="L103" s="193">
        <f t="shared" si="5"/>
        <v>2.8</v>
      </c>
      <c r="M103" s="16" t="str">
        <f>IF(ISBLANK(ToxData!BO103),"",ToxData!BO103)</f>
        <v>Tint</v>
      </c>
      <c r="N103" s="16">
        <f>IF(ISBLANK(ToxData!AY103),"",ToxData!AY103)</f>
        <v>1</v>
      </c>
      <c r="O103" s="16">
        <f>IF(ISBLANK(ToxData!AZ103),"",ToxData!AZ103)</f>
        <v>1</v>
      </c>
    </row>
    <row r="104" spans="1:15" hidden="1">
      <c r="A104" t="str">
        <f>IF(ISBLANK(ToxData!B104),"",ToxData!B104)</f>
        <v>79-11-8</v>
      </c>
      <c r="B104" s="94" t="str">
        <f>IF(ISBLANK(ToxData!C104),"",ToxData!C104)</f>
        <v>Chloroacetic acid</v>
      </c>
      <c r="E104" s="123" t="str">
        <f>IF(ISBLANK(ToxData!BD104),"",ToxData!BD104)</f>
        <v>--</v>
      </c>
      <c r="F104" s="193" t="str">
        <f t="shared" si="3"/>
        <v>--</v>
      </c>
      <c r="G104" s="124" t="str">
        <f>IF(ToxData!BE104="A", "A", IF(ToxData!BF104="--","--", IF(ToxData!BF104="","", ToxData!BF104)))</f>
        <v>--</v>
      </c>
      <c r="H104" s="123" t="str">
        <f>IF(ISBLANK(ToxData!BH104),"",ToxData!BH104)</f>
        <v>--</v>
      </c>
      <c r="I104" s="193" t="str">
        <f t="shared" si="4"/>
        <v>--</v>
      </c>
      <c r="J104" s="124" t="str">
        <f>IF(ToxData!BI104="A", "A", IF(ToxData!BJ104="--","--", IF(ToxData!BJ104="","", ToxData!BJ104)))</f>
        <v>--</v>
      </c>
      <c r="K104" s="120" t="str">
        <f>IF(ISBLANK(ToxData!BN104),"",ToxData!BN104)</f>
        <v/>
      </c>
      <c r="L104" s="193" t="str">
        <f t="shared" si="5"/>
        <v>--</v>
      </c>
      <c r="M104" s="16" t="str">
        <f>IF(ISBLANK(ToxData!BO104),"",ToxData!BO104)</f>
        <v/>
      </c>
      <c r="N104" s="16" t="str">
        <f>IF(ISBLANK(ToxData!AY104),"",ToxData!AY104)</f>
        <v/>
      </c>
      <c r="O104" s="16" t="str">
        <f>IF(ISBLANK(ToxData!AZ104),"",ToxData!AZ104)</f>
        <v/>
      </c>
    </row>
    <row r="105" spans="1:15">
      <c r="A105" t="str">
        <f>IF(ISBLANK(ToxData!B105),"",ToxData!B105)</f>
        <v>532-27-4</v>
      </c>
      <c r="B105" s="94" t="str">
        <f>IF(ISBLANK(ToxData!C105),"",ToxData!C105)</f>
        <v>2-Chloroacetophenone</v>
      </c>
      <c r="D105" s="61" t="str">
        <f>IF(ToxData!D105="","--",ToxData!D105)</f>
        <v>HI5</v>
      </c>
      <c r="E105" s="123" t="str">
        <f>IF(ISBLANK(ToxData!BD105),"",ToxData!BD105)</f>
        <v>--</v>
      </c>
      <c r="F105" s="193" t="str">
        <f t="shared" si="3"/>
        <v>--</v>
      </c>
      <c r="G105" s="124" t="str">
        <f>IF(ToxData!BE105="A", "A", IF(ToxData!BF105="--","--", IF(ToxData!BF105="","", ToxData!BF105)))</f>
        <v>--</v>
      </c>
      <c r="H105" s="123">
        <f>IF(ISBLANK(ToxData!BH105),"",ToxData!BH105)</f>
        <v>0.03</v>
      </c>
      <c r="I105" s="193">
        <f t="shared" si="4"/>
        <v>0.03</v>
      </c>
      <c r="J105" s="124" t="str">
        <f>IF(ToxData!BI105="A", "A", IF(ToxData!BJ105="--","--", IF(ToxData!BJ105="","", ToxData!BJ105)))</f>
        <v>I</v>
      </c>
      <c r="K105" s="120" t="str">
        <f>IF(ISBLANK(ToxData!BN105),"",ToxData!BN105)</f>
        <v/>
      </c>
      <c r="L105" s="193" t="str">
        <f t="shared" si="5"/>
        <v>--</v>
      </c>
      <c r="M105" s="16" t="str">
        <f>IF(ISBLANK(ToxData!BO105),"",ToxData!BO105)</f>
        <v/>
      </c>
      <c r="N105" s="16">
        <f>IF(ISBLANK(ToxData!AY105),"",ToxData!AY105)</f>
        <v>1</v>
      </c>
      <c r="O105" s="16">
        <f>IF(ISBLANK(ToxData!AZ105),"",ToxData!AZ105)</f>
        <v>1</v>
      </c>
    </row>
    <row r="106" spans="1:15" ht="28.8" hidden="1">
      <c r="A106" t="str">
        <f>IF(ISBLANK(ToxData!B106),"",ToxData!B106)</f>
        <v>85535-84-8</v>
      </c>
      <c r="B106" s="94" t="str">
        <f>IF(ISBLANK(ToxData!C106),"",ToxData!C106)</f>
        <v>Chloroalkanes C10-13 (Chlorinated paraffins)</v>
      </c>
      <c r="E106" s="123" t="str">
        <f>IF(ISBLANK(ToxData!BD106),"",ToxData!BD106)</f>
        <v>--</v>
      </c>
      <c r="F106" s="193" t="str">
        <f t="shared" si="3"/>
        <v>--</v>
      </c>
      <c r="G106" s="124" t="str">
        <f>IF(ToxData!BE106="A", "A", IF(ToxData!BF106="--","--", IF(ToxData!BF106="","", ToxData!BF106)))</f>
        <v>--</v>
      </c>
      <c r="H106" s="123" t="str">
        <f>IF(ISBLANK(ToxData!BH106),"",ToxData!BH106)</f>
        <v>--</v>
      </c>
      <c r="I106" s="193" t="str">
        <f t="shared" si="4"/>
        <v>--</v>
      </c>
      <c r="J106" s="124" t="str">
        <f>IF(ToxData!BI106="A", "A", IF(ToxData!BJ106="--","--", IF(ToxData!BJ106="","", ToxData!BJ106)))</f>
        <v>--</v>
      </c>
      <c r="K106" s="120" t="str">
        <f>IF(ISBLANK(ToxData!BN106),"",ToxData!BN106)</f>
        <v/>
      </c>
      <c r="L106" s="193" t="str">
        <f t="shared" si="5"/>
        <v>--</v>
      </c>
      <c r="M106" s="16" t="str">
        <f>IF(ISBLANK(ToxData!BO106),"",ToxData!BO106)</f>
        <v/>
      </c>
      <c r="N106" s="16" t="str">
        <f>IF(ISBLANK(ToxData!AY106),"",ToxData!AY106)</f>
        <v/>
      </c>
      <c r="O106" s="16" t="str">
        <f>IF(ISBLANK(ToxData!AZ106),"",ToxData!AZ106)</f>
        <v/>
      </c>
    </row>
    <row r="107" spans="1:15" hidden="1">
      <c r="A107" t="str">
        <f>IF(ISBLANK(ToxData!B107),"",ToxData!B107)</f>
        <v>106-47-8</v>
      </c>
      <c r="B107" s="94" t="str">
        <f>IF(ISBLANK(ToxData!C107),"",ToxData!C107)</f>
        <v>p-Chloroaniline</v>
      </c>
      <c r="E107" s="123" t="str">
        <f>IF(ISBLANK(ToxData!BD107),"",ToxData!BD107)</f>
        <v>--</v>
      </c>
      <c r="F107" s="193" t="str">
        <f t="shared" si="3"/>
        <v>--</v>
      </c>
      <c r="G107" s="124" t="str">
        <f>IF(ToxData!BE107="A", "A", IF(ToxData!BF107="--","--", IF(ToxData!BF107="","", ToxData!BF107)))</f>
        <v>--</v>
      </c>
      <c r="H107" s="123" t="str">
        <f>IF(ISBLANK(ToxData!BH107),"",ToxData!BH107)</f>
        <v>--</v>
      </c>
      <c r="I107" s="193" t="str">
        <f t="shared" si="4"/>
        <v>--</v>
      </c>
      <c r="J107" s="124" t="str">
        <f>IF(ToxData!BI107="A", "A", IF(ToxData!BJ107="--","--", IF(ToxData!BJ107="","", ToxData!BJ107)))</f>
        <v>--</v>
      </c>
      <c r="K107" s="120" t="str">
        <f>IF(ISBLANK(ToxData!BN107),"",ToxData!BN107)</f>
        <v/>
      </c>
      <c r="L107" s="193" t="str">
        <f t="shared" si="5"/>
        <v>--</v>
      </c>
      <c r="M107" s="16" t="str">
        <f>IF(ISBLANK(ToxData!BO107),"",ToxData!BO107)</f>
        <v/>
      </c>
      <c r="N107" s="16" t="str">
        <f>IF(ISBLANK(ToxData!AY107),"",ToxData!AY107)</f>
        <v/>
      </c>
      <c r="O107" s="16" t="str">
        <f>IF(ISBLANK(ToxData!AZ107),"",ToxData!AZ107)</f>
        <v/>
      </c>
    </row>
    <row r="108" spans="1:15">
      <c r="A108" t="str">
        <f>IF(ISBLANK(ToxData!B108),"",ToxData!B108)</f>
        <v>108-90-7</v>
      </c>
      <c r="B108" s="94" t="str">
        <f>IF(ISBLANK(ToxData!C108),"",ToxData!C108)</f>
        <v>Chlorobenzene</v>
      </c>
      <c r="D108" s="61" t="str">
        <f>IF(ToxData!D108="","--",ToxData!D108)</f>
        <v>HI3</v>
      </c>
      <c r="E108" s="123" t="str">
        <f>IF(ISBLANK(ToxData!BD108),"",ToxData!BD108)</f>
        <v>--</v>
      </c>
      <c r="F108" s="193" t="str">
        <f t="shared" si="3"/>
        <v>--</v>
      </c>
      <c r="G108" s="124" t="str">
        <f>IF(ToxData!BE108="A", "A", IF(ToxData!BF108="--","--", IF(ToxData!BF108="","", ToxData!BF108)))</f>
        <v>--</v>
      </c>
      <c r="H108" s="123">
        <f>IF(ISBLANK(ToxData!BH108),"",ToxData!BH108)</f>
        <v>50</v>
      </c>
      <c r="I108" s="193">
        <f t="shared" si="4"/>
        <v>50</v>
      </c>
      <c r="J108" s="124" t="str">
        <f>IF(ToxData!BI108="A", "A", IF(ToxData!BJ108="--","--", IF(ToxData!BJ108="","", ToxData!BJ108)))</f>
        <v>P</v>
      </c>
      <c r="K108" s="120" t="str">
        <f>IF(ISBLANK(ToxData!BN108),"",ToxData!BN108)</f>
        <v/>
      </c>
      <c r="L108" s="193" t="str">
        <f t="shared" si="5"/>
        <v>--</v>
      </c>
      <c r="M108" s="16" t="str">
        <f>IF(ISBLANK(ToxData!BO108),"",ToxData!BO108)</f>
        <v/>
      </c>
      <c r="N108" s="16">
        <f>IF(ISBLANK(ToxData!AY108),"",ToxData!AY108)</f>
        <v>1</v>
      </c>
      <c r="O108" s="16">
        <f>IF(ISBLANK(ToxData!AZ108),"",ToxData!AZ108)</f>
        <v>1</v>
      </c>
    </row>
    <row r="109" spans="1:15" ht="28.8" hidden="1">
      <c r="A109" t="str">
        <f>IF(ISBLANK(ToxData!B109),"",ToxData!B109)</f>
        <v>510-15-6</v>
      </c>
      <c r="B109" s="94" t="str">
        <f>IF(ISBLANK(ToxData!C109),"",ToxData!C109)</f>
        <v>Chlorobenzilate (Ethyl-4,4'-dichlorobenzilate)</v>
      </c>
      <c r="E109" s="123" t="str">
        <f>IF(ISBLANK(ToxData!BD109),"",ToxData!BD109)</f>
        <v>--</v>
      </c>
      <c r="F109" s="193" t="str">
        <f t="shared" si="3"/>
        <v>--</v>
      </c>
      <c r="G109" s="124" t="str">
        <f>IF(ToxData!BE109="A", "A", IF(ToxData!BF109="--","--", IF(ToxData!BF109="","", ToxData!BF109)))</f>
        <v>--</v>
      </c>
      <c r="H109" s="123" t="str">
        <f>IF(ISBLANK(ToxData!BH109),"",ToxData!BH109)</f>
        <v>--</v>
      </c>
      <c r="I109" s="193" t="str">
        <f t="shared" si="4"/>
        <v>--</v>
      </c>
      <c r="J109" s="124" t="str">
        <f>IF(ToxData!BI109="A", "A", IF(ToxData!BJ109="--","--", IF(ToxData!BJ109="","", ToxData!BJ109)))</f>
        <v>--</v>
      </c>
      <c r="K109" s="120" t="str">
        <f>IF(ISBLANK(ToxData!BN109),"",ToxData!BN109)</f>
        <v/>
      </c>
      <c r="L109" s="193" t="str">
        <f t="shared" si="5"/>
        <v>--</v>
      </c>
      <c r="M109" s="16" t="str">
        <f>IF(ISBLANK(ToxData!BO109),"",ToxData!BO109)</f>
        <v/>
      </c>
      <c r="N109" s="16" t="str">
        <f>IF(ISBLANK(ToxData!AY109),"",ToxData!AY109)</f>
        <v/>
      </c>
      <c r="O109" s="16" t="str">
        <f>IF(ISBLANK(ToxData!AZ109),"",ToxData!AZ109)</f>
        <v/>
      </c>
    </row>
    <row r="110" spans="1:15">
      <c r="A110" t="str">
        <f>IF(ISBLANK(ToxData!B110),"",ToxData!B110)</f>
        <v>75-68-3</v>
      </c>
      <c r="B110" s="94" t="str">
        <f>IF(ISBLANK(ToxData!C110),"",ToxData!C110)</f>
        <v>1-Chloro-1,1-difluoroethane</v>
      </c>
      <c r="D110" s="61" t="str">
        <f>IF(ToxData!D110="","--",ToxData!D110)</f>
        <v>HI3</v>
      </c>
      <c r="E110" s="123" t="str">
        <f>IF(ISBLANK(ToxData!BD110),"",ToxData!BD110)</f>
        <v>--</v>
      </c>
      <c r="F110" s="193" t="str">
        <f t="shared" si="3"/>
        <v>--</v>
      </c>
      <c r="G110" s="124" t="str">
        <f>IF(ToxData!BE110="A", "A", IF(ToxData!BF110="--","--", IF(ToxData!BF110="","", ToxData!BF110)))</f>
        <v>--</v>
      </c>
      <c r="H110" s="123">
        <f>IF(ISBLANK(ToxData!BH110),"",ToxData!BH110)</f>
        <v>50000</v>
      </c>
      <c r="I110" s="215">
        <f t="shared" si="4"/>
        <v>50000</v>
      </c>
      <c r="J110" s="124" t="str">
        <f>IF(ToxData!BI110="A", "A", IF(ToxData!BJ110="--","--", IF(ToxData!BJ110="","", ToxData!BJ110)))</f>
        <v>I</v>
      </c>
      <c r="K110" s="120" t="str">
        <f>IF(ISBLANK(ToxData!BN110),"",ToxData!BN110)</f>
        <v/>
      </c>
      <c r="L110" s="193" t="str">
        <f t="shared" si="5"/>
        <v>--</v>
      </c>
      <c r="M110" s="16" t="str">
        <f>IF(ISBLANK(ToxData!BO110),"",ToxData!BO110)</f>
        <v/>
      </c>
      <c r="N110" s="16">
        <f>IF(ISBLANK(ToxData!AY110),"",ToxData!AY110)</f>
        <v>1</v>
      </c>
      <c r="O110" s="16">
        <f>IF(ISBLANK(ToxData!AZ110),"",ToxData!AZ110)</f>
        <v>1</v>
      </c>
    </row>
    <row r="111" spans="1:15">
      <c r="A111" t="str">
        <f>IF(ISBLANK(ToxData!B111),"",ToxData!B111)</f>
        <v>75-45-6</v>
      </c>
      <c r="B111" s="94" t="str">
        <f>IF(ISBLANK(ToxData!C111),"",ToxData!C111)</f>
        <v>Chlorodifluoromethane (Freon 22)</v>
      </c>
      <c r="D111" s="61" t="str">
        <f>IF(ToxData!D111="","--",ToxData!D111)</f>
        <v>HI3</v>
      </c>
      <c r="E111" s="123" t="str">
        <f>IF(ISBLANK(ToxData!BD111),"",ToxData!BD111)</f>
        <v>--</v>
      </c>
      <c r="F111" s="193" t="str">
        <f t="shared" si="3"/>
        <v>--</v>
      </c>
      <c r="G111" s="124" t="str">
        <f>IF(ToxData!BE111="A", "A", IF(ToxData!BF111="--","--", IF(ToxData!BF111="","", ToxData!BF111)))</f>
        <v>--</v>
      </c>
      <c r="H111" s="123">
        <f>IF(ISBLANK(ToxData!BH111),"",ToxData!BH111)</f>
        <v>50000</v>
      </c>
      <c r="I111" s="215">
        <f t="shared" si="4"/>
        <v>50000</v>
      </c>
      <c r="J111" s="124" t="str">
        <f>IF(ToxData!BI111="A", "A", IF(ToxData!BJ111="--","--", IF(ToxData!BJ111="","", ToxData!BJ111)))</f>
        <v>I</v>
      </c>
      <c r="K111" s="120" t="str">
        <f>IF(ISBLANK(ToxData!BN111),"",ToxData!BN111)</f>
        <v/>
      </c>
      <c r="L111" s="193" t="str">
        <f t="shared" si="5"/>
        <v>--</v>
      </c>
      <c r="M111" s="16" t="str">
        <f>IF(ISBLANK(ToxData!BO111),"",ToxData!BO111)</f>
        <v/>
      </c>
      <c r="N111" s="16">
        <f>IF(ISBLANK(ToxData!AY111),"",ToxData!AY111)</f>
        <v>1</v>
      </c>
      <c r="O111" s="16">
        <f>IF(ISBLANK(ToxData!AZ111),"",ToxData!AZ111)</f>
        <v>1</v>
      </c>
    </row>
    <row r="112" spans="1:15">
      <c r="A112" t="str">
        <f>IF(ISBLANK(ToxData!B112),"",ToxData!B112)</f>
        <v>75-00-3</v>
      </c>
      <c r="B112" s="94" t="str">
        <f>IF(ISBLANK(ToxData!C112),"",ToxData!C112)</f>
        <v>Chloroethane (Ethyl chloride)</v>
      </c>
      <c r="D112" s="61" t="str">
        <f>IF(ToxData!D112="","--",ToxData!D112)</f>
        <v>HI3</v>
      </c>
      <c r="E112" s="123" t="str">
        <f>IF(ISBLANK(ToxData!BD112),"",ToxData!BD112)</f>
        <v>--</v>
      </c>
      <c r="F112" s="193" t="str">
        <f t="shared" si="3"/>
        <v>--</v>
      </c>
      <c r="G112" s="124" t="str">
        <f>IF(ToxData!BE112="A", "A", IF(ToxData!BF112="--","--", IF(ToxData!BF112="","", ToxData!BF112)))</f>
        <v>--</v>
      </c>
      <c r="H112" s="123">
        <f>IF(ISBLANK(ToxData!BH112),"",ToxData!BH112)</f>
        <v>30000</v>
      </c>
      <c r="I112" s="215">
        <f t="shared" si="4"/>
        <v>30000</v>
      </c>
      <c r="J112" s="124" t="str">
        <f>IF(ToxData!BI112="A", "A", IF(ToxData!BJ112="--","--", IF(ToxData!BJ112="","", ToxData!BJ112)))</f>
        <v>O</v>
      </c>
      <c r="K112" s="120">
        <f>IF(ISBLANK(ToxData!BN112),"",ToxData!BN112)</f>
        <v>40000</v>
      </c>
      <c r="L112" s="215">
        <f t="shared" si="5"/>
        <v>40000</v>
      </c>
      <c r="M112" s="16" t="str">
        <f>IF(ISBLANK(ToxData!BO112),"",ToxData!BO112)</f>
        <v>T</v>
      </c>
      <c r="N112" s="16">
        <f>IF(ISBLANK(ToxData!AY112),"",ToxData!AY112)</f>
        <v>1</v>
      </c>
      <c r="O112" s="16">
        <f>IF(ISBLANK(ToxData!AZ112),"",ToxData!AZ112)</f>
        <v>1</v>
      </c>
    </row>
    <row r="113" spans="1:15">
      <c r="A113" t="str">
        <f>IF(ISBLANK(ToxData!B113),"",ToxData!B113)</f>
        <v>67-66-3</v>
      </c>
      <c r="B113" s="94" t="str">
        <f>IF(ISBLANK(ToxData!C113),"",ToxData!C113)</f>
        <v>Chloroform</v>
      </c>
      <c r="D113" s="61" t="str">
        <f>IF(ToxData!D113="","--",ToxData!D113)</f>
        <v>HI3</v>
      </c>
      <c r="E113" s="123" t="str">
        <f>IF(ISBLANK(ToxData!BD113),"",ToxData!BD113)</f>
        <v>--</v>
      </c>
      <c r="F113" s="193" t="str">
        <f t="shared" si="3"/>
        <v>--</v>
      </c>
      <c r="G113" s="124" t="s">
        <v>1161</v>
      </c>
      <c r="H113" s="123">
        <f>IF(ISBLANK(ToxData!BH113),"",ToxData!BH113)</f>
        <v>300</v>
      </c>
      <c r="I113" s="193">
        <f t="shared" si="4"/>
        <v>300</v>
      </c>
      <c r="J113" s="124" t="str">
        <f>IF(ToxData!BI113="A", "A", IF(ToxData!BJ113="--","--", IF(ToxData!BJ113="","", ToxData!BJ113)))</f>
        <v>A</v>
      </c>
      <c r="K113" s="120">
        <f>IF(ISBLANK(ToxData!BN113),"",ToxData!BN113)</f>
        <v>490</v>
      </c>
      <c r="L113" s="193">
        <f t="shared" si="5"/>
        <v>490</v>
      </c>
      <c r="M113" s="16" t="str">
        <f>IF(ISBLANK(ToxData!BO113),"",ToxData!BO113)</f>
        <v>T</v>
      </c>
      <c r="N113" s="16">
        <f>IF(ISBLANK(ToxData!AY113),"",ToxData!AY113)</f>
        <v>1</v>
      </c>
      <c r="O113" s="16">
        <f>IF(ISBLANK(ToxData!AZ113),"",ToxData!AZ113)</f>
        <v>1</v>
      </c>
    </row>
    <row r="114" spans="1:15">
      <c r="A114" t="str">
        <f>IF(ISBLANK(ToxData!B114),"",ToxData!B114)</f>
        <v>74-87-3</v>
      </c>
      <c r="B114" s="94" t="str">
        <f>IF(ISBLANK(ToxData!C114),"",ToxData!C114)</f>
        <v>Chloromethane (Methyl chloride)</v>
      </c>
      <c r="D114" s="61" t="str">
        <f>IF(ToxData!D114="","--",ToxData!D114)</f>
        <v>HI3</v>
      </c>
      <c r="E114" s="123" t="str">
        <f>IF(ISBLANK(ToxData!BD114),"",ToxData!BD114)</f>
        <v>--</v>
      </c>
      <c r="F114" s="193" t="str">
        <f t="shared" si="3"/>
        <v>--</v>
      </c>
      <c r="G114" s="124" t="str">
        <f>IF(ToxData!BE114="A", "A", IF(ToxData!BF114="--","--", IF(ToxData!BF114="","", ToxData!BF114)))</f>
        <v>--</v>
      </c>
      <c r="H114" s="123">
        <f>IF(ISBLANK(ToxData!BH114),"",ToxData!BH114)</f>
        <v>90</v>
      </c>
      <c r="I114" s="193">
        <f t="shared" si="4"/>
        <v>90</v>
      </c>
      <c r="J114" s="124" t="str">
        <f>IF(ToxData!BI114="A", "A", IF(ToxData!BJ114="--","--", IF(ToxData!BJ114="","", ToxData!BJ114)))</f>
        <v>A</v>
      </c>
      <c r="K114" s="120">
        <f>IF(ISBLANK(ToxData!BN114),"",ToxData!BN114)</f>
        <v>1000</v>
      </c>
      <c r="L114" s="193">
        <f t="shared" si="5"/>
        <v>1000</v>
      </c>
      <c r="M114" s="16" t="str">
        <f>IF(ISBLANK(ToxData!BO114),"",ToxData!BO114)</f>
        <v>T</v>
      </c>
      <c r="N114" s="16">
        <f>IF(ISBLANK(ToxData!AY114),"",ToxData!AY114)</f>
        <v>1</v>
      </c>
      <c r="O114" s="16">
        <f>IF(ISBLANK(ToxData!AZ114),"",ToxData!AZ114)</f>
        <v>1</v>
      </c>
    </row>
    <row r="115" spans="1:15" ht="28.8" hidden="1">
      <c r="A115" t="str">
        <f>IF(ISBLANK(ToxData!B115),"",ToxData!B115)</f>
        <v>107-30-2</v>
      </c>
      <c r="B115" s="94" t="str">
        <f>IF(ISBLANK(ToxData!C115),"",ToxData!C115)</f>
        <v>Chloromethyl methyl ether (technical grade)</v>
      </c>
      <c r="E115" s="123" t="str">
        <f>IF(ISBLANK(ToxData!BD115),"",ToxData!BD115)</f>
        <v>--</v>
      </c>
      <c r="F115" s="193" t="str">
        <f t="shared" si="3"/>
        <v>--</v>
      </c>
      <c r="G115" s="124" t="str">
        <f>IF(ToxData!BE115="A", "A", IF(ToxData!BF115="--","--", IF(ToxData!BF115="","", ToxData!BF115)))</f>
        <v>--</v>
      </c>
      <c r="H115" s="123" t="str">
        <f>IF(ISBLANK(ToxData!BH115),"",ToxData!BH115)</f>
        <v>--</v>
      </c>
      <c r="I115" s="193" t="str">
        <f t="shared" si="4"/>
        <v>--</v>
      </c>
      <c r="J115" s="124" t="str">
        <f>IF(ToxData!BI115="A", "A", IF(ToxData!BJ115="--","--", IF(ToxData!BJ115="","", ToxData!BJ115)))</f>
        <v>--</v>
      </c>
      <c r="K115" s="120" t="str">
        <f>IF(ISBLANK(ToxData!BN115),"",ToxData!BN115)</f>
        <v/>
      </c>
      <c r="L115" s="193" t="str">
        <f t="shared" si="5"/>
        <v>--</v>
      </c>
      <c r="M115" s="16" t="str">
        <f>IF(ISBLANK(ToxData!BO115),"",ToxData!BO115)</f>
        <v/>
      </c>
      <c r="N115" s="16" t="str">
        <f>IF(ISBLANK(ToxData!AY115),"",ToxData!AY115)</f>
        <v/>
      </c>
      <c r="O115" s="16" t="str">
        <f>IF(ISBLANK(ToxData!AZ115),"",ToxData!AZ115)</f>
        <v/>
      </c>
    </row>
    <row r="116" spans="1:15" hidden="1">
      <c r="A116" t="str">
        <f>IF(ISBLANK(ToxData!B116),"",ToxData!B116)</f>
        <v>563-47-3</v>
      </c>
      <c r="B116" s="94" t="str">
        <f>IF(ISBLANK(ToxData!C116),"",ToxData!C116)</f>
        <v>3-Chloro-2-methyl-1-propene</v>
      </c>
      <c r="E116" s="123" t="str">
        <f>IF(ISBLANK(ToxData!BD116),"",ToxData!BD116)</f>
        <v>--</v>
      </c>
      <c r="F116" s="193" t="str">
        <f t="shared" si="3"/>
        <v>--</v>
      </c>
      <c r="G116" s="124" t="str">
        <f>IF(ToxData!BE116="A", "A", IF(ToxData!BF116="--","--", IF(ToxData!BF116="","", ToxData!BF116)))</f>
        <v>--</v>
      </c>
      <c r="H116" s="123" t="str">
        <f>IF(ISBLANK(ToxData!BH116),"",ToxData!BH116)</f>
        <v>--</v>
      </c>
      <c r="I116" s="193" t="str">
        <f t="shared" si="4"/>
        <v>--</v>
      </c>
      <c r="J116" s="124" t="str">
        <f>IF(ToxData!BI116="A", "A", IF(ToxData!BJ116="--","--", IF(ToxData!BJ116="","", ToxData!BJ116)))</f>
        <v>--</v>
      </c>
      <c r="K116" s="120" t="str">
        <f>IF(ISBLANK(ToxData!BN116),"",ToxData!BN116)</f>
        <v/>
      </c>
      <c r="L116" s="193" t="str">
        <f t="shared" si="5"/>
        <v>--</v>
      </c>
      <c r="M116" s="16" t="str">
        <f>IF(ISBLANK(ToxData!BO116),"",ToxData!BO116)</f>
        <v/>
      </c>
      <c r="N116" s="16" t="str">
        <f>IF(ISBLANK(ToxData!AY116),"",ToxData!AY116)</f>
        <v/>
      </c>
      <c r="O116" s="16" t="str">
        <f>IF(ISBLANK(ToxData!AZ116),"",ToxData!AZ116)</f>
        <v/>
      </c>
    </row>
    <row r="117" spans="1:15" hidden="1">
      <c r="A117" t="str">
        <f>IF(ISBLANK(ToxData!B117),"",ToxData!B117)</f>
        <v>95-57-8</v>
      </c>
      <c r="B117" s="94" t="str">
        <f>IF(ISBLANK(ToxData!C117),"",ToxData!C117)</f>
        <v>2-Chlorophenol</v>
      </c>
      <c r="E117" s="123" t="str">
        <f>IF(ISBLANK(ToxData!BD117),"",ToxData!BD117)</f>
        <v>--</v>
      </c>
      <c r="F117" s="193" t="str">
        <f t="shared" si="3"/>
        <v>--</v>
      </c>
      <c r="G117" s="124" t="str">
        <f>IF(ToxData!BE117="A", "A", IF(ToxData!BF117="--","--", IF(ToxData!BF117="","", ToxData!BF117)))</f>
        <v>--</v>
      </c>
      <c r="H117" s="123" t="str">
        <f>IF(ISBLANK(ToxData!BH117),"",ToxData!BH117)</f>
        <v>--</v>
      </c>
      <c r="I117" s="193" t="str">
        <f t="shared" si="4"/>
        <v>--</v>
      </c>
      <c r="J117" s="124" t="str">
        <f>IF(ToxData!BI117="A", "A", IF(ToxData!BJ117="--","--", IF(ToxData!BJ117="","", ToxData!BJ117)))</f>
        <v>--</v>
      </c>
      <c r="K117" s="120" t="str">
        <f>IF(ISBLANK(ToxData!BN117),"",ToxData!BN117)</f>
        <v/>
      </c>
      <c r="L117" s="193" t="str">
        <f t="shared" si="5"/>
        <v>--</v>
      </c>
      <c r="M117" s="16" t="str">
        <f>IF(ISBLANK(ToxData!BO117),"",ToxData!BO117)</f>
        <v/>
      </c>
      <c r="N117" s="16" t="str">
        <f>IF(ISBLANK(ToxData!AY117),"",ToxData!AY117)</f>
        <v/>
      </c>
      <c r="O117" s="16" t="str">
        <f>IF(ISBLANK(ToxData!AZ117),"",ToxData!AZ117)</f>
        <v/>
      </c>
    </row>
    <row r="118" spans="1:15">
      <c r="A118" t="str">
        <f>IF(ISBLANK(ToxData!B118),"",ToxData!B118)</f>
        <v>95-83-0</v>
      </c>
      <c r="B118" s="94" t="str">
        <f>IF(ISBLANK(ToxData!C118),"",ToxData!C118)</f>
        <v>4-Chloro-o-phenylenediamine</v>
      </c>
      <c r="D118" s="61" t="str">
        <f>IF(ToxData!D118="","--",ToxData!D118)</f>
        <v>--</v>
      </c>
      <c r="E118" s="123">
        <f>IF(ISBLANK(ToxData!BD118),"",ToxData!BD118)</f>
        <v>0.21739130434782608</v>
      </c>
      <c r="F118" s="193">
        <f t="shared" si="3"/>
        <v>0.22</v>
      </c>
      <c r="G118" s="124" t="str">
        <f>IF(ToxData!BE118="A", "A", IF(ToxData!BF118="--","--", IF(ToxData!BF118="","", ToxData!BF118)))</f>
        <v>O</v>
      </c>
      <c r="H118" s="123" t="str">
        <f>IF(ISBLANK(ToxData!BH118),"",ToxData!BH118)</f>
        <v>--</v>
      </c>
      <c r="I118" s="193" t="str">
        <f t="shared" si="4"/>
        <v>--</v>
      </c>
      <c r="J118" s="124" t="str">
        <f>IF(ToxData!BI118="A", "A", IF(ToxData!BJ118="--","--", IF(ToxData!BJ118="","", ToxData!BJ118)))</f>
        <v>--</v>
      </c>
      <c r="K118" s="120" t="str">
        <f>IF(ISBLANK(ToxData!BN118),"",ToxData!BN118)</f>
        <v/>
      </c>
      <c r="L118" s="193" t="str">
        <f t="shared" si="5"/>
        <v>--</v>
      </c>
      <c r="M118" s="16" t="str">
        <f>IF(ISBLANK(ToxData!BO118),"",ToxData!BO118)</f>
        <v/>
      </c>
      <c r="N118" s="16">
        <f>IF(ISBLANK(ToxData!AY118),"",ToxData!AY118)</f>
        <v>1</v>
      </c>
      <c r="O118" s="16">
        <f>IF(ISBLANK(ToxData!AZ118),"",ToxData!AZ118)</f>
        <v>1</v>
      </c>
    </row>
    <row r="119" spans="1:15">
      <c r="A119" t="str">
        <f>IF(ISBLANK(ToxData!B119),"",ToxData!B119)</f>
        <v>76-06-2</v>
      </c>
      <c r="B119" s="94" t="str">
        <f>IF(ISBLANK(ToxData!C119),"",ToxData!C119)</f>
        <v>Chloropicrin</v>
      </c>
      <c r="D119" s="61" t="str">
        <f>IF(ToxData!D119="","--",ToxData!D119)</f>
        <v>HI3</v>
      </c>
      <c r="E119" s="123" t="str">
        <f>IF(ISBLANK(ToxData!BD119),"",ToxData!BD119)</f>
        <v>--</v>
      </c>
      <c r="F119" s="193" t="str">
        <f t="shared" si="3"/>
        <v>--</v>
      </c>
      <c r="G119" s="124" t="str">
        <f>IF(ToxData!BE119="A", "A", IF(ToxData!BF119="--","--", IF(ToxData!BF119="","", ToxData!BF119)))</f>
        <v>--</v>
      </c>
      <c r="H119" s="123">
        <f>IF(ISBLANK(ToxData!BH119),"",ToxData!BH119)</f>
        <v>0.4</v>
      </c>
      <c r="I119" s="193">
        <f t="shared" si="4"/>
        <v>0.4</v>
      </c>
      <c r="J119" s="124" t="str">
        <f>IF(ToxData!BI119="A", "A", IF(ToxData!BJ119="--","--", IF(ToxData!BJ119="","", ToxData!BJ119)))</f>
        <v>O</v>
      </c>
      <c r="K119" s="120">
        <f>IF(ISBLANK(ToxData!BN119),"",ToxData!BN119)</f>
        <v>29</v>
      </c>
      <c r="L119" s="193">
        <f t="shared" si="5"/>
        <v>29</v>
      </c>
      <c r="M119" s="16" t="str">
        <f>IF(ISBLANK(ToxData!BO119),"",ToxData!BO119)</f>
        <v>O</v>
      </c>
      <c r="N119" s="16">
        <f>IF(ISBLANK(ToxData!AY119),"",ToxData!AY119)</f>
        <v>1</v>
      </c>
      <c r="O119" s="16">
        <f>IF(ISBLANK(ToxData!AZ119),"",ToxData!AZ119)</f>
        <v>1</v>
      </c>
    </row>
    <row r="120" spans="1:15">
      <c r="A120" t="str">
        <f>IF(ISBLANK(ToxData!B120),"",ToxData!B120)</f>
        <v>126-99-8</v>
      </c>
      <c r="B120" s="94" t="str">
        <f>IF(ISBLANK(ToxData!C120),"",ToxData!C120)</f>
        <v>Chloroprene</v>
      </c>
      <c r="D120" s="61" t="str">
        <f>IF(ToxData!D120="","--",ToxData!D120)</f>
        <v>HI3</v>
      </c>
      <c r="E120" s="123">
        <f>IF(ISBLANK(ToxData!BD120),"",ToxData!BD120)</f>
        <v>3.3333333333333335E-3</v>
      </c>
      <c r="F120" s="193">
        <f t="shared" si="3"/>
        <v>3.3E-3</v>
      </c>
      <c r="G120" s="124" t="str">
        <f>IF(ToxData!BE120="A", "A", IF(ToxData!BF120="--","--", IF(ToxData!BF120="","", ToxData!BF120)))</f>
        <v>I</v>
      </c>
      <c r="H120" s="123">
        <f>IF(ISBLANK(ToxData!BH120),"",ToxData!BH120)</f>
        <v>20</v>
      </c>
      <c r="I120" s="193">
        <f t="shared" si="4"/>
        <v>20</v>
      </c>
      <c r="J120" s="124" t="str">
        <f>IF(ToxData!BI120="A", "A", IF(ToxData!BJ120="--","--", IF(ToxData!BJ120="","", ToxData!BJ120)))</f>
        <v>I</v>
      </c>
      <c r="K120" s="120" t="str">
        <f>IF(ISBLANK(ToxData!BN120),"",ToxData!BN120)</f>
        <v/>
      </c>
      <c r="L120" s="193" t="str">
        <f t="shared" si="5"/>
        <v>--</v>
      </c>
      <c r="M120" s="16" t="str">
        <f>IF(ISBLANK(ToxData!BO120),"",ToxData!BO120)</f>
        <v/>
      </c>
      <c r="N120" s="16">
        <f>IF(ISBLANK(ToxData!AY120),"",ToxData!AY120)</f>
        <v>1</v>
      </c>
      <c r="O120" s="16">
        <f>IF(ISBLANK(ToxData!AZ120),"",ToxData!AZ120)</f>
        <v>1</v>
      </c>
    </row>
    <row r="121" spans="1:15" hidden="1">
      <c r="A121" t="str">
        <f>IF(ISBLANK(ToxData!B121),"",ToxData!B121)</f>
        <v>1897-45-6</v>
      </c>
      <c r="B121" s="94" t="str">
        <f>IF(ISBLANK(ToxData!C121),"",ToxData!C121)</f>
        <v>Chlorothalonil</v>
      </c>
      <c r="E121" s="123" t="str">
        <f>IF(ISBLANK(ToxData!BD121),"",ToxData!BD121)</f>
        <v>--</v>
      </c>
      <c r="F121" s="193" t="str">
        <f t="shared" si="3"/>
        <v>--</v>
      </c>
      <c r="G121" s="124" t="str">
        <f>IF(ToxData!BE121="A", "A", IF(ToxData!BF121="--","--", IF(ToxData!BF121="","", ToxData!BF121)))</f>
        <v>--</v>
      </c>
      <c r="H121" s="123" t="str">
        <f>IF(ISBLANK(ToxData!BH121),"",ToxData!BH121)</f>
        <v>--</v>
      </c>
      <c r="I121" s="193" t="str">
        <f t="shared" si="4"/>
        <v>--</v>
      </c>
      <c r="J121" s="124" t="str">
        <f>IF(ToxData!BI121="A", "A", IF(ToxData!BJ121="--","--", IF(ToxData!BJ121="","", ToxData!BJ121)))</f>
        <v>--</v>
      </c>
      <c r="K121" s="120" t="str">
        <f>IF(ISBLANK(ToxData!BN121),"",ToxData!BN121)</f>
        <v/>
      </c>
      <c r="L121" s="193" t="str">
        <f t="shared" si="5"/>
        <v>--</v>
      </c>
      <c r="M121" s="16" t="str">
        <f>IF(ISBLANK(ToxData!BO121),"",ToxData!BO121)</f>
        <v/>
      </c>
      <c r="N121" s="16" t="str">
        <f>IF(ISBLANK(ToxData!AY121),"",ToxData!AY121)</f>
        <v/>
      </c>
      <c r="O121" s="16" t="str">
        <f>IF(ISBLANK(ToxData!AZ121),"",ToxData!AZ121)</f>
        <v/>
      </c>
    </row>
    <row r="122" spans="1:15">
      <c r="A122" t="str">
        <f>IF(ISBLANK(ToxData!B122),"",ToxData!B122)</f>
        <v>95-69-2</v>
      </c>
      <c r="B122" s="94" t="str">
        <f>IF(ISBLANK(ToxData!C122),"",ToxData!C122)</f>
        <v>p-Chloro-o-toluidine</v>
      </c>
      <c r="D122" s="61" t="str">
        <f>IF(ToxData!D122="","--",ToxData!D122)</f>
        <v>--</v>
      </c>
      <c r="E122" s="123">
        <f>IF(ISBLANK(ToxData!BD122),"",ToxData!BD122)</f>
        <v>1.2987012987012986E-2</v>
      </c>
      <c r="F122" s="193">
        <f t="shared" si="3"/>
        <v>1.2999999999999999E-2</v>
      </c>
      <c r="G122" s="124" t="str">
        <f>IF(ToxData!BE122="A", "A", IF(ToxData!BF122="--","--", IF(ToxData!BF122="","", ToxData!BF122)))</f>
        <v>O</v>
      </c>
      <c r="H122" s="123" t="str">
        <f>IF(ISBLANK(ToxData!BH122),"",ToxData!BH122)</f>
        <v>--</v>
      </c>
      <c r="I122" s="193" t="str">
        <f t="shared" si="4"/>
        <v>--</v>
      </c>
      <c r="J122" s="124" t="str">
        <f>IF(ToxData!BI122="A", "A", IF(ToxData!BJ122="--","--", IF(ToxData!BJ122="","", ToxData!BJ122)))</f>
        <v>--</v>
      </c>
      <c r="K122" s="120" t="str">
        <f>IF(ISBLANK(ToxData!BN122),"",ToxData!BN122)</f>
        <v/>
      </c>
      <c r="L122" s="193" t="str">
        <f t="shared" si="5"/>
        <v>--</v>
      </c>
      <c r="M122" s="16" t="str">
        <f>IF(ISBLANK(ToxData!BO122),"",ToxData!BO122)</f>
        <v/>
      </c>
      <c r="N122" s="16">
        <f>IF(ISBLANK(ToxData!AY122),"",ToxData!AY122)</f>
        <v>1</v>
      </c>
      <c r="O122" s="16">
        <f>IF(ISBLANK(ToxData!AZ122),"",ToxData!AZ122)</f>
        <v>1</v>
      </c>
    </row>
    <row r="123" spans="1:15" hidden="1">
      <c r="A123" t="str">
        <f>IF(ISBLANK(ToxData!B123),"",ToxData!B123)</f>
        <v>54749-90-5</v>
      </c>
      <c r="B123" s="94" t="str">
        <f>IF(ISBLANK(ToxData!C123),"",ToxData!C123)</f>
        <v>Chlorozotocin</v>
      </c>
      <c r="E123" s="123" t="str">
        <f>IF(ISBLANK(ToxData!BD123),"",ToxData!BD123)</f>
        <v>--</v>
      </c>
      <c r="F123" s="193" t="str">
        <f t="shared" si="3"/>
        <v>--</v>
      </c>
      <c r="G123" s="124" t="str">
        <f>IF(ToxData!BE123="A", "A", IF(ToxData!BF123="--","--", IF(ToxData!BF123="","", ToxData!BF123)))</f>
        <v>--</v>
      </c>
      <c r="H123" s="123" t="str">
        <f>IF(ISBLANK(ToxData!BH123),"",ToxData!BH123)</f>
        <v>--</v>
      </c>
      <c r="I123" s="193" t="str">
        <f t="shared" si="4"/>
        <v>--</v>
      </c>
      <c r="J123" s="124" t="str">
        <f>IF(ToxData!BI123="A", "A", IF(ToxData!BJ123="--","--", IF(ToxData!BJ123="","", ToxData!BJ123)))</f>
        <v>--</v>
      </c>
      <c r="K123" s="120" t="str">
        <f>IF(ISBLANK(ToxData!BN123),"",ToxData!BN123)</f>
        <v/>
      </c>
      <c r="L123" s="193" t="str">
        <f t="shared" si="5"/>
        <v>--</v>
      </c>
      <c r="M123" s="16" t="str">
        <f>IF(ISBLANK(ToxData!BO123),"",ToxData!BO123)</f>
        <v/>
      </c>
      <c r="N123" s="16" t="str">
        <f>IF(ISBLANK(ToxData!AY123),"",ToxData!AY123)</f>
        <v/>
      </c>
      <c r="O123" s="16" t="str">
        <f>IF(ISBLANK(ToxData!AZ123),"",ToxData!AZ123)</f>
        <v/>
      </c>
    </row>
    <row r="124" spans="1:15" hidden="1">
      <c r="A124" t="str">
        <f>IF(ISBLANK(ToxData!B124),"",ToxData!B124)</f>
        <v>7738-94-5</v>
      </c>
      <c r="B124" s="94" t="str">
        <f>IF(ISBLANK(ToxData!C124),"",ToxData!C124)</f>
        <v>Chromic(VI) Acid</v>
      </c>
      <c r="E124" s="123" t="str">
        <f>IF(ISBLANK(ToxData!BD124),"",ToxData!BD124)</f>
        <v>--</v>
      </c>
      <c r="F124" s="193" t="str">
        <f t="shared" si="3"/>
        <v>--</v>
      </c>
      <c r="G124" s="124" t="str">
        <f>IF(ToxData!BE124="A", "A", IF(ToxData!BF124="--","--", IF(ToxData!BF124="","", ToxData!BF124)))</f>
        <v>--</v>
      </c>
      <c r="H124" s="123" t="str">
        <f>IF(ISBLANK(ToxData!BH124),"",ToxData!BH124)</f>
        <v>--</v>
      </c>
      <c r="I124" s="193" t="str">
        <f t="shared" si="4"/>
        <v>--</v>
      </c>
      <c r="J124" s="124" t="str">
        <f>IF(ToxData!BI124="A", "A", IF(ToxData!BJ124="--","--", IF(ToxData!BJ124="","", ToxData!BJ124)))</f>
        <v>--</v>
      </c>
      <c r="K124" s="120" t="str">
        <f>IF(ISBLANK(ToxData!BN124),"",ToxData!BN124)</f>
        <v/>
      </c>
      <c r="L124" s="193" t="str">
        <f t="shared" si="5"/>
        <v>--</v>
      </c>
      <c r="M124" s="16" t="str">
        <f>IF(ISBLANK(ToxData!BO124),"",ToxData!BO124)</f>
        <v/>
      </c>
      <c r="N124" s="16" t="str">
        <f>IF(ISBLANK(ToxData!AY124),"",ToxData!AY124)</f>
        <v/>
      </c>
      <c r="O124" s="16" t="str">
        <f>IF(ISBLANK(ToxData!AZ124),"",ToxData!AZ124)</f>
        <v/>
      </c>
    </row>
    <row r="125" spans="1:15" ht="28.8">
      <c r="A125" t="str">
        <f>IF(ISBLANK(ToxData!B125),"",ToxData!B125)</f>
        <v>18540-29-9</v>
      </c>
      <c r="B125" s="48" t="str">
        <f>IF(ISBLANK(ToxData!C125),"",ToxData!C125)</f>
        <v>Chromium VI, chromate and dichromate particulate</v>
      </c>
      <c r="C125" s="61" t="s">
        <v>1309</v>
      </c>
      <c r="D125" s="61" t="str">
        <f>IF(ToxData!D125="","--",ToxData!D125)</f>
        <v>HI3</v>
      </c>
      <c r="E125" s="123">
        <f>IF(ISBLANK(ToxData!BD125),"",ToxData!BD125)</f>
        <v>8.3333333333333331E-5</v>
      </c>
      <c r="F125" s="193">
        <f t="shared" si="3"/>
        <v>8.2999999999999998E-5</v>
      </c>
      <c r="G125" s="124" t="str">
        <f>IF(ToxData!BE125="A", "A", IF(ToxData!BF125="--","--", IF(ToxData!BF125="","", ToxData!BF125)))</f>
        <v>A</v>
      </c>
      <c r="H125" s="123">
        <f>IF(ISBLANK(ToxData!BH125),"",ToxData!BH125)</f>
        <v>0.2</v>
      </c>
      <c r="I125" s="193">
        <f t="shared" si="4"/>
        <v>0.2</v>
      </c>
      <c r="J125" s="124" t="str">
        <f>IF(ToxData!BI125="A", "A", IF(ToxData!BJ125="--","--", IF(ToxData!BJ125="","", ToxData!BJ125)))</f>
        <v>O</v>
      </c>
      <c r="K125" s="120">
        <f>IF(ISBLANK(ToxData!BN125),"",ToxData!BN125)</f>
        <v>0.3</v>
      </c>
      <c r="L125" s="193">
        <f t="shared" si="5"/>
        <v>0.3</v>
      </c>
      <c r="M125" s="16" t="str">
        <f>IF(ISBLANK(ToxData!BO125),"",ToxData!BO125)</f>
        <v>S</v>
      </c>
      <c r="N125" s="16">
        <f>IF(ISBLANK(ToxData!AY125),"",ToxData!AY125)</f>
        <v>1</v>
      </c>
      <c r="O125" s="16">
        <f>IF(ISBLANK(ToxData!AZ125),"",ToxData!AZ125)</f>
        <v>1</v>
      </c>
    </row>
    <row r="126" spans="1:15" ht="43.2">
      <c r="A126" t="str">
        <f>IF(ISBLANK(ToxData!B126),"",ToxData!B126)</f>
        <v>7738-94-5</v>
      </c>
      <c r="B126" s="48" t="str">
        <f>IF(ISBLANK(ToxData!C126),"",ToxData!C126)</f>
        <v>Chromic(VI) acid, including chromic acid aerosol mist and chromium trioxide</v>
      </c>
      <c r="C126" s="61" t="s">
        <v>1309</v>
      </c>
      <c r="D126" s="61" t="str">
        <f>IF(ToxData!D126="","--",ToxData!D126)</f>
        <v>HI3</v>
      </c>
      <c r="E126" s="123">
        <f>IF(ISBLANK(ToxData!BD126),"",ToxData!BD126)</f>
        <v>8.3333333333333331E-5</v>
      </c>
      <c r="F126" s="193">
        <f t="shared" si="3"/>
        <v>8.2999999999999998E-5</v>
      </c>
      <c r="G126" s="124" t="str">
        <f>IF(ToxData!BE126="A", "A", IF(ToxData!BF126="--","--", IF(ToxData!BF126="","", ToxData!BF126)))</f>
        <v>A</v>
      </c>
      <c r="H126" s="123">
        <f>IF(ISBLANK(ToxData!BH126),"",ToxData!BH126)</f>
        <v>5.0000000000000001E-3</v>
      </c>
      <c r="I126" s="193">
        <f t="shared" si="4"/>
        <v>5.0000000000000001E-3</v>
      </c>
      <c r="J126" s="124" t="str">
        <f>IF(ToxData!BI126="A", "A", IF(ToxData!BJ126="--","--", IF(ToxData!BJ126="","", ToxData!BJ126)))</f>
        <v>T</v>
      </c>
      <c r="K126" s="120">
        <f>IF(ISBLANK(ToxData!BN126),"",ToxData!BN126)</f>
        <v>5.0000000000000001E-3</v>
      </c>
      <c r="L126" s="193">
        <f t="shared" si="5"/>
        <v>5.0000000000000001E-3</v>
      </c>
      <c r="M126" s="16" t="str">
        <f>IF(ISBLANK(ToxData!BO126),"",ToxData!BO126)</f>
        <v>S</v>
      </c>
      <c r="N126" s="16">
        <f>IF(ISBLANK(ToxData!AY126),"",ToxData!AY126)</f>
        <v>1</v>
      </c>
      <c r="O126" s="16">
        <f>IF(ISBLANK(ToxData!AZ126),"",ToxData!AZ126)</f>
        <v>1</v>
      </c>
    </row>
    <row r="127" spans="1:15" hidden="1">
      <c r="A127" t="str">
        <f>IF(ISBLANK(ToxData!B127),"",ToxData!B127)</f>
        <v>569-61-9</v>
      </c>
      <c r="B127" s="94" t="str">
        <f>IF(ISBLANK(ToxData!C127),"",ToxData!C127)</f>
        <v>C.I. Basic Red 9 Monohydrochloride</v>
      </c>
      <c r="E127" s="123" t="str">
        <f>IF(ISBLANK(ToxData!BD127),"",ToxData!BD127)</f>
        <v>--</v>
      </c>
      <c r="F127" s="193" t="str">
        <f t="shared" si="3"/>
        <v>--</v>
      </c>
      <c r="G127" s="124" t="str">
        <f>IF(ToxData!BE127="A", "A", IF(ToxData!BF127="--","--", IF(ToxData!BF127="","", ToxData!BF127)))</f>
        <v>--</v>
      </c>
      <c r="H127" s="123" t="str">
        <f>IF(ISBLANK(ToxData!BH127),"",ToxData!BH127)</f>
        <v>--</v>
      </c>
      <c r="I127" s="193" t="str">
        <f t="shared" si="4"/>
        <v>--</v>
      </c>
      <c r="J127" s="124" t="str">
        <f>IF(ToxData!BI127="A", "A", IF(ToxData!BJ127="--","--", IF(ToxData!BJ127="","", ToxData!BJ127)))</f>
        <v>--</v>
      </c>
      <c r="K127" s="120" t="str">
        <f>IF(ISBLANK(ToxData!BN127),"",ToxData!BN127)</f>
        <v/>
      </c>
      <c r="L127" s="193" t="str">
        <f t="shared" si="5"/>
        <v>--</v>
      </c>
      <c r="M127" s="16" t="str">
        <f>IF(ISBLANK(ToxData!BO127),"",ToxData!BO127)</f>
        <v/>
      </c>
      <c r="N127" s="16" t="str">
        <f>IF(ISBLANK(ToxData!AY127),"",ToxData!AY127)</f>
        <v/>
      </c>
      <c r="O127" s="16" t="str">
        <f>IF(ISBLANK(ToxData!AZ127),"",ToxData!AZ127)</f>
        <v/>
      </c>
    </row>
    <row r="128" spans="1:15" hidden="1">
      <c r="A128" t="str">
        <f>IF(ISBLANK(ToxData!B128),"",ToxData!B128)</f>
        <v>87-29-6</v>
      </c>
      <c r="B128" s="94" t="str">
        <f>IF(ISBLANK(ToxData!C128),"",ToxData!C128)</f>
        <v>Cinnamyl Anthranilate</v>
      </c>
      <c r="E128" s="123" t="str">
        <f>IF(ISBLANK(ToxData!BD128),"",ToxData!BD128)</f>
        <v>--</v>
      </c>
      <c r="F128" s="193" t="str">
        <f t="shared" si="3"/>
        <v>--</v>
      </c>
      <c r="G128" s="124" t="str">
        <f>IF(ToxData!BE128="A", "A", IF(ToxData!BF128="--","--", IF(ToxData!BF128="","", ToxData!BF128)))</f>
        <v>--</v>
      </c>
      <c r="H128" s="123" t="str">
        <f>IF(ISBLANK(ToxData!BH128),"",ToxData!BH128)</f>
        <v>--</v>
      </c>
      <c r="I128" s="193" t="str">
        <f t="shared" si="4"/>
        <v>--</v>
      </c>
      <c r="J128" s="124" t="str">
        <f>IF(ToxData!BI128="A", "A", IF(ToxData!BJ128="--","--", IF(ToxData!BJ128="","", ToxData!BJ128)))</f>
        <v>--</v>
      </c>
      <c r="K128" s="120" t="str">
        <f>IF(ISBLANK(ToxData!BN128),"",ToxData!BN128)</f>
        <v/>
      </c>
      <c r="L128" s="193" t="str">
        <f t="shared" si="5"/>
        <v>--</v>
      </c>
      <c r="M128" s="16" t="str">
        <f>IF(ISBLANK(ToxData!BO128),"",ToxData!BO128)</f>
        <v/>
      </c>
      <c r="N128" s="16" t="str">
        <f>IF(ISBLANK(ToxData!AY128),"",ToxData!AY128)</f>
        <v/>
      </c>
      <c r="O128" s="16" t="str">
        <f>IF(ISBLANK(ToxData!AZ128),"",ToxData!AZ128)</f>
        <v/>
      </c>
    </row>
    <row r="129" spans="1:15">
      <c r="A129" t="str">
        <f>IF(ISBLANK(ToxData!B129),"",ToxData!B129)</f>
        <v>7440-48-4</v>
      </c>
      <c r="B129" s="94" t="str">
        <f>IF(ISBLANK(ToxData!C129),"",ToxData!C129)</f>
        <v>Cobalt and compounds</v>
      </c>
      <c r="C129" s="61" t="s">
        <v>1316</v>
      </c>
      <c r="D129" s="61" t="str">
        <f>IF(ToxData!D129="","--",ToxData!D129)</f>
        <v>HI3</v>
      </c>
      <c r="E129" s="123" t="str">
        <f>IF(ISBLANK(ToxData!BD129),"",ToxData!BD129)</f>
        <v>--</v>
      </c>
      <c r="F129" s="193" t="str">
        <f t="shared" si="3"/>
        <v>--</v>
      </c>
      <c r="G129" s="124" t="s">
        <v>1161</v>
      </c>
      <c r="H129" s="123">
        <f>IF(ISBLANK(ToxData!BH129),"",ToxData!BH129)</f>
        <v>0.1</v>
      </c>
      <c r="I129" s="193">
        <f t="shared" si="4"/>
        <v>0.1</v>
      </c>
      <c r="J129" s="124" t="str">
        <f>IF(ToxData!BI129="A", "A", IF(ToxData!BJ129="--","--", IF(ToxData!BJ129="","", ToxData!BJ129)))</f>
        <v>A</v>
      </c>
      <c r="K129" s="120" t="str">
        <f>IF(ISBLANK(ToxData!BN129),"",ToxData!BN129)</f>
        <v/>
      </c>
      <c r="L129" s="193" t="str">
        <f t="shared" si="5"/>
        <v>--</v>
      </c>
      <c r="M129" s="16" t="str">
        <f>IF(ISBLANK(ToxData!BO129),"",ToxData!BO129)</f>
        <v/>
      </c>
      <c r="N129" s="16">
        <f>IF(ISBLANK(ToxData!AY129),"",ToxData!AY129)</f>
        <v>1</v>
      </c>
      <c r="O129" s="16">
        <f>IF(ISBLANK(ToxData!AZ129),"",ToxData!AZ129)</f>
        <v>1</v>
      </c>
    </row>
    <row r="130" spans="1:15">
      <c r="A130">
        <f>IF(ISBLANK(ToxData!B130),"",ToxData!B130)</f>
        <v>148</v>
      </c>
      <c r="B130" s="94" t="str">
        <f>IF(ISBLANK(ToxData!C130),"",ToxData!C130)</f>
        <v>Coke Oven Emissions</v>
      </c>
      <c r="D130" s="61" t="str">
        <f>IF(ToxData!D130="","--",ToxData!D130)</f>
        <v>--</v>
      </c>
      <c r="E130" s="123">
        <f>IF(ISBLANK(ToxData!BD130),"",ToxData!BD130)</f>
        <v>1.6129032258064516E-3</v>
      </c>
      <c r="F130" s="193">
        <f t="shared" si="3"/>
        <v>1.6000000000000001E-3</v>
      </c>
      <c r="G130" s="124" t="str">
        <f>IF(ToxData!BE130="A", "A", IF(ToxData!BF130="--","--", IF(ToxData!BF130="","", ToxData!BF130)))</f>
        <v>I</v>
      </c>
      <c r="H130" s="123" t="str">
        <f>IF(ISBLANK(ToxData!BH130),"",ToxData!BH130)</f>
        <v>--</v>
      </c>
      <c r="I130" s="193" t="str">
        <f t="shared" si="4"/>
        <v>--</v>
      </c>
      <c r="J130" s="124" t="str">
        <f>IF(ToxData!BI130="A", "A", IF(ToxData!BJ130="--","--", IF(ToxData!BJ130="","", ToxData!BJ130)))</f>
        <v>--</v>
      </c>
      <c r="K130" s="120" t="str">
        <f>IF(ISBLANK(ToxData!BN130),"",ToxData!BN130)</f>
        <v/>
      </c>
      <c r="L130" s="193" t="str">
        <f t="shared" si="5"/>
        <v>--</v>
      </c>
      <c r="M130" s="16" t="str">
        <f>IF(ISBLANK(ToxData!BO130),"",ToxData!BO130)</f>
        <v/>
      </c>
      <c r="N130" s="16">
        <f>IF(ISBLANK(ToxData!AY130),"",ToxData!AY130)</f>
        <v>1</v>
      </c>
      <c r="O130" s="16">
        <f>IF(ISBLANK(ToxData!AZ130),"",ToxData!AZ130)</f>
        <v>1</v>
      </c>
    </row>
    <row r="131" spans="1:15">
      <c r="A131" t="str">
        <f>IF(ISBLANK(ToxData!B131),"",ToxData!B131)</f>
        <v>7440-50-8</v>
      </c>
      <c r="B131" s="94" t="str">
        <f>IF(ISBLANK(ToxData!C131),"",ToxData!C131)</f>
        <v>Copper and compounds</v>
      </c>
      <c r="C131" s="61" t="s">
        <v>1316</v>
      </c>
      <c r="D131" s="61" t="str">
        <f>IF(ToxData!D131="","--",ToxData!D131)</f>
        <v>HI3</v>
      </c>
      <c r="E131" s="123" t="str">
        <f>IF(ISBLANK(ToxData!BD131),"",ToxData!BD131)</f>
        <v>--</v>
      </c>
      <c r="F131" s="193" t="str">
        <f t="shared" si="3"/>
        <v>--</v>
      </c>
      <c r="G131" s="124" t="str">
        <f>IF(ToxData!BE131="A", "A", IF(ToxData!BF131="--","--", IF(ToxData!BF131="","", ToxData!BF131)))</f>
        <v>--</v>
      </c>
      <c r="H131" s="123" t="str">
        <f>IF(ISBLANK(ToxData!BH131),"",ToxData!BH131)</f>
        <v>--</v>
      </c>
      <c r="I131" s="193" t="str">
        <f t="shared" si="4"/>
        <v>--</v>
      </c>
      <c r="J131" s="124" t="str">
        <f>IF(ToxData!BI131="A", "A", IF(ToxData!BJ131="--","--", IF(ToxData!BJ131="","", ToxData!BJ131)))</f>
        <v>--</v>
      </c>
      <c r="K131" s="120">
        <f>IF(ISBLANK(ToxData!BN131),"",ToxData!BN131)</f>
        <v>100</v>
      </c>
      <c r="L131" s="193">
        <f t="shared" si="5"/>
        <v>100</v>
      </c>
      <c r="M131" s="16" t="str">
        <f>IF(ISBLANK(ToxData!BO131),"",ToxData!BO131)</f>
        <v>O</v>
      </c>
      <c r="N131" s="16">
        <f>IF(ISBLANK(ToxData!AY131),"",ToxData!AY131)</f>
        <v>1</v>
      </c>
      <c r="O131" s="16">
        <f>IF(ISBLANK(ToxData!AZ131),"",ToxData!AZ131)</f>
        <v>1</v>
      </c>
    </row>
    <row r="132" spans="1:15" hidden="1">
      <c r="A132">
        <f>IF(ISBLANK(ToxData!B132),"",ToxData!B132)</f>
        <v>150</v>
      </c>
      <c r="B132" s="94" t="str">
        <f>IF(ISBLANK(ToxData!C132),"",ToxData!C132)</f>
        <v>Creosotes</v>
      </c>
      <c r="E132" s="123" t="str">
        <f>IF(ISBLANK(ToxData!BD132),"",ToxData!BD132)</f>
        <v>--</v>
      </c>
      <c r="F132" s="193" t="str">
        <f t="shared" si="3"/>
        <v>--</v>
      </c>
      <c r="G132" s="124" t="str">
        <f>IF(ToxData!BE132="A", "A", IF(ToxData!BF132="--","--", IF(ToxData!BF132="","", ToxData!BF132)))</f>
        <v>--</v>
      </c>
      <c r="H132" s="123" t="str">
        <f>IF(ISBLANK(ToxData!BH132),"",ToxData!BH132)</f>
        <v>--</v>
      </c>
      <c r="I132" s="193" t="str">
        <f t="shared" si="4"/>
        <v>--</v>
      </c>
      <c r="J132" s="124" t="str">
        <f>IF(ToxData!BI132="A", "A", IF(ToxData!BJ132="--","--", IF(ToxData!BJ132="","", ToxData!BJ132)))</f>
        <v>--</v>
      </c>
      <c r="K132" s="120" t="str">
        <f>IF(ISBLANK(ToxData!BN132),"",ToxData!BN132)</f>
        <v/>
      </c>
      <c r="L132" s="193" t="str">
        <f t="shared" si="5"/>
        <v>--</v>
      </c>
      <c r="M132" s="16" t="str">
        <f>IF(ISBLANK(ToxData!BO132),"",ToxData!BO132)</f>
        <v/>
      </c>
      <c r="N132" s="16" t="str">
        <f>IF(ISBLANK(ToxData!AY132),"",ToxData!AY132)</f>
        <v/>
      </c>
      <c r="O132" s="16" t="str">
        <f>IF(ISBLANK(ToxData!AZ132),"",ToxData!AZ132)</f>
        <v/>
      </c>
    </row>
    <row r="133" spans="1:15">
      <c r="A133" t="str">
        <f>IF(ISBLANK(ToxData!B133),"",ToxData!B133)</f>
        <v>120-71-8</v>
      </c>
      <c r="B133" s="94" t="str">
        <f>IF(ISBLANK(ToxData!C133),"",ToxData!C133)</f>
        <v>p-Cresidine</v>
      </c>
      <c r="D133" s="61" t="str">
        <f>IF(ToxData!D133="","--",ToxData!D133)</f>
        <v>--</v>
      </c>
      <c r="E133" s="123">
        <f>IF(ISBLANK(ToxData!BD133),"",ToxData!BD133)</f>
        <v>2.3255813953488372E-2</v>
      </c>
      <c r="F133" s="193">
        <f t="shared" si="3"/>
        <v>2.3E-2</v>
      </c>
      <c r="G133" s="124" t="str">
        <f>IF(ToxData!BE133="A", "A", IF(ToxData!BF133="--","--", IF(ToxData!BF133="","", ToxData!BF133)))</f>
        <v>O</v>
      </c>
      <c r="H133" s="123" t="str">
        <f>IF(ISBLANK(ToxData!BH133),"",ToxData!BH133)</f>
        <v>--</v>
      </c>
      <c r="I133" s="193" t="str">
        <f t="shared" si="4"/>
        <v>--</v>
      </c>
      <c r="J133" s="124" t="str">
        <f>IF(ToxData!BI133="A", "A", IF(ToxData!BJ133="--","--", IF(ToxData!BJ133="","", ToxData!BJ133)))</f>
        <v>--</v>
      </c>
      <c r="K133" s="120" t="str">
        <f>IF(ISBLANK(ToxData!BN133),"",ToxData!BN133)</f>
        <v/>
      </c>
      <c r="L133" s="193" t="str">
        <f t="shared" si="5"/>
        <v>--</v>
      </c>
      <c r="M133" s="16" t="str">
        <f>IF(ISBLANK(ToxData!BO133),"",ToxData!BO133)</f>
        <v/>
      </c>
      <c r="N133" s="16">
        <f>IF(ISBLANK(ToxData!AY133),"",ToxData!AY133)</f>
        <v>1</v>
      </c>
      <c r="O133" s="16">
        <f>IF(ISBLANK(ToxData!AZ133),"",ToxData!AZ133)</f>
        <v>1</v>
      </c>
    </row>
    <row r="134" spans="1:15" ht="28.8">
      <c r="A134" t="str">
        <f>IF(ISBLANK(ToxData!B134),"",ToxData!B134)</f>
        <v>1319-77-3</v>
      </c>
      <c r="B134" s="94" t="str">
        <f>IF(ISBLANK(ToxData!C134),"",ToxData!C134)</f>
        <v>Cresols (mixture), including m-cresol, o-cresol, p-cresol</v>
      </c>
      <c r="D134" s="61" t="str">
        <f>IF(ToxData!D134="","--",ToxData!D134)</f>
        <v>HI3</v>
      </c>
      <c r="E134" s="123" t="str">
        <f>IF(ISBLANK(ToxData!BD134),"",ToxData!BD134)</f>
        <v>--</v>
      </c>
      <c r="F134" s="193" t="str">
        <f t="shared" si="3"/>
        <v>--</v>
      </c>
      <c r="G134" s="124" t="str">
        <f>IF(ToxData!BE134="A", "A", IF(ToxData!BF134="--","--", IF(ToxData!BF134="","", ToxData!BF134)))</f>
        <v>--</v>
      </c>
      <c r="H134" s="123">
        <f>IF(ISBLANK(ToxData!BH134),"",ToxData!BH134)</f>
        <v>600</v>
      </c>
      <c r="I134" s="193">
        <f t="shared" si="4"/>
        <v>600</v>
      </c>
      <c r="J134" s="124" t="str">
        <f>IF(ToxData!BI134="A", "A", IF(ToxData!BJ134="--","--", IF(ToxData!BJ134="","", ToxData!BJ134)))</f>
        <v>O</v>
      </c>
      <c r="K134" s="120" t="str">
        <f>IF(ISBLANK(ToxData!BN134),"",ToxData!BN134)</f>
        <v/>
      </c>
      <c r="L134" s="193" t="str">
        <f t="shared" si="5"/>
        <v>--</v>
      </c>
      <c r="M134" s="16" t="str">
        <f>IF(ISBLANK(ToxData!BO134),"",ToxData!BO134)</f>
        <v/>
      </c>
      <c r="N134" s="16">
        <f>IF(ISBLANK(ToxData!AY134),"",ToxData!AY134)</f>
        <v>1</v>
      </c>
      <c r="O134" s="16">
        <f>IF(ISBLANK(ToxData!AZ134),"",ToxData!AZ134)</f>
        <v>1</v>
      </c>
    </row>
    <row r="135" spans="1:15" hidden="1">
      <c r="A135" t="str">
        <f>IF(ISBLANK(ToxData!B135),"",ToxData!B135)</f>
        <v>108-39-4</v>
      </c>
      <c r="B135" s="94" t="str">
        <f>IF(ISBLANK(ToxData!C135),"",ToxData!C135)</f>
        <v>m-Cresol</v>
      </c>
      <c r="E135" s="123" t="str">
        <f>IF(ISBLANK(ToxData!BD135),"",ToxData!BD135)</f>
        <v>--</v>
      </c>
      <c r="F135" s="193" t="str">
        <f t="shared" si="3"/>
        <v>--</v>
      </c>
      <c r="G135" s="124" t="str">
        <f>IF(ToxData!BE135="A", "A", IF(ToxData!BF135="--","--", IF(ToxData!BF135="","", ToxData!BF135)))</f>
        <v>--</v>
      </c>
      <c r="H135" s="123">
        <f>IF(ISBLANK(ToxData!BH135),"",ToxData!BH135)</f>
        <v>600</v>
      </c>
      <c r="I135" s="193">
        <f t="shared" si="4"/>
        <v>600</v>
      </c>
      <c r="J135" s="124" t="str">
        <f>IF(ToxData!BI135="A", "A", IF(ToxData!BJ135="--","--", IF(ToxData!BJ135="","", ToxData!BJ135)))</f>
        <v>O</v>
      </c>
      <c r="K135" s="120" t="str">
        <f>IF(ISBLANK(ToxData!BN135),"",ToxData!BN135)</f>
        <v/>
      </c>
      <c r="L135" s="193" t="str">
        <f t="shared" si="5"/>
        <v>--</v>
      </c>
      <c r="M135" s="16" t="str">
        <f>IF(ISBLANK(ToxData!BO135),"",ToxData!BO135)</f>
        <v/>
      </c>
      <c r="N135" s="16">
        <f>IF(ISBLANK(ToxData!AY135),"",ToxData!AY135)</f>
        <v>1</v>
      </c>
      <c r="O135" s="16" t="str">
        <f>IF(ISBLANK(ToxData!AZ135),"",ToxData!AZ135)</f>
        <v/>
      </c>
    </row>
    <row r="136" spans="1:15" hidden="1">
      <c r="A136" t="str">
        <f>IF(ISBLANK(ToxData!B136),"",ToxData!B136)</f>
        <v>95-48-7</v>
      </c>
      <c r="B136" s="94" t="str">
        <f>IF(ISBLANK(ToxData!C136),"",ToxData!C136)</f>
        <v>o-Cresol</v>
      </c>
      <c r="E136" s="123" t="str">
        <f>IF(ISBLANK(ToxData!BD136),"",ToxData!BD136)</f>
        <v>--</v>
      </c>
      <c r="F136" s="193" t="str">
        <f t="shared" ref="F136:F199" si="6">IF(E136="--","--",ROUND(E136,2-(1+INT(LOG10(ABS(E136))))))</f>
        <v>--</v>
      </c>
      <c r="G136" s="124" t="str">
        <f>IF(ToxData!BE136="A", "A", IF(ToxData!BF136="--","--", IF(ToxData!BF136="","", ToxData!BF136)))</f>
        <v>--</v>
      </c>
      <c r="H136" s="123">
        <f>IF(ISBLANK(ToxData!BH136),"",ToxData!BH136)</f>
        <v>600</v>
      </c>
      <c r="I136" s="193">
        <f t="shared" ref="I136:I199" si="7">IF(H136="--","--",ROUND(H136,2-(1+INT(LOG10(ABS(H136))))))</f>
        <v>600</v>
      </c>
      <c r="J136" s="124" t="str">
        <f>IF(ToxData!BI136="A", "A", IF(ToxData!BJ136="--","--", IF(ToxData!BJ136="","", ToxData!BJ136)))</f>
        <v>O</v>
      </c>
      <c r="K136" s="120" t="str">
        <f>IF(ISBLANK(ToxData!BN136),"",ToxData!BN136)</f>
        <v/>
      </c>
      <c r="L136" s="193" t="str">
        <f t="shared" ref="L136:L199" si="8">IF(K136="","--",ROUND(K136,2-(1+INT(LOG10(ABS(K136))))))</f>
        <v>--</v>
      </c>
      <c r="M136" s="16" t="str">
        <f>IF(ISBLANK(ToxData!BO136),"",ToxData!BO136)</f>
        <v/>
      </c>
      <c r="N136" s="16">
        <f>IF(ISBLANK(ToxData!AY136),"",ToxData!AY136)</f>
        <v>1</v>
      </c>
      <c r="O136" s="16" t="str">
        <f>IF(ISBLANK(ToxData!AZ136),"",ToxData!AZ136)</f>
        <v/>
      </c>
    </row>
    <row r="137" spans="1:15" hidden="1">
      <c r="A137" t="str">
        <f>IF(ISBLANK(ToxData!B137),"",ToxData!B137)</f>
        <v>106-44-5</v>
      </c>
      <c r="B137" s="94" t="str">
        <f>IF(ISBLANK(ToxData!C137),"",ToxData!C137)</f>
        <v>p-Cresol</v>
      </c>
      <c r="E137" s="123" t="str">
        <f>IF(ISBLANK(ToxData!BD137),"",ToxData!BD137)</f>
        <v>--</v>
      </c>
      <c r="F137" s="193" t="str">
        <f t="shared" si="6"/>
        <v>--</v>
      </c>
      <c r="G137" s="124" t="str">
        <f>IF(ToxData!BE137="A", "A", IF(ToxData!BF137="--","--", IF(ToxData!BF137="","", ToxData!BF137)))</f>
        <v>--</v>
      </c>
      <c r="H137" s="123">
        <f>IF(ISBLANK(ToxData!BH137),"",ToxData!BH137)</f>
        <v>600</v>
      </c>
      <c r="I137" s="193">
        <f t="shared" si="7"/>
        <v>600</v>
      </c>
      <c r="J137" s="124" t="str">
        <f>IF(ToxData!BI137="A", "A", IF(ToxData!BJ137="--","--", IF(ToxData!BJ137="","", ToxData!BJ137)))</f>
        <v>O</v>
      </c>
      <c r="K137" s="120" t="str">
        <f>IF(ISBLANK(ToxData!BN137),"",ToxData!BN137)</f>
        <v/>
      </c>
      <c r="L137" s="193" t="str">
        <f t="shared" si="8"/>
        <v>--</v>
      </c>
      <c r="M137" s="16" t="str">
        <f>IF(ISBLANK(ToxData!BO137),"",ToxData!BO137)</f>
        <v/>
      </c>
      <c r="N137" s="16">
        <f>IF(ISBLANK(ToxData!AY137),"",ToxData!AY137)</f>
        <v>1</v>
      </c>
      <c r="O137" s="16" t="str">
        <f>IF(ISBLANK(ToxData!AZ137),"",ToxData!AZ137)</f>
        <v/>
      </c>
    </row>
    <row r="138" spans="1:15" hidden="1">
      <c r="A138" t="str">
        <f>IF(ISBLANK(ToxData!B138),"",ToxData!B138)</f>
        <v>4170-30-3</v>
      </c>
      <c r="B138" s="94" t="str">
        <f>IF(ISBLANK(ToxData!C138),"",ToxData!C138)</f>
        <v>Crotonaldehyde</v>
      </c>
      <c r="E138" s="123" t="str">
        <f>IF(ISBLANK(ToxData!BD138),"",ToxData!BD138)</f>
        <v>--</v>
      </c>
      <c r="F138" s="193" t="str">
        <f t="shared" si="6"/>
        <v>--</v>
      </c>
      <c r="G138" s="124" t="str">
        <f>IF(ToxData!BE138="A", "A", IF(ToxData!BF138="--","--", IF(ToxData!BF138="","", ToxData!BF138)))</f>
        <v>--</v>
      </c>
      <c r="H138" s="123" t="str">
        <f>IF(ISBLANK(ToxData!BH138),"",ToxData!BH138)</f>
        <v>--</v>
      </c>
      <c r="I138" s="193" t="str">
        <f t="shared" si="7"/>
        <v>--</v>
      </c>
      <c r="J138" s="124" t="str">
        <f>IF(ToxData!BI138="A", "A", IF(ToxData!BJ138="--","--", IF(ToxData!BJ138="","", ToxData!BJ138)))</f>
        <v>--</v>
      </c>
      <c r="K138" s="120" t="str">
        <f>IF(ISBLANK(ToxData!BN138),"",ToxData!BN138)</f>
        <v/>
      </c>
      <c r="L138" s="193" t="str">
        <f t="shared" si="8"/>
        <v>--</v>
      </c>
      <c r="M138" s="16" t="str">
        <f>IF(ISBLANK(ToxData!BO138),"",ToxData!BO138)</f>
        <v/>
      </c>
      <c r="N138" s="16" t="str">
        <f>IF(ISBLANK(ToxData!AY138),"",ToxData!AY138)</f>
        <v/>
      </c>
      <c r="O138" s="16" t="str">
        <f>IF(ISBLANK(ToxData!AZ138),"",ToxData!AZ138)</f>
        <v/>
      </c>
    </row>
    <row r="139" spans="1:15" hidden="1">
      <c r="A139" t="str">
        <f>IF(ISBLANK(ToxData!B139),"",ToxData!B139)</f>
        <v>80-15-9</v>
      </c>
      <c r="B139" s="94" t="str">
        <f>IF(ISBLANK(ToxData!C139),"",ToxData!C139)</f>
        <v>Cumene hydroperoxide</v>
      </c>
      <c r="E139" s="123" t="str">
        <f>IF(ISBLANK(ToxData!BD139),"",ToxData!BD139)</f>
        <v>--</v>
      </c>
      <c r="F139" s="193" t="str">
        <f t="shared" si="6"/>
        <v>--</v>
      </c>
      <c r="G139" s="124" t="str">
        <f>IF(ToxData!BE139="A", "A", IF(ToxData!BF139="--","--", IF(ToxData!BF139="","", ToxData!BF139)))</f>
        <v>--</v>
      </c>
      <c r="H139" s="123" t="str">
        <f>IF(ISBLANK(ToxData!BH139),"",ToxData!BH139)</f>
        <v>--</v>
      </c>
      <c r="I139" s="193" t="str">
        <f t="shared" si="7"/>
        <v>--</v>
      </c>
      <c r="J139" s="124" t="str">
        <f>IF(ToxData!BI139="A", "A", IF(ToxData!BJ139="--","--", IF(ToxData!BJ139="","", ToxData!BJ139)))</f>
        <v>--</v>
      </c>
      <c r="K139" s="120" t="str">
        <f>IF(ISBLANK(ToxData!BN139),"",ToxData!BN139)</f>
        <v/>
      </c>
      <c r="L139" s="193" t="str">
        <f t="shared" si="8"/>
        <v>--</v>
      </c>
      <c r="M139" s="16" t="str">
        <f>IF(ISBLANK(ToxData!BO139),"",ToxData!BO139)</f>
        <v/>
      </c>
      <c r="N139" s="16" t="str">
        <f>IF(ISBLANK(ToxData!AY139),"",ToxData!AY139)</f>
        <v/>
      </c>
      <c r="O139" s="16" t="str">
        <f>IF(ISBLANK(ToxData!AZ139),"",ToxData!AZ139)</f>
        <v/>
      </c>
    </row>
    <row r="140" spans="1:15">
      <c r="A140" t="str">
        <f>IF(ISBLANK(ToxData!B140),"",ToxData!B140)</f>
        <v>135-20-6</v>
      </c>
      <c r="B140" s="94" t="str">
        <f>IF(ISBLANK(ToxData!C140),"",ToxData!C140)</f>
        <v>Cupferron</v>
      </c>
      <c r="D140" s="61" t="str">
        <f>IF(ToxData!D140="","--",ToxData!D140)</f>
        <v>--</v>
      </c>
      <c r="E140" s="123">
        <f>IF(ISBLANK(ToxData!BD140),"",ToxData!BD140)</f>
        <v>1.5873015873015872E-2</v>
      </c>
      <c r="F140" s="193">
        <f t="shared" si="6"/>
        <v>1.6E-2</v>
      </c>
      <c r="G140" s="124" t="str">
        <f>IF(ToxData!BE140="A", "A", IF(ToxData!BF140="--","--", IF(ToxData!BF140="","", ToxData!BF140)))</f>
        <v>O</v>
      </c>
      <c r="H140" s="123" t="str">
        <f>IF(ISBLANK(ToxData!BH140),"",ToxData!BH140)</f>
        <v>--</v>
      </c>
      <c r="I140" s="193" t="str">
        <f t="shared" si="7"/>
        <v>--</v>
      </c>
      <c r="J140" s="124" t="str">
        <f>IF(ToxData!BI140="A", "A", IF(ToxData!BJ140="--","--", IF(ToxData!BJ140="","", ToxData!BJ140)))</f>
        <v>--</v>
      </c>
      <c r="K140" s="120" t="str">
        <f>IF(ISBLANK(ToxData!BN140),"",ToxData!BN140)</f>
        <v/>
      </c>
      <c r="L140" s="193" t="str">
        <f t="shared" si="8"/>
        <v>--</v>
      </c>
      <c r="M140" s="16" t="str">
        <f>IF(ISBLANK(ToxData!BO140),"",ToxData!BO140)</f>
        <v/>
      </c>
      <c r="N140" s="16">
        <f>IF(ISBLANK(ToxData!AY140),"",ToxData!AY140)</f>
        <v>1</v>
      </c>
      <c r="O140" s="16">
        <f>IF(ISBLANK(ToxData!AZ140),"",ToxData!AZ140)</f>
        <v>1</v>
      </c>
    </row>
    <row r="141" spans="1:15">
      <c r="A141" t="str">
        <f>IF(ISBLANK(ToxData!B141),"",ToxData!B141)</f>
        <v>74-90-8</v>
      </c>
      <c r="B141" s="94" t="str">
        <f>IF(ISBLANK(ToxData!C141),"",ToxData!C141)</f>
        <v>Cyanide, Hydrogen</v>
      </c>
      <c r="D141" s="61" t="str">
        <f>IF(ToxData!D141="","--",ToxData!D141)</f>
        <v>HI3</v>
      </c>
      <c r="E141" s="123" t="str">
        <f>IF(ISBLANK(ToxData!BD141),"",ToxData!BD141)</f>
        <v>--</v>
      </c>
      <c r="F141" s="193" t="str">
        <f t="shared" si="6"/>
        <v>--</v>
      </c>
      <c r="G141" s="124" t="str">
        <f>IF(ToxData!BE141="A", "A", IF(ToxData!BF141="--","--", IF(ToxData!BF141="","", ToxData!BF141)))</f>
        <v>--</v>
      </c>
      <c r="H141" s="123">
        <f>IF(ISBLANK(ToxData!BH141),"",ToxData!BH141)</f>
        <v>0.8</v>
      </c>
      <c r="I141" s="193">
        <f t="shared" si="7"/>
        <v>0.8</v>
      </c>
      <c r="J141" s="124" t="str">
        <f>IF(ToxData!BI141="A", "A", IF(ToxData!BJ141="--","--", IF(ToxData!BJ141="","", ToxData!BJ141)))</f>
        <v>A</v>
      </c>
      <c r="K141" s="120">
        <f>IF(ISBLANK(ToxData!BN141),"",ToxData!BN141)</f>
        <v>340</v>
      </c>
      <c r="L141" s="193">
        <f t="shared" si="8"/>
        <v>340</v>
      </c>
      <c r="M141" s="16" t="str">
        <f>IF(ISBLANK(ToxData!BO141),"",ToxData!BO141)</f>
        <v>O</v>
      </c>
      <c r="N141" s="16">
        <f>IF(ISBLANK(ToxData!AY141),"",ToxData!AY141)</f>
        <v>1</v>
      </c>
      <c r="O141" s="16">
        <f>IF(ISBLANK(ToxData!AZ141),"",ToxData!AZ141)</f>
        <v>1</v>
      </c>
    </row>
    <row r="142" spans="1:15">
      <c r="A142" t="str">
        <f>IF(ISBLANK(ToxData!B142),"",ToxData!B142)</f>
        <v>110-82-7</v>
      </c>
      <c r="B142" s="94" t="str">
        <f>IF(ISBLANK(ToxData!C142),"",ToxData!C142)</f>
        <v>Cyclohexane</v>
      </c>
      <c r="D142" s="61" t="str">
        <f>IF(ToxData!D142="","--",ToxData!D142)</f>
        <v>HI3</v>
      </c>
      <c r="E142" s="123" t="str">
        <f>IF(ISBLANK(ToxData!BD142),"",ToxData!BD142)</f>
        <v>--</v>
      </c>
      <c r="F142" s="193" t="str">
        <f t="shared" si="6"/>
        <v>--</v>
      </c>
      <c r="G142" s="124" t="str">
        <f>IF(ToxData!BE142="A", "A", IF(ToxData!BF142="--","--", IF(ToxData!BF142="","", ToxData!BF142)))</f>
        <v>--</v>
      </c>
      <c r="H142" s="123">
        <f>IF(ISBLANK(ToxData!BH142),"",ToxData!BH142)</f>
        <v>6000</v>
      </c>
      <c r="I142" s="193">
        <f t="shared" si="7"/>
        <v>6000</v>
      </c>
      <c r="J142" s="124" t="str">
        <f>IF(ToxData!BI142="A", "A", IF(ToxData!BJ142="--","--", IF(ToxData!BJ142="","", ToxData!BJ142)))</f>
        <v>I</v>
      </c>
      <c r="K142" s="120" t="str">
        <f>IF(ISBLANK(ToxData!BN142),"",ToxData!BN142)</f>
        <v/>
      </c>
      <c r="L142" s="193" t="str">
        <f t="shared" si="8"/>
        <v>--</v>
      </c>
      <c r="M142" s="16" t="str">
        <f>IF(ISBLANK(ToxData!BO142),"",ToxData!BO142)</f>
        <v/>
      </c>
      <c r="N142" s="16">
        <f>IF(ISBLANK(ToxData!AY142),"",ToxData!AY142)</f>
        <v>1</v>
      </c>
      <c r="O142" s="16">
        <f>IF(ISBLANK(ToxData!AZ142),"",ToxData!AZ142)</f>
        <v>1</v>
      </c>
    </row>
    <row r="143" spans="1:15" hidden="1">
      <c r="A143" t="str">
        <f>IF(ISBLANK(ToxData!B143),"",ToxData!B143)</f>
        <v>108-93-0</v>
      </c>
      <c r="B143" s="94" t="str">
        <f>IF(ISBLANK(ToxData!C143),"",ToxData!C143)</f>
        <v>Cyclohexanol</v>
      </c>
      <c r="E143" s="123" t="str">
        <f>IF(ISBLANK(ToxData!BD143),"",ToxData!BD143)</f>
        <v>--</v>
      </c>
      <c r="F143" s="193" t="str">
        <f t="shared" si="6"/>
        <v>--</v>
      </c>
      <c r="G143" s="124" t="str">
        <f>IF(ToxData!BE143="A", "A", IF(ToxData!BF143="--","--", IF(ToxData!BF143="","", ToxData!BF143)))</f>
        <v>--</v>
      </c>
      <c r="H143" s="123" t="str">
        <f>IF(ISBLANK(ToxData!BH143),"",ToxData!BH143)</f>
        <v>--</v>
      </c>
      <c r="I143" s="193" t="str">
        <f t="shared" si="7"/>
        <v>--</v>
      </c>
      <c r="J143" s="124" t="str">
        <f>IF(ToxData!BI143="A", "A", IF(ToxData!BJ143="--","--", IF(ToxData!BJ143="","", ToxData!BJ143)))</f>
        <v>--</v>
      </c>
      <c r="K143" s="120" t="str">
        <f>IF(ISBLANK(ToxData!BN143),"",ToxData!BN143)</f>
        <v/>
      </c>
      <c r="L143" s="193" t="str">
        <f t="shared" si="8"/>
        <v>--</v>
      </c>
      <c r="M143" s="16" t="str">
        <f>IF(ISBLANK(ToxData!BO143),"",ToxData!BO143)</f>
        <v/>
      </c>
      <c r="N143" s="16" t="str">
        <f>IF(ISBLANK(ToxData!AY143),"",ToxData!AY143)</f>
        <v/>
      </c>
      <c r="O143" s="16" t="str">
        <f>IF(ISBLANK(ToxData!AZ143),"",ToxData!AZ143)</f>
        <v/>
      </c>
    </row>
    <row r="144" spans="1:15" hidden="1">
      <c r="A144" t="str">
        <f>IF(ISBLANK(ToxData!B144),"",ToxData!B144)</f>
        <v>66-81-9</v>
      </c>
      <c r="B144" s="94" t="str">
        <f>IF(ISBLANK(ToxData!C144),"",ToxData!C144)</f>
        <v>Cycloheximide</v>
      </c>
      <c r="E144" s="123" t="str">
        <f>IF(ISBLANK(ToxData!BD144),"",ToxData!BD144)</f>
        <v>--</v>
      </c>
      <c r="F144" s="193" t="str">
        <f t="shared" si="6"/>
        <v>--</v>
      </c>
      <c r="G144" s="124" t="str">
        <f>IF(ToxData!BE144="A", "A", IF(ToxData!BF144="--","--", IF(ToxData!BF144="","", ToxData!BF144)))</f>
        <v>--</v>
      </c>
      <c r="H144" s="123" t="str">
        <f>IF(ISBLANK(ToxData!BH144),"",ToxData!BH144)</f>
        <v>--</v>
      </c>
      <c r="I144" s="193" t="str">
        <f t="shared" si="7"/>
        <v>--</v>
      </c>
      <c r="J144" s="124" t="str">
        <f>IF(ToxData!BI144="A", "A", IF(ToxData!BJ144="--","--", IF(ToxData!BJ144="","", ToxData!BJ144)))</f>
        <v>--</v>
      </c>
      <c r="K144" s="120" t="str">
        <f>IF(ISBLANK(ToxData!BN144),"",ToxData!BN144)</f>
        <v/>
      </c>
      <c r="L144" s="193" t="str">
        <f t="shared" si="8"/>
        <v>--</v>
      </c>
      <c r="M144" s="16" t="str">
        <f>IF(ISBLANK(ToxData!BO144),"",ToxData!BO144)</f>
        <v/>
      </c>
      <c r="N144" s="16" t="str">
        <f>IF(ISBLANK(ToxData!AY144),"",ToxData!AY144)</f>
        <v/>
      </c>
      <c r="O144" s="16" t="str">
        <f>IF(ISBLANK(ToxData!AZ144),"",ToxData!AZ144)</f>
        <v/>
      </c>
    </row>
    <row r="145" spans="1:15" hidden="1">
      <c r="A145" t="str">
        <f>IF(ISBLANK(ToxData!B145),"",ToxData!B145)</f>
        <v>50-18-0</v>
      </c>
      <c r="B145" s="94" t="str">
        <f>IF(ISBLANK(ToxData!C145),"",ToxData!C145)</f>
        <v>Cyclophosphamide (anhydrous)</v>
      </c>
      <c r="E145" s="123" t="str">
        <f>IF(ISBLANK(ToxData!BD145),"",ToxData!BD145)</f>
        <v>--</v>
      </c>
      <c r="F145" s="193" t="str">
        <f t="shared" si="6"/>
        <v>--</v>
      </c>
      <c r="G145" s="124" t="str">
        <f>IF(ToxData!BE145="A", "A", IF(ToxData!BF145="--","--", IF(ToxData!BF145="","", ToxData!BF145)))</f>
        <v>--</v>
      </c>
      <c r="H145" s="123" t="str">
        <f>IF(ISBLANK(ToxData!BH145),"",ToxData!BH145)</f>
        <v>--</v>
      </c>
      <c r="I145" s="193" t="str">
        <f t="shared" si="7"/>
        <v>--</v>
      </c>
      <c r="J145" s="124" t="str">
        <f>IF(ToxData!BI145="A", "A", IF(ToxData!BJ145="--","--", IF(ToxData!BJ145="","", ToxData!BJ145)))</f>
        <v>--</v>
      </c>
      <c r="K145" s="120" t="str">
        <f>IF(ISBLANK(ToxData!BN145),"",ToxData!BN145)</f>
        <v/>
      </c>
      <c r="L145" s="193" t="str">
        <f t="shared" si="8"/>
        <v>--</v>
      </c>
      <c r="M145" s="16" t="str">
        <f>IF(ISBLANK(ToxData!BO145),"",ToxData!BO145)</f>
        <v/>
      </c>
      <c r="N145" s="16" t="str">
        <f>IF(ISBLANK(ToxData!AY145),"",ToxData!AY145)</f>
        <v/>
      </c>
      <c r="O145" s="16" t="str">
        <f>IF(ISBLANK(ToxData!AZ145),"",ToxData!AZ145)</f>
        <v/>
      </c>
    </row>
    <row r="146" spans="1:15" hidden="1">
      <c r="A146" t="str">
        <f>IF(ISBLANK(ToxData!B146),"",ToxData!B146)</f>
        <v>6055-19-2</v>
      </c>
      <c r="B146" s="94" t="str">
        <f>IF(ISBLANK(ToxData!C146),"",ToxData!C146)</f>
        <v>Cyclophosphamide (Hydrated)</v>
      </c>
      <c r="E146" s="123" t="str">
        <f>IF(ISBLANK(ToxData!BD146),"",ToxData!BD146)</f>
        <v>--</v>
      </c>
      <c r="F146" s="193" t="str">
        <f t="shared" si="6"/>
        <v>--</v>
      </c>
      <c r="G146" s="124" t="str">
        <f>IF(ToxData!BE146="A", "A", IF(ToxData!BF146="--","--", IF(ToxData!BF146="","", ToxData!BF146)))</f>
        <v>--</v>
      </c>
      <c r="H146" s="123" t="str">
        <f>IF(ISBLANK(ToxData!BH146),"",ToxData!BH146)</f>
        <v>--</v>
      </c>
      <c r="I146" s="193" t="str">
        <f t="shared" si="7"/>
        <v>--</v>
      </c>
      <c r="J146" s="124" t="str">
        <f>IF(ToxData!BI146="A", "A", IF(ToxData!BJ146="--","--", IF(ToxData!BJ146="","", ToxData!BJ146)))</f>
        <v>--</v>
      </c>
      <c r="K146" s="120" t="str">
        <f>IF(ISBLANK(ToxData!BN146),"",ToxData!BN146)</f>
        <v/>
      </c>
      <c r="L146" s="193" t="str">
        <f t="shared" si="8"/>
        <v>--</v>
      </c>
      <c r="M146" s="16" t="str">
        <f>IF(ISBLANK(ToxData!BO146),"",ToxData!BO146)</f>
        <v/>
      </c>
      <c r="N146" s="16" t="str">
        <f>IF(ISBLANK(ToxData!AY146),"",ToxData!AY146)</f>
        <v/>
      </c>
      <c r="O146" s="16" t="str">
        <f>IF(ISBLANK(ToxData!AZ146),"",ToxData!AZ146)</f>
        <v/>
      </c>
    </row>
    <row r="147" spans="1:15" hidden="1">
      <c r="A147" t="str">
        <f>IF(ISBLANK(ToxData!B147),"",ToxData!B147)</f>
        <v>5160-02-1</v>
      </c>
      <c r="B147" s="94" t="str">
        <f>IF(ISBLANK(ToxData!C147),"",ToxData!C147)</f>
        <v>D &amp; C Red No. 9</v>
      </c>
      <c r="E147" s="123" t="str">
        <f>IF(ISBLANK(ToxData!BD147),"",ToxData!BD147)</f>
        <v>--</v>
      </c>
      <c r="F147" s="193" t="str">
        <f t="shared" si="6"/>
        <v>--</v>
      </c>
      <c r="G147" s="124" t="str">
        <f>IF(ToxData!BE147="A", "A", IF(ToxData!BF147="--","--", IF(ToxData!BF147="","", ToxData!BF147)))</f>
        <v>--</v>
      </c>
      <c r="H147" s="123" t="str">
        <f>IF(ISBLANK(ToxData!BH147),"",ToxData!BH147)</f>
        <v>--</v>
      </c>
      <c r="I147" s="193" t="str">
        <f t="shared" si="7"/>
        <v>--</v>
      </c>
      <c r="J147" s="124" t="str">
        <f>IF(ToxData!BI147="A", "A", IF(ToxData!BJ147="--","--", IF(ToxData!BJ147="","", ToxData!BJ147)))</f>
        <v>--</v>
      </c>
      <c r="K147" s="120" t="str">
        <f>IF(ISBLANK(ToxData!BN147),"",ToxData!BN147)</f>
        <v/>
      </c>
      <c r="L147" s="193" t="str">
        <f t="shared" si="8"/>
        <v>--</v>
      </c>
      <c r="M147" s="16" t="str">
        <f>IF(ISBLANK(ToxData!BO147),"",ToxData!BO147)</f>
        <v/>
      </c>
      <c r="N147" s="16" t="str">
        <f>IF(ISBLANK(ToxData!AY147),"",ToxData!AY147)</f>
        <v/>
      </c>
      <c r="O147" s="16" t="str">
        <f>IF(ISBLANK(ToxData!AZ147),"",ToxData!AZ147)</f>
        <v/>
      </c>
    </row>
    <row r="148" spans="1:15" hidden="1">
      <c r="A148" t="str">
        <f>IF(ISBLANK(ToxData!B148),"",ToxData!B148)</f>
        <v>4342-03-4</v>
      </c>
      <c r="B148" s="94" t="str">
        <f>IF(ISBLANK(ToxData!C148),"",ToxData!C148)</f>
        <v>Dacarbazine</v>
      </c>
      <c r="E148" s="123" t="str">
        <f>IF(ISBLANK(ToxData!BD148),"",ToxData!BD148)</f>
        <v>--</v>
      </c>
      <c r="F148" s="193" t="str">
        <f t="shared" si="6"/>
        <v>--</v>
      </c>
      <c r="G148" s="124" t="str">
        <f>IF(ToxData!BE148="A", "A", IF(ToxData!BF148="--","--", IF(ToxData!BF148="","", ToxData!BF148)))</f>
        <v>--</v>
      </c>
      <c r="H148" s="123" t="str">
        <f>IF(ISBLANK(ToxData!BH148),"",ToxData!BH148)</f>
        <v>--</v>
      </c>
      <c r="I148" s="193" t="str">
        <f t="shared" si="7"/>
        <v>--</v>
      </c>
      <c r="J148" s="124" t="str">
        <f>IF(ToxData!BI148="A", "A", IF(ToxData!BJ148="--","--", IF(ToxData!BJ148="","", ToxData!BJ148)))</f>
        <v>--</v>
      </c>
      <c r="K148" s="120" t="str">
        <f>IF(ISBLANK(ToxData!BN148),"",ToxData!BN148)</f>
        <v/>
      </c>
      <c r="L148" s="193" t="str">
        <f t="shared" si="8"/>
        <v>--</v>
      </c>
      <c r="M148" s="16" t="str">
        <f>IF(ISBLANK(ToxData!BO148),"",ToxData!BO148)</f>
        <v/>
      </c>
      <c r="N148" s="16" t="str">
        <f>IF(ISBLANK(ToxData!AY148),"",ToxData!AY148)</f>
        <v/>
      </c>
      <c r="O148" s="16" t="str">
        <f>IF(ISBLANK(ToxData!AZ148),"",ToxData!AZ148)</f>
        <v/>
      </c>
    </row>
    <row r="149" spans="1:15" hidden="1">
      <c r="A149" t="str">
        <f>IF(ISBLANK(ToxData!B149),"",ToxData!B149)</f>
        <v>117-10-2</v>
      </c>
      <c r="B149" s="94" t="str">
        <f>IF(ISBLANK(ToxData!C149),"",ToxData!C149)</f>
        <v>Dantron</v>
      </c>
      <c r="E149" s="123" t="str">
        <f>IF(ISBLANK(ToxData!BD149),"",ToxData!BD149)</f>
        <v>--</v>
      </c>
      <c r="F149" s="193" t="str">
        <f t="shared" si="6"/>
        <v>--</v>
      </c>
      <c r="G149" s="124" t="str">
        <f>IF(ToxData!BE149="A", "A", IF(ToxData!BF149="--","--", IF(ToxData!BF149="","", ToxData!BF149)))</f>
        <v>--</v>
      </c>
      <c r="H149" s="123" t="str">
        <f>IF(ISBLANK(ToxData!BH149),"",ToxData!BH149)</f>
        <v>--</v>
      </c>
      <c r="I149" s="193" t="str">
        <f t="shared" si="7"/>
        <v>--</v>
      </c>
      <c r="J149" s="124" t="str">
        <f>IF(ToxData!BI149="A", "A", IF(ToxData!BJ149="--","--", IF(ToxData!BJ149="","", ToxData!BJ149)))</f>
        <v>--</v>
      </c>
      <c r="K149" s="120" t="str">
        <f>IF(ISBLANK(ToxData!BN149),"",ToxData!BN149)</f>
        <v/>
      </c>
      <c r="L149" s="193" t="str">
        <f t="shared" si="8"/>
        <v>--</v>
      </c>
      <c r="M149" s="16" t="str">
        <f>IF(ISBLANK(ToxData!BO149),"",ToxData!BO149)</f>
        <v/>
      </c>
      <c r="N149" s="16" t="str">
        <f>IF(ISBLANK(ToxData!AY149),"",ToxData!AY149)</f>
        <v/>
      </c>
      <c r="O149" s="16" t="str">
        <f>IF(ISBLANK(ToxData!AZ149),"",ToxData!AZ149)</f>
        <v/>
      </c>
    </row>
    <row r="150" spans="1:15" ht="28.8" hidden="1">
      <c r="A150" t="str">
        <f>IF(ISBLANK(ToxData!B150),"",ToxData!B150)</f>
        <v>72-54-8</v>
      </c>
      <c r="B150" s="94" t="str">
        <f>IF(ISBLANK(ToxData!C150),"",ToxData!C150)</f>
        <v>4,4'-DDD (4,4'-dichlorodiphenyldichloroethane)</v>
      </c>
      <c r="E150" s="123">
        <f>IF(ISBLANK(ToxData!BD150),"",ToxData!BD150)</f>
        <v>1.4492753623188406E-2</v>
      </c>
      <c r="F150" s="193">
        <f t="shared" si="6"/>
        <v>1.4E-2</v>
      </c>
      <c r="G150" s="124" t="str">
        <f>IF(ToxData!BE150="A", "A", IF(ToxData!BF150="--","--", IF(ToxData!BF150="","", ToxData!BF150)))</f>
        <v>O</v>
      </c>
      <c r="H150" s="123" t="str">
        <f>IF(ISBLANK(ToxData!BH150),"",ToxData!BH150)</f>
        <v>--</v>
      </c>
      <c r="I150" s="193" t="str">
        <f t="shared" si="7"/>
        <v>--</v>
      </c>
      <c r="J150" s="124" t="str">
        <f>IF(ToxData!BI150="A", "A", IF(ToxData!BJ150="--","--", IF(ToxData!BJ150="","", ToxData!BJ150)))</f>
        <v>--</v>
      </c>
      <c r="K150" s="120" t="str">
        <f>IF(ISBLANK(ToxData!BN150),"",ToxData!BN150)</f>
        <v/>
      </c>
      <c r="L150" s="193" t="str">
        <f t="shared" si="8"/>
        <v>--</v>
      </c>
      <c r="M150" s="16" t="str">
        <f>IF(ISBLANK(ToxData!BO150),"",ToxData!BO150)</f>
        <v/>
      </c>
      <c r="N150" s="16">
        <f>IF(ISBLANK(ToxData!AY150),"",ToxData!AY150)</f>
        <v>1</v>
      </c>
      <c r="O150" s="16" t="str">
        <f>IF(ISBLANK(ToxData!AZ150),"",ToxData!AZ150)</f>
        <v/>
      </c>
    </row>
    <row r="151" spans="1:15" ht="28.8" hidden="1">
      <c r="A151" t="str">
        <f>IF(ISBLANK(ToxData!B151),"",ToxData!B151)</f>
        <v>53-19-0</v>
      </c>
      <c r="B151" s="94" t="str">
        <f>IF(ISBLANK(ToxData!C151),"",ToxData!C151)</f>
        <v>2,4'-DDD (2,4'-dichlorodiphenyldichloroethane)</v>
      </c>
      <c r="E151" s="123" t="str">
        <f>IF(ISBLANK(ToxData!BD151),"",ToxData!BD151)</f>
        <v>--</v>
      </c>
      <c r="F151" s="193" t="str">
        <f t="shared" si="6"/>
        <v>--</v>
      </c>
      <c r="G151" s="124" t="str">
        <f>IF(ToxData!BE151="A", "A", IF(ToxData!BF151="--","--", IF(ToxData!BF151="","", ToxData!BF151)))</f>
        <v>--</v>
      </c>
      <c r="H151" s="123" t="str">
        <f>IF(ISBLANK(ToxData!BH151),"",ToxData!BH151)</f>
        <v>--</v>
      </c>
      <c r="I151" s="193" t="str">
        <f t="shared" si="7"/>
        <v>--</v>
      </c>
      <c r="J151" s="124" t="str">
        <f>IF(ToxData!BI151="A", "A", IF(ToxData!BJ151="--","--", IF(ToxData!BJ151="","", ToxData!BJ151)))</f>
        <v>--</v>
      </c>
      <c r="K151" s="120" t="str">
        <f>IF(ISBLANK(ToxData!BN151),"",ToxData!BN151)</f>
        <v/>
      </c>
      <c r="L151" s="193" t="str">
        <f t="shared" si="8"/>
        <v>--</v>
      </c>
      <c r="M151" s="16" t="str">
        <f>IF(ISBLANK(ToxData!BO151),"",ToxData!BO151)</f>
        <v/>
      </c>
      <c r="N151" s="16" t="str">
        <f>IF(ISBLANK(ToxData!AY151),"",ToxData!AY151)</f>
        <v/>
      </c>
      <c r="O151" s="16" t="str">
        <f>IF(ISBLANK(ToxData!AZ151),"",ToxData!AZ151)</f>
        <v/>
      </c>
    </row>
    <row r="152" spans="1:15" ht="28.8" hidden="1">
      <c r="A152" t="str">
        <f>IF(ISBLANK(ToxData!B152),"",ToxData!B152)</f>
        <v>3547-04-4</v>
      </c>
      <c r="B152" s="94" t="str">
        <f>IF(ISBLANK(ToxData!C152),"",ToxData!C152)</f>
        <v>DDE (1-chloro-4-[1-(4-chlorophenyl)ethyl]benzene)</v>
      </c>
      <c r="E152" s="123" t="str">
        <f>IF(ISBLANK(ToxData!BD152),"",ToxData!BD152)</f>
        <v>--</v>
      </c>
      <c r="F152" s="193" t="str">
        <f t="shared" si="6"/>
        <v>--</v>
      </c>
      <c r="G152" s="124" t="str">
        <f>IF(ToxData!BE152="A", "A", IF(ToxData!BF152="--","--", IF(ToxData!BF152="","", ToxData!BF152)))</f>
        <v>--</v>
      </c>
      <c r="H152" s="123" t="str">
        <f>IF(ISBLANK(ToxData!BH152),"",ToxData!BH152)</f>
        <v>--</v>
      </c>
      <c r="I152" s="193" t="str">
        <f t="shared" si="7"/>
        <v>--</v>
      </c>
      <c r="J152" s="124" t="str">
        <f>IF(ToxData!BI152="A", "A", IF(ToxData!BJ152="--","--", IF(ToxData!BJ152="","", ToxData!BJ152)))</f>
        <v>--</v>
      </c>
      <c r="K152" s="120" t="str">
        <f>IF(ISBLANK(ToxData!BN152),"",ToxData!BN152)</f>
        <v/>
      </c>
      <c r="L152" s="193" t="str">
        <f t="shared" si="8"/>
        <v>--</v>
      </c>
      <c r="M152" s="16" t="str">
        <f>IF(ISBLANK(ToxData!BO152),"",ToxData!BO152)</f>
        <v/>
      </c>
      <c r="N152" s="16" t="str">
        <f>IF(ISBLANK(ToxData!AY152),"",ToxData!AY152)</f>
        <v/>
      </c>
      <c r="O152" s="16" t="str">
        <f>IF(ISBLANK(ToxData!AZ152),"",ToxData!AZ152)</f>
        <v/>
      </c>
    </row>
    <row r="153" spans="1:15" ht="28.8" hidden="1">
      <c r="A153" t="str">
        <f>IF(ISBLANK(ToxData!B153),"",ToxData!B153)</f>
        <v>3424-82-6</v>
      </c>
      <c r="B153" s="94" t="str">
        <f>IF(ISBLANK(ToxData!C153),"",ToxData!C153)</f>
        <v>2,4'-DDE (2,4'-dichlorodiphenyldichloroethene)</v>
      </c>
      <c r="E153" s="123" t="str">
        <f>IF(ISBLANK(ToxData!BD153),"",ToxData!BD153)</f>
        <v>--</v>
      </c>
      <c r="F153" s="193" t="str">
        <f t="shared" si="6"/>
        <v>--</v>
      </c>
      <c r="G153" s="124" t="str">
        <f>IF(ToxData!BE153="A", "A", IF(ToxData!BF153="--","--", IF(ToxData!BF153="","", ToxData!BF153)))</f>
        <v>--</v>
      </c>
      <c r="H153" s="123" t="str">
        <f>IF(ISBLANK(ToxData!BH153),"",ToxData!BH153)</f>
        <v>--</v>
      </c>
      <c r="I153" s="193" t="str">
        <f t="shared" si="7"/>
        <v>--</v>
      </c>
      <c r="J153" s="124" t="str">
        <f>IF(ToxData!BI153="A", "A", IF(ToxData!BJ153="--","--", IF(ToxData!BJ153="","", ToxData!BJ153)))</f>
        <v>--</v>
      </c>
      <c r="K153" s="120" t="str">
        <f>IF(ISBLANK(ToxData!BN153),"",ToxData!BN153)</f>
        <v/>
      </c>
      <c r="L153" s="193" t="str">
        <f t="shared" si="8"/>
        <v>--</v>
      </c>
      <c r="M153" s="16" t="str">
        <f>IF(ISBLANK(ToxData!BO153),"",ToxData!BO153)</f>
        <v/>
      </c>
      <c r="N153" s="16" t="str">
        <f>IF(ISBLANK(ToxData!AY153),"",ToxData!AY153)</f>
        <v/>
      </c>
      <c r="O153" s="16" t="str">
        <f>IF(ISBLANK(ToxData!AZ153),"",ToxData!AZ153)</f>
        <v/>
      </c>
    </row>
    <row r="154" spans="1:15" ht="28.8" hidden="1">
      <c r="A154" t="str">
        <f>IF(ISBLANK(ToxData!B154),"",ToxData!B154)</f>
        <v>72-55-9</v>
      </c>
      <c r="B154" s="94" t="str">
        <f>IF(ISBLANK(ToxData!C154),"",ToxData!C154)</f>
        <v>4,4'-DDE (4,4'-dichlorodiphenyldichloroethene)</v>
      </c>
      <c r="E154" s="123">
        <f>IF(ISBLANK(ToxData!BD154),"",ToxData!BD154)</f>
        <v>1.0309278350515464E-2</v>
      </c>
      <c r="F154" s="193">
        <f t="shared" si="6"/>
        <v>0.01</v>
      </c>
      <c r="G154" s="124" t="str">
        <f>IF(ToxData!BE154="A", "A", IF(ToxData!BF154="--","--", IF(ToxData!BF154="","", ToxData!BF154)))</f>
        <v>O</v>
      </c>
      <c r="H154" s="123" t="str">
        <f>IF(ISBLANK(ToxData!BH154),"",ToxData!BH154)</f>
        <v>--</v>
      </c>
      <c r="I154" s="193" t="str">
        <f t="shared" si="7"/>
        <v>--</v>
      </c>
      <c r="J154" s="124" t="str">
        <f>IF(ToxData!BI154="A", "A", IF(ToxData!BJ154="--","--", IF(ToxData!BJ154="","", ToxData!BJ154)))</f>
        <v>--</v>
      </c>
      <c r="K154" s="120" t="str">
        <f>IF(ISBLANK(ToxData!BN154),"",ToxData!BN154)</f>
        <v/>
      </c>
      <c r="L154" s="193" t="str">
        <f t="shared" si="8"/>
        <v>--</v>
      </c>
      <c r="M154" s="16" t="str">
        <f>IF(ISBLANK(ToxData!BO154),"",ToxData!BO154)</f>
        <v/>
      </c>
      <c r="N154" s="16">
        <f>IF(ISBLANK(ToxData!AY154),"",ToxData!AY154)</f>
        <v>1</v>
      </c>
      <c r="O154" s="16" t="str">
        <f>IF(ISBLANK(ToxData!AZ154),"",ToxData!AZ154)</f>
        <v/>
      </c>
    </row>
    <row r="155" spans="1:15" ht="28.8" hidden="1">
      <c r="A155" t="str">
        <f>IF(ISBLANK(ToxData!B155),"",ToxData!B155)</f>
        <v>789-02-6</v>
      </c>
      <c r="B155" s="94" t="str">
        <f>IF(ISBLANK(ToxData!C155),"",ToxData!C155)</f>
        <v>2,4'-DDT (2,4'-dichlorodiphenyltrichloroethane)</v>
      </c>
      <c r="E155" s="123" t="str">
        <f>IF(ISBLANK(ToxData!BD155),"",ToxData!BD155)</f>
        <v>--</v>
      </c>
      <c r="F155" s="193" t="str">
        <f t="shared" si="6"/>
        <v>--</v>
      </c>
      <c r="G155" s="124" t="str">
        <f>IF(ToxData!BE155="A", "A", IF(ToxData!BF155="--","--", IF(ToxData!BF155="","", ToxData!BF155)))</f>
        <v>--</v>
      </c>
      <c r="H155" s="123" t="str">
        <f>IF(ISBLANK(ToxData!BH155),"",ToxData!BH155)</f>
        <v>--</v>
      </c>
      <c r="I155" s="193" t="str">
        <f t="shared" si="7"/>
        <v>--</v>
      </c>
      <c r="J155" s="124" t="str">
        <f>IF(ToxData!BI155="A", "A", IF(ToxData!BJ155="--","--", IF(ToxData!BJ155="","", ToxData!BJ155)))</f>
        <v>--</v>
      </c>
      <c r="K155" s="120" t="str">
        <f>IF(ISBLANK(ToxData!BN155),"",ToxData!BN155)</f>
        <v/>
      </c>
      <c r="L155" s="193" t="str">
        <f t="shared" si="8"/>
        <v>--</v>
      </c>
      <c r="M155" s="16" t="str">
        <f>IF(ISBLANK(ToxData!BO155),"",ToxData!BO155)</f>
        <v/>
      </c>
      <c r="N155" s="16" t="str">
        <f>IF(ISBLANK(ToxData!AY155),"",ToxData!AY155)</f>
        <v/>
      </c>
      <c r="O155" s="16" t="str">
        <f>IF(ISBLANK(ToxData!AZ155),"",ToxData!AZ155)</f>
        <v/>
      </c>
    </row>
    <row r="156" spans="1:15">
      <c r="A156" t="str">
        <f>IF(ISBLANK(ToxData!B156),"",ToxData!B156)</f>
        <v>50-29-3</v>
      </c>
      <c r="B156" s="94" t="str">
        <f>IF(ISBLANK(ToxData!C156),"",ToxData!C156)</f>
        <v>DDT</v>
      </c>
      <c r="C156" s="61" t="s">
        <v>1304</v>
      </c>
      <c r="D156" s="61" t="str">
        <f>IF(ToxData!D156="","--",ToxData!D156)</f>
        <v>--</v>
      </c>
      <c r="E156" s="123">
        <f>IF(ISBLANK(ToxData!BD156),"",ToxData!BD156)</f>
        <v>1.0309278350515464E-2</v>
      </c>
      <c r="F156" s="193">
        <f t="shared" si="6"/>
        <v>0.01</v>
      </c>
      <c r="G156" s="124" t="str">
        <f>IF(ToxData!BE156="A", "A", IF(ToxData!BF156="--","--", IF(ToxData!BF156="","", ToxData!BF156)))</f>
        <v>I</v>
      </c>
      <c r="H156" s="123" t="str">
        <f>IF(ISBLANK(ToxData!BH156),"",ToxData!BH156)</f>
        <v>--</v>
      </c>
      <c r="I156" s="193" t="str">
        <f t="shared" si="7"/>
        <v>--</v>
      </c>
      <c r="J156" s="124" t="str">
        <f>IF(ToxData!BI156="A", "A", IF(ToxData!BJ156="--","--", IF(ToxData!BJ156="","", ToxData!BJ156)))</f>
        <v>--</v>
      </c>
      <c r="K156" s="120" t="str">
        <f>IF(ISBLANK(ToxData!BN156),"",ToxData!BN156)</f>
        <v/>
      </c>
      <c r="L156" s="193" t="str">
        <f t="shared" si="8"/>
        <v>--</v>
      </c>
      <c r="M156" s="16" t="str">
        <f>IF(ISBLANK(ToxData!BO156),"",ToxData!BO156)</f>
        <v/>
      </c>
      <c r="N156" s="16">
        <f>IF(ISBLANK(ToxData!AY156),"",ToxData!AY156)</f>
        <v>1</v>
      </c>
      <c r="O156" s="16">
        <f>IF(ISBLANK(ToxData!AZ156),"",ToxData!AZ156)</f>
        <v>1</v>
      </c>
    </row>
    <row r="157" spans="1:15">
      <c r="A157" t="str">
        <f>IF(ISBLANK(ToxData!B157),"",ToxData!B157)</f>
        <v>615-05-4</v>
      </c>
      <c r="B157" s="94" t="str">
        <f>IF(ISBLANK(ToxData!C157),"",ToxData!C157)</f>
        <v>2,4-Diaminoanisole</v>
      </c>
      <c r="D157" s="61" t="str">
        <f>IF(ToxData!D157="","--",ToxData!D157)</f>
        <v>--</v>
      </c>
      <c r="E157" s="123">
        <f>IF(ISBLANK(ToxData!BD157),"",ToxData!BD157)</f>
        <v>0.15151515151515149</v>
      </c>
      <c r="F157" s="193">
        <f t="shared" si="6"/>
        <v>0.15</v>
      </c>
      <c r="G157" s="124" t="str">
        <f>IF(ToxData!BE157="A", "A", IF(ToxData!BF157="--","--", IF(ToxData!BF157="","", ToxData!BF157)))</f>
        <v>O</v>
      </c>
      <c r="H157" s="123" t="str">
        <f>IF(ISBLANK(ToxData!BH157),"",ToxData!BH157)</f>
        <v>--</v>
      </c>
      <c r="I157" s="193" t="str">
        <f t="shared" si="7"/>
        <v>--</v>
      </c>
      <c r="J157" s="124" t="str">
        <f>IF(ToxData!BI157="A", "A", IF(ToxData!BJ157="--","--", IF(ToxData!BJ157="","", ToxData!BJ157)))</f>
        <v>--</v>
      </c>
      <c r="K157" s="120" t="str">
        <f>IF(ISBLANK(ToxData!BN157),"",ToxData!BN157)</f>
        <v/>
      </c>
      <c r="L157" s="193" t="str">
        <f t="shared" si="8"/>
        <v>--</v>
      </c>
      <c r="M157" s="16" t="str">
        <f>IF(ISBLANK(ToxData!BO157),"",ToxData!BO157)</f>
        <v/>
      </c>
      <c r="N157" s="16">
        <f>IF(ISBLANK(ToxData!AY157),"",ToxData!AY157)</f>
        <v>1</v>
      </c>
      <c r="O157" s="16">
        <f>IF(ISBLANK(ToxData!AZ157),"",ToxData!AZ157)</f>
        <v>1</v>
      </c>
    </row>
    <row r="158" spans="1:15" hidden="1">
      <c r="A158" t="str">
        <f>IF(ISBLANK(ToxData!B158),"",ToxData!B158)</f>
        <v>39156-41-7</v>
      </c>
      <c r="B158" s="94" t="str">
        <f>IF(ISBLANK(ToxData!C158),"",ToxData!C158)</f>
        <v>2,4-Diaminoanisole Sulfate</v>
      </c>
      <c r="E158" s="123" t="str">
        <f>IF(ISBLANK(ToxData!BD158),"",ToxData!BD158)</f>
        <v>--</v>
      </c>
      <c r="F158" s="193" t="str">
        <f t="shared" si="6"/>
        <v>--</v>
      </c>
      <c r="G158" s="124" t="str">
        <f>IF(ToxData!BE158="A", "A", IF(ToxData!BF158="--","--", IF(ToxData!BF158="","", ToxData!BF158)))</f>
        <v>--</v>
      </c>
      <c r="H158" s="123" t="str">
        <f>IF(ISBLANK(ToxData!BH158),"",ToxData!BH158)</f>
        <v>--</v>
      </c>
      <c r="I158" s="193" t="str">
        <f t="shared" si="7"/>
        <v>--</v>
      </c>
      <c r="J158" s="124" t="str">
        <f>IF(ToxData!BI158="A", "A", IF(ToxData!BJ158="--","--", IF(ToxData!BJ158="","", ToxData!BJ158)))</f>
        <v>--</v>
      </c>
      <c r="K158" s="120" t="str">
        <f>IF(ISBLANK(ToxData!BN158),"",ToxData!BN158)</f>
        <v/>
      </c>
      <c r="L158" s="193" t="str">
        <f t="shared" si="8"/>
        <v>--</v>
      </c>
      <c r="M158" s="16" t="str">
        <f>IF(ISBLANK(ToxData!BO158),"",ToxData!BO158)</f>
        <v/>
      </c>
      <c r="N158" s="16" t="str">
        <f>IF(ISBLANK(ToxData!AY158),"",ToxData!AY158)</f>
        <v/>
      </c>
      <c r="O158" s="16" t="str">
        <f>IF(ISBLANK(ToxData!AZ158),"",ToxData!AZ158)</f>
        <v/>
      </c>
    </row>
    <row r="159" spans="1:15" hidden="1">
      <c r="A159" t="str">
        <f>IF(ISBLANK(ToxData!B159),"",ToxData!B159)</f>
        <v>101-80-4</v>
      </c>
      <c r="B159" s="94" t="str">
        <f>IF(ISBLANK(ToxData!C159),"",ToxData!C159)</f>
        <v>4,4'-Diaminodiphenyl Ether</v>
      </c>
      <c r="E159" s="123" t="str">
        <f>IF(ISBLANK(ToxData!BD159),"",ToxData!BD159)</f>
        <v>--</v>
      </c>
      <c r="F159" s="193" t="str">
        <f t="shared" si="6"/>
        <v>--</v>
      </c>
      <c r="G159" s="124" t="str">
        <f>IF(ToxData!BE159="A", "A", IF(ToxData!BF159="--","--", IF(ToxData!BF159="","", ToxData!BF159)))</f>
        <v>--</v>
      </c>
      <c r="H159" s="123" t="str">
        <f>IF(ISBLANK(ToxData!BH159),"",ToxData!BH159)</f>
        <v>--</v>
      </c>
      <c r="I159" s="193" t="str">
        <f t="shared" si="7"/>
        <v>--</v>
      </c>
      <c r="J159" s="124" t="str">
        <f>IF(ToxData!BI159="A", "A", IF(ToxData!BJ159="--","--", IF(ToxData!BJ159="","", ToxData!BJ159)))</f>
        <v>--</v>
      </c>
      <c r="K159" s="120" t="str">
        <f>IF(ISBLANK(ToxData!BN159),"",ToxData!BN159)</f>
        <v/>
      </c>
      <c r="L159" s="193" t="str">
        <f t="shared" si="8"/>
        <v>--</v>
      </c>
      <c r="M159" s="16" t="str">
        <f>IF(ISBLANK(ToxData!BO159),"",ToxData!BO159)</f>
        <v/>
      </c>
      <c r="N159" s="16" t="str">
        <f>IF(ISBLANK(ToxData!AY159),"",ToxData!AY159)</f>
        <v/>
      </c>
      <c r="O159" s="16" t="str">
        <f>IF(ISBLANK(ToxData!AZ159),"",ToxData!AZ159)</f>
        <v/>
      </c>
    </row>
    <row r="160" spans="1:15" ht="28.8">
      <c r="A160" t="str">
        <f>IF(ISBLANK(ToxData!B160),"",ToxData!B160)</f>
        <v>95-80-7</v>
      </c>
      <c r="B160" s="94" t="str">
        <f>IF(ISBLANK(ToxData!C160),"",ToxData!C160)</f>
        <v>2,4-Diaminotoluene (2,4-Toluene diamine)</v>
      </c>
      <c r="D160" s="61" t="str">
        <f>IF(ToxData!D160="","--",ToxData!D160)</f>
        <v>--</v>
      </c>
      <c r="E160" s="123">
        <f>IF(ISBLANK(ToxData!BD160),"",ToxData!BD160)</f>
        <v>9.0909090909090898E-4</v>
      </c>
      <c r="F160" s="193">
        <f t="shared" si="6"/>
        <v>9.1E-4</v>
      </c>
      <c r="G160" s="124" t="str">
        <f>IF(ToxData!BE160="A", "A", IF(ToxData!BF160="--","--", IF(ToxData!BF160="","", ToxData!BF160)))</f>
        <v>O</v>
      </c>
      <c r="H160" s="123" t="str">
        <f>IF(ISBLANK(ToxData!BH160),"",ToxData!BH160)</f>
        <v>--</v>
      </c>
      <c r="I160" s="193" t="str">
        <f t="shared" si="7"/>
        <v>--</v>
      </c>
      <c r="J160" s="124" t="str">
        <f>IF(ToxData!BI160="A", "A", IF(ToxData!BJ160="--","--", IF(ToxData!BJ160="","", ToxData!BJ160)))</f>
        <v>--</v>
      </c>
      <c r="K160" s="120" t="str">
        <f>IF(ISBLANK(ToxData!BN160),"",ToxData!BN160)</f>
        <v/>
      </c>
      <c r="L160" s="193" t="str">
        <f t="shared" si="8"/>
        <v>--</v>
      </c>
      <c r="M160" s="16" t="str">
        <f>IF(ISBLANK(ToxData!BO160),"",ToxData!BO160)</f>
        <v/>
      </c>
      <c r="N160" s="16">
        <f>IF(ISBLANK(ToxData!AY160),"",ToxData!AY160)</f>
        <v>1</v>
      </c>
      <c r="O160" s="16">
        <f>IF(ISBLANK(ToxData!AZ160),"",ToxData!AZ160)</f>
        <v>1</v>
      </c>
    </row>
    <row r="161" spans="1:15" hidden="1">
      <c r="A161" t="str">
        <f>IF(ISBLANK(ToxData!B161),"",ToxData!B161)</f>
        <v>334-88-3</v>
      </c>
      <c r="B161" s="94" t="str">
        <f>IF(ISBLANK(ToxData!C161),"",ToxData!C161)</f>
        <v>Diazomethane</v>
      </c>
      <c r="E161" s="123" t="str">
        <f>IF(ISBLANK(ToxData!BD161),"",ToxData!BD161)</f>
        <v>--</v>
      </c>
      <c r="F161" s="193" t="str">
        <f t="shared" si="6"/>
        <v>--</v>
      </c>
      <c r="G161" s="124" t="str">
        <f>IF(ToxData!BE161="A", "A", IF(ToxData!BF161="--","--", IF(ToxData!BF161="","", ToxData!BF161)))</f>
        <v>--</v>
      </c>
      <c r="H161" s="123" t="str">
        <f>IF(ISBLANK(ToxData!BH161),"",ToxData!BH161)</f>
        <v>--</v>
      </c>
      <c r="I161" s="193" t="str">
        <f t="shared" si="7"/>
        <v>--</v>
      </c>
      <c r="J161" s="124" t="str">
        <f>IF(ToxData!BI161="A", "A", IF(ToxData!BJ161="--","--", IF(ToxData!BJ161="","", ToxData!BJ161)))</f>
        <v>--</v>
      </c>
      <c r="K161" s="120" t="str">
        <f>IF(ISBLANK(ToxData!BN161),"",ToxData!BN161)</f>
        <v/>
      </c>
      <c r="L161" s="193" t="str">
        <f t="shared" si="8"/>
        <v>--</v>
      </c>
      <c r="M161" s="16" t="str">
        <f>IF(ISBLANK(ToxData!BO161),"",ToxData!BO161)</f>
        <v/>
      </c>
      <c r="N161" s="16" t="str">
        <f>IF(ISBLANK(ToxData!AY161),"",ToxData!AY161)</f>
        <v/>
      </c>
      <c r="O161" s="16" t="str">
        <f>IF(ISBLANK(ToxData!AZ161),"",ToxData!AZ161)</f>
        <v/>
      </c>
    </row>
    <row r="162" spans="1:15">
      <c r="A162" t="str">
        <f>IF(ISBLANK(ToxData!B162),"",ToxData!B162)</f>
        <v>333-41-5</v>
      </c>
      <c r="B162" s="94" t="str">
        <f>IF(ISBLANK(ToxData!C162),"",ToxData!C162)</f>
        <v>Diazinon</v>
      </c>
      <c r="D162" s="61" t="str">
        <f>IF(ToxData!D162="","--",ToxData!D162)</f>
        <v>HI3</v>
      </c>
      <c r="E162" s="123" t="str">
        <f>IF(ISBLANK(ToxData!BD162),"",ToxData!BD162)</f>
        <v>--</v>
      </c>
      <c r="F162" s="193" t="str">
        <f t="shared" si="6"/>
        <v>--</v>
      </c>
      <c r="G162" s="124" t="str">
        <f>IF(ToxData!BE162="A", "A", IF(ToxData!BF162="--","--", IF(ToxData!BF162="","", ToxData!BF162)))</f>
        <v>--</v>
      </c>
      <c r="H162" s="123" t="str">
        <f>IF(ISBLANK(ToxData!BH162),"",ToxData!BH162)</f>
        <v>--</v>
      </c>
      <c r="I162" s="193" t="str">
        <f t="shared" si="7"/>
        <v>--</v>
      </c>
      <c r="J162" s="124" t="str">
        <f>IF(ToxData!BI162="A", "A", IF(ToxData!BJ162="--","--", IF(ToxData!BJ162="","", ToxData!BJ162)))</f>
        <v>--</v>
      </c>
      <c r="K162" s="120">
        <f>IF(ISBLANK(ToxData!BN162),"",ToxData!BN162)</f>
        <v>10</v>
      </c>
      <c r="L162" s="193">
        <f t="shared" si="8"/>
        <v>10</v>
      </c>
      <c r="M162" s="16" t="str">
        <f>IF(ISBLANK(ToxData!BO162),"",ToxData!BO162)</f>
        <v>Tint</v>
      </c>
      <c r="N162" s="16">
        <f>IF(ISBLANK(ToxData!AY162),"",ToxData!AY162)</f>
        <v>1</v>
      </c>
      <c r="O162" s="16">
        <f>IF(ISBLANK(ToxData!AZ162),"",ToxData!AZ162)</f>
        <v>1</v>
      </c>
    </row>
    <row r="163" spans="1:15" hidden="1">
      <c r="A163" t="str">
        <f>IF(ISBLANK(ToxData!B163),"",ToxData!B163)</f>
        <v>132-64-9</v>
      </c>
      <c r="B163" s="94" t="str">
        <f>IF(ISBLANK(ToxData!C163),"",ToxData!C163)</f>
        <v>Dibenzofuran</v>
      </c>
      <c r="E163" s="123" t="str">
        <f>IF(ISBLANK(ToxData!BD163),"",ToxData!BD163)</f>
        <v>--</v>
      </c>
      <c r="F163" s="193" t="str">
        <f t="shared" si="6"/>
        <v>--</v>
      </c>
      <c r="G163" s="124" t="str">
        <f>IF(ToxData!BE163="A", "A", IF(ToxData!BF163="--","--", IF(ToxData!BF163="","", ToxData!BF163)))</f>
        <v>--</v>
      </c>
      <c r="H163" s="123" t="str">
        <f>IF(ISBLANK(ToxData!BH163),"",ToxData!BH163)</f>
        <v>--</v>
      </c>
      <c r="I163" s="193" t="str">
        <f t="shared" si="7"/>
        <v>--</v>
      </c>
      <c r="J163" s="124" t="str">
        <f>IF(ToxData!BI163="A", "A", IF(ToxData!BJ163="--","--", IF(ToxData!BJ163="","", ToxData!BJ163)))</f>
        <v>--</v>
      </c>
      <c r="K163" s="120" t="str">
        <f>IF(ISBLANK(ToxData!BN163),"",ToxData!BN163)</f>
        <v/>
      </c>
      <c r="L163" s="193" t="str">
        <f t="shared" si="8"/>
        <v>--</v>
      </c>
      <c r="M163" s="16" t="str">
        <f>IF(ISBLANK(ToxData!BO163),"",ToxData!BO163)</f>
        <v/>
      </c>
      <c r="N163" s="16" t="str">
        <f>IF(ISBLANK(ToxData!AY163),"",ToxData!AY163)</f>
        <v/>
      </c>
      <c r="O163" s="16" t="str">
        <f>IF(ISBLANK(ToxData!AZ163),"",ToxData!AZ163)</f>
        <v/>
      </c>
    </row>
    <row r="164" spans="1:15" hidden="1">
      <c r="A164" t="str">
        <f>IF(ISBLANK(ToxData!B164),"",ToxData!B164)</f>
        <v>124-48-1</v>
      </c>
      <c r="B164" s="94" t="str">
        <f>IF(ISBLANK(ToxData!C164),"",ToxData!C164)</f>
        <v>Dibromochloromethane</v>
      </c>
      <c r="E164" s="123" t="str">
        <f>IF(ISBLANK(ToxData!BD164),"",ToxData!BD164)</f>
        <v>--</v>
      </c>
      <c r="F164" s="193" t="str">
        <f t="shared" si="6"/>
        <v>--</v>
      </c>
      <c r="G164" s="124" t="str">
        <f>IF(ToxData!BE164="A", "A", IF(ToxData!BF164="--","--", IF(ToxData!BF164="","", ToxData!BF164)))</f>
        <v>--</v>
      </c>
      <c r="H164" s="123" t="str">
        <f>IF(ISBLANK(ToxData!BH164),"",ToxData!BH164)</f>
        <v>--</v>
      </c>
      <c r="I164" s="193" t="str">
        <f t="shared" si="7"/>
        <v>--</v>
      </c>
      <c r="J164" s="124" t="str">
        <f>IF(ToxData!BI164="A", "A", IF(ToxData!BJ164="--","--", IF(ToxData!BJ164="","", ToxData!BJ164)))</f>
        <v>--</v>
      </c>
      <c r="K164" s="120" t="str">
        <f>IF(ISBLANK(ToxData!BN164),"",ToxData!BN164)</f>
        <v/>
      </c>
      <c r="L164" s="193" t="str">
        <f t="shared" si="8"/>
        <v>--</v>
      </c>
      <c r="M164" s="16" t="str">
        <f>IF(ISBLANK(ToxData!BO164),"",ToxData!BO164)</f>
        <v/>
      </c>
      <c r="N164" s="16" t="str">
        <f>IF(ISBLANK(ToxData!AY164),"",ToxData!AY164)</f>
        <v/>
      </c>
      <c r="O164" s="16" t="str">
        <f>IF(ISBLANK(ToxData!AZ164),"",ToxData!AZ164)</f>
        <v/>
      </c>
    </row>
    <row r="165" spans="1:15" ht="28.8">
      <c r="A165" t="str">
        <f>IF(ISBLANK(ToxData!B165),"",ToxData!B165)</f>
        <v>96-12-8</v>
      </c>
      <c r="B165" s="94" t="str">
        <f>IF(ISBLANK(ToxData!C165),"",ToxData!C165)</f>
        <v>1,2-Dibromo-3-chloropropane (DBCP)</v>
      </c>
      <c r="D165" s="61" t="str">
        <f>IF(ToxData!D165="","--",ToxData!D165)</f>
        <v>HI3</v>
      </c>
      <c r="E165" s="123">
        <f>IF(ISBLANK(ToxData!BD165),"",ToxData!BD165)</f>
        <v>1.6666666666666666E-4</v>
      </c>
      <c r="F165" s="193">
        <f t="shared" si="6"/>
        <v>1.7000000000000001E-4</v>
      </c>
      <c r="G165" s="124" t="str">
        <f>IF(ToxData!BE165="A", "A", IF(ToxData!BF165="--","--", IF(ToxData!BF165="","", ToxData!BF165)))</f>
        <v>P</v>
      </c>
      <c r="H165" s="123">
        <f>IF(ISBLANK(ToxData!BH165),"",ToxData!BH165)</f>
        <v>0.2</v>
      </c>
      <c r="I165" s="193">
        <f t="shared" si="7"/>
        <v>0.2</v>
      </c>
      <c r="J165" s="124" t="str">
        <f>IF(ToxData!BI165="A", "A", IF(ToxData!BJ165="--","--", IF(ToxData!BJ165="","", ToxData!BJ165)))</f>
        <v>I</v>
      </c>
      <c r="K165" s="120">
        <f>IF(ISBLANK(ToxData!BN165),"",ToxData!BN165)</f>
        <v>1.9</v>
      </c>
      <c r="L165" s="193">
        <f t="shared" si="8"/>
        <v>1.9</v>
      </c>
      <c r="M165" s="16" t="str">
        <f>IF(ISBLANK(ToxData!BO165),"",ToxData!BO165)</f>
        <v>Tint</v>
      </c>
      <c r="N165" s="16">
        <f>IF(ISBLANK(ToxData!AY165),"",ToxData!AY165)</f>
        <v>1</v>
      </c>
      <c r="O165" s="16">
        <f>IF(ISBLANK(ToxData!AZ165),"",ToxData!AZ165)</f>
        <v>1</v>
      </c>
    </row>
    <row r="166" spans="1:15" hidden="1">
      <c r="A166" t="str">
        <f>IF(ISBLANK(ToxData!B166),"",ToxData!B166)</f>
        <v>96-13-9</v>
      </c>
      <c r="B166" s="94" t="str">
        <f>IF(ISBLANK(ToxData!C166),"",ToxData!C166)</f>
        <v>2,3-Dibromo-1-propanol</v>
      </c>
      <c r="E166" s="123" t="str">
        <f>IF(ISBLANK(ToxData!BD166),"",ToxData!BD166)</f>
        <v>--</v>
      </c>
      <c r="F166" s="193" t="str">
        <f t="shared" si="6"/>
        <v>--</v>
      </c>
      <c r="G166" s="124" t="str">
        <f>IF(ToxData!BE166="A", "A", IF(ToxData!BF166="--","--", IF(ToxData!BF166="","", ToxData!BF166)))</f>
        <v>--</v>
      </c>
      <c r="H166" s="123" t="str">
        <f>IF(ISBLANK(ToxData!BH166),"",ToxData!BH166)</f>
        <v>--</v>
      </c>
      <c r="I166" s="193" t="str">
        <f t="shared" si="7"/>
        <v>--</v>
      </c>
      <c r="J166" s="124" t="str">
        <f>IF(ToxData!BI166="A", "A", IF(ToxData!BJ166="--","--", IF(ToxData!BJ166="","", ToxData!BJ166)))</f>
        <v>--</v>
      </c>
      <c r="K166" s="120" t="str">
        <f>IF(ISBLANK(ToxData!BN166),"",ToxData!BN166)</f>
        <v/>
      </c>
      <c r="L166" s="193" t="str">
        <f t="shared" si="8"/>
        <v>--</v>
      </c>
      <c r="M166" s="16" t="str">
        <f>IF(ISBLANK(ToxData!BO166),"",ToxData!BO166)</f>
        <v/>
      </c>
      <c r="N166" s="16" t="str">
        <f>IF(ISBLANK(ToxData!AY166),"",ToxData!AY166)</f>
        <v/>
      </c>
      <c r="O166" s="16" t="str">
        <f>IF(ISBLANK(ToxData!AZ166),"",ToxData!AZ166)</f>
        <v/>
      </c>
    </row>
    <row r="167" spans="1:15" hidden="1">
      <c r="A167" t="str">
        <f>IF(ISBLANK(ToxData!B167),"",ToxData!B167)</f>
        <v>84-74-2</v>
      </c>
      <c r="B167" s="94" t="str">
        <f>IF(ISBLANK(ToxData!C167),"",ToxData!C167)</f>
        <v>Dibutyl phthalate</v>
      </c>
      <c r="E167" s="123" t="str">
        <f>IF(ISBLANK(ToxData!BD167),"",ToxData!BD167)</f>
        <v>--</v>
      </c>
      <c r="F167" s="193" t="str">
        <f t="shared" si="6"/>
        <v>--</v>
      </c>
      <c r="G167" s="124" t="str">
        <f>IF(ToxData!BE167="A", "A", IF(ToxData!BF167="--","--", IF(ToxData!BF167="","", ToxData!BF167)))</f>
        <v>--</v>
      </c>
      <c r="H167" s="123" t="str">
        <f>IF(ISBLANK(ToxData!BH167),"",ToxData!BH167)</f>
        <v>--</v>
      </c>
      <c r="I167" s="193" t="str">
        <f t="shared" si="7"/>
        <v>--</v>
      </c>
      <c r="J167" s="124" t="str">
        <f>IF(ToxData!BI167="A", "A", IF(ToxData!BJ167="--","--", IF(ToxData!BJ167="","", ToxData!BJ167)))</f>
        <v>--</v>
      </c>
      <c r="K167" s="120" t="str">
        <f>IF(ISBLANK(ToxData!BN167),"",ToxData!BN167)</f>
        <v/>
      </c>
      <c r="L167" s="193" t="str">
        <f t="shared" si="8"/>
        <v>--</v>
      </c>
      <c r="M167" s="16" t="str">
        <f>IF(ISBLANK(ToxData!BO167),"",ToxData!BO167)</f>
        <v/>
      </c>
      <c r="N167" s="16" t="str">
        <f>IF(ISBLANK(ToxData!AY167),"",ToxData!AY167)</f>
        <v/>
      </c>
      <c r="O167" s="16" t="str">
        <f>IF(ISBLANK(ToxData!AZ167),"",ToxData!AZ167)</f>
        <v/>
      </c>
    </row>
    <row r="168" spans="1:15" hidden="1">
      <c r="A168" t="str">
        <f>IF(ISBLANK(ToxData!B168),"",ToxData!B168)</f>
        <v>95-50-1</v>
      </c>
      <c r="B168" s="94" t="str">
        <f>IF(ISBLANK(ToxData!C168),"",ToxData!C168)</f>
        <v>1,2-Dichlorobenzene</v>
      </c>
      <c r="E168" s="123" t="str">
        <f>IF(ISBLANK(ToxData!BD168),"",ToxData!BD168)</f>
        <v>--</v>
      </c>
      <c r="F168" s="193" t="str">
        <f t="shared" si="6"/>
        <v>--</v>
      </c>
      <c r="G168" s="124" t="str">
        <f>IF(ToxData!BE168="A", "A", IF(ToxData!BF168="--","--", IF(ToxData!BF168="","", ToxData!BF168)))</f>
        <v>--</v>
      </c>
      <c r="H168" s="123" t="str">
        <f>IF(ISBLANK(ToxData!BH168),"",ToxData!BH168)</f>
        <v>--</v>
      </c>
      <c r="I168" s="193" t="str">
        <f t="shared" si="7"/>
        <v>--</v>
      </c>
      <c r="J168" s="124" t="str">
        <f>IF(ToxData!BI168="A", "A", IF(ToxData!BJ168="--","--", IF(ToxData!BJ168="","", ToxData!BJ168)))</f>
        <v>--</v>
      </c>
      <c r="K168" s="120" t="str">
        <f>IF(ISBLANK(ToxData!BN168),"",ToxData!BN168)</f>
        <v/>
      </c>
      <c r="L168" s="193" t="str">
        <f t="shared" si="8"/>
        <v>--</v>
      </c>
      <c r="M168" s="16" t="str">
        <f>IF(ISBLANK(ToxData!BO168),"",ToxData!BO168)</f>
        <v/>
      </c>
      <c r="N168" s="16" t="str">
        <f>IF(ISBLANK(ToxData!AY168),"",ToxData!AY168)</f>
        <v/>
      </c>
      <c r="O168" s="16" t="str">
        <f>IF(ISBLANK(ToxData!AZ168),"",ToxData!AZ168)</f>
        <v/>
      </c>
    </row>
    <row r="169" spans="1:15" hidden="1">
      <c r="A169" t="str">
        <f>IF(ISBLANK(ToxData!B169),"",ToxData!B169)</f>
        <v>541-73-1</v>
      </c>
      <c r="B169" s="94" t="str">
        <f>IF(ISBLANK(ToxData!C169),"",ToxData!C169)</f>
        <v>1,3-Dichlorobenzene</v>
      </c>
      <c r="E169" s="123" t="str">
        <f>IF(ISBLANK(ToxData!BD169),"",ToxData!BD169)</f>
        <v>--</v>
      </c>
      <c r="F169" s="193" t="str">
        <f t="shared" si="6"/>
        <v>--</v>
      </c>
      <c r="G169" s="124" t="str">
        <f>IF(ToxData!BE169="A", "A", IF(ToxData!BF169="--","--", IF(ToxData!BF169="","", ToxData!BF169)))</f>
        <v>--</v>
      </c>
      <c r="H169" s="123" t="str">
        <f>IF(ISBLANK(ToxData!BH169),"",ToxData!BH169)</f>
        <v>--</v>
      </c>
      <c r="I169" s="193" t="str">
        <f t="shared" si="7"/>
        <v>--</v>
      </c>
      <c r="J169" s="124" t="str">
        <f>IF(ToxData!BI169="A", "A", IF(ToxData!BJ169="--","--", IF(ToxData!BJ169="","", ToxData!BJ169)))</f>
        <v>--</v>
      </c>
      <c r="K169" s="120" t="str">
        <f>IF(ISBLANK(ToxData!BN169),"",ToxData!BN169)</f>
        <v/>
      </c>
      <c r="L169" s="193" t="str">
        <f t="shared" si="8"/>
        <v>--</v>
      </c>
      <c r="M169" s="16" t="str">
        <f>IF(ISBLANK(ToxData!BO169),"",ToxData!BO169)</f>
        <v/>
      </c>
      <c r="N169" s="16" t="str">
        <f>IF(ISBLANK(ToxData!AY169),"",ToxData!AY169)</f>
        <v/>
      </c>
      <c r="O169" s="16" t="str">
        <f>IF(ISBLANK(ToxData!AZ169),"",ToxData!AZ169)</f>
        <v/>
      </c>
    </row>
    <row r="170" spans="1:15" ht="28.8">
      <c r="A170" t="str">
        <f>IF(ISBLANK(ToxData!B170),"",ToxData!B170)</f>
        <v>106-46-7</v>
      </c>
      <c r="B170" s="94" t="str">
        <f>IF(ISBLANK(ToxData!C170),"",ToxData!C170)</f>
        <v>p-Dichlorobenzene (1,4-Dichlorobenzene)</v>
      </c>
      <c r="D170" s="61" t="str">
        <f>IF(ToxData!D170="","--",ToxData!D170)</f>
        <v>HI3</v>
      </c>
      <c r="E170" s="123">
        <f>IF(ISBLANK(ToxData!BD170),"",ToxData!BD170)</f>
        <v>9.0909090909090912E-2</v>
      </c>
      <c r="F170" s="193">
        <f t="shared" si="6"/>
        <v>9.0999999999999998E-2</v>
      </c>
      <c r="G170" s="124" t="str">
        <f>IF(ToxData!BE170="A", "A", IF(ToxData!BF170="--","--", IF(ToxData!BF170="","", ToxData!BF170)))</f>
        <v>A</v>
      </c>
      <c r="H170" s="123">
        <f>IF(ISBLANK(ToxData!BH170),"",ToxData!BH170)</f>
        <v>60</v>
      </c>
      <c r="I170" s="193">
        <f t="shared" si="7"/>
        <v>60</v>
      </c>
      <c r="J170" s="124" t="str">
        <f>IF(ToxData!BI170="A", "A", IF(ToxData!BJ170="--","--", IF(ToxData!BJ170="","", ToxData!BJ170)))</f>
        <v>T</v>
      </c>
      <c r="K170" s="120">
        <f>IF(ISBLANK(ToxData!BN170),"",ToxData!BN170)</f>
        <v>12000</v>
      </c>
      <c r="L170" s="215">
        <f t="shared" si="8"/>
        <v>12000</v>
      </c>
      <c r="M170" s="16" t="str">
        <f>IF(ISBLANK(ToxData!BO170),"",ToxData!BO170)</f>
        <v>T</v>
      </c>
      <c r="N170" s="16">
        <f>IF(ISBLANK(ToxData!AY170),"",ToxData!AY170)</f>
        <v>1</v>
      </c>
      <c r="O170" s="16">
        <f>IF(ISBLANK(ToxData!AZ170),"",ToxData!AZ170)</f>
        <v>1</v>
      </c>
    </row>
    <row r="171" spans="1:15">
      <c r="A171" t="str">
        <f>IF(ISBLANK(ToxData!B171),"",ToxData!B171)</f>
        <v>91-94-1</v>
      </c>
      <c r="B171" s="94" t="str">
        <f>IF(ISBLANK(ToxData!C171),"",ToxData!C171)</f>
        <v>3,3'-Dichlorobenzidine</v>
      </c>
      <c r="D171" s="61" t="str">
        <f>IF(ToxData!D171="","--",ToxData!D171)</f>
        <v>--</v>
      </c>
      <c r="E171" s="123">
        <f>IF(ISBLANK(ToxData!BD171),"",ToxData!BD171)</f>
        <v>2.9411764705882348E-3</v>
      </c>
      <c r="F171" s="193">
        <f t="shared" si="6"/>
        <v>2.8999999999999998E-3</v>
      </c>
      <c r="G171" s="124" t="str">
        <f>IF(ToxData!BE171="A", "A", IF(ToxData!BF171="--","--", IF(ToxData!BF171="","", ToxData!BF171)))</f>
        <v>O</v>
      </c>
      <c r="H171" s="123" t="str">
        <f>IF(ISBLANK(ToxData!BH171),"",ToxData!BH171)</f>
        <v>--</v>
      </c>
      <c r="I171" s="193" t="str">
        <f t="shared" si="7"/>
        <v>--</v>
      </c>
      <c r="J171" s="124" t="str">
        <f>IF(ToxData!BI171="A", "A", IF(ToxData!BJ171="--","--", IF(ToxData!BJ171="","", ToxData!BJ171)))</f>
        <v>--</v>
      </c>
      <c r="K171" s="120" t="str">
        <f>IF(ISBLANK(ToxData!BN171),"",ToxData!BN171)</f>
        <v/>
      </c>
      <c r="L171" s="193" t="str">
        <f t="shared" si="8"/>
        <v>--</v>
      </c>
      <c r="M171" s="16" t="str">
        <f>IF(ISBLANK(ToxData!BO171),"",ToxData!BO171)</f>
        <v/>
      </c>
      <c r="N171" s="16">
        <f>IF(ISBLANK(ToxData!AY171),"",ToxData!AY171)</f>
        <v>1</v>
      </c>
      <c r="O171" s="16">
        <f>IF(ISBLANK(ToxData!AZ171),"",ToxData!AZ171)</f>
        <v>1</v>
      </c>
    </row>
    <row r="172" spans="1:15" hidden="1">
      <c r="A172" t="str">
        <f>IF(ISBLANK(ToxData!B172),"",ToxData!B172)</f>
        <v>75-71-8</v>
      </c>
      <c r="B172" s="94" t="str">
        <f>IF(ISBLANK(ToxData!C172),"",ToxData!C172)</f>
        <v>Dichlorodifluoromethane (Freon 12)</v>
      </c>
      <c r="E172" s="123" t="str">
        <f>IF(ISBLANK(ToxData!BD172),"",ToxData!BD172)</f>
        <v>--</v>
      </c>
      <c r="F172" s="193" t="str">
        <f t="shared" si="6"/>
        <v>--</v>
      </c>
      <c r="G172" s="124" t="str">
        <f>IF(ToxData!BE172="A", "A", IF(ToxData!BF172="--","--", IF(ToxData!BF172="","", ToxData!BF172)))</f>
        <v>--</v>
      </c>
      <c r="H172" s="123" t="str">
        <f>IF(ISBLANK(ToxData!BH172),"",ToxData!BH172)</f>
        <v>--</v>
      </c>
      <c r="I172" s="193" t="str">
        <f t="shared" si="7"/>
        <v>--</v>
      </c>
      <c r="J172" s="124" t="str">
        <f>IF(ToxData!BI172="A", "A", IF(ToxData!BJ172="--","--", IF(ToxData!BJ172="","", ToxData!BJ172)))</f>
        <v>--</v>
      </c>
      <c r="K172" s="120" t="str">
        <f>IF(ISBLANK(ToxData!BN172),"",ToxData!BN172)</f>
        <v/>
      </c>
      <c r="L172" s="193" t="str">
        <f t="shared" si="8"/>
        <v>--</v>
      </c>
      <c r="M172" s="16" t="str">
        <f>IF(ISBLANK(ToxData!BO172),"",ToxData!BO172)</f>
        <v/>
      </c>
      <c r="N172" s="16" t="str">
        <f>IF(ISBLANK(ToxData!AY172),"",ToxData!AY172)</f>
        <v/>
      </c>
      <c r="O172" s="16" t="str">
        <f>IF(ISBLANK(ToxData!AZ172),"",ToxData!AZ172)</f>
        <v/>
      </c>
    </row>
    <row r="173" spans="1:15" hidden="1">
      <c r="A173" t="str">
        <f>IF(ISBLANK(ToxData!B173),"",ToxData!B173)</f>
        <v>75-43-4</v>
      </c>
      <c r="B173" s="94" t="str">
        <f>IF(ISBLANK(ToxData!C173),"",ToxData!C173)</f>
        <v>Dichlorofluoromethane (Freon 21)</v>
      </c>
      <c r="E173" s="123" t="str">
        <f>IF(ISBLANK(ToxData!BD173),"",ToxData!BD173)</f>
        <v>--</v>
      </c>
      <c r="F173" s="193" t="str">
        <f t="shared" si="6"/>
        <v>--</v>
      </c>
      <c r="G173" s="124" t="str">
        <f>IF(ToxData!BE173="A", "A", IF(ToxData!BF173="--","--", IF(ToxData!BF173="","", ToxData!BF173)))</f>
        <v>--</v>
      </c>
      <c r="H173" s="123" t="str">
        <f>IF(ISBLANK(ToxData!BH173),"",ToxData!BH173)</f>
        <v>--</v>
      </c>
      <c r="I173" s="193" t="str">
        <f t="shared" si="7"/>
        <v>--</v>
      </c>
      <c r="J173" s="124" t="str">
        <f>IF(ToxData!BI173="A", "A", IF(ToxData!BJ173="--","--", IF(ToxData!BJ173="","", ToxData!BJ173)))</f>
        <v>--</v>
      </c>
      <c r="K173" s="120" t="str">
        <f>IF(ISBLANK(ToxData!BN173),"",ToxData!BN173)</f>
        <v/>
      </c>
      <c r="L173" s="193" t="str">
        <f t="shared" si="8"/>
        <v>--</v>
      </c>
      <c r="M173" s="16" t="str">
        <f>IF(ISBLANK(ToxData!BO173),"",ToxData!BO173)</f>
        <v/>
      </c>
      <c r="N173" s="16" t="str">
        <f>IF(ISBLANK(ToxData!AY173),"",ToxData!AY173)</f>
        <v/>
      </c>
      <c r="O173" s="16" t="str">
        <f>IF(ISBLANK(ToxData!AZ173),"",ToxData!AZ173)</f>
        <v/>
      </c>
    </row>
    <row r="174" spans="1:15" ht="28.8">
      <c r="A174" t="str">
        <f>IF(ISBLANK(ToxData!B174),"",ToxData!B174)</f>
        <v>75-34-3</v>
      </c>
      <c r="B174" s="94" t="str">
        <f>IF(ISBLANK(ToxData!C174),"",ToxData!C174)</f>
        <v>1,1-Dichloroethane (Ethylidene dichloride)</v>
      </c>
      <c r="D174" s="61" t="str">
        <f>IF(ToxData!D174="","--",ToxData!D174)</f>
        <v>--</v>
      </c>
      <c r="E174" s="123">
        <f>IF(ISBLANK(ToxData!BD174),"",ToxData!BD174)</f>
        <v>0.625</v>
      </c>
      <c r="F174" s="193">
        <f t="shared" si="6"/>
        <v>0.63</v>
      </c>
      <c r="G174" s="124" t="str">
        <f>IF(ToxData!BE174="A", "A", IF(ToxData!BF174="--","--", IF(ToxData!BF174="","", ToxData!BF174)))</f>
        <v>O</v>
      </c>
      <c r="H174" s="123" t="str">
        <f>IF(ISBLANK(ToxData!BH174),"",ToxData!BH174)</f>
        <v>--</v>
      </c>
      <c r="I174" s="193" t="str">
        <f t="shared" si="7"/>
        <v>--</v>
      </c>
      <c r="J174" s="124" t="str">
        <f>IF(ToxData!BI174="A", "A", IF(ToxData!BJ174="--","--", IF(ToxData!BJ174="","", ToxData!BJ174)))</f>
        <v>--</v>
      </c>
      <c r="K174" s="120" t="str">
        <f>IF(ISBLANK(ToxData!BN174),"",ToxData!BN174)</f>
        <v/>
      </c>
      <c r="L174" s="193" t="str">
        <f t="shared" si="8"/>
        <v>--</v>
      </c>
      <c r="M174" s="16" t="str">
        <f>IF(ISBLANK(ToxData!BO174),"",ToxData!BO174)</f>
        <v/>
      </c>
      <c r="N174" s="16">
        <f>IF(ISBLANK(ToxData!AY174),"",ToxData!AY174)</f>
        <v>1</v>
      </c>
      <c r="O174" s="16">
        <f>IF(ISBLANK(ToxData!AZ174),"",ToxData!AZ174)</f>
        <v>1</v>
      </c>
    </row>
    <row r="175" spans="1:15">
      <c r="A175" t="str">
        <f>IF(ISBLANK(ToxData!B175),"",ToxData!B175)</f>
        <v>156-60-5</v>
      </c>
      <c r="B175" s="94" t="str">
        <f>IF(ISBLANK(ToxData!C175),"",ToxData!C175)</f>
        <v>trans-1,2-dichloroethene</v>
      </c>
      <c r="D175" s="61" t="str">
        <f>IF(ToxData!D175="","--",ToxData!D175)</f>
        <v>HI3</v>
      </c>
      <c r="E175" s="123" t="str">
        <f>IF(ISBLANK(ToxData!BD175),"",ToxData!BD175)</f>
        <v>--</v>
      </c>
      <c r="F175" s="193" t="str">
        <f t="shared" si="6"/>
        <v>--</v>
      </c>
      <c r="G175" s="124" t="str">
        <f>IF(ToxData!BE175="A", "A", IF(ToxData!BF175="--","--", IF(ToxData!BF175="","", ToxData!BF175)))</f>
        <v>--</v>
      </c>
      <c r="H175" s="123" t="str">
        <f>IF(ISBLANK(ToxData!BH175),"",ToxData!BH175)</f>
        <v>--</v>
      </c>
      <c r="I175" s="193" t="str">
        <f t="shared" si="7"/>
        <v>--</v>
      </c>
      <c r="J175" s="124" t="str">
        <f>IF(ToxData!BI175="A", "A", IF(ToxData!BJ175="--","--", IF(ToxData!BJ175="","", ToxData!BJ175)))</f>
        <v>--</v>
      </c>
      <c r="K175" s="120">
        <f>IF(ISBLANK(ToxData!BN175),"",ToxData!BN175)</f>
        <v>790</v>
      </c>
      <c r="L175" s="193">
        <f t="shared" si="8"/>
        <v>790</v>
      </c>
      <c r="M175" s="16" t="str">
        <f>IF(ISBLANK(ToxData!BO175),"",ToxData!BO175)</f>
        <v>T</v>
      </c>
      <c r="N175" s="16">
        <f>IF(ISBLANK(ToxData!AY175),"",ToxData!AY175)</f>
        <v>1</v>
      </c>
      <c r="O175" s="16">
        <f>IF(ISBLANK(ToxData!AZ175),"",ToxData!AZ175)</f>
        <v>1</v>
      </c>
    </row>
    <row r="176" spans="1:15" ht="28.8">
      <c r="A176" t="str">
        <f>IF(ISBLANK(ToxData!B176),"",ToxData!B176)</f>
        <v>75-09-2</v>
      </c>
      <c r="B176" s="94" t="str">
        <f>IF(ISBLANK(ToxData!C176),"",ToxData!C176)</f>
        <v>Dichloromethane (Methylene chloride)</v>
      </c>
      <c r="D176" s="61" t="str">
        <f>IF(ToxData!D176="","--",ToxData!D176)</f>
        <v>HI3</v>
      </c>
      <c r="E176" s="123">
        <f>IF(ISBLANK(ToxData!BD176),"",ToxData!BD176)</f>
        <v>100</v>
      </c>
      <c r="F176" s="193">
        <f t="shared" si="6"/>
        <v>100</v>
      </c>
      <c r="G176" s="124" t="str">
        <f>IF(ToxData!BE176="A", "A", IF(ToxData!BF176="--","--", IF(ToxData!BF176="","", ToxData!BF176)))</f>
        <v>A</v>
      </c>
      <c r="H176" s="123">
        <f>IF(ISBLANK(ToxData!BH176),"",ToxData!BH176)</f>
        <v>600</v>
      </c>
      <c r="I176" s="193">
        <f t="shared" si="7"/>
        <v>600</v>
      </c>
      <c r="J176" s="124" t="str">
        <f>IF(ToxData!BI176="A", "A", IF(ToxData!BJ176="--","--", IF(ToxData!BJ176="","", ToxData!BJ176)))</f>
        <v>I</v>
      </c>
      <c r="K176" s="120">
        <f>IF(ISBLANK(ToxData!BN176),"",ToxData!BN176)</f>
        <v>2100</v>
      </c>
      <c r="L176" s="193">
        <f t="shared" si="8"/>
        <v>2100</v>
      </c>
      <c r="M176" s="16" t="str">
        <f>IF(ISBLANK(ToxData!BO176),"",ToxData!BO176)</f>
        <v>T</v>
      </c>
      <c r="N176" s="16">
        <f>IF(ISBLANK(ToxData!AY176),"",ToxData!AY176)</f>
        <v>1</v>
      </c>
      <c r="O176" s="16">
        <f>IF(ISBLANK(ToxData!AZ176),"",ToxData!AZ176)</f>
        <v>1</v>
      </c>
    </row>
    <row r="177" spans="1:15" hidden="1">
      <c r="A177" t="str">
        <f>IF(ISBLANK(ToxData!B177),"",ToxData!B177)</f>
        <v>120-83-2</v>
      </c>
      <c r="B177" s="94" t="str">
        <f>IF(ISBLANK(ToxData!C177),"",ToxData!C177)</f>
        <v>2,4-Dichlorophenol</v>
      </c>
      <c r="E177" s="123" t="str">
        <f>IF(ISBLANK(ToxData!BD177),"",ToxData!BD177)</f>
        <v>--</v>
      </c>
      <c r="F177" s="193" t="str">
        <f t="shared" si="6"/>
        <v>--</v>
      </c>
      <c r="G177" s="124" t="str">
        <f>IF(ToxData!BE177="A", "A", IF(ToxData!BF177="--","--", IF(ToxData!BF177="","", ToxData!BF177)))</f>
        <v>--</v>
      </c>
      <c r="H177" s="123" t="str">
        <f>IF(ISBLANK(ToxData!BH177),"",ToxData!BH177)</f>
        <v>--</v>
      </c>
      <c r="I177" s="193" t="str">
        <f t="shared" si="7"/>
        <v>--</v>
      </c>
      <c r="J177" s="124" t="str">
        <f>IF(ToxData!BI177="A", "A", IF(ToxData!BJ177="--","--", IF(ToxData!BJ177="","", ToxData!BJ177)))</f>
        <v>--</v>
      </c>
      <c r="K177" s="120" t="str">
        <f>IF(ISBLANK(ToxData!BN177),"",ToxData!BN177)</f>
        <v/>
      </c>
      <c r="L177" s="193" t="str">
        <f t="shared" si="8"/>
        <v>--</v>
      </c>
      <c r="M177" s="16" t="str">
        <f>IF(ISBLANK(ToxData!BO177),"",ToxData!BO177)</f>
        <v/>
      </c>
      <c r="N177" s="16" t="str">
        <f>IF(ISBLANK(ToxData!AY177),"",ToxData!AY177)</f>
        <v/>
      </c>
      <c r="O177" s="16" t="str">
        <f>IF(ISBLANK(ToxData!AZ177),"",ToxData!AZ177)</f>
        <v/>
      </c>
    </row>
    <row r="178" spans="1:15" ht="28.95" hidden="1" customHeight="1">
      <c r="A178" t="str">
        <f>IF(ISBLANK(ToxData!B178),"",ToxData!B178)</f>
        <v>94-75-7</v>
      </c>
      <c r="B178" s="94" t="str">
        <f>IF(ISBLANK(ToxData!C178),"",ToxData!C178)</f>
        <v>Dichlorophenoxyacetic acid, salts and esters (2,4-D)</v>
      </c>
      <c r="E178" s="123" t="str">
        <f>IF(ISBLANK(ToxData!BD178),"",ToxData!BD178)</f>
        <v>--</v>
      </c>
      <c r="F178" s="193" t="str">
        <f t="shared" si="6"/>
        <v>--</v>
      </c>
      <c r="G178" s="124" t="str">
        <f>IF(ToxData!BE178="A", "A", IF(ToxData!BF178="--","--", IF(ToxData!BF178="","", ToxData!BF178)))</f>
        <v>--</v>
      </c>
      <c r="H178" s="123" t="str">
        <f>IF(ISBLANK(ToxData!BH178),"",ToxData!BH178)</f>
        <v>--</v>
      </c>
      <c r="I178" s="193" t="str">
        <f t="shared" si="7"/>
        <v>--</v>
      </c>
      <c r="J178" s="124" t="str">
        <f>IF(ToxData!BI178="A", "A", IF(ToxData!BJ178="--","--", IF(ToxData!BJ178="","", ToxData!BJ178)))</f>
        <v>--</v>
      </c>
      <c r="K178" s="120" t="str">
        <f>IF(ISBLANK(ToxData!BN178),"",ToxData!BN178)</f>
        <v/>
      </c>
      <c r="L178" s="193" t="str">
        <f t="shared" si="8"/>
        <v>--</v>
      </c>
      <c r="M178" s="16" t="str">
        <f>IF(ISBLANK(ToxData!BO178),"",ToxData!BO178)</f>
        <v/>
      </c>
      <c r="N178" s="16" t="str">
        <f>IF(ISBLANK(ToxData!AY178),"",ToxData!AY178)</f>
        <v/>
      </c>
      <c r="O178" s="16" t="str">
        <f>IF(ISBLANK(ToxData!AZ178),"",ToxData!AZ178)</f>
        <v/>
      </c>
    </row>
    <row r="179" spans="1:15" ht="28.8">
      <c r="A179" t="str">
        <f>IF(ISBLANK(ToxData!B179),"",ToxData!B179)</f>
        <v>78-87-5</v>
      </c>
      <c r="B179" s="94" t="str">
        <f>IF(ISBLANK(ToxData!C179),"",ToxData!C179)</f>
        <v>1,2-Dichloropropane (Propylene dichloride)</v>
      </c>
      <c r="D179" s="61" t="str">
        <f>IF(ToxData!D179="","--",ToxData!D179)</f>
        <v>HI3</v>
      </c>
      <c r="E179" s="123" t="str">
        <f>IF(ISBLANK(ToxData!BD179),"",ToxData!BD179)</f>
        <v>--</v>
      </c>
      <c r="F179" s="193" t="str">
        <f t="shared" si="6"/>
        <v>--</v>
      </c>
      <c r="G179" s="124" t="str">
        <f>IF(ToxData!BE179="A", "A", IF(ToxData!BF179="--","--", IF(ToxData!BF179="","", ToxData!BF179)))</f>
        <v>--</v>
      </c>
      <c r="H179" s="123">
        <f>IF(ISBLANK(ToxData!BH179),"",ToxData!BH179)</f>
        <v>4</v>
      </c>
      <c r="I179" s="193">
        <f t="shared" si="7"/>
        <v>4</v>
      </c>
      <c r="J179" s="124" t="str">
        <f>IF(ToxData!BI179="A", "A", IF(ToxData!BJ179="--","--", IF(ToxData!BJ179="","", ToxData!BJ179)))</f>
        <v>I</v>
      </c>
      <c r="K179" s="120">
        <f>IF(ISBLANK(ToxData!BN179),"",ToxData!BN179)</f>
        <v>230</v>
      </c>
      <c r="L179" s="193">
        <f t="shared" si="8"/>
        <v>230</v>
      </c>
      <c r="M179" s="16" t="str">
        <f>IF(ISBLANK(ToxData!BO179),"",ToxData!BO179)</f>
        <v>T</v>
      </c>
      <c r="N179" s="16">
        <f>IF(ISBLANK(ToxData!AY179),"",ToxData!AY179)</f>
        <v>1</v>
      </c>
      <c r="O179" s="16">
        <f>IF(ISBLANK(ToxData!AZ179),"",ToxData!AZ179)</f>
        <v>1</v>
      </c>
    </row>
    <row r="180" spans="1:15">
      <c r="A180" t="str">
        <f>IF(ISBLANK(ToxData!B180),"",ToxData!B180)</f>
        <v>542-75-6</v>
      </c>
      <c r="B180" s="94" t="str">
        <f>IF(ISBLANK(ToxData!C180),"",ToxData!C180)</f>
        <v>1,3-Dichloropropene</v>
      </c>
      <c r="D180" s="61" t="str">
        <f>IF(ToxData!D180="","--",ToxData!D180)</f>
        <v>HI3</v>
      </c>
      <c r="E180" s="123">
        <f>IF(ISBLANK(ToxData!BD180),"",ToxData!BD180)</f>
        <v>0.25</v>
      </c>
      <c r="F180" s="193">
        <f t="shared" si="6"/>
        <v>0.25</v>
      </c>
      <c r="G180" s="124" t="str">
        <f>IF(ToxData!BE180="A", "A", IF(ToxData!BF180="--","--", IF(ToxData!BF180="","", ToxData!BF180)))</f>
        <v>A</v>
      </c>
      <c r="H180" s="123">
        <f>IF(ISBLANK(ToxData!BH180),"",ToxData!BH180)</f>
        <v>32</v>
      </c>
      <c r="I180" s="193">
        <f t="shared" si="7"/>
        <v>32</v>
      </c>
      <c r="J180" s="124" t="str">
        <f>IF(ToxData!BI180="A", "A", IF(ToxData!BJ180="--","--", IF(ToxData!BJ180="","", ToxData!BJ180)))</f>
        <v>T</v>
      </c>
      <c r="K180" s="120">
        <f>IF(ISBLANK(ToxData!BN180),"",ToxData!BN180)</f>
        <v>36</v>
      </c>
      <c r="L180" s="193">
        <f t="shared" si="8"/>
        <v>36</v>
      </c>
      <c r="M180" s="16" t="str">
        <f>IF(ISBLANK(ToxData!BO180),"",ToxData!BO180)</f>
        <v>Tint</v>
      </c>
      <c r="N180" s="16">
        <f>IF(ISBLANK(ToxData!AY180),"",ToxData!AY180)</f>
        <v>1</v>
      </c>
      <c r="O180" s="16">
        <f>IF(ISBLANK(ToxData!AZ180),"",ToxData!AZ180)</f>
        <v>1</v>
      </c>
    </row>
    <row r="181" spans="1:15">
      <c r="A181" t="str">
        <f>IF(ISBLANK(ToxData!B181),"",ToxData!B181)</f>
        <v>62-73-7</v>
      </c>
      <c r="B181" s="94" t="str">
        <f>IF(ISBLANK(ToxData!C181),"",ToxData!C181)</f>
        <v>Dichlorovos (DDVP)</v>
      </c>
      <c r="D181" s="61" t="str">
        <f>IF(ToxData!D181="","--",ToxData!D181)</f>
        <v>HI5</v>
      </c>
      <c r="E181" s="123" t="str">
        <f>IF(ISBLANK(ToxData!BD181),"",ToxData!BD181)</f>
        <v>--</v>
      </c>
      <c r="F181" s="193" t="str">
        <f t="shared" si="6"/>
        <v>--</v>
      </c>
      <c r="G181" s="124" t="str">
        <f>IF(ToxData!BE181="A", "A", IF(ToxData!BF181="--","--", IF(ToxData!BF181="","", ToxData!BF181)))</f>
        <v>--</v>
      </c>
      <c r="H181" s="123">
        <f>IF(ISBLANK(ToxData!BH181),"",ToxData!BH181)</f>
        <v>0.54</v>
      </c>
      <c r="I181" s="193">
        <f t="shared" si="7"/>
        <v>0.54</v>
      </c>
      <c r="J181" s="124" t="str">
        <f>IF(ToxData!BI181="A", "A", IF(ToxData!BJ181="--","--", IF(ToxData!BJ181="","", ToxData!BJ181)))</f>
        <v>T</v>
      </c>
      <c r="K181" s="120">
        <f>IF(ISBLANK(ToxData!BN181),"",ToxData!BN181)</f>
        <v>18</v>
      </c>
      <c r="L181" s="193">
        <f t="shared" si="8"/>
        <v>18</v>
      </c>
      <c r="M181" s="16" t="str">
        <f>IF(ISBLANK(ToxData!BO181),"",ToxData!BO181)</f>
        <v>T</v>
      </c>
      <c r="N181" s="16">
        <f>IF(ISBLANK(ToxData!AY181),"",ToxData!AY181)</f>
        <v>1</v>
      </c>
      <c r="O181" s="16">
        <f>IF(ISBLANK(ToxData!AZ181),"",ToxData!AZ181)</f>
        <v>1</v>
      </c>
    </row>
    <row r="182" spans="1:15" hidden="1">
      <c r="A182" t="str">
        <f>IF(ISBLANK(ToxData!B182),"",ToxData!B182)</f>
        <v>115-32-2</v>
      </c>
      <c r="B182" s="94" t="str">
        <f>IF(ISBLANK(ToxData!C182),"",ToxData!C182)</f>
        <v>Dicofol</v>
      </c>
      <c r="E182" s="123" t="str">
        <f>IF(ISBLANK(ToxData!BD182),"",ToxData!BD182)</f>
        <v>--</v>
      </c>
      <c r="F182" s="193" t="str">
        <f t="shared" si="6"/>
        <v>--</v>
      </c>
      <c r="G182" s="124" t="str">
        <f>IF(ToxData!BE182="A", "A", IF(ToxData!BF182="--","--", IF(ToxData!BF182="","", ToxData!BF182)))</f>
        <v>--</v>
      </c>
      <c r="H182" s="123" t="str">
        <f>IF(ISBLANK(ToxData!BH182),"",ToxData!BH182)</f>
        <v>--</v>
      </c>
      <c r="I182" s="193" t="str">
        <f t="shared" si="7"/>
        <v>--</v>
      </c>
      <c r="J182" s="124" t="str">
        <f>IF(ToxData!BI182="A", "A", IF(ToxData!BJ182="--","--", IF(ToxData!BJ182="","", ToxData!BJ182)))</f>
        <v>--</v>
      </c>
      <c r="K182" s="120" t="str">
        <f>IF(ISBLANK(ToxData!BN182),"",ToxData!BN182)</f>
        <v/>
      </c>
      <c r="L182" s="193" t="str">
        <f t="shared" si="8"/>
        <v>--</v>
      </c>
      <c r="M182" s="16" t="str">
        <f>IF(ISBLANK(ToxData!BO182),"",ToxData!BO182)</f>
        <v/>
      </c>
      <c r="N182" s="16" t="str">
        <f>IF(ISBLANK(ToxData!AY182),"",ToxData!AY182)</f>
        <v/>
      </c>
      <c r="O182" s="16" t="str">
        <f>IF(ISBLANK(ToxData!AZ182),"",ToxData!AZ182)</f>
        <v/>
      </c>
    </row>
    <row r="183" spans="1:15" hidden="1">
      <c r="A183" t="str">
        <f>IF(ISBLANK(ToxData!B183),"",ToxData!B183)</f>
        <v>84-61-7</v>
      </c>
      <c r="B183" s="94" t="str">
        <f>IF(ISBLANK(ToxData!C183),"",ToxData!C183)</f>
        <v>Di-cyclohexyl phthalate (DCHP)</v>
      </c>
      <c r="E183" s="123" t="str">
        <f>IF(ISBLANK(ToxData!BD183),"",ToxData!BD183)</f>
        <v>--</v>
      </c>
      <c r="F183" s="193" t="str">
        <f t="shared" si="6"/>
        <v>--</v>
      </c>
      <c r="G183" s="124" t="str">
        <f>IF(ToxData!BE183="A", "A", IF(ToxData!BF183="--","--", IF(ToxData!BF183="","", ToxData!BF183)))</f>
        <v>--</v>
      </c>
      <c r="H183" s="123" t="str">
        <f>IF(ISBLANK(ToxData!BH183),"",ToxData!BH183)</f>
        <v>--</v>
      </c>
      <c r="I183" s="193" t="str">
        <f t="shared" si="7"/>
        <v>--</v>
      </c>
      <c r="J183" s="124" t="str">
        <f>IF(ToxData!BI183="A", "A", IF(ToxData!BJ183="--","--", IF(ToxData!BJ183="","", ToxData!BJ183)))</f>
        <v>--</v>
      </c>
      <c r="K183" s="120" t="str">
        <f>IF(ISBLANK(ToxData!BN183),"",ToxData!BN183)</f>
        <v/>
      </c>
      <c r="L183" s="193" t="str">
        <f t="shared" si="8"/>
        <v>--</v>
      </c>
      <c r="M183" s="16" t="str">
        <f>IF(ISBLANK(ToxData!BO183),"",ToxData!BO183)</f>
        <v/>
      </c>
      <c r="N183" s="16" t="str">
        <f>IF(ISBLANK(ToxData!AY183),"",ToxData!AY183)</f>
        <v/>
      </c>
      <c r="O183" s="16" t="str">
        <f>IF(ISBLANK(ToxData!AZ183),"",ToxData!AZ183)</f>
        <v/>
      </c>
    </row>
    <row r="184" spans="1:15">
      <c r="A184" t="str">
        <f>IF(ISBLANK(ToxData!B184),"",ToxData!B184)</f>
        <v>60-57-1</v>
      </c>
      <c r="B184" s="94" t="str">
        <f>IF(ISBLANK(ToxData!C184),"",ToxData!C184)</f>
        <v>Dieldrin</v>
      </c>
      <c r="D184" s="61" t="str">
        <f>IF(ToxData!D184="","--",ToxData!D184)</f>
        <v>--</v>
      </c>
      <c r="E184" s="123">
        <f>IF(ISBLANK(ToxData!BD184),"",ToxData!BD184)</f>
        <v>2.1739130434782607E-4</v>
      </c>
      <c r="F184" s="193">
        <f t="shared" si="6"/>
        <v>2.2000000000000001E-4</v>
      </c>
      <c r="G184" s="124" t="str">
        <f>IF(ToxData!BE184="A", "A", IF(ToxData!BF184="--","--", IF(ToxData!BF184="","", ToxData!BF184)))</f>
        <v>I</v>
      </c>
      <c r="H184" s="123" t="str">
        <f>IF(ISBLANK(ToxData!BH184),"",ToxData!BH184)</f>
        <v>--</v>
      </c>
      <c r="I184" s="193" t="str">
        <f t="shared" si="7"/>
        <v>--</v>
      </c>
      <c r="J184" s="124" t="str">
        <f>IF(ToxData!BI184="A", "A", IF(ToxData!BJ184="--","--", IF(ToxData!BJ184="","", ToxData!BJ184)))</f>
        <v>--</v>
      </c>
      <c r="K184" s="120" t="str">
        <f>IF(ISBLANK(ToxData!BN184),"",ToxData!BN184)</f>
        <v/>
      </c>
      <c r="L184" s="193" t="str">
        <f t="shared" si="8"/>
        <v>--</v>
      </c>
      <c r="M184" s="16" t="str">
        <f>IF(ISBLANK(ToxData!BO184),"",ToxData!BO184)</f>
        <v/>
      </c>
      <c r="N184" s="16">
        <f>IF(ISBLANK(ToxData!AY184),"",ToxData!AY184)</f>
        <v>1</v>
      </c>
      <c r="O184" s="16">
        <f>IF(ISBLANK(ToxData!AZ184),"",ToxData!AZ184)</f>
        <v>1</v>
      </c>
    </row>
    <row r="185" spans="1:15">
      <c r="A185">
        <f>IF(ISBLANK(ToxData!B185),"",ToxData!B185)</f>
        <v>200</v>
      </c>
      <c r="B185" s="94" t="str">
        <f>IF(ISBLANK(ToxData!C185),"",ToxData!C185)</f>
        <v>Diesel Particulate Matter</v>
      </c>
      <c r="D185" s="61" t="str">
        <f>IF(ToxData!D185="","--",ToxData!D185)</f>
        <v>HI3</v>
      </c>
      <c r="E185" s="123">
        <f>IF(ISBLANK(ToxData!BD185),"",ToxData!BD185)</f>
        <v>0.1</v>
      </c>
      <c r="F185" s="193">
        <f t="shared" si="6"/>
        <v>0.1</v>
      </c>
      <c r="G185" s="124" t="str">
        <f>IF(ToxData!BE185="A", "A", IF(ToxData!BF185="--","--", IF(ToxData!BF185="","", ToxData!BF185)))</f>
        <v>A</v>
      </c>
      <c r="H185" s="123">
        <f>IF(ISBLANK(ToxData!BH185),"",ToxData!BH185)</f>
        <v>5</v>
      </c>
      <c r="I185" s="193">
        <f t="shared" si="7"/>
        <v>5</v>
      </c>
      <c r="J185" s="124" t="str">
        <f>IF(ToxData!BI185="A", "A", IF(ToxData!BJ185="--","--", IF(ToxData!BJ185="","", ToxData!BJ185)))</f>
        <v>O</v>
      </c>
      <c r="K185" s="120" t="str">
        <f>IF(ISBLANK(ToxData!BN185),"",ToxData!BN185)</f>
        <v/>
      </c>
      <c r="L185" s="193" t="str">
        <f t="shared" si="8"/>
        <v>--</v>
      </c>
      <c r="M185" s="16" t="str">
        <f>IF(ISBLANK(ToxData!BO185),"",ToxData!BO185)</f>
        <v/>
      </c>
      <c r="N185" s="16">
        <f>IF(ISBLANK(ToxData!AY185),"",ToxData!AY185)</f>
        <v>1</v>
      </c>
      <c r="O185" s="16">
        <f>IF(ISBLANK(ToxData!AZ185),"",ToxData!AZ185)</f>
        <v>1</v>
      </c>
    </row>
    <row r="186" spans="1:15">
      <c r="A186" t="str">
        <f>IF(ISBLANK(ToxData!B186),"",ToxData!B186)</f>
        <v>111-42-2</v>
      </c>
      <c r="B186" s="94" t="str">
        <f>IF(ISBLANK(ToxData!C186),"",ToxData!C186)</f>
        <v>Diethanolamine</v>
      </c>
      <c r="D186" s="61" t="str">
        <f>IF(ToxData!D186="","--",ToxData!D186)</f>
        <v>HI3</v>
      </c>
      <c r="E186" s="123" t="str">
        <f>IF(ISBLANK(ToxData!BD186),"",ToxData!BD186)</f>
        <v>--</v>
      </c>
      <c r="F186" s="193" t="str">
        <f t="shared" si="6"/>
        <v>--</v>
      </c>
      <c r="G186" s="124" t="str">
        <f>IF(ToxData!BE186="A", "A", IF(ToxData!BF186="--","--", IF(ToxData!BF186="","", ToxData!BF186)))</f>
        <v>--</v>
      </c>
      <c r="H186" s="123">
        <f>IF(ISBLANK(ToxData!BH186),"",ToxData!BH186)</f>
        <v>0.2</v>
      </c>
      <c r="I186" s="193">
        <f t="shared" si="7"/>
        <v>0.2</v>
      </c>
      <c r="J186" s="124" t="str">
        <f>IF(ToxData!BI186="A", "A", IF(ToxData!BJ186="--","--", IF(ToxData!BJ186="","", ToxData!BJ186)))</f>
        <v>P</v>
      </c>
      <c r="K186" s="120" t="str">
        <f>IF(ISBLANK(ToxData!BN186),"",ToxData!BN186)</f>
        <v/>
      </c>
      <c r="L186" s="193" t="str">
        <f t="shared" si="8"/>
        <v>--</v>
      </c>
      <c r="M186" s="16" t="str">
        <f>IF(ISBLANK(ToxData!BO186),"",ToxData!BO186)</f>
        <v/>
      </c>
      <c r="N186" s="16">
        <f>IF(ISBLANK(ToxData!AY186),"",ToxData!AY186)</f>
        <v>1</v>
      </c>
      <c r="O186" s="16">
        <f>IF(ISBLANK(ToxData!AZ186),"",ToxData!AZ186)</f>
        <v>1</v>
      </c>
    </row>
    <row r="187" spans="1:15" hidden="1">
      <c r="A187" t="str">
        <f>IF(ISBLANK(ToxData!B187),"",ToxData!B187)</f>
        <v>111-46-6</v>
      </c>
      <c r="B187" s="94" t="str">
        <f>IF(ISBLANK(ToxData!C187),"",ToxData!C187)</f>
        <v>Diethylene glycol</v>
      </c>
      <c r="E187" s="123" t="str">
        <f>IF(ISBLANK(ToxData!BD187),"",ToxData!BD187)</f>
        <v>--</v>
      </c>
      <c r="F187" s="193" t="str">
        <f t="shared" si="6"/>
        <v>--</v>
      </c>
      <c r="G187" s="124" t="str">
        <f>IF(ToxData!BE187="A", "A", IF(ToxData!BF187="--","--", IF(ToxData!BF187="","", ToxData!BF187)))</f>
        <v>--</v>
      </c>
      <c r="H187" s="123" t="str">
        <f>IF(ISBLANK(ToxData!BH187),"",ToxData!BH187)</f>
        <v>--</v>
      </c>
      <c r="I187" s="193" t="str">
        <f t="shared" si="7"/>
        <v>--</v>
      </c>
      <c r="J187" s="124" t="str">
        <f>IF(ToxData!BI187="A", "A", IF(ToxData!BJ187="--","--", IF(ToxData!BJ187="","", ToxData!BJ187)))</f>
        <v>--</v>
      </c>
      <c r="K187" s="120" t="str">
        <f>IF(ISBLANK(ToxData!BN187),"",ToxData!BN187)</f>
        <v/>
      </c>
      <c r="L187" s="193" t="str">
        <f t="shared" si="8"/>
        <v>--</v>
      </c>
      <c r="M187" s="16" t="str">
        <f>IF(ISBLANK(ToxData!BO187),"",ToxData!BO187)</f>
        <v/>
      </c>
      <c r="N187" s="16" t="str">
        <f>IF(ISBLANK(ToxData!AY187),"",ToxData!AY187)</f>
        <v/>
      </c>
      <c r="O187" s="16" t="str">
        <f>IF(ISBLANK(ToxData!AZ187),"",ToxData!AZ187)</f>
        <v/>
      </c>
    </row>
    <row r="188" spans="1:15" hidden="1">
      <c r="A188" t="str">
        <f>IF(ISBLANK(ToxData!B188),"",ToxData!B188)</f>
        <v>111-96-6</v>
      </c>
      <c r="B188" s="94" t="str">
        <f>IF(ISBLANK(ToxData!C188),"",ToxData!C188)</f>
        <v>Diethylene glycol dimethyl ether</v>
      </c>
      <c r="E188" s="123" t="str">
        <f>IF(ISBLANK(ToxData!BD188),"",ToxData!BD188)</f>
        <v>--</v>
      </c>
      <c r="F188" s="193" t="str">
        <f t="shared" si="6"/>
        <v>--</v>
      </c>
      <c r="G188" s="124" t="str">
        <f>IF(ToxData!BE188="A", "A", IF(ToxData!BF188="--","--", IF(ToxData!BF188="","", ToxData!BF188)))</f>
        <v>--</v>
      </c>
      <c r="H188" s="123" t="str">
        <f>IF(ISBLANK(ToxData!BH188),"",ToxData!BH188)</f>
        <v>--</v>
      </c>
      <c r="I188" s="193" t="str">
        <f t="shared" si="7"/>
        <v>--</v>
      </c>
      <c r="J188" s="124" t="str">
        <f>IF(ToxData!BI188="A", "A", IF(ToxData!BJ188="--","--", IF(ToxData!BJ188="","", ToxData!BJ188)))</f>
        <v>--</v>
      </c>
      <c r="K188" s="120" t="str">
        <f>IF(ISBLANK(ToxData!BN188),"",ToxData!BN188)</f>
        <v/>
      </c>
      <c r="L188" s="193" t="str">
        <f t="shared" si="8"/>
        <v>--</v>
      </c>
      <c r="M188" s="16" t="str">
        <f>IF(ISBLANK(ToxData!BO188),"",ToxData!BO188)</f>
        <v/>
      </c>
      <c r="N188" s="16" t="str">
        <f>IF(ISBLANK(ToxData!AY188),"",ToxData!AY188)</f>
        <v/>
      </c>
      <c r="O188" s="16" t="str">
        <f>IF(ISBLANK(ToxData!AZ188),"",ToxData!AZ188)</f>
        <v/>
      </c>
    </row>
    <row r="189" spans="1:15">
      <c r="A189" t="str">
        <f>IF(ISBLANK(ToxData!B189),"",ToxData!B189)</f>
        <v>112-34-5</v>
      </c>
      <c r="B189" s="94" t="str">
        <f>IF(ISBLANK(ToxData!C189),"",ToxData!C189)</f>
        <v>Diethylene glycol monobutyl ether</v>
      </c>
      <c r="D189" s="61" t="str">
        <f>IF(ToxData!D189="","--",ToxData!D189)</f>
        <v>HI3</v>
      </c>
      <c r="E189" s="123" t="str">
        <f>IF(ISBLANK(ToxData!BD189),"",ToxData!BD189)</f>
        <v>--</v>
      </c>
      <c r="F189" s="193" t="str">
        <f t="shared" si="6"/>
        <v>--</v>
      </c>
      <c r="G189" s="124" t="str">
        <f>IF(ToxData!BE189="A", "A", IF(ToxData!BF189="--","--", IF(ToxData!BF189="","", ToxData!BF189)))</f>
        <v>--</v>
      </c>
      <c r="H189" s="123">
        <f>IF(ISBLANK(ToxData!BH189),"",ToxData!BH189)</f>
        <v>0.1</v>
      </c>
      <c r="I189" s="193">
        <f t="shared" si="7"/>
        <v>0.1</v>
      </c>
      <c r="J189" s="124" t="str">
        <f>IF(ToxData!BI189="A", "A", IF(ToxData!BJ189="--","--", IF(ToxData!BJ189="","", ToxData!BJ189)))</f>
        <v>P</v>
      </c>
      <c r="K189" s="120" t="str">
        <f>IF(ISBLANK(ToxData!BN189),"",ToxData!BN189)</f>
        <v/>
      </c>
      <c r="L189" s="193" t="str">
        <f t="shared" si="8"/>
        <v>--</v>
      </c>
      <c r="M189" s="16" t="str">
        <f>IF(ISBLANK(ToxData!BO189),"",ToxData!BO189)</f>
        <v/>
      </c>
      <c r="N189" s="16">
        <f>IF(ISBLANK(ToxData!AY189),"",ToxData!AY189)</f>
        <v>1</v>
      </c>
      <c r="O189" s="16">
        <f>IF(ISBLANK(ToxData!AZ189),"",ToxData!AZ189)</f>
        <v>1</v>
      </c>
    </row>
    <row r="190" spans="1:15">
      <c r="A190" t="str">
        <f>IF(ISBLANK(ToxData!B190),"",ToxData!B190)</f>
        <v>111-90-0</v>
      </c>
      <c r="B190" s="94" t="str">
        <f>IF(ISBLANK(ToxData!C190),"",ToxData!C190)</f>
        <v>Diethylene glycol monoethyl ether</v>
      </c>
      <c r="D190" s="61" t="str">
        <f>IF(ToxData!D190="","--",ToxData!D190)</f>
        <v>HI5</v>
      </c>
      <c r="E190" s="123" t="str">
        <f>IF(ISBLANK(ToxData!BD190),"",ToxData!BD190)</f>
        <v>--</v>
      </c>
      <c r="F190" s="193" t="str">
        <f t="shared" si="6"/>
        <v>--</v>
      </c>
      <c r="G190" s="124" t="str">
        <f>IF(ToxData!BE190="A", "A", IF(ToxData!BF190="--","--", IF(ToxData!BF190="","", ToxData!BF190)))</f>
        <v>--</v>
      </c>
      <c r="H190" s="123">
        <f>IF(ISBLANK(ToxData!BH190),"",ToxData!BH190)</f>
        <v>0.3</v>
      </c>
      <c r="I190" s="193">
        <f t="shared" si="7"/>
        <v>0.3</v>
      </c>
      <c r="J190" s="124" t="str">
        <f>IF(ToxData!BI190="A", "A", IF(ToxData!BJ190="--","--", IF(ToxData!BJ190="","", ToxData!BJ190)))</f>
        <v>P</v>
      </c>
      <c r="K190" s="120" t="str">
        <f>IF(ISBLANK(ToxData!BN190),"",ToxData!BN190)</f>
        <v/>
      </c>
      <c r="L190" s="193" t="str">
        <f t="shared" si="8"/>
        <v>--</v>
      </c>
      <c r="M190" s="16" t="str">
        <f>IF(ISBLANK(ToxData!BO190),"",ToxData!BO190)</f>
        <v/>
      </c>
      <c r="N190" s="16">
        <f>IF(ISBLANK(ToxData!AY190),"",ToxData!AY190)</f>
        <v>1</v>
      </c>
      <c r="O190" s="16">
        <f>IF(ISBLANK(ToxData!AZ190),"",ToxData!AZ190)</f>
        <v>1</v>
      </c>
    </row>
    <row r="191" spans="1:15" hidden="1">
      <c r="A191" t="str">
        <f>IF(ISBLANK(ToxData!B191),"",ToxData!B191)</f>
        <v>111-77-3</v>
      </c>
      <c r="B191" s="94" t="str">
        <f>IF(ISBLANK(ToxData!C191),"",ToxData!C191)</f>
        <v>Diethylene glycol monomethyl ether</v>
      </c>
      <c r="E191" s="123" t="str">
        <f>IF(ISBLANK(ToxData!BD191),"",ToxData!BD191)</f>
        <v>--</v>
      </c>
      <c r="F191" s="193" t="str">
        <f t="shared" si="6"/>
        <v>--</v>
      </c>
      <c r="G191" s="124" t="str">
        <f>IF(ToxData!BE191="A", "A", IF(ToxData!BF191="--","--", IF(ToxData!BF191="","", ToxData!BF191)))</f>
        <v>--</v>
      </c>
      <c r="H191" s="123" t="str">
        <f>IF(ISBLANK(ToxData!BH191),"",ToxData!BH191)</f>
        <v>--</v>
      </c>
      <c r="I191" s="193" t="str">
        <f t="shared" si="7"/>
        <v>--</v>
      </c>
      <c r="J191" s="124" t="str">
        <f>IF(ToxData!BI191="A", "A", IF(ToxData!BJ191="--","--", IF(ToxData!BJ191="","", ToxData!BJ191)))</f>
        <v>--</v>
      </c>
      <c r="K191" s="120" t="str">
        <f>IF(ISBLANK(ToxData!BN191),"",ToxData!BN191)</f>
        <v/>
      </c>
      <c r="L191" s="193" t="str">
        <f t="shared" si="8"/>
        <v>--</v>
      </c>
      <c r="M191" s="16" t="str">
        <f>IF(ISBLANK(ToxData!BO191),"",ToxData!BO191)</f>
        <v/>
      </c>
      <c r="N191" s="16" t="str">
        <f>IF(ISBLANK(ToxData!AY191),"",ToxData!AY191)</f>
        <v/>
      </c>
      <c r="O191" s="16" t="str">
        <f>IF(ISBLANK(ToxData!AZ191),"",ToxData!AZ191)</f>
        <v/>
      </c>
    </row>
    <row r="192" spans="1:15" hidden="1">
      <c r="A192" t="str">
        <f>IF(ISBLANK(ToxData!B192),"",ToxData!B192)</f>
        <v>84-66-2</v>
      </c>
      <c r="B192" s="94" t="str">
        <f>IF(ISBLANK(ToxData!C192),"",ToxData!C192)</f>
        <v>Diethylphthalate</v>
      </c>
      <c r="E192" s="123" t="str">
        <f>IF(ISBLANK(ToxData!BD192),"",ToxData!BD192)</f>
        <v>--</v>
      </c>
      <c r="F192" s="193" t="str">
        <f t="shared" si="6"/>
        <v>--</v>
      </c>
      <c r="G192" s="124" t="str">
        <f>IF(ToxData!BE192="A", "A", IF(ToxData!BF192="--","--", IF(ToxData!BF192="","", ToxData!BF192)))</f>
        <v>--</v>
      </c>
      <c r="H192" s="123" t="str">
        <f>IF(ISBLANK(ToxData!BH192),"",ToxData!BH192)</f>
        <v>--</v>
      </c>
      <c r="I192" s="193" t="str">
        <f t="shared" si="7"/>
        <v>--</v>
      </c>
      <c r="J192" s="124" t="str">
        <f>IF(ToxData!BI192="A", "A", IF(ToxData!BJ192="--","--", IF(ToxData!BJ192="","", ToxData!BJ192)))</f>
        <v>--</v>
      </c>
      <c r="K192" s="120" t="str">
        <f>IF(ISBLANK(ToxData!BN192),"",ToxData!BN192)</f>
        <v/>
      </c>
      <c r="L192" s="193" t="str">
        <f t="shared" si="8"/>
        <v>--</v>
      </c>
      <c r="M192" s="16" t="str">
        <f>IF(ISBLANK(ToxData!BO192),"",ToxData!BO192)</f>
        <v/>
      </c>
      <c r="N192" s="16" t="str">
        <f>IF(ISBLANK(ToxData!AY192),"",ToxData!AY192)</f>
        <v/>
      </c>
      <c r="O192" s="16" t="str">
        <f>IF(ISBLANK(ToxData!AZ192),"",ToxData!AZ192)</f>
        <v/>
      </c>
    </row>
    <row r="193" spans="1:15" hidden="1">
      <c r="A193" t="str">
        <f>IF(ISBLANK(ToxData!B193),"",ToxData!B193)</f>
        <v>64-67-5</v>
      </c>
      <c r="B193" s="94" t="str">
        <f>IF(ISBLANK(ToxData!C193),"",ToxData!C193)</f>
        <v>Diethyl sulfate</v>
      </c>
      <c r="E193" s="123" t="str">
        <f>IF(ISBLANK(ToxData!BD193),"",ToxData!BD193)</f>
        <v>--</v>
      </c>
      <c r="F193" s="193" t="str">
        <f t="shared" si="6"/>
        <v>--</v>
      </c>
      <c r="G193" s="124" t="str">
        <f>IF(ToxData!BE193="A", "A", IF(ToxData!BF193="--","--", IF(ToxData!BF193="","", ToxData!BF193)))</f>
        <v>--</v>
      </c>
      <c r="H193" s="123" t="str">
        <f>IF(ISBLANK(ToxData!BH193),"",ToxData!BH193)</f>
        <v>--</v>
      </c>
      <c r="I193" s="193" t="str">
        <f t="shared" si="7"/>
        <v>--</v>
      </c>
      <c r="J193" s="124" t="str">
        <f>IF(ToxData!BI193="A", "A", IF(ToxData!BJ193="--","--", IF(ToxData!BJ193="","", ToxData!BJ193)))</f>
        <v>--</v>
      </c>
      <c r="K193" s="120" t="str">
        <f>IF(ISBLANK(ToxData!BN193),"",ToxData!BN193)</f>
        <v/>
      </c>
      <c r="L193" s="193" t="str">
        <f t="shared" si="8"/>
        <v>--</v>
      </c>
      <c r="M193" s="16" t="str">
        <f>IF(ISBLANK(ToxData!BO193),"",ToxData!BO193)</f>
        <v/>
      </c>
      <c r="N193" s="16" t="str">
        <f>IF(ISBLANK(ToxData!AY193),"",ToxData!AY193)</f>
        <v/>
      </c>
      <c r="O193" s="16" t="str">
        <f>IF(ISBLANK(ToxData!AZ193),"",ToxData!AZ193)</f>
        <v/>
      </c>
    </row>
    <row r="194" spans="1:15" hidden="1">
      <c r="A194" t="str">
        <f>IF(ISBLANK(ToxData!B194),"",ToxData!B194)</f>
        <v>134-62-3</v>
      </c>
      <c r="B194" s="94" t="str">
        <f>IF(ISBLANK(ToxData!C194),"",ToxData!C194)</f>
        <v>Diethyltoluamide, N,N- (DEET)</v>
      </c>
      <c r="E194" s="123" t="str">
        <f>IF(ISBLANK(ToxData!BD194),"",ToxData!BD194)</f>
        <v>--</v>
      </c>
      <c r="F194" s="193" t="str">
        <f t="shared" si="6"/>
        <v>--</v>
      </c>
      <c r="G194" s="124" t="str">
        <f>IF(ToxData!BE194="A", "A", IF(ToxData!BF194="--","--", IF(ToxData!BF194="","", ToxData!BF194)))</f>
        <v>--</v>
      </c>
      <c r="H194" s="123" t="str">
        <f>IF(ISBLANK(ToxData!BH194),"",ToxData!BH194)</f>
        <v>--</v>
      </c>
      <c r="I194" s="193" t="str">
        <f t="shared" si="7"/>
        <v>--</v>
      </c>
      <c r="J194" s="124" t="str">
        <f>IF(ToxData!BI194="A", "A", IF(ToxData!BJ194="--","--", IF(ToxData!BJ194="","", ToxData!BJ194)))</f>
        <v>--</v>
      </c>
      <c r="K194" s="120" t="str">
        <f>IF(ISBLANK(ToxData!BN194),"",ToxData!BN194)</f>
        <v/>
      </c>
      <c r="L194" s="193" t="str">
        <f t="shared" si="8"/>
        <v>--</v>
      </c>
      <c r="M194" s="16" t="str">
        <f>IF(ISBLANK(ToxData!BO194),"",ToxData!BO194)</f>
        <v/>
      </c>
      <c r="N194" s="16" t="str">
        <f>IF(ISBLANK(ToxData!AY194),"",ToxData!AY194)</f>
        <v/>
      </c>
      <c r="O194" s="16" t="str">
        <f>IF(ISBLANK(ToxData!AZ194),"",ToxData!AZ194)</f>
        <v/>
      </c>
    </row>
    <row r="195" spans="1:15">
      <c r="A195" t="str">
        <f>IF(ISBLANK(ToxData!B195),"",ToxData!B195)</f>
        <v>75-37-6</v>
      </c>
      <c r="B195" s="94" t="str">
        <f>IF(ISBLANK(ToxData!C195),"",ToxData!C195)</f>
        <v>1,1-Difluoroethane</v>
      </c>
      <c r="D195" s="61" t="str">
        <f>IF(ToxData!D195="","--",ToxData!D195)</f>
        <v>HI5</v>
      </c>
      <c r="E195" s="123" t="str">
        <f>IF(ISBLANK(ToxData!BD195),"",ToxData!BD195)</f>
        <v>--</v>
      </c>
      <c r="F195" s="193" t="str">
        <f t="shared" si="6"/>
        <v>--</v>
      </c>
      <c r="G195" s="124" t="str">
        <f>IF(ToxData!BE195="A", "A", IF(ToxData!BF195="--","--", IF(ToxData!BF195="","", ToxData!BF195)))</f>
        <v>--</v>
      </c>
      <c r="H195" s="123">
        <f>IF(ISBLANK(ToxData!BH195),"",ToxData!BH195)</f>
        <v>40000</v>
      </c>
      <c r="I195" s="215">
        <f t="shared" si="7"/>
        <v>40000</v>
      </c>
      <c r="J195" s="124" t="str">
        <f>IF(ToxData!BI195="A", "A", IF(ToxData!BJ195="--","--", IF(ToxData!BJ195="","", ToxData!BJ195)))</f>
        <v>I</v>
      </c>
      <c r="K195" s="120" t="str">
        <f>IF(ISBLANK(ToxData!BN195),"",ToxData!BN195)</f>
        <v/>
      </c>
      <c r="L195" s="193" t="str">
        <f t="shared" si="8"/>
        <v>--</v>
      </c>
      <c r="M195" s="16" t="str">
        <f>IF(ISBLANK(ToxData!BO195),"",ToxData!BO195)</f>
        <v/>
      </c>
      <c r="N195" s="16">
        <f>IF(ISBLANK(ToxData!AY195),"",ToxData!AY195)</f>
        <v>1</v>
      </c>
      <c r="O195" s="16">
        <f>IF(ISBLANK(ToxData!AZ195),"",ToxData!AZ195)</f>
        <v>1</v>
      </c>
    </row>
    <row r="196" spans="1:15" hidden="1">
      <c r="A196" t="str">
        <f>IF(ISBLANK(ToxData!B196),"",ToxData!B196)</f>
        <v>101-90-6</v>
      </c>
      <c r="B196" s="94" t="str">
        <f>IF(ISBLANK(ToxData!C196),"",ToxData!C196)</f>
        <v>Diglycidyl Resorcinol Ether</v>
      </c>
      <c r="E196" s="123" t="str">
        <f>IF(ISBLANK(ToxData!BD196),"",ToxData!BD196)</f>
        <v>--</v>
      </c>
      <c r="F196" s="193" t="str">
        <f t="shared" si="6"/>
        <v>--</v>
      </c>
      <c r="G196" s="124" t="str">
        <f>IF(ToxData!BE196="A", "A", IF(ToxData!BF196="--","--", IF(ToxData!BF196="","", ToxData!BF196)))</f>
        <v>--</v>
      </c>
      <c r="H196" s="123" t="str">
        <f>IF(ISBLANK(ToxData!BH196),"",ToxData!BH196)</f>
        <v>--</v>
      </c>
      <c r="I196" s="193" t="str">
        <f t="shared" si="7"/>
        <v>--</v>
      </c>
      <c r="J196" s="124" t="str">
        <f>IF(ToxData!BI196="A", "A", IF(ToxData!BJ196="--","--", IF(ToxData!BJ196="","", ToxData!BJ196)))</f>
        <v>--</v>
      </c>
      <c r="K196" s="120" t="str">
        <f>IF(ISBLANK(ToxData!BN196),"",ToxData!BN196)</f>
        <v/>
      </c>
      <c r="L196" s="193" t="str">
        <f t="shared" si="8"/>
        <v>--</v>
      </c>
      <c r="M196" s="16" t="str">
        <f>IF(ISBLANK(ToxData!BO196),"",ToxData!BO196)</f>
        <v/>
      </c>
      <c r="N196" s="16" t="str">
        <f>IF(ISBLANK(ToxData!AY196),"",ToxData!AY196)</f>
        <v/>
      </c>
      <c r="O196" s="16" t="str">
        <f>IF(ISBLANK(ToxData!AZ196),"",ToxData!AZ196)</f>
        <v/>
      </c>
    </row>
    <row r="197" spans="1:15" hidden="1">
      <c r="A197" t="str">
        <f>IF(ISBLANK(ToxData!B197),"",ToxData!B197)</f>
        <v>94-58-6</v>
      </c>
      <c r="B197" s="94" t="str">
        <f>IF(ISBLANK(ToxData!C197),"",ToxData!C197)</f>
        <v>Dihydrosafrole</v>
      </c>
      <c r="E197" s="123" t="str">
        <f>IF(ISBLANK(ToxData!BD197),"",ToxData!BD197)</f>
        <v>--</v>
      </c>
      <c r="F197" s="193" t="str">
        <f t="shared" si="6"/>
        <v>--</v>
      </c>
      <c r="G197" s="124" t="str">
        <f>IF(ToxData!BE197="A", "A", IF(ToxData!BF197="--","--", IF(ToxData!BF197="","", ToxData!BF197)))</f>
        <v>--</v>
      </c>
      <c r="H197" s="123" t="str">
        <f>IF(ISBLANK(ToxData!BH197),"",ToxData!BH197)</f>
        <v>--</v>
      </c>
      <c r="I197" s="193" t="str">
        <f t="shared" si="7"/>
        <v>--</v>
      </c>
      <c r="J197" s="124" t="str">
        <f>IF(ToxData!BI197="A", "A", IF(ToxData!BJ197="--","--", IF(ToxData!BJ197="","", ToxData!BJ197)))</f>
        <v>--</v>
      </c>
      <c r="K197" s="120" t="str">
        <f>IF(ISBLANK(ToxData!BN197),"",ToxData!BN197)</f>
        <v/>
      </c>
      <c r="L197" s="193" t="str">
        <f t="shared" si="8"/>
        <v>--</v>
      </c>
      <c r="M197" s="16" t="str">
        <f>IF(ISBLANK(ToxData!BO197),"",ToxData!BO197)</f>
        <v/>
      </c>
      <c r="N197" s="16" t="str">
        <f>IF(ISBLANK(ToxData!AY197),"",ToxData!AY197)</f>
        <v/>
      </c>
      <c r="O197" s="16" t="str">
        <f>IF(ISBLANK(ToxData!AZ197),"",ToxData!AZ197)</f>
        <v/>
      </c>
    </row>
    <row r="198" spans="1:15" hidden="1">
      <c r="A198" t="str">
        <f>IF(ISBLANK(ToxData!B198),"",ToxData!B198)</f>
        <v>119-90-4</v>
      </c>
      <c r="B198" s="94" t="str">
        <f>IF(ISBLANK(ToxData!C198),"",ToxData!C198)</f>
        <v>3,3'-Dimethoxybenzidine</v>
      </c>
      <c r="E198" s="123" t="str">
        <f>IF(ISBLANK(ToxData!BD198),"",ToxData!BD198)</f>
        <v>--</v>
      </c>
      <c r="F198" s="193" t="str">
        <f t="shared" si="6"/>
        <v>--</v>
      </c>
      <c r="G198" s="124" t="str">
        <f>IF(ToxData!BE198="A", "A", IF(ToxData!BF198="--","--", IF(ToxData!BF198="","", ToxData!BF198)))</f>
        <v>--</v>
      </c>
      <c r="H198" s="123" t="str">
        <f>IF(ISBLANK(ToxData!BH198),"",ToxData!BH198)</f>
        <v>--</v>
      </c>
      <c r="I198" s="193" t="str">
        <f t="shared" si="7"/>
        <v>--</v>
      </c>
      <c r="J198" s="124" t="str">
        <f>IF(ToxData!BI198="A", "A", IF(ToxData!BJ198="--","--", IF(ToxData!BJ198="","", ToxData!BJ198)))</f>
        <v>--</v>
      </c>
      <c r="K198" s="120" t="str">
        <f>IF(ISBLANK(ToxData!BN198),"",ToxData!BN198)</f>
        <v/>
      </c>
      <c r="L198" s="193" t="str">
        <f t="shared" si="8"/>
        <v>--</v>
      </c>
      <c r="M198" s="16" t="str">
        <f>IF(ISBLANK(ToxData!BO198),"",ToxData!BO198)</f>
        <v/>
      </c>
      <c r="N198" s="16" t="str">
        <f>IF(ISBLANK(ToxData!AY198),"",ToxData!AY198)</f>
        <v/>
      </c>
      <c r="O198" s="16" t="str">
        <f>IF(ISBLANK(ToxData!AZ198),"",ToxData!AZ198)</f>
        <v/>
      </c>
    </row>
    <row r="199" spans="1:15">
      <c r="A199" t="str">
        <f>IF(ISBLANK(ToxData!B199),"",ToxData!B199)</f>
        <v>60-11-7</v>
      </c>
      <c r="B199" s="94" t="str">
        <f>IF(ISBLANK(ToxData!C199),"",ToxData!C199)</f>
        <v>4-Dimethylaminoazobenzene</v>
      </c>
      <c r="D199" s="61" t="str">
        <f>IF(ToxData!D199="","--",ToxData!D199)</f>
        <v>--</v>
      </c>
      <c r="E199" s="123">
        <f>IF(ISBLANK(ToxData!BD199),"",ToxData!BD199)</f>
        <v>7.6923076923076923E-4</v>
      </c>
      <c r="F199" s="193">
        <f t="shared" si="6"/>
        <v>7.6999999999999996E-4</v>
      </c>
      <c r="G199" s="124" t="str">
        <f>IF(ToxData!BE199="A", "A", IF(ToxData!BF199="--","--", IF(ToxData!BF199="","", ToxData!BF199)))</f>
        <v>O</v>
      </c>
      <c r="H199" s="123" t="str">
        <f>IF(ISBLANK(ToxData!BH199),"",ToxData!BH199)</f>
        <v>--</v>
      </c>
      <c r="I199" s="193" t="str">
        <f t="shared" si="7"/>
        <v>--</v>
      </c>
      <c r="J199" s="124" t="str">
        <f>IF(ToxData!BI199="A", "A", IF(ToxData!BJ199="--","--", IF(ToxData!BJ199="","", ToxData!BJ199)))</f>
        <v>--</v>
      </c>
      <c r="K199" s="120" t="str">
        <f>IF(ISBLANK(ToxData!BN199),"",ToxData!BN199)</f>
        <v/>
      </c>
      <c r="L199" s="193" t="str">
        <f t="shared" si="8"/>
        <v>--</v>
      </c>
      <c r="M199" s="16" t="str">
        <f>IF(ISBLANK(ToxData!BO199),"",ToxData!BO199)</f>
        <v/>
      </c>
      <c r="N199" s="16">
        <f>IF(ISBLANK(ToxData!AY199),"",ToxData!AY199)</f>
        <v>1</v>
      </c>
      <c r="O199" s="16">
        <f>IF(ISBLANK(ToxData!AZ199),"",ToxData!AZ199)</f>
        <v>1</v>
      </c>
    </row>
    <row r="200" spans="1:15" hidden="1">
      <c r="A200" t="str">
        <f>IF(ISBLANK(ToxData!B200),"",ToxData!B200)</f>
        <v>121-69-7</v>
      </c>
      <c r="B200" s="94" t="str">
        <f>IF(ISBLANK(ToxData!C200),"",ToxData!C200)</f>
        <v>N,N-Dimethylaniline</v>
      </c>
      <c r="E200" s="123" t="str">
        <f>IF(ISBLANK(ToxData!BD200),"",ToxData!BD200)</f>
        <v>--</v>
      </c>
      <c r="F200" s="193" t="str">
        <f t="shared" ref="F200:F263" si="9">IF(E200="--","--",ROUND(E200,2-(1+INT(LOG10(ABS(E200))))))</f>
        <v>--</v>
      </c>
      <c r="G200" s="124" t="str">
        <f>IF(ToxData!BE200="A", "A", IF(ToxData!BF200="--","--", IF(ToxData!BF200="","", ToxData!BF200)))</f>
        <v>--</v>
      </c>
      <c r="H200" s="123" t="str">
        <f>IF(ISBLANK(ToxData!BH200),"",ToxData!BH200)</f>
        <v>--</v>
      </c>
      <c r="I200" s="193" t="str">
        <f t="shared" ref="I200:I263" si="10">IF(H200="--","--",ROUND(H200,2-(1+INT(LOG10(ABS(H200))))))</f>
        <v>--</v>
      </c>
      <c r="J200" s="124" t="str">
        <f>IF(ToxData!BI200="A", "A", IF(ToxData!BJ200="--","--", IF(ToxData!BJ200="","", ToxData!BJ200)))</f>
        <v>--</v>
      </c>
      <c r="K200" s="120" t="str">
        <f>IF(ISBLANK(ToxData!BN200),"",ToxData!BN200)</f>
        <v/>
      </c>
      <c r="L200" s="193" t="str">
        <f t="shared" ref="L200:L263" si="11">IF(K200="","--",ROUND(K200,2-(1+INT(LOG10(ABS(K200))))))</f>
        <v>--</v>
      </c>
      <c r="M200" s="16" t="str">
        <f>IF(ISBLANK(ToxData!BO200),"",ToxData!BO200)</f>
        <v/>
      </c>
      <c r="N200" s="16" t="str">
        <f>IF(ISBLANK(ToxData!AY200),"",ToxData!AY200)</f>
        <v/>
      </c>
      <c r="O200" s="16" t="str">
        <f>IF(ISBLANK(ToxData!AZ200),"",ToxData!AZ200)</f>
        <v/>
      </c>
    </row>
    <row r="201" spans="1:15" hidden="1">
      <c r="A201" t="str">
        <f>IF(ISBLANK(ToxData!B201),"",ToxData!B201)</f>
        <v>119-93-7</v>
      </c>
      <c r="B201" s="94" t="str">
        <f>IF(ISBLANK(ToxData!C201),"",ToxData!C201)</f>
        <v>3,3'-Dimethylbenzidine (o-Tolidine)</v>
      </c>
      <c r="E201" s="123" t="str">
        <f>IF(ISBLANK(ToxData!BD201),"",ToxData!BD201)</f>
        <v>--</v>
      </c>
      <c r="F201" s="193" t="str">
        <f t="shared" si="9"/>
        <v>--</v>
      </c>
      <c r="G201" s="124" t="str">
        <f>IF(ToxData!BE201="A", "A", IF(ToxData!BF201="--","--", IF(ToxData!BF201="","", ToxData!BF201)))</f>
        <v>--</v>
      </c>
      <c r="H201" s="123" t="str">
        <f>IF(ISBLANK(ToxData!BH201),"",ToxData!BH201)</f>
        <v>--</v>
      </c>
      <c r="I201" s="193" t="str">
        <f t="shared" si="10"/>
        <v>--</v>
      </c>
      <c r="J201" s="124" t="str">
        <f>IF(ToxData!BI201="A", "A", IF(ToxData!BJ201="--","--", IF(ToxData!BJ201="","", ToxData!BJ201)))</f>
        <v>--</v>
      </c>
      <c r="K201" s="120" t="str">
        <f>IF(ISBLANK(ToxData!BN201),"",ToxData!BN201)</f>
        <v/>
      </c>
      <c r="L201" s="193" t="str">
        <f t="shared" si="11"/>
        <v>--</v>
      </c>
      <c r="M201" s="16" t="str">
        <f>IF(ISBLANK(ToxData!BO201),"",ToxData!BO201)</f>
        <v/>
      </c>
      <c r="N201" s="16" t="str">
        <f>IF(ISBLANK(ToxData!AY201),"",ToxData!AY201)</f>
        <v/>
      </c>
      <c r="O201" s="16" t="str">
        <f>IF(ISBLANK(ToxData!AZ201),"",ToxData!AZ201)</f>
        <v/>
      </c>
    </row>
    <row r="202" spans="1:15" hidden="1">
      <c r="A202" t="str">
        <f>IF(ISBLANK(ToxData!B202),"",ToxData!B202)</f>
        <v>79-44-7</v>
      </c>
      <c r="B202" s="94" t="str">
        <f>IF(ISBLANK(ToxData!C202),"",ToxData!C202)</f>
        <v>Dimethyl carbamoyl chloride</v>
      </c>
      <c r="E202" s="123" t="str">
        <f>IF(ISBLANK(ToxData!BD202),"",ToxData!BD202)</f>
        <v>--</v>
      </c>
      <c r="F202" s="193" t="str">
        <f t="shared" si="9"/>
        <v>--</v>
      </c>
      <c r="G202" s="124" t="str">
        <f>IF(ToxData!BE202="A", "A", IF(ToxData!BF202="--","--", IF(ToxData!BF202="","", ToxData!BF202)))</f>
        <v>--</v>
      </c>
      <c r="H202" s="123" t="str">
        <f>IF(ISBLANK(ToxData!BH202),"",ToxData!BH202)</f>
        <v>--</v>
      </c>
      <c r="I202" s="193" t="str">
        <f t="shared" si="10"/>
        <v>--</v>
      </c>
      <c r="J202" s="124" t="str">
        <f>IF(ToxData!BI202="A", "A", IF(ToxData!BJ202="--","--", IF(ToxData!BJ202="","", ToxData!BJ202)))</f>
        <v>--</v>
      </c>
      <c r="K202" s="120" t="str">
        <f>IF(ISBLANK(ToxData!BN202),"",ToxData!BN202)</f>
        <v/>
      </c>
      <c r="L202" s="193" t="str">
        <f t="shared" si="11"/>
        <v>--</v>
      </c>
      <c r="M202" s="16" t="str">
        <f>IF(ISBLANK(ToxData!BO202),"",ToxData!BO202)</f>
        <v/>
      </c>
      <c r="N202" s="16" t="str">
        <f>IF(ISBLANK(ToxData!AY202),"",ToxData!AY202)</f>
        <v/>
      </c>
      <c r="O202" s="16" t="str">
        <f>IF(ISBLANK(ToxData!AZ202),"",ToxData!AZ202)</f>
        <v/>
      </c>
    </row>
    <row r="203" spans="1:15">
      <c r="A203" t="str">
        <f>IF(ISBLANK(ToxData!B203),"",ToxData!B203)</f>
        <v>68-12-2</v>
      </c>
      <c r="B203" s="94" t="str">
        <f>IF(ISBLANK(ToxData!C203),"",ToxData!C203)</f>
        <v>Dimethyl formamide</v>
      </c>
      <c r="D203" s="61" t="str">
        <f>IF(ToxData!D203="","--",ToxData!D203)</f>
        <v>HI3</v>
      </c>
      <c r="E203" s="123" t="str">
        <f>IF(ISBLANK(ToxData!BD203),"",ToxData!BD203)</f>
        <v>--</v>
      </c>
      <c r="F203" s="193" t="str">
        <f t="shared" si="9"/>
        <v>--</v>
      </c>
      <c r="G203" s="124" t="str">
        <f>IF(ToxData!BE203="A", "A", IF(ToxData!BF203="--","--", IF(ToxData!BF203="","", ToxData!BF203)))</f>
        <v>--</v>
      </c>
      <c r="H203" s="123">
        <f>IF(ISBLANK(ToxData!BH203),"",ToxData!BH203)</f>
        <v>80</v>
      </c>
      <c r="I203" s="193">
        <f t="shared" si="10"/>
        <v>80</v>
      </c>
      <c r="J203" s="124" t="str">
        <f>IF(ToxData!BI203="A", "A", IF(ToxData!BJ203="--","--", IF(ToxData!BJ203="","", ToxData!BJ203)))</f>
        <v>O</v>
      </c>
      <c r="K203" s="120" t="str">
        <f>IF(ISBLANK(ToxData!BN203),"",ToxData!BN203)</f>
        <v/>
      </c>
      <c r="L203" s="193" t="str">
        <f t="shared" si="11"/>
        <v>--</v>
      </c>
      <c r="M203" s="16" t="str">
        <f>IF(ISBLANK(ToxData!BO203),"",ToxData!BO203)</f>
        <v/>
      </c>
      <c r="N203" s="16">
        <f>IF(ISBLANK(ToxData!AY203),"",ToxData!AY203)</f>
        <v>1</v>
      </c>
      <c r="O203" s="16">
        <f>IF(ISBLANK(ToxData!AZ203),"",ToxData!AZ203)</f>
        <v>1</v>
      </c>
    </row>
    <row r="204" spans="1:15">
      <c r="A204" t="str">
        <f>IF(ISBLANK(ToxData!B204),"",ToxData!B204)</f>
        <v>57-14-7</v>
      </c>
      <c r="B204" s="94" t="str">
        <f>IF(ISBLANK(ToxData!C204),"",ToxData!C204)</f>
        <v>1,1-Dimethylhydrazine</v>
      </c>
      <c r="D204" s="61" t="str">
        <f>IF(ToxData!D204="","--",ToxData!D204)</f>
        <v>HI3</v>
      </c>
      <c r="E204" s="123" t="str">
        <f>IF(ISBLANK(ToxData!BD204),"",ToxData!BD204)</f>
        <v>--</v>
      </c>
      <c r="F204" s="193" t="str">
        <f t="shared" si="9"/>
        <v>--</v>
      </c>
      <c r="G204" s="124" t="str">
        <f>IF(ToxData!BE204="A", "A", IF(ToxData!BF204="--","--", IF(ToxData!BF204="","", ToxData!BF204)))</f>
        <v>--</v>
      </c>
      <c r="H204" s="123" t="str">
        <f>IF(ISBLANK(ToxData!BH204),"",ToxData!BH204)</f>
        <v>--</v>
      </c>
      <c r="I204" s="193" t="str">
        <f t="shared" si="10"/>
        <v>--</v>
      </c>
      <c r="J204" s="124" t="str">
        <f>IF(ToxData!BI204="A", "A", IF(ToxData!BJ204="--","--", IF(ToxData!BJ204="","", ToxData!BJ204)))</f>
        <v>--</v>
      </c>
      <c r="K204" s="120">
        <f>IF(ISBLANK(ToxData!BN204),"",ToxData!BN204)</f>
        <v>0.49</v>
      </c>
      <c r="L204" s="193">
        <f t="shared" si="11"/>
        <v>0.49</v>
      </c>
      <c r="M204" s="16" t="str">
        <f>IF(ISBLANK(ToxData!BO204),"",ToxData!BO204)</f>
        <v>Tint</v>
      </c>
      <c r="N204" s="16">
        <f>IF(ISBLANK(ToxData!AY204),"",ToxData!AY204)</f>
        <v>1</v>
      </c>
      <c r="O204" s="16">
        <f>IF(ISBLANK(ToxData!AZ204),"",ToxData!AZ204)</f>
        <v>1</v>
      </c>
    </row>
    <row r="205" spans="1:15" hidden="1">
      <c r="A205" t="str">
        <f>IF(ISBLANK(ToxData!B205),"",ToxData!B205)</f>
        <v>131-11-3</v>
      </c>
      <c r="B205" s="94" t="str">
        <f>IF(ISBLANK(ToxData!C205),"",ToxData!C205)</f>
        <v>Dimethyl phthalate</v>
      </c>
      <c r="E205" s="123" t="str">
        <f>IF(ISBLANK(ToxData!BD205),"",ToxData!BD205)</f>
        <v>--</v>
      </c>
      <c r="F205" s="193" t="str">
        <f t="shared" si="9"/>
        <v>--</v>
      </c>
      <c r="G205" s="124" t="str">
        <f>IF(ToxData!BE205="A", "A", IF(ToxData!BF205="--","--", IF(ToxData!BF205="","", ToxData!BF205)))</f>
        <v>--</v>
      </c>
      <c r="H205" s="123" t="str">
        <f>IF(ISBLANK(ToxData!BH205),"",ToxData!BH205)</f>
        <v>--</v>
      </c>
      <c r="I205" s="193" t="str">
        <f t="shared" si="10"/>
        <v>--</v>
      </c>
      <c r="J205" s="124" t="str">
        <f>IF(ToxData!BI205="A", "A", IF(ToxData!BJ205="--","--", IF(ToxData!BJ205="","", ToxData!BJ205)))</f>
        <v>--</v>
      </c>
      <c r="K205" s="120" t="str">
        <f>IF(ISBLANK(ToxData!BN205),"",ToxData!BN205)</f>
        <v/>
      </c>
      <c r="L205" s="193" t="str">
        <f t="shared" si="11"/>
        <v>--</v>
      </c>
      <c r="M205" s="16" t="str">
        <f>IF(ISBLANK(ToxData!BO205),"",ToxData!BO205)</f>
        <v/>
      </c>
      <c r="N205" s="16" t="str">
        <f>IF(ISBLANK(ToxData!AY205),"",ToxData!AY205)</f>
        <v/>
      </c>
      <c r="O205" s="16" t="str">
        <f>IF(ISBLANK(ToxData!AZ205),"",ToxData!AZ205)</f>
        <v/>
      </c>
    </row>
    <row r="206" spans="1:15" hidden="1">
      <c r="A206" t="str">
        <f>IF(ISBLANK(ToxData!B206),"",ToxData!B206)</f>
        <v>77-78-1</v>
      </c>
      <c r="B206" s="94" t="str">
        <f>IF(ISBLANK(ToxData!C206),"",ToxData!C206)</f>
        <v>Dimethyl sulfate</v>
      </c>
      <c r="E206" s="123" t="str">
        <f>IF(ISBLANK(ToxData!BD206),"",ToxData!BD206)</f>
        <v>--</v>
      </c>
      <c r="F206" s="193" t="str">
        <f t="shared" si="9"/>
        <v>--</v>
      </c>
      <c r="G206" s="124" t="str">
        <f>IF(ToxData!BE206="A", "A", IF(ToxData!BF206="--","--", IF(ToxData!BF206="","", ToxData!BF206)))</f>
        <v>--</v>
      </c>
      <c r="H206" s="123" t="str">
        <f>IF(ISBLANK(ToxData!BH206),"",ToxData!BH206)</f>
        <v>--</v>
      </c>
      <c r="I206" s="193" t="str">
        <f t="shared" si="10"/>
        <v>--</v>
      </c>
      <c r="J206" s="124" t="str">
        <f>IF(ToxData!BI206="A", "A", IF(ToxData!BJ206="--","--", IF(ToxData!BJ206="","", ToxData!BJ206)))</f>
        <v>--</v>
      </c>
      <c r="K206" s="120" t="str">
        <f>IF(ISBLANK(ToxData!BN206),"",ToxData!BN206)</f>
        <v/>
      </c>
      <c r="L206" s="193" t="str">
        <f t="shared" si="11"/>
        <v>--</v>
      </c>
      <c r="M206" s="16" t="str">
        <f>IF(ISBLANK(ToxData!BO206),"",ToxData!BO206)</f>
        <v/>
      </c>
      <c r="N206" s="16" t="str">
        <f>IF(ISBLANK(ToxData!AY206),"",ToxData!AY206)</f>
        <v/>
      </c>
      <c r="O206" s="16" t="str">
        <f>IF(ISBLANK(ToxData!AZ206),"",ToxData!AZ206)</f>
        <v/>
      </c>
    </row>
    <row r="207" spans="1:15" hidden="1">
      <c r="A207" t="str">
        <f>IF(ISBLANK(ToxData!B207),"",ToxData!B207)</f>
        <v>513-37-1</v>
      </c>
      <c r="B207" s="94" t="str">
        <f>IF(ISBLANK(ToxData!C207),"",ToxData!C207)</f>
        <v>Dimethylvinylchloride</v>
      </c>
      <c r="E207" s="123" t="str">
        <f>IF(ISBLANK(ToxData!BD207),"",ToxData!BD207)</f>
        <v>--</v>
      </c>
      <c r="F207" s="193" t="str">
        <f t="shared" si="9"/>
        <v>--</v>
      </c>
      <c r="G207" s="124" t="str">
        <f>IF(ToxData!BE207="A", "A", IF(ToxData!BF207="--","--", IF(ToxData!BF207="","", ToxData!BF207)))</f>
        <v>--</v>
      </c>
      <c r="H207" s="123" t="str">
        <f>IF(ISBLANK(ToxData!BH207),"",ToxData!BH207)</f>
        <v>--</v>
      </c>
      <c r="I207" s="193" t="str">
        <f t="shared" si="10"/>
        <v>--</v>
      </c>
      <c r="J207" s="124" t="str">
        <f>IF(ToxData!BI207="A", "A", IF(ToxData!BJ207="--","--", IF(ToxData!BJ207="","", ToxData!BJ207)))</f>
        <v>--</v>
      </c>
      <c r="K207" s="120" t="str">
        <f>IF(ISBLANK(ToxData!BN207),"",ToxData!BN207)</f>
        <v/>
      </c>
      <c r="L207" s="193" t="str">
        <f t="shared" si="11"/>
        <v>--</v>
      </c>
      <c r="M207" s="16" t="str">
        <f>IF(ISBLANK(ToxData!BO207),"",ToxData!BO207)</f>
        <v/>
      </c>
      <c r="N207" s="16" t="str">
        <f>IF(ISBLANK(ToxData!AY207),"",ToxData!AY207)</f>
        <v/>
      </c>
      <c r="O207" s="16" t="str">
        <f>IF(ISBLANK(ToxData!AZ207),"",ToxData!AZ207)</f>
        <v/>
      </c>
    </row>
    <row r="208" spans="1:15" hidden="1">
      <c r="A208" t="str">
        <f>IF(ISBLANK(ToxData!B208),"",ToxData!B208)</f>
        <v>534-52-1</v>
      </c>
      <c r="B208" s="94" t="str">
        <f>IF(ISBLANK(ToxData!C208),"",ToxData!C208)</f>
        <v>4,6-Dinitro-o-cresol (and salts)</v>
      </c>
      <c r="E208" s="123" t="str">
        <f>IF(ISBLANK(ToxData!BD208),"",ToxData!BD208)</f>
        <v>--</v>
      </c>
      <c r="F208" s="193" t="str">
        <f t="shared" si="9"/>
        <v>--</v>
      </c>
      <c r="G208" s="124" t="str">
        <f>IF(ToxData!BE208="A", "A", IF(ToxData!BF208="--","--", IF(ToxData!BF208="","", ToxData!BF208)))</f>
        <v>--</v>
      </c>
      <c r="H208" s="123" t="str">
        <f>IF(ISBLANK(ToxData!BH208),"",ToxData!BH208)</f>
        <v>--</v>
      </c>
      <c r="I208" s="193" t="str">
        <f t="shared" si="10"/>
        <v>--</v>
      </c>
      <c r="J208" s="124" t="str">
        <f>IF(ToxData!BI208="A", "A", IF(ToxData!BJ208="--","--", IF(ToxData!BJ208="","", ToxData!BJ208)))</f>
        <v>--</v>
      </c>
      <c r="K208" s="120" t="str">
        <f>IF(ISBLANK(ToxData!BN208),"",ToxData!BN208)</f>
        <v/>
      </c>
      <c r="L208" s="193" t="str">
        <f t="shared" si="11"/>
        <v>--</v>
      </c>
      <c r="M208" s="16" t="str">
        <f>IF(ISBLANK(ToxData!BO208),"",ToxData!BO208)</f>
        <v/>
      </c>
      <c r="N208" s="16" t="str">
        <f>IF(ISBLANK(ToxData!AY208),"",ToxData!AY208)</f>
        <v/>
      </c>
      <c r="O208" s="16" t="str">
        <f>IF(ISBLANK(ToxData!AZ208),"",ToxData!AZ208)</f>
        <v/>
      </c>
    </row>
    <row r="209" spans="1:15" hidden="1">
      <c r="A209" t="str">
        <f>IF(ISBLANK(ToxData!B209),"",ToxData!B209)</f>
        <v>51-28-5</v>
      </c>
      <c r="B209" s="94" t="str">
        <f>IF(ISBLANK(ToxData!C209),"",ToxData!C209)</f>
        <v>2,4-Dinitrophenol</v>
      </c>
      <c r="E209" s="123" t="str">
        <f>IF(ISBLANK(ToxData!BD209),"",ToxData!BD209)</f>
        <v>--</v>
      </c>
      <c r="F209" s="193" t="str">
        <f t="shared" si="9"/>
        <v>--</v>
      </c>
      <c r="G209" s="124" t="str">
        <f>IF(ToxData!BE209="A", "A", IF(ToxData!BF209="--","--", IF(ToxData!BF209="","", ToxData!BF209)))</f>
        <v>--</v>
      </c>
      <c r="H209" s="123" t="str">
        <f>IF(ISBLANK(ToxData!BH209),"",ToxData!BH209)</f>
        <v>--</v>
      </c>
      <c r="I209" s="193" t="str">
        <f t="shared" si="10"/>
        <v>--</v>
      </c>
      <c r="J209" s="124" t="str">
        <f>IF(ToxData!BI209="A", "A", IF(ToxData!BJ209="--","--", IF(ToxData!BJ209="","", ToxData!BJ209)))</f>
        <v>--</v>
      </c>
      <c r="K209" s="120" t="str">
        <f>IF(ISBLANK(ToxData!BN209),"",ToxData!BN209)</f>
        <v/>
      </c>
      <c r="L209" s="193" t="str">
        <f t="shared" si="11"/>
        <v>--</v>
      </c>
      <c r="M209" s="16" t="str">
        <f>IF(ISBLANK(ToxData!BO209),"",ToxData!BO209)</f>
        <v/>
      </c>
      <c r="N209" s="16" t="str">
        <f>IF(ISBLANK(ToxData!AY209),"",ToxData!AY209)</f>
        <v/>
      </c>
      <c r="O209" s="16" t="str">
        <f>IF(ISBLANK(ToxData!AZ209),"",ToxData!AZ209)</f>
        <v/>
      </c>
    </row>
    <row r="210" spans="1:15">
      <c r="A210" t="str">
        <f>IF(ISBLANK(ToxData!B210),"",ToxData!B210)</f>
        <v>121-14-2</v>
      </c>
      <c r="B210" s="94" t="str">
        <f>IF(ISBLANK(ToxData!C210),"",ToxData!C210)</f>
        <v>2,4-Dinitrotoluene</v>
      </c>
      <c r="D210" s="61" t="str">
        <f>IF(ToxData!D210="","--",ToxData!D210)</f>
        <v>--</v>
      </c>
      <c r="E210" s="123">
        <f>IF(ISBLANK(ToxData!BD210),"",ToxData!BD210)</f>
        <v>1.1235955056179775E-2</v>
      </c>
      <c r="F210" s="193">
        <f t="shared" si="9"/>
        <v>1.0999999999999999E-2</v>
      </c>
      <c r="G210" s="124" t="str">
        <f>IF(ToxData!BE210="A", "A", IF(ToxData!BF210="--","--", IF(ToxData!BF210="","", ToxData!BF210)))</f>
        <v>O</v>
      </c>
      <c r="H210" s="123" t="str">
        <f>IF(ISBLANK(ToxData!BH210),"",ToxData!BH210)</f>
        <v>--</v>
      </c>
      <c r="I210" s="193" t="str">
        <f t="shared" si="10"/>
        <v>--</v>
      </c>
      <c r="J210" s="124" t="str">
        <f>IF(ToxData!BI210="A", "A", IF(ToxData!BJ210="--","--", IF(ToxData!BJ210="","", ToxData!BJ210)))</f>
        <v>--</v>
      </c>
      <c r="K210" s="120" t="str">
        <f>IF(ISBLANK(ToxData!BN210),"",ToxData!BN210)</f>
        <v/>
      </c>
      <c r="L210" s="193" t="str">
        <f t="shared" si="11"/>
        <v>--</v>
      </c>
      <c r="M210" s="16" t="str">
        <f>IF(ISBLANK(ToxData!BO210),"",ToxData!BO210)</f>
        <v/>
      </c>
      <c r="N210" s="16">
        <f>IF(ISBLANK(ToxData!AY210),"",ToxData!AY210)</f>
        <v>1</v>
      </c>
      <c r="O210" s="16">
        <f>IF(ISBLANK(ToxData!AZ210),"",ToxData!AZ210)</f>
        <v>1</v>
      </c>
    </row>
    <row r="211" spans="1:15" hidden="1">
      <c r="A211" t="str">
        <f>IF(ISBLANK(ToxData!B211),"",ToxData!B211)</f>
        <v>606-20-2</v>
      </c>
      <c r="B211" s="94" t="str">
        <f>IF(ISBLANK(ToxData!C211),"",ToxData!C211)</f>
        <v>2,6-Dinitrotoluene</v>
      </c>
      <c r="E211" s="123" t="str">
        <f>IF(ISBLANK(ToxData!BD211),"",ToxData!BD211)</f>
        <v>--</v>
      </c>
      <c r="F211" s="193" t="str">
        <f t="shared" si="9"/>
        <v>--</v>
      </c>
      <c r="G211" s="124" t="str">
        <f>IF(ToxData!BE211="A", "A", IF(ToxData!BF211="--","--", IF(ToxData!BF211="","", ToxData!BF211)))</f>
        <v>--</v>
      </c>
      <c r="H211" s="123" t="str">
        <f>IF(ISBLANK(ToxData!BH211),"",ToxData!BH211)</f>
        <v>--</v>
      </c>
      <c r="I211" s="193" t="str">
        <f t="shared" si="10"/>
        <v>--</v>
      </c>
      <c r="J211" s="124" t="str">
        <f>IF(ToxData!BI211="A", "A", IF(ToxData!BJ211="--","--", IF(ToxData!BJ211="","", ToxData!BJ211)))</f>
        <v>--</v>
      </c>
      <c r="K211" s="120" t="str">
        <f>IF(ISBLANK(ToxData!BN211),"",ToxData!BN211)</f>
        <v/>
      </c>
      <c r="L211" s="193" t="str">
        <f t="shared" si="11"/>
        <v>--</v>
      </c>
      <c r="M211" s="16" t="str">
        <f>IF(ISBLANK(ToxData!BO211),"",ToxData!BO211)</f>
        <v/>
      </c>
      <c r="N211" s="16" t="str">
        <f>IF(ISBLANK(ToxData!AY211),"",ToxData!AY211)</f>
        <v/>
      </c>
      <c r="O211" s="16" t="str">
        <f>IF(ISBLANK(ToxData!AZ211),"",ToxData!AZ211)</f>
        <v/>
      </c>
    </row>
    <row r="212" spans="1:15">
      <c r="A212" t="str">
        <f>IF(ISBLANK(ToxData!B212),"",ToxData!B212)</f>
        <v>123-91-1</v>
      </c>
      <c r="B212" s="48" t="str">
        <f>IF(ISBLANK(ToxData!C212),"",ToxData!C212)</f>
        <v>1,4-Dioxane</v>
      </c>
      <c r="D212" s="61" t="str">
        <f>IF(ToxData!D212="","--",ToxData!D212)</f>
        <v>HI3</v>
      </c>
      <c r="E212" s="123">
        <f>IF(ISBLANK(ToxData!BD212),"",ToxData!BD212)</f>
        <v>0.19999999999999998</v>
      </c>
      <c r="F212" s="193">
        <f t="shared" si="9"/>
        <v>0.2</v>
      </c>
      <c r="G212" s="124" t="str">
        <f>IF(ToxData!BE212="A", "A", IF(ToxData!BF212="--","--", IF(ToxData!BF212="","", ToxData!BF212)))</f>
        <v>I</v>
      </c>
      <c r="H212" s="123">
        <f>IF(ISBLANK(ToxData!BH212),"",ToxData!BH212)</f>
        <v>30</v>
      </c>
      <c r="I212" s="193">
        <f t="shared" si="10"/>
        <v>30</v>
      </c>
      <c r="J212" s="124" t="str">
        <f>IF(ToxData!BI212="A", "A", IF(ToxData!BJ212="--","--", IF(ToxData!BJ212="","", ToxData!BJ212)))</f>
        <v>I</v>
      </c>
      <c r="K212" s="120">
        <f>IF(ISBLANK(ToxData!BN212),"",ToxData!BN212)</f>
        <v>7200</v>
      </c>
      <c r="L212" s="193">
        <f t="shared" si="11"/>
        <v>7200</v>
      </c>
      <c r="M212" s="16" t="str">
        <f>IF(ISBLANK(ToxData!BO212),"",ToxData!BO212)</f>
        <v>T</v>
      </c>
      <c r="N212" s="16">
        <f>IF(ISBLANK(ToxData!AY212),"",ToxData!AY212)</f>
        <v>1</v>
      </c>
      <c r="O212" s="16">
        <f>IF(ISBLANK(ToxData!AZ212),"",ToxData!AZ212)</f>
        <v>1</v>
      </c>
    </row>
    <row r="213" spans="1:15" hidden="1">
      <c r="A213" t="str">
        <f>IF(ISBLANK(ToxData!B213),"",ToxData!B213)</f>
        <v>630-93-3</v>
      </c>
      <c r="B213" s="94" t="str">
        <f>IF(ISBLANK(ToxData!C213),"",ToxData!C213)</f>
        <v>Diphenylhydantoin</v>
      </c>
      <c r="E213" s="123" t="str">
        <f>IF(ISBLANK(ToxData!BD213),"",ToxData!BD213)</f>
        <v>--</v>
      </c>
      <c r="F213" s="193" t="str">
        <f t="shared" si="9"/>
        <v>--</v>
      </c>
      <c r="G213" s="124" t="str">
        <f>IF(ToxData!BE213="A", "A", IF(ToxData!BF213="--","--", IF(ToxData!BF213="","", ToxData!BF213)))</f>
        <v>--</v>
      </c>
      <c r="H213" s="123" t="str">
        <f>IF(ISBLANK(ToxData!BH213),"",ToxData!BH213)</f>
        <v>--</v>
      </c>
      <c r="I213" s="193" t="str">
        <f t="shared" si="10"/>
        <v>--</v>
      </c>
      <c r="J213" s="124" t="str">
        <f>IF(ToxData!BI213="A", "A", IF(ToxData!BJ213="--","--", IF(ToxData!BJ213="","", ToxData!BJ213)))</f>
        <v>--</v>
      </c>
      <c r="K213" s="120" t="str">
        <f>IF(ISBLANK(ToxData!BN213),"",ToxData!BN213)</f>
        <v/>
      </c>
      <c r="L213" s="193" t="str">
        <f t="shared" si="11"/>
        <v>--</v>
      </c>
      <c r="M213" s="16" t="str">
        <f>IF(ISBLANK(ToxData!BO213),"",ToxData!BO213)</f>
        <v/>
      </c>
      <c r="N213" s="16" t="str">
        <f>IF(ISBLANK(ToxData!AY213),"",ToxData!AY213)</f>
        <v/>
      </c>
      <c r="O213" s="16" t="str">
        <f>IF(ISBLANK(ToxData!AZ213),"",ToxData!AZ213)</f>
        <v/>
      </c>
    </row>
    <row r="214" spans="1:15" ht="28.8">
      <c r="A214" t="str">
        <f>IF(ISBLANK(ToxData!B214),"",ToxData!B214)</f>
        <v>122-66-7</v>
      </c>
      <c r="B214" s="94" t="str">
        <f>IF(ISBLANK(ToxData!C214),"",ToxData!C214)</f>
        <v>1,2-Diphenylhydrazine (Hydrazobenzene)</v>
      </c>
      <c r="D214" s="61" t="str">
        <f>IF(ToxData!D214="","--",ToxData!D214)</f>
        <v>--</v>
      </c>
      <c r="E214" s="123">
        <f>IF(ISBLANK(ToxData!BD214),"",ToxData!BD214)</f>
        <v>4.5454545454545452E-3</v>
      </c>
      <c r="F214" s="193">
        <f t="shared" si="9"/>
        <v>4.4999999999999997E-3</v>
      </c>
      <c r="G214" s="124" t="str">
        <f>IF(ToxData!BE214="A", "A", IF(ToxData!BF214="--","--", IF(ToxData!BF214="","", ToxData!BF214)))</f>
        <v>I</v>
      </c>
      <c r="H214" s="123" t="str">
        <f>IF(ISBLANK(ToxData!BH214),"",ToxData!BH214)</f>
        <v>--</v>
      </c>
      <c r="I214" s="193" t="str">
        <f t="shared" si="10"/>
        <v>--</v>
      </c>
      <c r="J214" s="124" t="str">
        <f>IF(ToxData!BI214="A", "A", IF(ToxData!BJ214="--","--", IF(ToxData!BJ214="","", ToxData!BJ214)))</f>
        <v>--</v>
      </c>
      <c r="K214" s="120" t="str">
        <f>IF(ISBLANK(ToxData!BN214),"",ToxData!BN214)</f>
        <v/>
      </c>
      <c r="L214" s="193" t="str">
        <f t="shared" si="11"/>
        <v>--</v>
      </c>
      <c r="M214" s="16" t="str">
        <f>IF(ISBLANK(ToxData!BO214),"",ToxData!BO214)</f>
        <v/>
      </c>
      <c r="N214" s="16">
        <f>IF(ISBLANK(ToxData!AY214),"",ToxData!AY214)</f>
        <v>1</v>
      </c>
      <c r="O214" s="16">
        <f>IF(ISBLANK(ToxData!AZ214),"",ToxData!AZ214)</f>
        <v>1</v>
      </c>
    </row>
    <row r="215" spans="1:15" hidden="1">
      <c r="A215" t="str">
        <f>IF(ISBLANK(ToxData!B215),"",ToxData!B215)</f>
        <v>25265-71-8</v>
      </c>
      <c r="B215" s="94" t="str">
        <f>IF(ISBLANK(ToxData!C215),"",ToxData!C215)</f>
        <v>Dipropylene glycol</v>
      </c>
      <c r="E215" s="123" t="str">
        <f>IF(ISBLANK(ToxData!BD215),"",ToxData!BD215)</f>
        <v>--</v>
      </c>
      <c r="F215" s="193" t="str">
        <f t="shared" si="9"/>
        <v>--</v>
      </c>
      <c r="G215" s="124" t="str">
        <f>IF(ToxData!BE215="A", "A", IF(ToxData!BF215="--","--", IF(ToxData!BF215="","", ToxData!BF215)))</f>
        <v>--</v>
      </c>
      <c r="H215" s="123" t="str">
        <f>IF(ISBLANK(ToxData!BH215),"",ToxData!BH215)</f>
        <v>--</v>
      </c>
      <c r="I215" s="193" t="str">
        <f t="shared" si="10"/>
        <v>--</v>
      </c>
      <c r="J215" s="124" t="str">
        <f>IF(ToxData!BI215="A", "A", IF(ToxData!BJ215="--","--", IF(ToxData!BJ215="","", ToxData!BJ215)))</f>
        <v>--</v>
      </c>
      <c r="K215" s="120" t="str">
        <f>IF(ISBLANK(ToxData!BN215),"",ToxData!BN215)</f>
        <v/>
      </c>
      <c r="L215" s="193" t="str">
        <f t="shared" si="11"/>
        <v>--</v>
      </c>
      <c r="M215" s="16" t="str">
        <f>IF(ISBLANK(ToxData!BO215),"",ToxData!BO215)</f>
        <v/>
      </c>
      <c r="N215" s="16" t="str">
        <f>IF(ISBLANK(ToxData!AY215),"",ToxData!AY215)</f>
        <v/>
      </c>
      <c r="O215" s="16" t="str">
        <f>IF(ISBLANK(ToxData!AZ215),"",ToxData!AZ215)</f>
        <v/>
      </c>
    </row>
    <row r="216" spans="1:15" ht="28.8" hidden="1">
      <c r="A216" t="str">
        <f>IF(ISBLANK(ToxData!B216),"",ToxData!B216)</f>
        <v>34590-94-8</v>
      </c>
      <c r="B216" s="94" t="str">
        <f>IF(ISBLANK(ToxData!C216),"",ToxData!C216)</f>
        <v>Dipropylene glycol monomethyl ether</v>
      </c>
      <c r="E216" s="123" t="str">
        <f>IF(ISBLANK(ToxData!BD216),"",ToxData!BD216)</f>
        <v>--</v>
      </c>
      <c r="F216" s="193" t="str">
        <f t="shared" si="9"/>
        <v>--</v>
      </c>
      <c r="G216" s="124" t="str">
        <f>IF(ToxData!BE216="A", "A", IF(ToxData!BF216="--","--", IF(ToxData!BF216="","", ToxData!BF216)))</f>
        <v>--</v>
      </c>
      <c r="H216" s="123" t="str">
        <f>IF(ISBLANK(ToxData!BH216),"",ToxData!BH216)</f>
        <v>--</v>
      </c>
      <c r="I216" s="193" t="str">
        <f t="shared" si="10"/>
        <v>--</v>
      </c>
      <c r="J216" s="124" t="str">
        <f>IF(ToxData!BI216="A", "A", IF(ToxData!BJ216="--","--", IF(ToxData!BJ216="","", ToxData!BJ216)))</f>
        <v>--</v>
      </c>
      <c r="K216" s="120" t="str">
        <f>IF(ISBLANK(ToxData!BN216),"",ToxData!BN216)</f>
        <v/>
      </c>
      <c r="L216" s="193" t="str">
        <f t="shared" si="11"/>
        <v>--</v>
      </c>
      <c r="M216" s="16" t="str">
        <f>IF(ISBLANK(ToxData!BO216),"",ToxData!BO216)</f>
        <v/>
      </c>
      <c r="N216" s="16" t="str">
        <f>IF(ISBLANK(ToxData!AY216),"",ToxData!AY216)</f>
        <v/>
      </c>
      <c r="O216" s="16" t="str">
        <f>IF(ISBLANK(ToxData!AZ216),"",ToxData!AZ216)</f>
        <v/>
      </c>
    </row>
    <row r="217" spans="1:15">
      <c r="A217" t="str">
        <f>IF(ISBLANK(ToxData!B217),"",ToxData!B217)</f>
        <v>1937-37-7</v>
      </c>
      <c r="B217" s="94" t="str">
        <f>IF(ISBLANK(ToxData!C217),"",ToxData!C217)</f>
        <v>Direct Black 38</v>
      </c>
      <c r="D217" s="61" t="str">
        <f>IF(ToxData!D217="","--",ToxData!D217)</f>
        <v>--</v>
      </c>
      <c r="E217" s="123">
        <f>IF(ISBLANK(ToxData!BD217),"",ToxData!BD217)</f>
        <v>7.1428571428571419E-6</v>
      </c>
      <c r="F217" s="193">
        <f t="shared" si="9"/>
        <v>7.0999999999999998E-6</v>
      </c>
      <c r="G217" s="124" t="str">
        <f>IF(ToxData!BE217="A", "A", IF(ToxData!BF217="--","--", IF(ToxData!BF217="","", ToxData!BF217)))</f>
        <v>O</v>
      </c>
      <c r="H217" s="123" t="str">
        <f>IF(ISBLANK(ToxData!BH217),"",ToxData!BH217)</f>
        <v>--</v>
      </c>
      <c r="I217" s="193" t="str">
        <f t="shared" si="10"/>
        <v>--</v>
      </c>
      <c r="J217" s="124" t="str">
        <f>IF(ToxData!BI217="A", "A", IF(ToxData!BJ217="--","--", IF(ToxData!BJ217="","", ToxData!BJ217)))</f>
        <v>--</v>
      </c>
      <c r="K217" s="120" t="str">
        <f>IF(ISBLANK(ToxData!BN217),"",ToxData!BN217)</f>
        <v/>
      </c>
      <c r="L217" s="193" t="str">
        <f t="shared" si="11"/>
        <v>--</v>
      </c>
      <c r="M217" s="16" t="str">
        <f>IF(ISBLANK(ToxData!BO217),"",ToxData!BO217)</f>
        <v/>
      </c>
      <c r="N217" s="16">
        <f>IF(ISBLANK(ToxData!AY217),"",ToxData!AY217)</f>
        <v>1</v>
      </c>
      <c r="O217" s="16">
        <f>IF(ISBLANK(ToxData!AZ217),"",ToxData!AZ217)</f>
        <v>1</v>
      </c>
    </row>
    <row r="218" spans="1:15">
      <c r="A218" t="str">
        <f>IF(ISBLANK(ToxData!B218),"",ToxData!B218)</f>
        <v>2602-46-2</v>
      </c>
      <c r="B218" s="94" t="str">
        <f>IF(ISBLANK(ToxData!C218),"",ToxData!C218)</f>
        <v>Direct Blue 6</v>
      </c>
      <c r="D218" s="61" t="str">
        <f>IF(ToxData!D218="","--",ToxData!D218)</f>
        <v>--</v>
      </c>
      <c r="E218" s="123">
        <f>IF(ISBLANK(ToxData!BD218),"",ToxData!BD218)</f>
        <v>7.1428571428571419E-6</v>
      </c>
      <c r="F218" s="193">
        <f t="shared" si="9"/>
        <v>7.0999999999999998E-6</v>
      </c>
      <c r="G218" s="124" t="str">
        <f>IF(ToxData!BE218="A", "A", IF(ToxData!BF218="--","--", IF(ToxData!BF218="","", ToxData!BF218)))</f>
        <v>O</v>
      </c>
      <c r="H218" s="123" t="str">
        <f>IF(ISBLANK(ToxData!BH218),"",ToxData!BH218)</f>
        <v>--</v>
      </c>
      <c r="I218" s="193" t="str">
        <f t="shared" si="10"/>
        <v>--</v>
      </c>
      <c r="J218" s="124" t="str">
        <f>IF(ToxData!BI218="A", "A", IF(ToxData!BJ218="--","--", IF(ToxData!BJ218="","", ToxData!BJ218)))</f>
        <v>--</v>
      </c>
      <c r="K218" s="120" t="str">
        <f>IF(ISBLANK(ToxData!BN218),"",ToxData!BN218)</f>
        <v/>
      </c>
      <c r="L218" s="193" t="str">
        <f t="shared" si="11"/>
        <v>--</v>
      </c>
      <c r="M218" s="16" t="str">
        <f>IF(ISBLANK(ToxData!BO218),"",ToxData!BO218)</f>
        <v/>
      </c>
      <c r="N218" s="16">
        <f>IF(ISBLANK(ToxData!AY218),"",ToxData!AY218)</f>
        <v>1</v>
      </c>
      <c r="O218" s="16">
        <f>IF(ISBLANK(ToxData!AZ218),"",ToxData!AZ218)</f>
        <v>1</v>
      </c>
    </row>
    <row r="219" spans="1:15" ht="15.75" customHeight="1">
      <c r="A219" t="str">
        <f>IF(ISBLANK(ToxData!B219),"",ToxData!B219)</f>
        <v>16071-86-6</v>
      </c>
      <c r="B219" s="94" t="str">
        <f>IF(ISBLANK(ToxData!C219),"",ToxData!C219)</f>
        <v>Direct Brown 95 (technical grade)</v>
      </c>
      <c r="D219" s="61" t="str">
        <f>IF(ToxData!D219="","--",ToxData!D219)</f>
        <v>--</v>
      </c>
      <c r="E219" s="123">
        <f>IF(ISBLANK(ToxData!BD219),"",ToxData!BD219)</f>
        <v>7.1428571428571419E-6</v>
      </c>
      <c r="F219" s="193">
        <f t="shared" si="9"/>
        <v>7.0999999999999998E-6</v>
      </c>
      <c r="G219" s="124" t="str">
        <f>IF(ToxData!BE219="A", "A", IF(ToxData!BF219="--","--", IF(ToxData!BF219="","", ToxData!BF219)))</f>
        <v>O</v>
      </c>
      <c r="H219" s="123" t="str">
        <f>IF(ISBLANK(ToxData!BH219),"",ToxData!BH219)</f>
        <v>--</v>
      </c>
      <c r="I219" s="193" t="str">
        <f t="shared" si="10"/>
        <v>--</v>
      </c>
      <c r="J219" s="124" t="str">
        <f>IF(ToxData!BI219="A", "A", IF(ToxData!BJ219="--","--", IF(ToxData!BJ219="","", ToxData!BJ219)))</f>
        <v>--</v>
      </c>
      <c r="K219" s="120" t="str">
        <f>IF(ISBLANK(ToxData!BN219),"",ToxData!BN219)</f>
        <v/>
      </c>
      <c r="L219" s="193" t="str">
        <f t="shared" si="11"/>
        <v>--</v>
      </c>
      <c r="M219" s="16" t="str">
        <f>IF(ISBLANK(ToxData!BO219),"",ToxData!BO219)</f>
        <v/>
      </c>
      <c r="N219" s="16">
        <f>IF(ISBLANK(ToxData!AY219),"",ToxData!AY219)</f>
        <v>1</v>
      </c>
      <c r="O219" s="16">
        <f>IF(ISBLANK(ToxData!AZ219),"",ToxData!AZ219)</f>
        <v>1</v>
      </c>
    </row>
    <row r="220" spans="1:15" hidden="1">
      <c r="A220" t="str">
        <f>IF(ISBLANK(ToxData!B220),"",ToxData!B220)</f>
        <v>2475-45-8</v>
      </c>
      <c r="B220" s="94" t="str">
        <f>IF(ISBLANK(ToxData!C220),"",ToxData!C220)</f>
        <v>Disperse Blue 1</v>
      </c>
      <c r="E220" s="123" t="str">
        <f>IF(ISBLANK(ToxData!BD220),"",ToxData!BD220)</f>
        <v>--</v>
      </c>
      <c r="F220" s="193" t="str">
        <f t="shared" si="9"/>
        <v>--</v>
      </c>
      <c r="G220" s="124" t="str">
        <f>IF(ToxData!BE220="A", "A", IF(ToxData!BF220="--","--", IF(ToxData!BF220="","", ToxData!BF220)))</f>
        <v>--</v>
      </c>
      <c r="H220" s="123" t="str">
        <f>IF(ISBLANK(ToxData!BH220),"",ToxData!BH220)</f>
        <v>--</v>
      </c>
      <c r="I220" s="193" t="str">
        <f t="shared" si="10"/>
        <v>--</v>
      </c>
      <c r="J220" s="124" t="str">
        <f>IF(ToxData!BI220="A", "A", IF(ToxData!BJ220="--","--", IF(ToxData!BJ220="","", ToxData!BJ220)))</f>
        <v>--</v>
      </c>
      <c r="K220" s="120" t="str">
        <f>IF(ISBLANK(ToxData!BN220),"",ToxData!BN220)</f>
        <v/>
      </c>
      <c r="L220" s="193" t="str">
        <f t="shared" si="11"/>
        <v>--</v>
      </c>
      <c r="M220" s="16" t="str">
        <f>IF(ISBLANK(ToxData!BO220),"",ToxData!BO220)</f>
        <v/>
      </c>
      <c r="N220" s="16" t="str">
        <f>IF(ISBLANK(ToxData!AY220),"",ToxData!AY220)</f>
        <v/>
      </c>
      <c r="O220" s="16" t="str">
        <f>IF(ISBLANK(ToxData!AZ220),"",ToxData!AZ220)</f>
        <v/>
      </c>
    </row>
    <row r="221" spans="1:15">
      <c r="A221" t="str">
        <f>IF(ISBLANK(ToxData!B221),"",ToxData!B221)</f>
        <v>298-04-4</v>
      </c>
      <c r="B221" s="94" t="str">
        <f>IF(ISBLANK(ToxData!C221),"",ToxData!C221)</f>
        <v>Disulfoton</v>
      </c>
      <c r="D221" s="61" t="str">
        <f>IF(ToxData!D221="","--",ToxData!D221)</f>
        <v>HI3</v>
      </c>
      <c r="E221" s="123" t="str">
        <f>IF(ISBLANK(ToxData!BD221),"",ToxData!BD221)</f>
        <v>--</v>
      </c>
      <c r="F221" s="193" t="str">
        <f t="shared" si="9"/>
        <v>--</v>
      </c>
      <c r="G221" s="124" t="str">
        <f>IF(ToxData!BE221="A", "A", IF(ToxData!BF221="--","--", IF(ToxData!BF221="","", ToxData!BF221)))</f>
        <v>--</v>
      </c>
      <c r="H221" s="123" t="str">
        <f>IF(ISBLANK(ToxData!BH221),"",ToxData!BH221)</f>
        <v>--</v>
      </c>
      <c r="I221" s="193" t="str">
        <f t="shared" si="10"/>
        <v>--</v>
      </c>
      <c r="J221" s="124" t="str">
        <f>IF(ToxData!BI221="A", "A", IF(ToxData!BJ221="--","--", IF(ToxData!BJ221="","", ToxData!BJ221)))</f>
        <v>--</v>
      </c>
      <c r="K221" s="120">
        <f>IF(ISBLANK(ToxData!BN221),"",ToxData!BN221)</f>
        <v>6</v>
      </c>
      <c r="L221" s="193">
        <f t="shared" si="11"/>
        <v>6</v>
      </c>
      <c r="M221" s="16" t="str">
        <f>IF(ISBLANK(ToxData!BO221),"",ToxData!BO221)</f>
        <v>T</v>
      </c>
      <c r="N221" s="16">
        <f>IF(ISBLANK(ToxData!AY221),"",ToxData!AY221)</f>
        <v>1</v>
      </c>
      <c r="O221" s="16">
        <f>IF(ISBLANK(ToxData!AZ221),"",ToxData!AZ221)</f>
        <v>1</v>
      </c>
    </row>
    <row r="222" spans="1:15">
      <c r="A222" t="str">
        <f>IF(ISBLANK(ToxData!B222),"",ToxData!B222)</f>
        <v>106-89-8</v>
      </c>
      <c r="B222" s="94" t="str">
        <f>IF(ISBLANK(ToxData!C222),"",ToxData!C222)</f>
        <v>Epichlorohydrin</v>
      </c>
      <c r="D222" s="61" t="str">
        <f>IF(ToxData!D222="","--",ToxData!D222)</f>
        <v>HI3</v>
      </c>
      <c r="E222" s="123">
        <f>IF(ISBLANK(ToxData!BD222),"",ToxData!BD222)</f>
        <v>4.3478260869565216E-2</v>
      </c>
      <c r="F222" s="193">
        <f t="shared" si="9"/>
        <v>4.2999999999999997E-2</v>
      </c>
      <c r="G222" s="124" t="str">
        <f>IF(ToxData!BE222="A", "A", IF(ToxData!BF222="--","--", IF(ToxData!BF222="","", ToxData!BF222)))</f>
        <v>O</v>
      </c>
      <c r="H222" s="123">
        <f>IF(ISBLANK(ToxData!BH222),"",ToxData!BH222)</f>
        <v>3</v>
      </c>
      <c r="I222" s="193">
        <f t="shared" si="10"/>
        <v>3</v>
      </c>
      <c r="J222" s="124" t="str">
        <f>IF(ToxData!BI222="A", "A", IF(ToxData!BJ222="--","--", IF(ToxData!BJ222="","", ToxData!BJ222)))</f>
        <v>O</v>
      </c>
      <c r="K222" s="120">
        <f>IF(ISBLANK(ToxData!BN222),"",ToxData!BN222)</f>
        <v>1300</v>
      </c>
      <c r="L222" s="193">
        <f t="shared" si="11"/>
        <v>1300</v>
      </c>
      <c r="M222" s="16" t="str">
        <f>IF(ISBLANK(ToxData!BO222),"",ToxData!BO222)</f>
        <v>O</v>
      </c>
      <c r="N222" s="16">
        <f>IF(ISBLANK(ToxData!AY222),"",ToxData!AY222)</f>
        <v>1</v>
      </c>
      <c r="O222" s="16">
        <f>IF(ISBLANK(ToxData!AZ222),"",ToxData!AZ222)</f>
        <v>1</v>
      </c>
    </row>
    <row r="223" spans="1:15">
      <c r="A223" t="str">
        <f>IF(ISBLANK(ToxData!B223),"",ToxData!B223)</f>
        <v>106-88-7</v>
      </c>
      <c r="B223" s="94" t="str">
        <f>IF(ISBLANK(ToxData!C223),"",ToxData!C223)</f>
        <v>1,2-Epoxybutane</v>
      </c>
      <c r="D223" s="61" t="str">
        <f>IF(ToxData!D223="","--",ToxData!D223)</f>
        <v>HI5</v>
      </c>
      <c r="E223" s="123" t="str">
        <f>IF(ISBLANK(ToxData!BD223),"",ToxData!BD223)</f>
        <v>--</v>
      </c>
      <c r="F223" s="193" t="str">
        <f t="shared" si="9"/>
        <v>--</v>
      </c>
      <c r="G223" s="124" t="str">
        <f>IF(ToxData!BE223="A", "A", IF(ToxData!BF223="--","--", IF(ToxData!BF223="","", ToxData!BF223)))</f>
        <v>--</v>
      </c>
      <c r="H223" s="123">
        <f>IF(ISBLANK(ToxData!BH223),"",ToxData!BH223)</f>
        <v>20</v>
      </c>
      <c r="I223" s="193">
        <f t="shared" si="10"/>
        <v>20</v>
      </c>
      <c r="J223" s="124" t="str">
        <f>IF(ToxData!BI223="A", "A", IF(ToxData!BJ223="--","--", IF(ToxData!BJ223="","", ToxData!BJ223)))</f>
        <v>O</v>
      </c>
      <c r="K223" s="120" t="str">
        <f>IF(ISBLANK(ToxData!BN223),"",ToxData!BN223)</f>
        <v/>
      </c>
      <c r="L223" s="193" t="str">
        <f t="shared" si="11"/>
        <v>--</v>
      </c>
      <c r="M223" s="16" t="str">
        <f>IF(ISBLANK(ToxData!BO223),"",ToxData!BO223)</f>
        <v/>
      </c>
      <c r="N223" s="16">
        <f>IF(ISBLANK(ToxData!AY223),"",ToxData!AY223)</f>
        <v>1</v>
      </c>
      <c r="O223" s="16">
        <f>IF(ISBLANK(ToxData!AZ223),"",ToxData!AZ223)</f>
        <v>1</v>
      </c>
    </row>
    <row r="224" spans="1:15" hidden="1">
      <c r="A224">
        <f>IF(ISBLANK(ToxData!B224),"",ToxData!B224)</f>
        <v>227</v>
      </c>
      <c r="B224" s="94" t="str">
        <f>IF(ISBLANK(ToxData!C224),"",ToxData!C224)</f>
        <v>Epoxy resins</v>
      </c>
      <c r="E224" s="123" t="str">
        <f>IF(ISBLANK(ToxData!BD224),"",ToxData!BD224)</f>
        <v>--</v>
      </c>
      <c r="F224" s="193" t="str">
        <f t="shared" si="9"/>
        <v>--</v>
      </c>
      <c r="G224" s="124" t="str">
        <f>IF(ToxData!BE224="A", "A", IF(ToxData!BF224="--","--", IF(ToxData!BF224="","", ToxData!BF224)))</f>
        <v>--</v>
      </c>
      <c r="H224" s="123" t="str">
        <f>IF(ISBLANK(ToxData!BH224),"",ToxData!BH224)</f>
        <v>--</v>
      </c>
      <c r="I224" s="193" t="str">
        <f t="shared" si="10"/>
        <v>--</v>
      </c>
      <c r="J224" s="124" t="str">
        <f>IF(ToxData!BI224="A", "A", IF(ToxData!BJ224="--","--", IF(ToxData!BJ224="","", ToxData!BJ224)))</f>
        <v>--</v>
      </c>
      <c r="K224" s="120" t="str">
        <f>IF(ISBLANK(ToxData!BN224),"",ToxData!BN224)</f>
        <v/>
      </c>
      <c r="L224" s="193" t="str">
        <f t="shared" si="11"/>
        <v>--</v>
      </c>
      <c r="M224" s="16" t="str">
        <f>IF(ISBLANK(ToxData!BO224),"",ToxData!BO224)</f>
        <v/>
      </c>
      <c r="N224" s="16" t="str">
        <f>IF(ISBLANK(ToxData!AY224),"",ToxData!AY224)</f>
        <v/>
      </c>
      <c r="O224" s="16" t="str">
        <f>IF(ISBLANK(ToxData!AZ224),"",ToxData!AZ224)</f>
        <v/>
      </c>
    </row>
    <row r="225" spans="1:15" hidden="1">
      <c r="A225" t="str">
        <f>IF(ISBLANK(ToxData!B225),"",ToxData!B225)</f>
        <v>12510-42-8</v>
      </c>
      <c r="B225" s="94" t="str">
        <f>IF(ISBLANK(ToxData!C225),"",ToxData!C225)</f>
        <v>Erionite</v>
      </c>
      <c r="E225" s="123" t="str">
        <f>IF(ISBLANK(ToxData!BD225),"",ToxData!BD225)</f>
        <v>--</v>
      </c>
      <c r="F225" s="193" t="str">
        <f t="shared" si="9"/>
        <v>--</v>
      </c>
      <c r="G225" s="124" t="str">
        <f>IF(ToxData!BE225="A", "A", IF(ToxData!BF225="--","--", IF(ToxData!BF225="","", ToxData!BF225)))</f>
        <v>--</v>
      </c>
      <c r="H225" s="123" t="str">
        <f>IF(ISBLANK(ToxData!BH225),"",ToxData!BH225)</f>
        <v>--</v>
      </c>
      <c r="I225" s="193" t="str">
        <f t="shared" si="10"/>
        <v>--</v>
      </c>
      <c r="J225" s="124" t="str">
        <f>IF(ToxData!BI225="A", "A", IF(ToxData!BJ225="--","--", IF(ToxData!BJ225="","", ToxData!BJ225)))</f>
        <v>--</v>
      </c>
      <c r="K225" s="120" t="str">
        <f>IF(ISBLANK(ToxData!BN225),"",ToxData!BN225)</f>
        <v/>
      </c>
      <c r="L225" s="193" t="str">
        <f t="shared" si="11"/>
        <v>--</v>
      </c>
      <c r="M225" s="16" t="str">
        <f>IF(ISBLANK(ToxData!BO225),"",ToxData!BO225)</f>
        <v/>
      </c>
      <c r="N225" s="16" t="str">
        <f>IF(ISBLANK(ToxData!AY225),"",ToxData!AY225)</f>
        <v/>
      </c>
      <c r="O225" s="16" t="str">
        <f>IF(ISBLANK(ToxData!AZ225),"",ToxData!AZ225)</f>
        <v/>
      </c>
    </row>
    <row r="226" spans="1:15">
      <c r="A226" t="str">
        <f>IF(ISBLANK(ToxData!B226),"",ToxData!B226)</f>
        <v>140-88-5</v>
      </c>
      <c r="B226" s="94" t="str">
        <f>IF(ISBLANK(ToxData!C226),"",ToxData!C226)</f>
        <v>Ethyl acrylate</v>
      </c>
      <c r="D226" s="61" t="str">
        <f>IF(ToxData!D226="","--",ToxData!D226)</f>
        <v>HI3</v>
      </c>
      <c r="E226" s="123" t="str">
        <f>IF(ISBLANK(ToxData!BD226),"",ToxData!BD226)</f>
        <v>--</v>
      </c>
      <c r="F226" s="193" t="str">
        <f t="shared" si="9"/>
        <v>--</v>
      </c>
      <c r="G226" s="124" t="str">
        <f>IF(ToxData!BE226="A", "A", IF(ToxData!BF226="--","--", IF(ToxData!BF226="","", ToxData!BF226)))</f>
        <v>--</v>
      </c>
      <c r="H226" s="123">
        <f>IF(ISBLANK(ToxData!BH226),"",ToxData!BH226)</f>
        <v>8</v>
      </c>
      <c r="I226" s="193">
        <f t="shared" si="10"/>
        <v>8</v>
      </c>
      <c r="J226" s="124" t="str">
        <f>IF(ToxData!BI226="A", "A", IF(ToxData!BJ226="--","--", IF(ToxData!BJ226="","", ToxData!BJ226)))</f>
        <v>P</v>
      </c>
      <c r="K226" s="120" t="str">
        <f>IF(ISBLANK(ToxData!BN226),"",ToxData!BN226)</f>
        <v/>
      </c>
      <c r="L226" s="193" t="str">
        <f t="shared" si="11"/>
        <v>--</v>
      </c>
      <c r="M226" s="16" t="str">
        <f>IF(ISBLANK(ToxData!BO226),"",ToxData!BO226)</f>
        <v/>
      </c>
      <c r="N226" s="16">
        <f>IF(ISBLANK(ToxData!AY226),"",ToxData!AY226)</f>
        <v>1</v>
      </c>
      <c r="O226" s="16">
        <f>IF(ISBLANK(ToxData!AZ226),"",ToxData!AZ226)</f>
        <v>1</v>
      </c>
    </row>
    <row r="227" spans="1:15">
      <c r="A227" t="str">
        <f>IF(ISBLANK(ToxData!B227),"",ToxData!B227)</f>
        <v>100-41-4</v>
      </c>
      <c r="B227" s="94" t="str">
        <f>IF(ISBLANK(ToxData!C227),"",ToxData!C227)</f>
        <v>Ethyl benzene</v>
      </c>
      <c r="D227" s="61" t="str">
        <f>IF(ToxData!D227="","--",ToxData!D227)</f>
        <v>HI3</v>
      </c>
      <c r="E227" s="123">
        <f>IF(ISBLANK(ToxData!BD227),"",ToxData!BD227)</f>
        <v>0.39999999999999997</v>
      </c>
      <c r="F227" s="193">
        <f t="shared" si="9"/>
        <v>0.4</v>
      </c>
      <c r="G227" s="124" t="str">
        <f>IF(ToxData!BE227="A", "A", IF(ToxData!BF227="--","--", IF(ToxData!BF227="","", ToxData!BF227)))</f>
        <v>A</v>
      </c>
      <c r="H227" s="123">
        <f>IF(ISBLANK(ToxData!BH227),"",ToxData!BH227)</f>
        <v>260</v>
      </c>
      <c r="I227" s="193">
        <f t="shared" si="10"/>
        <v>260</v>
      </c>
      <c r="J227" s="124" t="str">
        <f>IF(ToxData!BI227="A", "A", IF(ToxData!BJ227="--","--", IF(ToxData!BJ227="","", ToxData!BJ227)))</f>
        <v>T</v>
      </c>
      <c r="K227" s="120">
        <f>IF(ISBLANK(ToxData!BN227),"",ToxData!BN227)</f>
        <v>22000</v>
      </c>
      <c r="L227" s="215">
        <f t="shared" si="11"/>
        <v>22000</v>
      </c>
      <c r="M227" s="16" t="str">
        <f>IF(ISBLANK(ToxData!BO227),"",ToxData!BO227)</f>
        <v>T</v>
      </c>
      <c r="N227" s="16">
        <f>IF(ISBLANK(ToxData!AY227),"",ToxData!AY227)</f>
        <v>1</v>
      </c>
      <c r="O227" s="16">
        <f>IF(ISBLANK(ToxData!AZ227),"",ToxData!AZ227)</f>
        <v>1</v>
      </c>
    </row>
    <row r="228" spans="1:15" hidden="1">
      <c r="A228" t="str">
        <f>IF(ISBLANK(ToxData!B228),"",ToxData!B228)</f>
        <v>74-85-1</v>
      </c>
      <c r="B228" s="94" t="str">
        <f>IF(ISBLANK(ToxData!C228),"",ToxData!C228)</f>
        <v>Ethylene</v>
      </c>
      <c r="E228" s="123" t="str">
        <f>IF(ISBLANK(ToxData!BD228),"",ToxData!BD228)</f>
        <v>--</v>
      </c>
      <c r="F228" s="193" t="str">
        <f t="shared" si="9"/>
        <v>--</v>
      </c>
      <c r="G228" s="124" t="str">
        <f>IF(ToxData!BE228="A", "A", IF(ToxData!BF228="--","--", IF(ToxData!BF228="","", ToxData!BF228)))</f>
        <v>--</v>
      </c>
      <c r="H228" s="123" t="str">
        <f>IF(ISBLANK(ToxData!BH228),"",ToxData!BH228)</f>
        <v>--</v>
      </c>
      <c r="I228" s="193" t="str">
        <f t="shared" si="10"/>
        <v>--</v>
      </c>
      <c r="J228" s="124" t="str">
        <f>IF(ToxData!BI228="A", "A", IF(ToxData!BJ228="--","--", IF(ToxData!BJ228="","", ToxData!BJ228)))</f>
        <v>--</v>
      </c>
      <c r="K228" s="120" t="str">
        <f>IF(ISBLANK(ToxData!BN228),"",ToxData!BN228)</f>
        <v/>
      </c>
      <c r="L228" s="193" t="str">
        <f t="shared" si="11"/>
        <v>--</v>
      </c>
      <c r="M228" s="16" t="str">
        <f>IF(ISBLANK(ToxData!BO228),"",ToxData!BO228)</f>
        <v/>
      </c>
      <c r="N228" s="16" t="str">
        <f>IF(ISBLANK(ToxData!AY228),"",ToxData!AY228)</f>
        <v/>
      </c>
      <c r="O228" s="16" t="str">
        <f>IF(ISBLANK(ToxData!AZ228),"",ToxData!AZ228)</f>
        <v/>
      </c>
    </row>
    <row r="229" spans="1:15" ht="28.8">
      <c r="A229" t="str">
        <f>IF(ISBLANK(ToxData!B229),"",ToxData!B229)</f>
        <v>106-93-4</v>
      </c>
      <c r="B229" s="94" t="str">
        <f>IF(ISBLANK(ToxData!C229),"",ToxData!C229)</f>
        <v>Ethylene dibromide (EDB, 1,2-Dibromoethane)</v>
      </c>
      <c r="D229" s="61" t="str">
        <f>IF(ToxData!D229="","--",ToxData!D229)</f>
        <v>HI3</v>
      </c>
      <c r="E229" s="123">
        <f>IF(ISBLANK(ToxData!BD229),"",ToxData!BD229)</f>
        <v>1.6666666666666668E-3</v>
      </c>
      <c r="F229" s="193">
        <f t="shared" si="9"/>
        <v>1.6999999999999999E-3</v>
      </c>
      <c r="G229" s="124" t="str">
        <f>IF(ToxData!BE229="A", "A", IF(ToxData!BF229="--","--", IF(ToxData!BF229="","", ToxData!BF229)))</f>
        <v>A</v>
      </c>
      <c r="H229" s="123">
        <f>IF(ISBLANK(ToxData!BH229),"",ToxData!BH229)</f>
        <v>9</v>
      </c>
      <c r="I229" s="193">
        <f t="shared" si="10"/>
        <v>9</v>
      </c>
      <c r="J229" s="124" t="str">
        <f>IF(ToxData!BI229="A", "A", IF(ToxData!BJ229="--","--", IF(ToxData!BJ229="","", ToxData!BJ229)))</f>
        <v>I</v>
      </c>
      <c r="K229" s="120" t="str">
        <f>IF(ISBLANK(ToxData!BN229),"",ToxData!BN229)</f>
        <v/>
      </c>
      <c r="L229" s="193" t="str">
        <f t="shared" si="11"/>
        <v>--</v>
      </c>
      <c r="M229" s="16" t="str">
        <f>IF(ISBLANK(ToxData!BO229),"",ToxData!BO229)</f>
        <v/>
      </c>
      <c r="N229" s="16">
        <f>IF(ISBLANK(ToxData!AY229),"",ToxData!AY229)</f>
        <v>1</v>
      </c>
      <c r="O229" s="16">
        <f>IF(ISBLANK(ToxData!AZ229),"",ToxData!AZ229)</f>
        <v>1</v>
      </c>
    </row>
    <row r="230" spans="1:15" ht="28.8">
      <c r="A230" t="str">
        <f>IF(ISBLANK(ToxData!B230),"",ToxData!B230)</f>
        <v>107-06-2</v>
      </c>
      <c r="B230" s="94" t="str">
        <f>IF(ISBLANK(ToxData!C230),"",ToxData!C230)</f>
        <v>Ethylene dichloride (EDC, 1,2-Dichloroethane)</v>
      </c>
      <c r="D230" s="61" t="str">
        <f>IF(ToxData!D230="","--",ToxData!D230)</f>
        <v>HI3</v>
      </c>
      <c r="E230" s="123">
        <f>IF(ISBLANK(ToxData!BD230),"",ToxData!BD230)</f>
        <v>3.8461538461538464E-2</v>
      </c>
      <c r="F230" s="193">
        <f t="shared" si="9"/>
        <v>3.7999999999999999E-2</v>
      </c>
      <c r="G230" s="124" t="str">
        <f>IF(ToxData!BE230="A", "A", IF(ToxData!BF230="--","--", IF(ToxData!BF230="","", ToxData!BF230)))</f>
        <v>A</v>
      </c>
      <c r="H230" s="123">
        <f>IF(ISBLANK(ToxData!BH230),"",ToxData!BH230)</f>
        <v>7</v>
      </c>
      <c r="I230" s="193">
        <f t="shared" si="10"/>
        <v>7</v>
      </c>
      <c r="J230" s="124" t="str">
        <f>IF(ToxData!BI230="A", "A", IF(ToxData!BJ230="--","--", IF(ToxData!BJ230="","", ToxData!BJ230)))</f>
        <v>P</v>
      </c>
      <c r="K230" s="120" t="str">
        <f>IF(ISBLANK(ToxData!BN230),"",ToxData!BN230)</f>
        <v/>
      </c>
      <c r="L230" s="193" t="str">
        <f t="shared" si="11"/>
        <v>--</v>
      </c>
      <c r="M230" s="16" t="str">
        <f>IF(ISBLANK(ToxData!BO230),"",ToxData!BO230)</f>
        <v/>
      </c>
      <c r="N230" s="16">
        <f>IF(ISBLANK(ToxData!AY230),"",ToxData!AY230)</f>
        <v>1</v>
      </c>
      <c r="O230" s="16">
        <f>IF(ISBLANK(ToxData!AZ230),"",ToxData!AZ230)</f>
        <v>1</v>
      </c>
    </row>
    <row r="231" spans="1:15">
      <c r="A231" t="str">
        <f>IF(ISBLANK(ToxData!B231),"",ToxData!B231)</f>
        <v>107-21-1</v>
      </c>
      <c r="B231" s="94" t="str">
        <f>IF(ISBLANK(ToxData!C231),"",ToxData!C231)</f>
        <v>Ethylene glycol</v>
      </c>
      <c r="D231" s="61" t="str">
        <f>IF(ToxData!D231="","--",ToxData!D231)</f>
        <v>HI3</v>
      </c>
      <c r="E231" s="123" t="str">
        <f>IF(ISBLANK(ToxData!BD231),"",ToxData!BD231)</f>
        <v>--</v>
      </c>
      <c r="F231" s="193" t="str">
        <f t="shared" si="9"/>
        <v>--</v>
      </c>
      <c r="G231" s="124" t="str">
        <f>IF(ToxData!BE231="A", "A", IF(ToxData!BF231="--","--", IF(ToxData!BF231="","", ToxData!BF231)))</f>
        <v>--</v>
      </c>
      <c r="H231" s="123">
        <f>IF(ISBLANK(ToxData!BH231),"",ToxData!BH231)</f>
        <v>400</v>
      </c>
      <c r="I231" s="193">
        <f t="shared" si="10"/>
        <v>400</v>
      </c>
      <c r="J231" s="124" t="str">
        <f>IF(ToxData!BI231="A", "A", IF(ToxData!BJ231="--","--", IF(ToxData!BJ231="","", ToxData!BJ231)))</f>
        <v>O</v>
      </c>
      <c r="K231" s="120">
        <f>IF(ISBLANK(ToxData!BN231),"",ToxData!BN231)</f>
        <v>2000</v>
      </c>
      <c r="L231" s="193">
        <f t="shared" si="11"/>
        <v>2000</v>
      </c>
      <c r="M231" s="16" t="str">
        <f>IF(ISBLANK(ToxData!BO231),"",ToxData!BO231)</f>
        <v>T</v>
      </c>
      <c r="N231" s="16">
        <f>IF(ISBLANK(ToxData!AY231),"",ToxData!AY231)</f>
        <v>1</v>
      </c>
      <c r="O231" s="16">
        <f>IF(ISBLANK(ToxData!AZ231),"",ToxData!AZ231)</f>
        <v>1</v>
      </c>
    </row>
    <row r="232" spans="1:15" hidden="1">
      <c r="A232" t="str">
        <f>IF(ISBLANK(ToxData!B232),"",ToxData!B232)</f>
        <v>629-14-1</v>
      </c>
      <c r="B232" s="94" t="str">
        <f>IF(ISBLANK(ToxData!C232),"",ToxData!C232)</f>
        <v>Ethylene glycol diethyl ether</v>
      </c>
      <c r="E232" s="123" t="str">
        <f>IF(ISBLANK(ToxData!BD232),"",ToxData!BD232)</f>
        <v>--</v>
      </c>
      <c r="F232" s="193" t="str">
        <f t="shared" si="9"/>
        <v>--</v>
      </c>
      <c r="G232" s="124" t="str">
        <f>IF(ToxData!BE232="A", "A", IF(ToxData!BF232="--","--", IF(ToxData!BF232="","", ToxData!BF232)))</f>
        <v>--</v>
      </c>
      <c r="H232" s="123" t="str">
        <f>IF(ISBLANK(ToxData!BH232),"",ToxData!BH232)</f>
        <v>--</v>
      </c>
      <c r="I232" s="193" t="str">
        <f t="shared" si="10"/>
        <v>--</v>
      </c>
      <c r="J232" s="124" t="str">
        <f>IF(ToxData!BI232="A", "A", IF(ToxData!BJ232="--","--", IF(ToxData!BJ232="","", ToxData!BJ232)))</f>
        <v>--</v>
      </c>
      <c r="K232" s="120" t="str">
        <f>IF(ISBLANK(ToxData!BN232),"",ToxData!BN232)</f>
        <v/>
      </c>
      <c r="L232" s="193" t="str">
        <f t="shared" si="11"/>
        <v>--</v>
      </c>
      <c r="M232" s="16" t="str">
        <f>IF(ISBLANK(ToxData!BO232),"",ToxData!BO232)</f>
        <v/>
      </c>
      <c r="N232" s="16" t="str">
        <f>IF(ISBLANK(ToxData!AY232),"",ToxData!AY232)</f>
        <v/>
      </c>
      <c r="O232" s="16" t="str">
        <f>IF(ISBLANK(ToxData!AZ232),"",ToxData!AZ232)</f>
        <v/>
      </c>
    </row>
    <row r="233" spans="1:15" hidden="1">
      <c r="A233" t="str">
        <f>IF(ISBLANK(ToxData!B233),"",ToxData!B233)</f>
        <v>110-71-4</v>
      </c>
      <c r="B233" s="94" t="str">
        <f>IF(ISBLANK(ToxData!C233),"",ToxData!C233)</f>
        <v>Ethylene glycol dimethyl ether</v>
      </c>
      <c r="E233" s="123" t="str">
        <f>IF(ISBLANK(ToxData!BD233),"",ToxData!BD233)</f>
        <v>--</v>
      </c>
      <c r="F233" s="193" t="str">
        <f t="shared" si="9"/>
        <v>--</v>
      </c>
      <c r="G233" s="124" t="str">
        <f>IF(ToxData!BE233="A", "A", IF(ToxData!BF233="--","--", IF(ToxData!BF233="","", ToxData!BF233)))</f>
        <v>--</v>
      </c>
      <c r="H233" s="123" t="str">
        <f>IF(ISBLANK(ToxData!BH233),"",ToxData!BH233)</f>
        <v>--</v>
      </c>
      <c r="I233" s="193" t="str">
        <f t="shared" si="10"/>
        <v>--</v>
      </c>
      <c r="J233" s="124" t="str">
        <f>IF(ToxData!BI233="A", "A", IF(ToxData!BJ233="--","--", IF(ToxData!BJ233="","", ToxData!BJ233)))</f>
        <v>--</v>
      </c>
      <c r="K233" s="120" t="str">
        <f>IF(ISBLANK(ToxData!BN233),"",ToxData!BN233)</f>
        <v/>
      </c>
      <c r="L233" s="193" t="str">
        <f t="shared" si="11"/>
        <v>--</v>
      </c>
      <c r="M233" s="16" t="str">
        <f>IF(ISBLANK(ToxData!BO233),"",ToxData!BO233)</f>
        <v/>
      </c>
      <c r="N233" s="16" t="str">
        <f>IF(ISBLANK(ToxData!AY233),"",ToxData!AY233)</f>
        <v/>
      </c>
      <c r="O233" s="16" t="str">
        <f>IF(ISBLANK(ToxData!AZ233),"",ToxData!AZ233)</f>
        <v/>
      </c>
    </row>
    <row r="234" spans="1:15">
      <c r="A234" t="str">
        <f>IF(ISBLANK(ToxData!B234),"",ToxData!B234)</f>
        <v>111-76-2</v>
      </c>
      <c r="B234" s="48" t="str">
        <f>IF(ISBLANK(ToxData!C234),"",ToxData!C234)</f>
        <v>Ethylene glycol monobutyl ether</v>
      </c>
      <c r="D234" s="61" t="str">
        <f>IF(ToxData!D234="","--",ToxData!D234)</f>
        <v>HI3</v>
      </c>
      <c r="E234" s="123" t="str">
        <f>IF(ISBLANK(ToxData!BD234),"",ToxData!BD234)</f>
        <v>--</v>
      </c>
      <c r="F234" s="193" t="str">
        <f t="shared" si="9"/>
        <v>--</v>
      </c>
      <c r="G234" s="124" t="str">
        <f>IF(ToxData!BE234="A", "A", IF(ToxData!BF234="--","--", IF(ToxData!BF234="","", ToxData!BF234)))</f>
        <v>--</v>
      </c>
      <c r="H234" s="123">
        <f>IF(ISBLANK(ToxData!BH234),"",ToxData!BH234)</f>
        <v>82</v>
      </c>
      <c r="I234" s="193">
        <f t="shared" si="10"/>
        <v>82</v>
      </c>
      <c r="J234" s="124" t="str">
        <f>IF(ToxData!BI234="A", "A", IF(ToxData!BJ234="--","--", IF(ToxData!BJ234="","", ToxData!BJ234)))</f>
        <v>O</v>
      </c>
      <c r="K234" s="120">
        <f>IF(ISBLANK(ToxData!BN234),"",ToxData!BN234)</f>
        <v>29000</v>
      </c>
      <c r="L234" s="215">
        <f t="shared" si="11"/>
        <v>29000</v>
      </c>
      <c r="M234" s="16" t="str">
        <f>IF(ISBLANK(ToxData!BO234),"",ToxData!BO234)</f>
        <v>T</v>
      </c>
      <c r="N234" s="16">
        <f>IF(ISBLANK(ToxData!AY234),"",ToxData!AY234)</f>
        <v>1</v>
      </c>
      <c r="O234" s="16">
        <f>IF(ISBLANK(ToxData!AZ234),"",ToxData!AZ234)</f>
        <v>1</v>
      </c>
    </row>
    <row r="235" spans="1:15">
      <c r="A235" t="str">
        <f>IF(ISBLANK(ToxData!B235),"",ToxData!B235)</f>
        <v>110-80-5</v>
      </c>
      <c r="B235" s="94" t="str">
        <f>IF(ISBLANK(ToxData!C235),"",ToxData!C235)</f>
        <v>Ethylene glycol monoethyl ether</v>
      </c>
      <c r="D235" s="61" t="str">
        <f>IF(ToxData!D235="","--",ToxData!D235)</f>
        <v>HI3</v>
      </c>
      <c r="E235" s="123" t="str">
        <f>IF(ISBLANK(ToxData!BD235),"",ToxData!BD235)</f>
        <v>--</v>
      </c>
      <c r="F235" s="193" t="str">
        <f t="shared" si="9"/>
        <v>--</v>
      </c>
      <c r="G235" s="124" t="str">
        <f>IF(ToxData!BE235="A", "A", IF(ToxData!BF235="--","--", IF(ToxData!BF235="","", ToxData!BF235)))</f>
        <v>--</v>
      </c>
      <c r="H235" s="123">
        <f>IF(ISBLANK(ToxData!BH235),"",ToxData!BH235)</f>
        <v>70</v>
      </c>
      <c r="I235" s="193">
        <f t="shared" si="10"/>
        <v>70</v>
      </c>
      <c r="J235" s="124" t="str">
        <f>IF(ToxData!BI235="A", "A", IF(ToxData!BJ235="--","--", IF(ToxData!BJ235="","", ToxData!BJ235)))</f>
        <v>O</v>
      </c>
      <c r="K235" s="120">
        <f>IF(ISBLANK(ToxData!BN235),"",ToxData!BN235)</f>
        <v>370</v>
      </c>
      <c r="L235" s="193">
        <f t="shared" si="11"/>
        <v>370</v>
      </c>
      <c r="M235" s="16" t="str">
        <f>IF(ISBLANK(ToxData!BO235),"",ToxData!BO235)</f>
        <v>O</v>
      </c>
      <c r="N235" s="16">
        <f>IF(ISBLANK(ToxData!AY235),"",ToxData!AY235)</f>
        <v>1</v>
      </c>
      <c r="O235" s="16">
        <f>IF(ISBLANK(ToxData!AZ235),"",ToxData!AZ235)</f>
        <v>1</v>
      </c>
    </row>
    <row r="236" spans="1:15" ht="28.8">
      <c r="A236" t="str">
        <f>IF(ISBLANK(ToxData!B236),"",ToxData!B236)</f>
        <v>111-15-9</v>
      </c>
      <c r="B236" s="94" t="str">
        <f>IF(ISBLANK(ToxData!C236),"",ToxData!C236)</f>
        <v>Ethylene glycol monoethyl ether acetate</v>
      </c>
      <c r="D236" s="61" t="str">
        <f>IF(ToxData!D236="","--",ToxData!D236)</f>
        <v>HI3</v>
      </c>
      <c r="E236" s="123" t="str">
        <f>IF(ISBLANK(ToxData!BD236),"",ToxData!BD236)</f>
        <v>--</v>
      </c>
      <c r="F236" s="193" t="str">
        <f t="shared" si="9"/>
        <v>--</v>
      </c>
      <c r="G236" s="124" t="str">
        <f>IF(ToxData!BE236="A", "A", IF(ToxData!BF236="--","--", IF(ToxData!BF236="","", ToxData!BF236)))</f>
        <v>--</v>
      </c>
      <c r="H236" s="123">
        <f>IF(ISBLANK(ToxData!BH236),"",ToxData!BH236)</f>
        <v>60</v>
      </c>
      <c r="I236" s="193">
        <f t="shared" si="10"/>
        <v>60</v>
      </c>
      <c r="J236" s="124" t="str">
        <f>IF(ToxData!BI236="A", "A", IF(ToxData!BJ236="--","--", IF(ToxData!BJ236="","", ToxData!BJ236)))</f>
        <v>P</v>
      </c>
      <c r="K236" s="120">
        <f>IF(ISBLANK(ToxData!BN236),"",ToxData!BN236)</f>
        <v>140</v>
      </c>
      <c r="L236" s="193">
        <f t="shared" si="11"/>
        <v>140</v>
      </c>
      <c r="M236" s="16" t="str">
        <f>IF(ISBLANK(ToxData!BO236),"",ToxData!BO236)</f>
        <v>O</v>
      </c>
      <c r="N236" s="16">
        <f>IF(ISBLANK(ToxData!AY236),"",ToxData!AY236)</f>
        <v>1</v>
      </c>
      <c r="O236" s="16">
        <f>IF(ISBLANK(ToxData!AZ236),"",ToxData!AZ236)</f>
        <v>1</v>
      </c>
    </row>
    <row r="237" spans="1:15">
      <c r="A237" t="str">
        <f>IF(ISBLANK(ToxData!B237),"",ToxData!B237)</f>
        <v>109-86-4</v>
      </c>
      <c r="B237" s="94" t="str">
        <f>IF(ISBLANK(ToxData!C237),"",ToxData!C237)</f>
        <v>Ethylene glycol monomethyl ether</v>
      </c>
      <c r="D237" s="61" t="str">
        <f>IF(ToxData!D237="","--",ToxData!D237)</f>
        <v>HI3</v>
      </c>
      <c r="E237" s="123" t="str">
        <f>IF(ISBLANK(ToxData!BD237),"",ToxData!BD237)</f>
        <v>--</v>
      </c>
      <c r="F237" s="193" t="str">
        <f t="shared" si="9"/>
        <v>--</v>
      </c>
      <c r="G237" s="124" t="str">
        <f>IF(ToxData!BE237="A", "A", IF(ToxData!BF237="--","--", IF(ToxData!BF237="","", ToxData!BF237)))</f>
        <v>--</v>
      </c>
      <c r="H237" s="123">
        <f>IF(ISBLANK(ToxData!BH237),"",ToxData!BH237)</f>
        <v>60</v>
      </c>
      <c r="I237" s="193">
        <f t="shared" si="10"/>
        <v>60</v>
      </c>
      <c r="J237" s="124" t="str">
        <f>IF(ToxData!BI237="A", "A", IF(ToxData!BJ237="--","--", IF(ToxData!BJ237="","", ToxData!BJ237)))</f>
        <v>O</v>
      </c>
      <c r="K237" s="120">
        <f>IF(ISBLANK(ToxData!BN237),"",ToxData!BN237)</f>
        <v>93</v>
      </c>
      <c r="L237" s="193">
        <f t="shared" si="11"/>
        <v>93</v>
      </c>
      <c r="M237" s="16" t="str">
        <f>IF(ISBLANK(ToxData!BO237),"",ToxData!BO237)</f>
        <v>O</v>
      </c>
      <c r="N237" s="16">
        <f>IF(ISBLANK(ToxData!AY237),"",ToxData!AY237)</f>
        <v>1</v>
      </c>
      <c r="O237" s="16">
        <f>IF(ISBLANK(ToxData!AZ237),"",ToxData!AZ237)</f>
        <v>1</v>
      </c>
    </row>
    <row r="238" spans="1:15" ht="28.8">
      <c r="A238" t="str">
        <f>IF(ISBLANK(ToxData!B238),"",ToxData!B238)</f>
        <v>110-49-6</v>
      </c>
      <c r="B238" s="94" t="str">
        <f>IF(ISBLANK(ToxData!C238),"",ToxData!C238)</f>
        <v>Ethylene glycol monomethyl ether acetate</v>
      </c>
      <c r="D238" s="61" t="str">
        <f>IF(ToxData!D238="","--",ToxData!D238)</f>
        <v>HI3</v>
      </c>
      <c r="E238" s="123" t="str">
        <f>IF(ISBLANK(ToxData!BD238),"",ToxData!BD238)</f>
        <v>--</v>
      </c>
      <c r="F238" s="193" t="str">
        <f t="shared" si="9"/>
        <v>--</v>
      </c>
      <c r="G238" s="124" t="str">
        <f>IF(ToxData!BE238="A", "A", IF(ToxData!BF238="--","--", IF(ToxData!BF238="","", ToxData!BF238)))</f>
        <v>--</v>
      </c>
      <c r="H238" s="123">
        <f>IF(ISBLANK(ToxData!BH238),"",ToxData!BH238)</f>
        <v>1</v>
      </c>
      <c r="I238" s="193">
        <f t="shared" si="10"/>
        <v>1</v>
      </c>
      <c r="J238" s="124" t="str">
        <f>IF(ToxData!BI238="A", "A", IF(ToxData!BJ238="--","--", IF(ToxData!BJ238="","", ToxData!BJ238)))</f>
        <v>P</v>
      </c>
      <c r="K238" s="120" t="str">
        <f>IF(ISBLANK(ToxData!BN238),"",ToxData!BN238)</f>
        <v/>
      </c>
      <c r="L238" s="193" t="str">
        <f t="shared" si="11"/>
        <v>--</v>
      </c>
      <c r="M238" s="16" t="str">
        <f>IF(ISBLANK(ToxData!BO238),"",ToxData!BO238)</f>
        <v/>
      </c>
      <c r="N238" s="16">
        <f>IF(ISBLANK(ToxData!AY238),"",ToxData!AY238)</f>
        <v>1</v>
      </c>
      <c r="O238" s="16">
        <f>IF(ISBLANK(ToxData!AZ238),"",ToxData!AZ238)</f>
        <v>1</v>
      </c>
    </row>
    <row r="239" spans="1:15" hidden="1">
      <c r="A239" t="str">
        <f>IF(ISBLANK(ToxData!B239),"",ToxData!B239)</f>
        <v>2807-30-9</v>
      </c>
      <c r="B239" s="94" t="str">
        <f>IF(ISBLANK(ToxData!C239),"",ToxData!C239)</f>
        <v>Ethylene glycol monopropyl ether</v>
      </c>
      <c r="E239" s="123" t="str">
        <f>IF(ISBLANK(ToxData!BD239),"",ToxData!BD239)</f>
        <v>--</v>
      </c>
      <c r="F239" s="193" t="str">
        <f t="shared" si="9"/>
        <v>--</v>
      </c>
      <c r="G239" s="124" t="str">
        <f>IF(ToxData!BE239="A", "A", IF(ToxData!BF239="--","--", IF(ToxData!BF239="","", ToxData!BF239)))</f>
        <v>--</v>
      </c>
      <c r="H239" s="123" t="str">
        <f>IF(ISBLANK(ToxData!BH239),"",ToxData!BH239)</f>
        <v>--</v>
      </c>
      <c r="I239" s="193" t="str">
        <f t="shared" si="10"/>
        <v>--</v>
      </c>
      <c r="J239" s="124" t="str">
        <f>IF(ToxData!BI239="A", "A", IF(ToxData!BJ239="--","--", IF(ToxData!BJ239="","", ToxData!BJ239)))</f>
        <v>--</v>
      </c>
      <c r="K239" s="120" t="str">
        <f>IF(ISBLANK(ToxData!BN239),"",ToxData!BN239)</f>
        <v/>
      </c>
      <c r="L239" s="193" t="str">
        <f t="shared" si="11"/>
        <v>--</v>
      </c>
      <c r="M239" s="16" t="str">
        <f>IF(ISBLANK(ToxData!BO239),"",ToxData!BO239)</f>
        <v/>
      </c>
      <c r="N239" s="16" t="str">
        <f>IF(ISBLANK(ToxData!AY239),"",ToxData!AY239)</f>
        <v/>
      </c>
      <c r="O239" s="16" t="str">
        <f>IF(ISBLANK(ToxData!AZ239),"",ToxData!AZ239)</f>
        <v/>
      </c>
    </row>
    <row r="240" spans="1:15" hidden="1">
      <c r="A240" t="str">
        <f>IF(ISBLANK(ToxData!B240),"",ToxData!B240)</f>
        <v>151-56-4</v>
      </c>
      <c r="B240" s="94" t="str">
        <f>IF(ISBLANK(ToxData!C240),"",ToxData!C240)</f>
        <v>Ethyleneimine (Aziridine)</v>
      </c>
      <c r="E240" s="123" t="str">
        <f>IF(ISBLANK(ToxData!BD240),"",ToxData!BD240)</f>
        <v>--</v>
      </c>
      <c r="F240" s="193" t="str">
        <f t="shared" si="9"/>
        <v>--</v>
      </c>
      <c r="G240" s="124" t="str">
        <f>IF(ToxData!BE240="A", "A", IF(ToxData!BF240="--","--", IF(ToxData!BF240="","", ToxData!BF240)))</f>
        <v>--</v>
      </c>
      <c r="H240" s="123" t="str">
        <f>IF(ISBLANK(ToxData!BH240),"",ToxData!BH240)</f>
        <v>--</v>
      </c>
      <c r="I240" s="193" t="str">
        <f t="shared" si="10"/>
        <v>--</v>
      </c>
      <c r="J240" s="124" t="str">
        <f>IF(ToxData!BI240="A", "A", IF(ToxData!BJ240="--","--", IF(ToxData!BJ240="","", ToxData!BJ240)))</f>
        <v>--</v>
      </c>
      <c r="K240" s="120" t="str">
        <f>IF(ISBLANK(ToxData!BN240),"",ToxData!BN240)</f>
        <v/>
      </c>
      <c r="L240" s="193" t="str">
        <f t="shared" si="11"/>
        <v>--</v>
      </c>
      <c r="M240" s="16" t="str">
        <f>IF(ISBLANK(ToxData!BO240),"",ToxData!BO240)</f>
        <v/>
      </c>
      <c r="N240" s="16" t="str">
        <f>IF(ISBLANK(ToxData!AY240),"",ToxData!AY240)</f>
        <v/>
      </c>
      <c r="O240" s="16" t="str">
        <f>IF(ISBLANK(ToxData!AZ240),"",ToxData!AZ240)</f>
        <v/>
      </c>
    </row>
    <row r="241" spans="1:15">
      <c r="A241" t="str">
        <f>IF(ISBLANK(ToxData!B241),"",ToxData!B241)</f>
        <v>75-21-8</v>
      </c>
      <c r="B241" s="94" t="str">
        <f>IF(ISBLANK(ToxData!C241),"",ToxData!C241)</f>
        <v>Ethylene oxide</v>
      </c>
      <c r="D241" s="61" t="str">
        <f>IF(ToxData!D241="","--",ToxData!D241)</f>
        <v>HI3</v>
      </c>
      <c r="E241" s="123">
        <f>IF(ISBLANK(ToxData!BD241),"",ToxData!BD241)</f>
        <v>3.3333333333333332E-4</v>
      </c>
      <c r="F241" s="193">
        <f t="shared" si="9"/>
        <v>3.3E-4</v>
      </c>
      <c r="G241" s="124" t="str">
        <f>IF(ToxData!BE241="A", "A", IF(ToxData!BF241="--","--", IF(ToxData!BF241="","", ToxData!BF241)))</f>
        <v>A</v>
      </c>
      <c r="H241" s="123">
        <f>IF(ISBLANK(ToxData!BH241),"",ToxData!BH241)</f>
        <v>30</v>
      </c>
      <c r="I241" s="193">
        <f t="shared" si="10"/>
        <v>30</v>
      </c>
      <c r="J241" s="124" t="str">
        <f>IF(ToxData!BI241="A", "A", IF(ToxData!BJ241="--","--", IF(ToxData!BJ241="","", ToxData!BJ241)))</f>
        <v>O</v>
      </c>
      <c r="K241" s="120">
        <f>IF(ISBLANK(ToxData!BN241),"",ToxData!BN241)</f>
        <v>160</v>
      </c>
      <c r="L241" s="193">
        <f t="shared" si="11"/>
        <v>160</v>
      </c>
      <c r="M241" s="16" t="str">
        <f>IF(ISBLANK(ToxData!BO241),"",ToxData!BO241)</f>
        <v>Tint</v>
      </c>
      <c r="N241" s="16">
        <f>IF(ISBLANK(ToxData!AY241),"",ToxData!AY241)</f>
        <v>1</v>
      </c>
      <c r="O241" s="16">
        <f>IF(ISBLANK(ToxData!AZ241),"",ToxData!AZ241)</f>
        <v>1</v>
      </c>
    </row>
    <row r="242" spans="1:15">
      <c r="A242" t="str">
        <f>IF(ISBLANK(ToxData!B242),"",ToxData!B242)</f>
        <v>96-45-7</v>
      </c>
      <c r="B242" s="94" t="str">
        <f>IF(ISBLANK(ToxData!C242),"",ToxData!C242)</f>
        <v>Ethylene thiourea</v>
      </c>
      <c r="D242" s="61" t="str">
        <f>IF(ToxData!D242="","--",ToxData!D242)</f>
        <v>--</v>
      </c>
      <c r="E242" s="123">
        <f>IF(ISBLANK(ToxData!BD242),"",ToxData!BD242)</f>
        <v>7.6923076923076927E-2</v>
      </c>
      <c r="F242" s="193">
        <f t="shared" si="9"/>
        <v>7.6999999999999999E-2</v>
      </c>
      <c r="G242" s="124" t="str">
        <f>IF(ToxData!BE242="A", "A", IF(ToxData!BF242="--","--", IF(ToxData!BF242="","", ToxData!BF242)))</f>
        <v>O</v>
      </c>
      <c r="H242" s="123" t="str">
        <f>IF(ISBLANK(ToxData!BH242),"",ToxData!BH242)</f>
        <v>--</v>
      </c>
      <c r="I242" s="193" t="str">
        <f t="shared" si="10"/>
        <v>--</v>
      </c>
      <c r="J242" s="124" t="str">
        <f>IF(ToxData!BI242="A", "A", IF(ToxData!BJ242="--","--", IF(ToxData!BJ242="","", ToxData!BJ242)))</f>
        <v>--</v>
      </c>
      <c r="K242" s="120" t="str">
        <f>IF(ISBLANK(ToxData!BN242),"",ToxData!BN242)</f>
        <v/>
      </c>
      <c r="L242" s="193" t="str">
        <f t="shared" si="11"/>
        <v>--</v>
      </c>
      <c r="M242" s="16" t="str">
        <f>IF(ISBLANK(ToxData!BO242),"",ToxData!BO242)</f>
        <v/>
      </c>
      <c r="N242" s="16">
        <f>IF(ISBLANK(ToxData!AY242),"",ToxData!AY242)</f>
        <v>1</v>
      </c>
      <c r="O242" s="16">
        <f>IF(ISBLANK(ToxData!AZ242),"",ToxData!AZ242)</f>
        <v>1</v>
      </c>
    </row>
    <row r="243" spans="1:15" hidden="1">
      <c r="A243" t="str">
        <f>IF(ISBLANK(ToxData!B243),"",ToxData!B243)</f>
        <v>10028-22-5</v>
      </c>
      <c r="B243" s="94" t="str">
        <f>IF(ISBLANK(ToxData!C243),"",ToxData!C243)</f>
        <v>Ferric Sulfate</v>
      </c>
      <c r="E243" s="123" t="str">
        <f>IF(ISBLANK(ToxData!BD243),"",ToxData!BD243)</f>
        <v>--</v>
      </c>
      <c r="F243" s="193" t="str">
        <f t="shared" si="9"/>
        <v>--</v>
      </c>
      <c r="G243" s="124" t="str">
        <f>IF(ToxData!BE243="A", "A", IF(ToxData!BF243="--","--", IF(ToxData!BF243="","", ToxData!BF243)))</f>
        <v>--</v>
      </c>
      <c r="H243" s="123" t="str">
        <f>IF(ISBLANK(ToxData!BH243),"",ToxData!BH243)</f>
        <v>--</v>
      </c>
      <c r="I243" s="193" t="str">
        <f t="shared" si="10"/>
        <v>--</v>
      </c>
      <c r="J243" s="124" t="str">
        <f>IF(ToxData!BI243="A", "A", IF(ToxData!BJ243="--","--", IF(ToxData!BJ243="","", ToxData!BJ243)))</f>
        <v>--</v>
      </c>
      <c r="K243" s="120" t="str">
        <f>IF(ISBLANK(ToxData!BN243),"",ToxData!BN243)</f>
        <v/>
      </c>
      <c r="L243" s="193" t="str">
        <f t="shared" si="11"/>
        <v>--</v>
      </c>
      <c r="M243" s="16" t="str">
        <f>IF(ISBLANK(ToxData!BO243),"",ToxData!BO243)</f>
        <v/>
      </c>
      <c r="N243" s="16" t="str">
        <f>IF(ISBLANK(ToxData!AY243),"",ToxData!AY243)</f>
        <v/>
      </c>
      <c r="O243" s="16" t="str">
        <f>IF(ISBLANK(ToxData!AZ243),"",ToxData!AZ243)</f>
        <v/>
      </c>
    </row>
    <row r="244" spans="1:15">
      <c r="A244">
        <f>IF(ISBLANK(ToxData!B244),"",ToxData!B244)</f>
        <v>239</v>
      </c>
      <c r="B244" s="94" t="str">
        <f>IF(ISBLANK(ToxData!C244),"",ToxData!C244)</f>
        <v>Fluorides</v>
      </c>
      <c r="D244" s="61" t="str">
        <f>IF(ToxData!D244="","--",ToxData!D244)</f>
        <v>HI3</v>
      </c>
      <c r="E244" s="123" t="str">
        <f>IF(ISBLANK(ToxData!BD244),"",ToxData!BD244)</f>
        <v>--</v>
      </c>
      <c r="F244" s="193" t="str">
        <f t="shared" si="9"/>
        <v>--</v>
      </c>
      <c r="G244" s="124" t="str">
        <f>IF(ToxData!BE244="A", "A", IF(ToxData!BF244="--","--", IF(ToxData!BF244="","", ToxData!BF244)))</f>
        <v>--</v>
      </c>
      <c r="H244" s="123">
        <f>IF(ISBLANK(ToxData!BH244),"",ToxData!BH244)</f>
        <v>13</v>
      </c>
      <c r="I244" s="193">
        <f t="shared" si="10"/>
        <v>13</v>
      </c>
      <c r="J244" s="124" t="str">
        <f>IF(ToxData!BI244="A", "A", IF(ToxData!BJ244="--","--", IF(ToxData!BJ244="","", ToxData!BJ244)))</f>
        <v>A</v>
      </c>
      <c r="K244" s="120">
        <f>IF(ISBLANK(ToxData!BN244),"",ToxData!BN244)</f>
        <v>240</v>
      </c>
      <c r="L244" s="193">
        <f t="shared" si="11"/>
        <v>240</v>
      </c>
      <c r="M244" s="16" t="str">
        <f>IF(ISBLANK(ToxData!BO244),"",ToxData!BO244)</f>
        <v>O</v>
      </c>
      <c r="N244" s="16">
        <f>IF(ISBLANK(ToxData!AY244),"",ToxData!AY244)</f>
        <v>1</v>
      </c>
      <c r="O244" s="16">
        <f>IF(ISBLANK(ToxData!AZ244),"",ToxData!AZ244)</f>
        <v>1</v>
      </c>
    </row>
    <row r="245" spans="1:15">
      <c r="A245" t="str">
        <f>IF(ISBLANK(ToxData!B245),"",ToxData!B245)</f>
        <v>7782-41-4</v>
      </c>
      <c r="B245" s="94" t="str">
        <f>IF(ISBLANK(ToxData!C245),"",ToxData!C245)</f>
        <v>Fluorine gas</v>
      </c>
      <c r="D245" s="61" t="str">
        <f>IF(ToxData!D245="","--",ToxData!D245)</f>
        <v>HI3</v>
      </c>
      <c r="E245" s="123" t="str">
        <f>IF(ISBLANK(ToxData!BD245),"",ToxData!BD245)</f>
        <v>--</v>
      </c>
      <c r="F245" s="193" t="str">
        <f t="shared" si="9"/>
        <v>--</v>
      </c>
      <c r="G245" s="124" t="str">
        <f>IF(ToxData!BE245="A", "A", IF(ToxData!BF245="--","--", IF(ToxData!BF245="","", ToxData!BF245)))</f>
        <v>--</v>
      </c>
      <c r="H245" s="123" t="str">
        <f>IF(ISBLANK(ToxData!BH245),"",ToxData!BH245)</f>
        <v>--</v>
      </c>
      <c r="I245" s="193" t="str">
        <f t="shared" si="10"/>
        <v>--</v>
      </c>
      <c r="J245" s="124" t="str">
        <f>IF(ToxData!BI245="A", "A", IF(ToxData!BJ245="--","--", IF(ToxData!BJ245="","", ToxData!BJ245)))</f>
        <v>--</v>
      </c>
      <c r="K245" s="120">
        <f>IF(ISBLANK(ToxData!BN245),"",ToxData!BN245)</f>
        <v>16</v>
      </c>
      <c r="L245" s="193">
        <f t="shared" si="11"/>
        <v>16</v>
      </c>
      <c r="M245" s="16" t="str">
        <f>IF(ISBLANK(ToxData!BO245),"",ToxData!BO245)</f>
        <v>T</v>
      </c>
      <c r="N245" s="16">
        <f>IF(ISBLANK(ToxData!AY245),"",ToxData!AY245)</f>
        <v>1</v>
      </c>
      <c r="O245" s="16">
        <f>IF(ISBLANK(ToxData!AZ245),"",ToxData!AZ245)</f>
        <v>1</v>
      </c>
    </row>
    <row r="246" spans="1:15">
      <c r="A246" t="str">
        <f>IF(ISBLANK(ToxData!B246),"",ToxData!B246)</f>
        <v>50-00-0</v>
      </c>
      <c r="B246" s="94" t="str">
        <f>IF(ISBLANK(ToxData!C246),"",ToxData!C246)</f>
        <v>Formaldehyde</v>
      </c>
      <c r="D246" s="61" t="str">
        <f>IF(ToxData!D246="","--",ToxData!D246)</f>
        <v>HI3</v>
      </c>
      <c r="E246" s="123">
        <f>IF(ISBLANK(ToxData!BD246),"",ToxData!BD246)</f>
        <v>0.16666666666666666</v>
      </c>
      <c r="F246" s="193">
        <f t="shared" si="9"/>
        <v>0.17</v>
      </c>
      <c r="G246" s="124" t="str">
        <f>IF(ToxData!BE246="A", "A", IF(ToxData!BF246="--","--", IF(ToxData!BF246="","", ToxData!BF246)))</f>
        <v>A</v>
      </c>
      <c r="H246" s="123">
        <f>IF(ISBLANK(ToxData!BH246),"",ToxData!BH246)</f>
        <v>9</v>
      </c>
      <c r="I246" s="193">
        <f t="shared" si="10"/>
        <v>9</v>
      </c>
      <c r="J246" s="124" t="str">
        <f>IF(ToxData!BI246="A", "A", IF(ToxData!BJ246="--","--", IF(ToxData!BJ246="","", ToxData!BJ246)))</f>
        <v>O</v>
      </c>
      <c r="K246" s="120">
        <f>IF(ISBLANK(ToxData!BN246),"",ToxData!BN246)</f>
        <v>49</v>
      </c>
      <c r="L246" s="193">
        <f t="shared" si="11"/>
        <v>49</v>
      </c>
      <c r="M246" s="16" t="str">
        <f>IF(ISBLANK(ToxData!BO246),"",ToxData!BO246)</f>
        <v>T</v>
      </c>
      <c r="N246" s="16">
        <f>IF(ISBLANK(ToxData!AY246),"",ToxData!AY246)</f>
        <v>1</v>
      </c>
      <c r="O246" s="16">
        <f>IF(ISBLANK(ToxData!AZ246),"",ToxData!AZ246)</f>
        <v>1</v>
      </c>
    </row>
    <row r="247" spans="1:15" hidden="1">
      <c r="A247" t="str">
        <f>IF(ISBLANK(ToxData!B247),"",ToxData!B247)</f>
        <v>110-00-9</v>
      </c>
      <c r="B247" s="94" t="str">
        <f>IF(ISBLANK(ToxData!C247),"",ToxData!C247)</f>
        <v>Furan</v>
      </c>
      <c r="E247" s="123" t="str">
        <f>IF(ISBLANK(ToxData!BD247),"",ToxData!BD247)</f>
        <v>--</v>
      </c>
      <c r="F247" s="193" t="str">
        <f t="shared" si="9"/>
        <v>--</v>
      </c>
      <c r="G247" s="124" t="str">
        <f>IF(ToxData!BE247="A", "A", IF(ToxData!BF247="--","--", IF(ToxData!BF247="","", ToxData!BF247)))</f>
        <v>--</v>
      </c>
      <c r="H247" s="123" t="str">
        <f>IF(ISBLANK(ToxData!BH247),"",ToxData!BH247)</f>
        <v>--</v>
      </c>
      <c r="I247" s="193" t="str">
        <f t="shared" si="10"/>
        <v>--</v>
      </c>
      <c r="J247" s="124" t="str">
        <f>IF(ToxData!BI247="A", "A", IF(ToxData!BJ247="--","--", IF(ToxData!BJ247="","", ToxData!BJ247)))</f>
        <v>--</v>
      </c>
      <c r="K247" s="120" t="str">
        <f>IF(ISBLANK(ToxData!BN247),"",ToxData!BN247)</f>
        <v/>
      </c>
      <c r="L247" s="193" t="str">
        <f t="shared" si="11"/>
        <v>--</v>
      </c>
      <c r="M247" s="16" t="str">
        <f>IF(ISBLANK(ToxData!BO247),"",ToxData!BO247)</f>
        <v/>
      </c>
      <c r="N247" s="16" t="str">
        <f>IF(ISBLANK(ToxData!AY247),"",ToxData!AY247)</f>
        <v/>
      </c>
      <c r="O247" s="16" t="str">
        <f>IF(ISBLANK(ToxData!AZ247),"",ToxData!AZ247)</f>
        <v/>
      </c>
    </row>
    <row r="248" spans="1:15" hidden="1">
      <c r="A248" t="str">
        <f>IF(ISBLANK(ToxData!B248),"",ToxData!B248)</f>
        <v>60568-05-0</v>
      </c>
      <c r="B248" s="94" t="str">
        <f>IF(ISBLANK(ToxData!C248),"",ToxData!C248)</f>
        <v>Furmecyclox</v>
      </c>
      <c r="E248" s="123" t="str">
        <f>IF(ISBLANK(ToxData!BD248),"",ToxData!BD248)</f>
        <v>--</v>
      </c>
      <c r="F248" s="193" t="str">
        <f t="shared" si="9"/>
        <v>--</v>
      </c>
      <c r="G248" s="124" t="str">
        <f>IF(ToxData!BE248="A", "A", IF(ToxData!BF248="--","--", IF(ToxData!BF248="","", ToxData!BF248)))</f>
        <v>--</v>
      </c>
      <c r="H248" s="123" t="str">
        <f>IF(ISBLANK(ToxData!BH248),"",ToxData!BH248)</f>
        <v>--</v>
      </c>
      <c r="I248" s="193" t="str">
        <f t="shared" si="10"/>
        <v>--</v>
      </c>
      <c r="J248" s="124" t="str">
        <f>IF(ToxData!BI248="A", "A", IF(ToxData!BJ248="--","--", IF(ToxData!BJ248="","", ToxData!BJ248)))</f>
        <v>--</v>
      </c>
      <c r="K248" s="120" t="str">
        <f>IF(ISBLANK(ToxData!BN248),"",ToxData!BN248)</f>
        <v/>
      </c>
      <c r="L248" s="193" t="str">
        <f t="shared" si="11"/>
        <v>--</v>
      </c>
      <c r="M248" s="16" t="str">
        <f>IF(ISBLANK(ToxData!BO248),"",ToxData!BO248)</f>
        <v/>
      </c>
      <c r="N248" s="16" t="str">
        <f>IF(ISBLANK(ToxData!AY248),"",ToxData!AY248)</f>
        <v/>
      </c>
      <c r="O248" s="16" t="str">
        <f>IF(ISBLANK(ToxData!AZ248),"",ToxData!AZ248)</f>
        <v/>
      </c>
    </row>
    <row r="249" spans="1:15" hidden="1">
      <c r="A249" t="str">
        <f>IF(ISBLANK(ToxData!B249),"",ToxData!B249)</f>
        <v>3688-53-7</v>
      </c>
      <c r="B249" s="94" t="str">
        <f>IF(ISBLANK(ToxData!C249),"",ToxData!C249)</f>
        <v>Furylfuramide</v>
      </c>
      <c r="E249" s="123" t="str">
        <f>IF(ISBLANK(ToxData!BD249),"",ToxData!BD249)</f>
        <v>--</v>
      </c>
      <c r="F249" s="193" t="str">
        <f t="shared" si="9"/>
        <v>--</v>
      </c>
      <c r="G249" s="124" t="str">
        <f>IF(ToxData!BE249="A", "A", IF(ToxData!BF249="--","--", IF(ToxData!BF249="","", ToxData!BF249)))</f>
        <v>--</v>
      </c>
      <c r="H249" s="123" t="str">
        <f>IF(ISBLANK(ToxData!BH249),"",ToxData!BH249)</f>
        <v>--</v>
      </c>
      <c r="I249" s="193" t="str">
        <f t="shared" si="10"/>
        <v>--</v>
      </c>
      <c r="J249" s="124" t="str">
        <f>IF(ToxData!BI249="A", "A", IF(ToxData!BJ249="--","--", IF(ToxData!BJ249="","", ToxData!BJ249)))</f>
        <v>--</v>
      </c>
      <c r="K249" s="120" t="str">
        <f>IF(ISBLANK(ToxData!BN249),"",ToxData!BN249)</f>
        <v/>
      </c>
      <c r="L249" s="193" t="str">
        <f t="shared" si="11"/>
        <v>--</v>
      </c>
      <c r="M249" s="16" t="str">
        <f>IF(ISBLANK(ToxData!BO249),"",ToxData!BO249)</f>
        <v/>
      </c>
      <c r="N249" s="16" t="str">
        <f>IF(ISBLANK(ToxData!AY249),"",ToxData!AY249)</f>
        <v/>
      </c>
      <c r="O249" s="16" t="str">
        <f>IF(ISBLANK(ToxData!AZ249),"",ToxData!AZ249)</f>
        <v/>
      </c>
    </row>
    <row r="250" spans="1:15" hidden="1">
      <c r="A250">
        <f>IF(ISBLANK(ToxData!B250),"",ToxData!B250)</f>
        <v>352</v>
      </c>
      <c r="B250" s="94" t="str">
        <f>IF(ISBLANK(ToxData!C250),"",ToxData!C250)</f>
        <v>Glasswool fibers</v>
      </c>
      <c r="E250" s="123" t="str">
        <f>IF(ISBLANK(ToxData!BD250),"",ToxData!BD250)</f>
        <v>--</v>
      </c>
      <c r="F250" s="193" t="str">
        <f t="shared" si="9"/>
        <v>--</v>
      </c>
      <c r="G250" s="124" t="str">
        <f>IF(ToxData!BE250="A", "A", IF(ToxData!BF250="--","--", IF(ToxData!BF250="","", ToxData!BF250)))</f>
        <v>--</v>
      </c>
      <c r="H250" s="123" t="str">
        <f>IF(ISBLANK(ToxData!BH250),"",ToxData!BH250)</f>
        <v>--</v>
      </c>
      <c r="I250" s="193" t="str">
        <f t="shared" si="10"/>
        <v>--</v>
      </c>
      <c r="J250" s="124" t="str">
        <f>IF(ToxData!BI250="A", "A", IF(ToxData!BJ250="--","--", IF(ToxData!BJ250="","", ToxData!BJ250)))</f>
        <v>--</v>
      </c>
      <c r="K250" s="120" t="str">
        <f>IF(ISBLANK(ToxData!BN250),"",ToxData!BN250)</f>
        <v/>
      </c>
      <c r="L250" s="193" t="str">
        <f t="shared" si="11"/>
        <v>--</v>
      </c>
      <c r="M250" s="16" t="str">
        <f>IF(ISBLANK(ToxData!BO250),"",ToxData!BO250)</f>
        <v/>
      </c>
      <c r="N250" s="16" t="str">
        <f>IF(ISBLANK(ToxData!AY250),"",ToxData!AY250)</f>
        <v/>
      </c>
      <c r="O250" s="16" t="str">
        <f>IF(ISBLANK(ToxData!AZ250),"",ToxData!AZ250)</f>
        <v/>
      </c>
    </row>
    <row r="251" spans="1:15">
      <c r="A251" t="str">
        <f>IF(ISBLANK(ToxData!B251),"",ToxData!B251)</f>
        <v>111-30-8</v>
      </c>
      <c r="B251" s="48" t="str">
        <f>IF(ISBLANK(ToxData!C251),"",ToxData!C251)</f>
        <v>Glutaraldehyde</v>
      </c>
      <c r="D251" s="61" t="str">
        <f>IF(ToxData!D251="","--",ToxData!D251)</f>
        <v>HI5</v>
      </c>
      <c r="E251" s="123" t="str">
        <f>IF(ISBLANK(ToxData!BD251),"",ToxData!BD251)</f>
        <v>--</v>
      </c>
      <c r="F251" s="193" t="str">
        <f t="shared" si="9"/>
        <v>--</v>
      </c>
      <c r="G251" s="124" t="str">
        <f>IF(ToxData!BE251="A", "A", IF(ToxData!BF251="--","--", IF(ToxData!BF251="","", ToxData!BF251)))</f>
        <v>--</v>
      </c>
      <c r="H251" s="123">
        <f>IF(ISBLANK(ToxData!BH251),"",ToxData!BH251)</f>
        <v>0.08</v>
      </c>
      <c r="I251" s="193">
        <f t="shared" si="10"/>
        <v>0.08</v>
      </c>
      <c r="J251" s="124" t="str">
        <f>IF(ToxData!BI251="A", "A", IF(ToxData!BJ251="--","--", IF(ToxData!BJ251="","", ToxData!BJ251)))</f>
        <v>O</v>
      </c>
      <c r="K251" s="120">
        <f>IF(ISBLANK(ToxData!BN251),"",ToxData!BN251)</f>
        <v>4.0999999999999996</v>
      </c>
      <c r="L251" s="193">
        <f t="shared" si="11"/>
        <v>4.0999999999999996</v>
      </c>
      <c r="M251" s="16" t="str">
        <f>IF(ISBLANK(ToxData!BO251),"",ToxData!BO251)</f>
        <v>T</v>
      </c>
      <c r="N251" s="16">
        <f>IF(ISBLANK(ToxData!AY251),"",ToxData!AY251)</f>
        <v>1</v>
      </c>
      <c r="O251" s="16">
        <f>IF(ISBLANK(ToxData!AZ251),"",ToxData!AZ251)</f>
        <v>1</v>
      </c>
    </row>
    <row r="252" spans="1:15" hidden="1">
      <c r="A252" t="str">
        <f>IF(ISBLANK(ToxData!B252),"",ToxData!B252)</f>
        <v>67730-11-4</v>
      </c>
      <c r="B252" s="94" t="str">
        <f>IF(ISBLANK(ToxData!C252),"",ToxData!C252)</f>
        <v>Glu-P-1</v>
      </c>
      <c r="E252" s="123" t="str">
        <f>IF(ISBLANK(ToxData!BD252),"",ToxData!BD252)</f>
        <v>--</v>
      </c>
      <c r="F252" s="193" t="str">
        <f t="shared" si="9"/>
        <v>--</v>
      </c>
      <c r="G252" s="124" t="str">
        <f>IF(ToxData!BE252="A", "A", IF(ToxData!BF252="--","--", IF(ToxData!BF252="","", ToxData!BF252)))</f>
        <v>--</v>
      </c>
      <c r="H252" s="123" t="str">
        <f>IF(ISBLANK(ToxData!BH252),"",ToxData!BH252)</f>
        <v>--</v>
      </c>
      <c r="I252" s="193" t="str">
        <f t="shared" si="10"/>
        <v>--</v>
      </c>
      <c r="J252" s="124" t="str">
        <f>IF(ToxData!BI252="A", "A", IF(ToxData!BJ252="--","--", IF(ToxData!BJ252="","", ToxData!BJ252)))</f>
        <v>--</v>
      </c>
      <c r="K252" s="120" t="str">
        <f>IF(ISBLANK(ToxData!BN252),"",ToxData!BN252)</f>
        <v/>
      </c>
      <c r="L252" s="193" t="str">
        <f t="shared" si="11"/>
        <v>--</v>
      </c>
      <c r="M252" s="16" t="str">
        <f>IF(ISBLANK(ToxData!BO252),"",ToxData!BO252)</f>
        <v/>
      </c>
      <c r="N252" s="16" t="str">
        <f>IF(ISBLANK(ToxData!AY252),"",ToxData!AY252)</f>
        <v/>
      </c>
      <c r="O252" s="16" t="str">
        <f>IF(ISBLANK(ToxData!AZ252),"",ToxData!AZ252)</f>
        <v/>
      </c>
    </row>
    <row r="253" spans="1:15" hidden="1">
      <c r="A253" t="str">
        <f>IF(ISBLANK(ToxData!B253),"",ToxData!B253)</f>
        <v>67730-10-3</v>
      </c>
      <c r="B253" s="94" t="str">
        <f>IF(ISBLANK(ToxData!C253),"",ToxData!C253)</f>
        <v>Glu-P-2</v>
      </c>
      <c r="E253" s="123" t="str">
        <f>IF(ISBLANK(ToxData!BD253),"",ToxData!BD253)</f>
        <v>--</v>
      </c>
      <c r="F253" s="193" t="str">
        <f t="shared" si="9"/>
        <v>--</v>
      </c>
      <c r="G253" s="124" t="str">
        <f>IF(ToxData!BE253="A", "A", IF(ToxData!BF253="--","--", IF(ToxData!BF253="","", ToxData!BF253)))</f>
        <v>--</v>
      </c>
      <c r="H253" s="123" t="str">
        <f>IF(ISBLANK(ToxData!BH253),"",ToxData!BH253)</f>
        <v>--</v>
      </c>
      <c r="I253" s="193" t="str">
        <f t="shared" si="10"/>
        <v>--</v>
      </c>
      <c r="J253" s="124" t="str">
        <f>IF(ToxData!BI253="A", "A", IF(ToxData!BJ253="--","--", IF(ToxData!BJ253="","", ToxData!BJ253)))</f>
        <v>--</v>
      </c>
      <c r="K253" s="120" t="str">
        <f>IF(ISBLANK(ToxData!BN253),"",ToxData!BN253)</f>
        <v/>
      </c>
      <c r="L253" s="193" t="str">
        <f t="shared" si="11"/>
        <v>--</v>
      </c>
      <c r="M253" s="16" t="str">
        <f>IF(ISBLANK(ToxData!BO253),"",ToxData!BO253)</f>
        <v/>
      </c>
      <c r="N253" s="16" t="str">
        <f>IF(ISBLANK(ToxData!AY253),"",ToxData!AY253)</f>
        <v/>
      </c>
      <c r="O253" s="16" t="str">
        <f>IF(ISBLANK(ToxData!AZ253),"",ToxData!AZ253)</f>
        <v/>
      </c>
    </row>
    <row r="254" spans="1:15" hidden="1">
      <c r="A254" t="str">
        <f>IF(ISBLANK(ToxData!B254),"",ToxData!B254)</f>
        <v>16568-02-8</v>
      </c>
      <c r="B254" s="94" t="str">
        <f>IF(ISBLANK(ToxData!C254),"",ToxData!C254)</f>
        <v>Gyromitrin</v>
      </c>
      <c r="E254" s="123" t="str">
        <f>IF(ISBLANK(ToxData!BD254),"",ToxData!BD254)</f>
        <v>--</v>
      </c>
      <c r="F254" s="193" t="str">
        <f t="shared" si="9"/>
        <v>--</v>
      </c>
      <c r="G254" s="124" t="str">
        <f>IF(ToxData!BE254="A", "A", IF(ToxData!BF254="--","--", IF(ToxData!BF254="","", ToxData!BF254)))</f>
        <v>--</v>
      </c>
      <c r="H254" s="123" t="str">
        <f>IF(ISBLANK(ToxData!BH254),"",ToxData!BH254)</f>
        <v>--</v>
      </c>
      <c r="I254" s="193" t="str">
        <f t="shared" si="10"/>
        <v>--</v>
      </c>
      <c r="J254" s="124" t="str">
        <f>IF(ToxData!BI254="A", "A", IF(ToxData!BJ254="--","--", IF(ToxData!BJ254="","", ToxData!BJ254)))</f>
        <v>--</v>
      </c>
      <c r="K254" s="120" t="str">
        <f>IF(ISBLANK(ToxData!BN254),"",ToxData!BN254)</f>
        <v/>
      </c>
      <c r="L254" s="193" t="str">
        <f t="shared" si="11"/>
        <v>--</v>
      </c>
      <c r="M254" s="16" t="str">
        <f>IF(ISBLANK(ToxData!BO254),"",ToxData!BO254)</f>
        <v/>
      </c>
      <c r="N254" s="16" t="str">
        <f>IF(ISBLANK(ToxData!AY254),"",ToxData!AY254)</f>
        <v/>
      </c>
      <c r="O254" s="16" t="str">
        <f>IF(ISBLANK(ToxData!AZ254),"",ToxData!AZ254)</f>
        <v/>
      </c>
    </row>
    <row r="255" spans="1:15" hidden="1">
      <c r="A255" t="str">
        <f>IF(ISBLANK(ToxData!B255),"",ToxData!B255)</f>
        <v>2784-94-3</v>
      </c>
      <c r="B255" s="94" t="str">
        <f>IF(ISBLANK(ToxData!C255),"",ToxData!C255)</f>
        <v>HC Blue 1</v>
      </c>
      <c r="E255" s="123" t="str">
        <f>IF(ISBLANK(ToxData!BD255),"",ToxData!BD255)</f>
        <v>--</v>
      </c>
      <c r="F255" s="193" t="str">
        <f t="shared" si="9"/>
        <v>--</v>
      </c>
      <c r="G255" s="124" t="str">
        <f>IF(ToxData!BE255="A", "A", IF(ToxData!BF255="--","--", IF(ToxData!BF255="","", ToxData!BF255)))</f>
        <v>--</v>
      </c>
      <c r="H255" s="123" t="str">
        <f>IF(ISBLANK(ToxData!BH255),"",ToxData!BH255)</f>
        <v>--</v>
      </c>
      <c r="I255" s="193" t="str">
        <f t="shared" si="10"/>
        <v>--</v>
      </c>
      <c r="J255" s="124" t="str">
        <f>IF(ToxData!BI255="A", "A", IF(ToxData!BJ255="--","--", IF(ToxData!BJ255="","", ToxData!BJ255)))</f>
        <v>--</v>
      </c>
      <c r="K255" s="120" t="str">
        <f>IF(ISBLANK(ToxData!BN255),"",ToxData!BN255)</f>
        <v/>
      </c>
      <c r="L255" s="193" t="str">
        <f t="shared" si="11"/>
        <v>--</v>
      </c>
      <c r="M255" s="16" t="str">
        <f>IF(ISBLANK(ToxData!BO255),"",ToxData!BO255)</f>
        <v/>
      </c>
      <c r="N255" s="16" t="str">
        <f>IF(ISBLANK(ToxData!AY255),"",ToxData!AY255)</f>
        <v/>
      </c>
      <c r="O255" s="16" t="str">
        <f>IF(ISBLANK(ToxData!AZ255),"",ToxData!AZ255)</f>
        <v/>
      </c>
    </row>
    <row r="256" spans="1:15">
      <c r="A256" t="str">
        <f>IF(ISBLANK(ToxData!B256),"",ToxData!B256)</f>
        <v>76-44-8</v>
      </c>
      <c r="B256" s="94" t="str">
        <f>IF(ISBLANK(ToxData!C256),"",ToxData!C256)</f>
        <v>Heptachlor</v>
      </c>
      <c r="D256" s="61" t="str">
        <f>IF(ToxData!D256="","--",ToxData!D256)</f>
        <v>--</v>
      </c>
      <c r="E256" s="123">
        <f>IF(ISBLANK(ToxData!BD256),"",ToxData!BD256)</f>
        <v>7.6923076923076923E-4</v>
      </c>
      <c r="F256" s="193">
        <f t="shared" si="9"/>
        <v>7.6999999999999996E-4</v>
      </c>
      <c r="G256" s="124" t="str">
        <f>IF(ToxData!BE256="A", "A", IF(ToxData!BF256="--","--", IF(ToxData!BF256="","", ToxData!BF256)))</f>
        <v>I</v>
      </c>
      <c r="H256" s="123" t="str">
        <f>IF(ISBLANK(ToxData!BH256),"",ToxData!BH256)</f>
        <v>--</v>
      </c>
      <c r="I256" s="193" t="str">
        <f t="shared" si="10"/>
        <v>--</v>
      </c>
      <c r="J256" s="124" t="str">
        <f>IF(ToxData!BI256="A", "A", IF(ToxData!BJ256="--","--", IF(ToxData!BJ256="","", ToxData!BJ256)))</f>
        <v>--</v>
      </c>
      <c r="K256" s="120" t="str">
        <f>IF(ISBLANK(ToxData!BN256),"",ToxData!BN256)</f>
        <v/>
      </c>
      <c r="L256" s="193" t="str">
        <f t="shared" si="11"/>
        <v>--</v>
      </c>
      <c r="M256" s="16" t="str">
        <f>IF(ISBLANK(ToxData!BO256),"",ToxData!BO256)</f>
        <v/>
      </c>
      <c r="N256" s="16">
        <f>IF(ISBLANK(ToxData!AY256),"",ToxData!AY256)</f>
        <v>1</v>
      </c>
      <c r="O256" s="16">
        <f>IF(ISBLANK(ToxData!AZ256),"",ToxData!AZ256)</f>
        <v>1</v>
      </c>
    </row>
    <row r="257" spans="1:15">
      <c r="A257" t="str">
        <f>IF(ISBLANK(ToxData!B257),"",ToxData!B257)</f>
        <v>1024-57-3</v>
      </c>
      <c r="B257" s="94" t="str">
        <f>IF(ISBLANK(ToxData!C257),"",ToxData!C257)</f>
        <v>Heptachlor epoxide</v>
      </c>
      <c r="D257" s="61" t="str">
        <f>IF(ToxData!D257="","--",ToxData!D257)</f>
        <v>--</v>
      </c>
      <c r="E257" s="123">
        <f>IF(ISBLANK(ToxData!BD257),"",ToxData!BD257)</f>
        <v>3.8461538461538462E-4</v>
      </c>
      <c r="F257" s="193">
        <f t="shared" si="9"/>
        <v>3.8000000000000002E-4</v>
      </c>
      <c r="G257" s="124" t="str">
        <f>IF(ToxData!BE257="A", "A", IF(ToxData!BF257="--","--", IF(ToxData!BF257="","", ToxData!BF257)))</f>
        <v>I</v>
      </c>
      <c r="H257" s="123" t="str">
        <f>IF(ISBLANK(ToxData!BH257),"",ToxData!BH257)</f>
        <v>--</v>
      </c>
      <c r="I257" s="193" t="str">
        <f t="shared" si="10"/>
        <v>--</v>
      </c>
      <c r="J257" s="124" t="str">
        <f>IF(ToxData!BI257="A", "A", IF(ToxData!BJ257="--","--", IF(ToxData!BJ257="","", ToxData!BJ257)))</f>
        <v>--</v>
      </c>
      <c r="K257" s="120" t="str">
        <f>IF(ISBLANK(ToxData!BN257),"",ToxData!BN257)</f>
        <v/>
      </c>
      <c r="L257" s="193" t="str">
        <f t="shared" si="11"/>
        <v>--</v>
      </c>
      <c r="M257" s="16" t="str">
        <f>IF(ISBLANK(ToxData!BO257),"",ToxData!BO257)</f>
        <v/>
      </c>
      <c r="N257" s="16">
        <f>IF(ISBLANK(ToxData!AY257),"",ToxData!AY257)</f>
        <v>1</v>
      </c>
      <c r="O257" s="16">
        <f>IF(ISBLANK(ToxData!AZ257),"",ToxData!AZ257)</f>
        <v>1</v>
      </c>
    </row>
    <row r="258" spans="1:15">
      <c r="A258" t="str">
        <f>IF(ISBLANK(ToxData!B258),"",ToxData!B258)</f>
        <v>118-74-1</v>
      </c>
      <c r="B258" s="94" t="str">
        <f>IF(ISBLANK(ToxData!C258),"",ToxData!C258)</f>
        <v>Hexachlorobenzene</v>
      </c>
      <c r="D258" s="61" t="str">
        <f>IF(ToxData!D258="","--",ToxData!D258)</f>
        <v>--</v>
      </c>
      <c r="E258" s="123">
        <f>IF(ISBLANK(ToxData!BD258),"",ToxData!BD258)</f>
        <v>1.9607843137254902E-3</v>
      </c>
      <c r="F258" s="193">
        <f t="shared" si="9"/>
        <v>2E-3</v>
      </c>
      <c r="G258" s="124" t="str">
        <f>IF(ToxData!BE258="A", "A", IF(ToxData!BF258="--","--", IF(ToxData!BF258="","", ToxData!BF258)))</f>
        <v>O</v>
      </c>
      <c r="H258" s="123" t="str">
        <f>IF(ISBLANK(ToxData!BH258),"",ToxData!BH258)</f>
        <v>--</v>
      </c>
      <c r="I258" s="193" t="str">
        <f t="shared" si="10"/>
        <v>--</v>
      </c>
      <c r="J258" s="124" t="str">
        <f>IF(ToxData!BI258="A", "A", IF(ToxData!BJ258="--","--", IF(ToxData!BJ258="","", ToxData!BJ258)))</f>
        <v>--</v>
      </c>
      <c r="K258" s="120" t="str">
        <f>IF(ISBLANK(ToxData!BN258),"",ToxData!BN258)</f>
        <v/>
      </c>
      <c r="L258" s="193" t="str">
        <f t="shared" si="11"/>
        <v>--</v>
      </c>
      <c r="M258" s="16" t="str">
        <f>IF(ISBLANK(ToxData!BO258),"",ToxData!BO258)</f>
        <v/>
      </c>
      <c r="N258" s="16">
        <f>IF(ISBLANK(ToxData!AY258),"",ToxData!AY258)</f>
        <v>1</v>
      </c>
      <c r="O258" s="16">
        <f>IF(ISBLANK(ToxData!AZ258),"",ToxData!AZ258)</f>
        <v>1</v>
      </c>
    </row>
    <row r="259" spans="1:15">
      <c r="A259" t="str">
        <f>IF(ISBLANK(ToxData!B259),"",ToxData!B259)</f>
        <v>87-68-3</v>
      </c>
      <c r="B259" s="94" t="str">
        <f>IF(ISBLANK(ToxData!C259),"",ToxData!C259)</f>
        <v>Hexachlorobutadiene</v>
      </c>
      <c r="D259" s="61" t="str">
        <f>IF(ToxData!D259="","--",ToxData!D259)</f>
        <v>--</v>
      </c>
      <c r="E259" s="123">
        <f>IF(ISBLANK(ToxData!BD259),"",ToxData!BD259)</f>
        <v>4.5454545454545456E-2</v>
      </c>
      <c r="F259" s="193">
        <f t="shared" si="9"/>
        <v>4.4999999999999998E-2</v>
      </c>
      <c r="G259" s="124" t="str">
        <f>IF(ToxData!BE259="A", "A", IF(ToxData!BF259="--","--", IF(ToxData!BF259="","", ToxData!BF259)))</f>
        <v>I</v>
      </c>
      <c r="H259" s="123" t="str">
        <f>IF(ISBLANK(ToxData!BH259),"",ToxData!BH259)</f>
        <v>--</v>
      </c>
      <c r="I259" s="193" t="str">
        <f t="shared" si="10"/>
        <v>--</v>
      </c>
      <c r="J259" s="124" t="str">
        <f>IF(ToxData!BI259="A", "A", IF(ToxData!BJ259="--","--", IF(ToxData!BJ259="","", ToxData!BJ259)))</f>
        <v>--</v>
      </c>
      <c r="K259" s="120" t="str">
        <f>IF(ISBLANK(ToxData!BN259),"",ToxData!BN259)</f>
        <v/>
      </c>
      <c r="L259" s="193" t="str">
        <f t="shared" si="11"/>
        <v>--</v>
      </c>
      <c r="M259" s="16" t="str">
        <f>IF(ISBLANK(ToxData!BO259),"",ToxData!BO259)</f>
        <v/>
      </c>
      <c r="N259" s="16">
        <f>IF(ISBLANK(ToxData!AY259),"",ToxData!AY259)</f>
        <v>1</v>
      </c>
      <c r="O259" s="16">
        <f>IF(ISBLANK(ToxData!AZ259),"",ToxData!AZ259)</f>
        <v>1</v>
      </c>
    </row>
    <row r="260" spans="1:15" ht="28.8">
      <c r="A260" t="str">
        <f>IF(ISBLANK(ToxData!B260),"",ToxData!B260)</f>
        <v>608-73-1</v>
      </c>
      <c r="B260" s="94" t="str">
        <f>IF(ISBLANK(ToxData!C260),"",ToxData!C260)</f>
        <v>Hexachlorocyclohexanes (mixture) including but not limited to:</v>
      </c>
      <c r="D260" s="61" t="str">
        <f>IF(ToxData!D260="","--",ToxData!D260)</f>
        <v>--</v>
      </c>
      <c r="E260" s="123">
        <f>IF(ISBLANK(ToxData!BD260),"",ToxData!BD260)</f>
        <v>9.0909090909090898E-4</v>
      </c>
      <c r="F260" s="193">
        <f t="shared" si="9"/>
        <v>9.1E-4</v>
      </c>
      <c r="G260" s="124" t="str">
        <f>IF(ToxData!BE260="A", "A", IF(ToxData!BF260="--","--", IF(ToxData!BF260="","", ToxData!BF260)))</f>
        <v>O</v>
      </c>
      <c r="H260" s="123" t="str">
        <f>IF(ISBLANK(ToxData!BH260),"",ToxData!BH260)</f>
        <v>--</v>
      </c>
      <c r="I260" s="193" t="str">
        <f t="shared" si="10"/>
        <v>--</v>
      </c>
      <c r="J260" s="124" t="str">
        <f>IF(ToxData!BI260="A", "A", IF(ToxData!BJ260="--","--", IF(ToxData!BJ260="","", ToxData!BJ260)))</f>
        <v>--</v>
      </c>
      <c r="K260" s="120" t="str">
        <f>IF(ISBLANK(ToxData!BN260),"",ToxData!BN260)</f>
        <v/>
      </c>
      <c r="L260" s="193" t="str">
        <f t="shared" si="11"/>
        <v>--</v>
      </c>
      <c r="M260" s="16" t="str">
        <f>IF(ISBLANK(ToxData!BO260),"",ToxData!BO260)</f>
        <v/>
      </c>
      <c r="N260" s="16">
        <f>IF(ISBLANK(ToxData!AY260),"",ToxData!AY260)</f>
        <v>1</v>
      </c>
      <c r="O260" s="16">
        <f>IF(ISBLANK(ToxData!AZ260),"",ToxData!AZ260)</f>
        <v>1</v>
      </c>
    </row>
    <row r="261" spans="1:15">
      <c r="A261" t="str">
        <f>IF(ISBLANK(ToxData!B261),"",ToxData!B261)</f>
        <v>319-84-6</v>
      </c>
      <c r="B261" s="94" t="str">
        <f>IF(ISBLANK(ToxData!C261),"",ToxData!C261)</f>
        <v>Hexachlorocyclohexane, alpha-</v>
      </c>
      <c r="D261" s="61" t="str">
        <f>IF(ToxData!D261="","--",ToxData!D261)</f>
        <v>--</v>
      </c>
      <c r="E261" s="123">
        <f>IF(ISBLANK(ToxData!BD261),"",ToxData!BD261)</f>
        <v>9.0909090909090898E-4</v>
      </c>
      <c r="F261" s="193">
        <f t="shared" si="9"/>
        <v>9.1E-4</v>
      </c>
      <c r="G261" s="124" t="str">
        <f>IF(ToxData!BE261="A", "A", IF(ToxData!BF261="--","--", IF(ToxData!BF261="","", ToxData!BF261)))</f>
        <v>O</v>
      </c>
      <c r="H261" s="123" t="str">
        <f>IF(ISBLANK(ToxData!BH261),"",ToxData!BH261)</f>
        <v>--</v>
      </c>
      <c r="I261" s="193" t="str">
        <f t="shared" si="10"/>
        <v>--</v>
      </c>
      <c r="J261" s="124" t="str">
        <f>IF(ToxData!BI261="A", "A", IF(ToxData!BJ261="--","--", IF(ToxData!BJ261="","", ToxData!BJ261)))</f>
        <v>--</v>
      </c>
      <c r="K261" s="120" t="str">
        <f>IF(ISBLANK(ToxData!BN261),"",ToxData!BN261)</f>
        <v/>
      </c>
      <c r="L261" s="193" t="str">
        <f t="shared" si="11"/>
        <v>--</v>
      </c>
      <c r="M261" s="16" t="str">
        <f>IF(ISBLANK(ToxData!BO261),"",ToxData!BO261)</f>
        <v/>
      </c>
      <c r="N261" s="16">
        <f>IF(ISBLANK(ToxData!AY261),"",ToxData!AY261)</f>
        <v>1</v>
      </c>
      <c r="O261" s="16">
        <f>IF(ISBLANK(ToxData!AZ261),"",ToxData!AZ261)</f>
        <v>1</v>
      </c>
    </row>
    <row r="262" spans="1:15">
      <c r="A262" t="str">
        <f>IF(ISBLANK(ToxData!B262),"",ToxData!B262)</f>
        <v>319-85-7</v>
      </c>
      <c r="B262" s="94" t="str">
        <f>IF(ISBLANK(ToxData!C262),"",ToxData!C262)</f>
        <v>Hexachlorocyclohexane, beta-</v>
      </c>
      <c r="D262" s="61" t="str">
        <f>IF(ToxData!D262="","--",ToxData!D262)</f>
        <v>--</v>
      </c>
      <c r="E262" s="123">
        <f>IF(ISBLANK(ToxData!BD262),"",ToxData!BD262)</f>
        <v>9.0909090909090898E-4</v>
      </c>
      <c r="F262" s="193">
        <f t="shared" si="9"/>
        <v>9.1E-4</v>
      </c>
      <c r="G262" s="124" t="str">
        <f>IF(ToxData!BE262="A", "A", IF(ToxData!BF262="--","--", IF(ToxData!BF262="","", ToxData!BF262)))</f>
        <v>O</v>
      </c>
      <c r="H262" s="123" t="str">
        <f>IF(ISBLANK(ToxData!BH262),"",ToxData!BH262)</f>
        <v>--</v>
      </c>
      <c r="I262" s="193" t="str">
        <f t="shared" si="10"/>
        <v>--</v>
      </c>
      <c r="J262" s="124" t="str">
        <f>IF(ToxData!BI262="A", "A", IF(ToxData!BJ262="--","--", IF(ToxData!BJ262="","", ToxData!BJ262)))</f>
        <v>--</v>
      </c>
      <c r="K262" s="120" t="str">
        <f>IF(ISBLANK(ToxData!BN262),"",ToxData!BN262)</f>
        <v/>
      </c>
      <c r="L262" s="193" t="str">
        <f t="shared" si="11"/>
        <v>--</v>
      </c>
      <c r="M262" s="16" t="str">
        <f>IF(ISBLANK(ToxData!BO262),"",ToxData!BO262)</f>
        <v/>
      </c>
      <c r="N262" s="16">
        <f>IF(ISBLANK(ToxData!AY262),"",ToxData!AY262)</f>
        <v>1</v>
      </c>
      <c r="O262" s="16">
        <f>IF(ISBLANK(ToxData!AZ262),"",ToxData!AZ262)</f>
        <v>1</v>
      </c>
    </row>
    <row r="263" spans="1:15" ht="28.8">
      <c r="A263" t="str">
        <f>IF(ISBLANK(ToxData!B263),"",ToxData!B263)</f>
        <v>58-89-9</v>
      </c>
      <c r="B263" s="94" t="str">
        <f>IF(ISBLANK(ToxData!C263),"",ToxData!C263)</f>
        <v>Hexachlorocyclohexane, gamma- (Lindane)</v>
      </c>
      <c r="D263" s="61" t="str">
        <f>IF(ToxData!D263="","--",ToxData!D263)</f>
        <v>--</v>
      </c>
      <c r="E263" s="123">
        <f>IF(ISBLANK(ToxData!BD263),"",ToxData!BD263)</f>
        <v>3.2258064516129032E-3</v>
      </c>
      <c r="F263" s="193">
        <f t="shared" si="9"/>
        <v>3.2000000000000002E-3</v>
      </c>
      <c r="G263" s="124" t="str">
        <f>IF(ToxData!BE263="A", "A", IF(ToxData!BF263="--","--", IF(ToxData!BF263="","", ToxData!BF263)))</f>
        <v>O</v>
      </c>
      <c r="H263" s="123" t="str">
        <f>IF(ISBLANK(ToxData!BH263),"",ToxData!BH263)</f>
        <v>--</v>
      </c>
      <c r="I263" s="193" t="str">
        <f t="shared" si="10"/>
        <v>--</v>
      </c>
      <c r="J263" s="124" t="str">
        <f>IF(ToxData!BI263="A", "A", IF(ToxData!BJ263="--","--", IF(ToxData!BJ263="","", ToxData!BJ263)))</f>
        <v>--</v>
      </c>
      <c r="K263" s="120" t="str">
        <f>IF(ISBLANK(ToxData!BN263),"",ToxData!BN263)</f>
        <v/>
      </c>
      <c r="L263" s="193" t="str">
        <f t="shared" si="11"/>
        <v>--</v>
      </c>
      <c r="M263" s="16" t="str">
        <f>IF(ISBLANK(ToxData!BO263),"",ToxData!BO263)</f>
        <v/>
      </c>
      <c r="N263" s="16">
        <f>IF(ISBLANK(ToxData!AY263),"",ToxData!AY263)</f>
        <v>1</v>
      </c>
      <c r="O263" s="16">
        <f>IF(ISBLANK(ToxData!AZ263),"",ToxData!AZ263)</f>
        <v>1</v>
      </c>
    </row>
    <row r="264" spans="1:15">
      <c r="A264" t="str">
        <f>IF(ISBLANK(ToxData!B264),"",ToxData!B264)</f>
        <v>77-47-4</v>
      </c>
      <c r="B264" s="94" t="str">
        <f>IF(ISBLANK(ToxData!C264),"",ToxData!C264)</f>
        <v>Hexachlorocyclopentadiene</v>
      </c>
      <c r="D264" s="61" t="str">
        <f>IF(ToxData!D264="","--",ToxData!D264)</f>
        <v>HI3</v>
      </c>
      <c r="E264" s="123" t="str">
        <f>IF(ISBLANK(ToxData!BD264),"",ToxData!BD264)</f>
        <v>--</v>
      </c>
      <c r="F264" s="193" t="str">
        <f t="shared" ref="F264:F327" si="12">IF(E264="--","--",ROUND(E264,2-(1+INT(LOG10(ABS(E264))))))</f>
        <v>--</v>
      </c>
      <c r="G264" s="124" t="str">
        <f>IF(ToxData!BE264="A", "A", IF(ToxData!BF264="--","--", IF(ToxData!BF264="","", ToxData!BF264)))</f>
        <v>--</v>
      </c>
      <c r="H264" s="123">
        <f>IF(ISBLANK(ToxData!BH264),"",ToxData!BH264)</f>
        <v>0.2</v>
      </c>
      <c r="I264" s="193">
        <f t="shared" ref="I264:I327" si="13">IF(H264="--","--",ROUND(H264,2-(1+INT(LOG10(ABS(H264))))))</f>
        <v>0.2</v>
      </c>
      <c r="J264" s="124" t="str">
        <f>IF(ToxData!BI264="A", "A", IF(ToxData!BJ264="--","--", IF(ToxData!BJ264="","", ToxData!BJ264)))</f>
        <v>I</v>
      </c>
      <c r="K264" s="120">
        <f>IF(ISBLANK(ToxData!BN264),"",ToxData!BN264)</f>
        <v>110</v>
      </c>
      <c r="L264" s="193">
        <f t="shared" ref="L264:L327" si="14">IF(K264="","--",ROUND(K264,2-(1+INT(LOG10(ABS(K264))))))</f>
        <v>110</v>
      </c>
      <c r="M264" s="16" t="str">
        <f>IF(ISBLANK(ToxData!BO264),"",ToxData!BO264)</f>
        <v>Tint</v>
      </c>
      <c r="N264" s="16">
        <f>IF(ISBLANK(ToxData!AY264),"",ToxData!AY264)</f>
        <v>1</v>
      </c>
      <c r="O264" s="16">
        <f>IF(ISBLANK(ToxData!AZ264),"",ToxData!AZ264)</f>
        <v>1</v>
      </c>
    </row>
    <row r="265" spans="1:15">
      <c r="A265" t="str">
        <f>IF(ISBLANK(ToxData!B265),"",ToxData!B265)</f>
        <v>67-72-1</v>
      </c>
      <c r="B265" s="94" t="str">
        <f>IF(ISBLANK(ToxData!C265),"",ToxData!C265)</f>
        <v>Hexachloroethane</v>
      </c>
      <c r="D265" s="61" t="str">
        <f>IF(ToxData!D265="","--",ToxData!D265)</f>
        <v>HI3</v>
      </c>
      <c r="E265" s="123" t="str">
        <f>IF(ISBLANK(ToxData!BD265),"",ToxData!BD265)</f>
        <v>--</v>
      </c>
      <c r="F265" s="193" t="str">
        <f t="shared" si="12"/>
        <v>--</v>
      </c>
      <c r="G265" s="124" t="str">
        <f>IF(ToxData!BE265="A", "A", IF(ToxData!BF265="--","--", IF(ToxData!BF265="","", ToxData!BF265)))</f>
        <v>--</v>
      </c>
      <c r="H265" s="123">
        <f>IF(ISBLANK(ToxData!BH265),"",ToxData!BH265)</f>
        <v>30</v>
      </c>
      <c r="I265" s="193">
        <f t="shared" si="13"/>
        <v>30</v>
      </c>
      <c r="J265" s="124" t="str">
        <f>IF(ToxData!BI265="A", "A", IF(ToxData!BJ265="--","--", IF(ToxData!BJ265="","", ToxData!BJ265)))</f>
        <v>I</v>
      </c>
      <c r="K265" s="120">
        <f>IF(ISBLANK(ToxData!BN265),"",ToxData!BN265)</f>
        <v>58000</v>
      </c>
      <c r="L265" s="215">
        <f t="shared" si="14"/>
        <v>58000</v>
      </c>
      <c r="M265" s="16" t="str">
        <f>IF(ISBLANK(ToxData!BO265),"",ToxData!BO265)</f>
        <v>T</v>
      </c>
      <c r="N265" s="16">
        <f>IF(ISBLANK(ToxData!AY265),"",ToxData!AY265)</f>
        <v>1</v>
      </c>
      <c r="O265" s="16">
        <f>IF(ISBLANK(ToxData!AZ265),"",ToxData!AZ265)</f>
        <v>1</v>
      </c>
    </row>
    <row r="266" spans="1:15" hidden="1">
      <c r="A266" t="str">
        <f>IF(ISBLANK(ToxData!B266),"",ToxData!B266)</f>
        <v>680-31-9</v>
      </c>
      <c r="B266" s="94" t="str">
        <f>IF(ISBLANK(ToxData!C266),"",ToxData!C266)</f>
        <v>Hexamethylphosphoramide</v>
      </c>
      <c r="E266" s="123" t="str">
        <f>IF(ISBLANK(ToxData!BD266),"",ToxData!BD266)</f>
        <v>--</v>
      </c>
      <c r="F266" s="193" t="str">
        <f t="shared" si="12"/>
        <v>--</v>
      </c>
      <c r="G266" s="124" t="str">
        <f>IF(ToxData!BE266="A", "A", IF(ToxData!BF266="--","--", IF(ToxData!BF266="","", ToxData!BF266)))</f>
        <v>--</v>
      </c>
      <c r="H266" s="123" t="str">
        <f>IF(ISBLANK(ToxData!BH266),"",ToxData!BH266)</f>
        <v>--</v>
      </c>
      <c r="I266" s="193" t="str">
        <f t="shared" si="13"/>
        <v>--</v>
      </c>
      <c r="J266" s="124" t="str">
        <f>IF(ToxData!BI266="A", "A", IF(ToxData!BJ266="--","--", IF(ToxData!BJ266="","", ToxData!BJ266)))</f>
        <v>--</v>
      </c>
      <c r="K266" s="120" t="str">
        <f>IF(ISBLANK(ToxData!BN266),"",ToxData!BN266)</f>
        <v/>
      </c>
      <c r="L266" s="193" t="str">
        <f t="shared" si="14"/>
        <v>--</v>
      </c>
      <c r="M266" s="16" t="str">
        <f>IF(ISBLANK(ToxData!BO266),"",ToxData!BO266)</f>
        <v/>
      </c>
      <c r="N266" s="16" t="str">
        <f>IF(ISBLANK(ToxData!AY266),"",ToxData!AY266)</f>
        <v/>
      </c>
      <c r="O266" s="16" t="str">
        <f>IF(ISBLANK(ToxData!AZ266),"",ToxData!AZ266)</f>
        <v/>
      </c>
    </row>
    <row r="267" spans="1:15">
      <c r="A267" t="str">
        <f>IF(ISBLANK(ToxData!B267),"",ToxData!B267)</f>
        <v>822-06-0</v>
      </c>
      <c r="B267" s="94" t="str">
        <f>IF(ISBLANK(ToxData!C267),"",ToxData!C267)</f>
        <v>Hexamethylene-1,6-diisocyanate</v>
      </c>
      <c r="D267" s="61" t="str">
        <f>IF(ToxData!D267="","--",ToxData!D267)</f>
        <v>HI5</v>
      </c>
      <c r="E267" s="123" t="str">
        <f>IF(ISBLANK(ToxData!BD267),"",ToxData!BD267)</f>
        <v>--</v>
      </c>
      <c r="F267" s="193" t="str">
        <f t="shared" si="12"/>
        <v>--</v>
      </c>
      <c r="G267" s="124" t="str">
        <f>IF(ToxData!BE267="A", "A", IF(ToxData!BF267="--","--", IF(ToxData!BF267="","", ToxData!BF267)))</f>
        <v>--</v>
      </c>
      <c r="H267" s="123">
        <f>IF(ISBLANK(ToxData!BH267),"",ToxData!BH267)</f>
        <v>6.9000000000000006E-2</v>
      </c>
      <c r="I267" s="193">
        <f t="shared" si="13"/>
        <v>6.9000000000000006E-2</v>
      </c>
      <c r="J267" s="124" t="str">
        <f>IF(ToxData!BI267="A", "A", IF(ToxData!BJ267="--","--", IF(ToxData!BJ267="","", ToxData!BJ267)))</f>
        <v>T</v>
      </c>
      <c r="K267" s="120">
        <f>IF(ISBLANK(ToxData!BN267),"",ToxData!BN267)</f>
        <v>0.21</v>
      </c>
      <c r="L267" s="193">
        <f t="shared" si="14"/>
        <v>0.21</v>
      </c>
      <c r="M267" s="16" t="str">
        <f>IF(ISBLANK(ToxData!BO267),"",ToxData!BO267)</f>
        <v>Tint</v>
      </c>
      <c r="N267" s="16">
        <f>IF(ISBLANK(ToxData!AY267),"",ToxData!AY267)</f>
        <v>1</v>
      </c>
      <c r="O267" s="16">
        <f>IF(ISBLANK(ToxData!AZ267),"",ToxData!AZ267)</f>
        <v>1</v>
      </c>
    </row>
    <row r="268" spans="1:15">
      <c r="A268" t="str">
        <f>IF(ISBLANK(ToxData!B268),"",ToxData!B268)</f>
        <v>110-54-3</v>
      </c>
      <c r="B268" s="94" t="str">
        <f>IF(ISBLANK(ToxData!C268),"",ToxData!C268)</f>
        <v>Hexane</v>
      </c>
      <c r="D268" s="61" t="str">
        <f>IF(ToxData!D268="","--",ToxData!D268)</f>
        <v>HI3</v>
      </c>
      <c r="E268" s="123" t="str">
        <f>IF(ISBLANK(ToxData!BD268),"",ToxData!BD268)</f>
        <v>--</v>
      </c>
      <c r="F268" s="193" t="str">
        <f t="shared" si="12"/>
        <v>--</v>
      </c>
      <c r="G268" s="124" t="str">
        <f>IF(ToxData!BE268="A", "A", IF(ToxData!BF268="--","--", IF(ToxData!BF268="","", ToxData!BF268)))</f>
        <v>--</v>
      </c>
      <c r="H268" s="123">
        <f>IF(ISBLANK(ToxData!BH268),"",ToxData!BH268)</f>
        <v>700</v>
      </c>
      <c r="I268" s="193">
        <f t="shared" si="13"/>
        <v>700</v>
      </c>
      <c r="J268" s="124" t="str">
        <f>IF(ToxData!BI268="A", "A", IF(ToxData!BJ268="--","--", IF(ToxData!BJ268="","", ToxData!BJ268)))</f>
        <v>A</v>
      </c>
      <c r="K268" s="120" t="str">
        <f>IF(ISBLANK(ToxData!BN268),"",ToxData!BN268)</f>
        <v/>
      </c>
      <c r="L268" s="193" t="str">
        <f t="shared" si="14"/>
        <v>--</v>
      </c>
      <c r="M268" s="16" t="str">
        <f>IF(ISBLANK(ToxData!BO268),"",ToxData!BO268)</f>
        <v/>
      </c>
      <c r="N268" s="16">
        <f>IF(ISBLANK(ToxData!AY268),"",ToxData!AY268)</f>
        <v>1</v>
      </c>
      <c r="O268" s="16">
        <f>IF(ISBLANK(ToxData!AZ268),"",ToxData!AZ268)</f>
        <v>1</v>
      </c>
    </row>
    <row r="269" spans="1:15">
      <c r="A269" t="str">
        <f>IF(ISBLANK(ToxData!B269),"",ToxData!B269)</f>
        <v>302-01-2</v>
      </c>
      <c r="B269" s="94" t="str">
        <f>IF(ISBLANK(ToxData!C269),"",ToxData!C269)</f>
        <v>Hydrazine</v>
      </c>
      <c r="D269" s="61" t="str">
        <f>IF(ToxData!D269="","--",ToxData!D269)</f>
        <v>HI3</v>
      </c>
      <c r="E269" s="123">
        <f>IF(ISBLANK(ToxData!BD269),"",ToxData!BD269)</f>
        <v>2.0408163265306123E-4</v>
      </c>
      <c r="F269" s="193">
        <f t="shared" si="12"/>
        <v>2.0000000000000001E-4</v>
      </c>
      <c r="G269" s="124" t="str">
        <f>IF(ToxData!BE269="A", "A", IF(ToxData!BF269="--","--", IF(ToxData!BF269="","", ToxData!BF269)))</f>
        <v>O</v>
      </c>
      <c r="H269" s="123">
        <f>IF(ISBLANK(ToxData!BH269),"",ToxData!BH269)</f>
        <v>0.03</v>
      </c>
      <c r="I269" s="193">
        <f t="shared" si="13"/>
        <v>0.03</v>
      </c>
      <c r="J269" s="124" t="str">
        <f>IF(ToxData!BI269="A", "A", IF(ToxData!BJ269="--","--", IF(ToxData!BJ269="","", ToxData!BJ269)))</f>
        <v>P</v>
      </c>
      <c r="K269" s="120">
        <f>IF(ISBLANK(ToxData!BN269),"",ToxData!BN269)</f>
        <v>5.2</v>
      </c>
      <c r="L269" s="193">
        <f t="shared" si="14"/>
        <v>5.2</v>
      </c>
      <c r="M269" s="16" t="str">
        <f>IF(ISBLANK(ToxData!BO269),"",ToxData!BO269)</f>
        <v>Tint</v>
      </c>
      <c r="N269" s="16">
        <f>IF(ISBLANK(ToxData!AY269),"",ToxData!AY269)</f>
        <v>1</v>
      </c>
      <c r="O269" s="16">
        <f>IF(ISBLANK(ToxData!AZ269),"",ToxData!AZ269)</f>
        <v>1</v>
      </c>
    </row>
    <row r="270" spans="1:15" hidden="1">
      <c r="A270" t="str">
        <f>IF(ISBLANK(ToxData!B270),"",ToxData!B270)</f>
        <v>10034-93-2</v>
      </c>
      <c r="B270" s="94" t="str">
        <f>IF(ISBLANK(ToxData!C270),"",ToxData!C270)</f>
        <v>Hydrazine Sulfate</v>
      </c>
      <c r="E270" s="123" t="str">
        <f>IF(ISBLANK(ToxData!BD270),"",ToxData!BD270)</f>
        <v>--</v>
      </c>
      <c r="F270" s="193" t="str">
        <f t="shared" si="12"/>
        <v>--</v>
      </c>
      <c r="G270" s="124" t="str">
        <f>IF(ToxData!BE270="A", "A", IF(ToxData!BF270="--","--", IF(ToxData!BF270="","", ToxData!BF270)))</f>
        <v>--</v>
      </c>
      <c r="H270" s="123" t="str">
        <f>IF(ISBLANK(ToxData!BH270),"",ToxData!BH270)</f>
        <v>--</v>
      </c>
      <c r="I270" s="193" t="str">
        <f t="shared" si="13"/>
        <v>--</v>
      </c>
      <c r="J270" s="124" t="str">
        <f>IF(ToxData!BI270="A", "A", IF(ToxData!BJ270="--","--", IF(ToxData!BJ270="","", ToxData!BJ270)))</f>
        <v>--</v>
      </c>
      <c r="K270" s="120" t="str">
        <f>IF(ISBLANK(ToxData!BN270),"",ToxData!BN270)</f>
        <v/>
      </c>
      <c r="L270" s="193" t="str">
        <f t="shared" si="14"/>
        <v>--</v>
      </c>
      <c r="M270" s="16" t="str">
        <f>IF(ISBLANK(ToxData!BO270),"",ToxData!BO270)</f>
        <v/>
      </c>
      <c r="N270" s="16" t="str">
        <f>IF(ISBLANK(ToxData!AY270),"",ToxData!AY270)</f>
        <v/>
      </c>
      <c r="O270" s="16" t="str">
        <f>IF(ISBLANK(ToxData!AZ270),"",ToxData!AZ270)</f>
        <v/>
      </c>
    </row>
    <row r="271" spans="1:15">
      <c r="A271" t="str">
        <f>IF(ISBLANK(ToxData!B271),"",ToxData!B271)</f>
        <v>7647-01-0</v>
      </c>
      <c r="B271" s="94" t="str">
        <f>IF(ISBLANK(ToxData!C271),"",ToxData!C271)</f>
        <v>Hydrochloric acid</v>
      </c>
      <c r="D271" s="61" t="str">
        <f>IF(ToxData!D271="","--",ToxData!D271)</f>
        <v>HI3</v>
      </c>
      <c r="E271" s="123" t="str">
        <f>IF(ISBLANK(ToxData!BD271),"",ToxData!BD271)</f>
        <v>--</v>
      </c>
      <c r="F271" s="193" t="str">
        <f t="shared" si="12"/>
        <v>--</v>
      </c>
      <c r="G271" s="124" t="str">
        <f>IF(ToxData!BE271="A", "A", IF(ToxData!BF271="--","--", IF(ToxData!BF271="","", ToxData!BF271)))</f>
        <v>--</v>
      </c>
      <c r="H271" s="123">
        <f>IF(ISBLANK(ToxData!BH271),"",ToxData!BH271)</f>
        <v>20</v>
      </c>
      <c r="I271" s="193">
        <f t="shared" si="13"/>
        <v>20</v>
      </c>
      <c r="J271" s="124" t="str">
        <f>IF(ToxData!BI271="A", "A", IF(ToxData!BJ271="--","--", IF(ToxData!BJ271="","", ToxData!BJ271)))</f>
        <v>A</v>
      </c>
      <c r="K271" s="120">
        <f>IF(ISBLANK(ToxData!BN271),"",ToxData!BN271)</f>
        <v>2100</v>
      </c>
      <c r="L271" s="193">
        <f t="shared" si="14"/>
        <v>2100</v>
      </c>
      <c r="M271" s="16" t="str">
        <f>IF(ISBLANK(ToxData!BO271),"",ToxData!BO271)</f>
        <v>O</v>
      </c>
      <c r="N271" s="16">
        <f>IF(ISBLANK(ToxData!AY271),"",ToxData!AY271)</f>
        <v>1</v>
      </c>
      <c r="O271" s="16">
        <f>IF(ISBLANK(ToxData!AZ271),"",ToxData!AZ271)</f>
        <v>1</v>
      </c>
    </row>
    <row r="272" spans="1:15" hidden="1">
      <c r="A272" t="str">
        <f>IF(ISBLANK(ToxData!B272),"",ToxData!B272)</f>
        <v>10035-10-6</v>
      </c>
      <c r="B272" s="94" t="str">
        <f>IF(ISBLANK(ToxData!C272),"",ToxData!C272)</f>
        <v>Hydrogen bromide</v>
      </c>
      <c r="E272" s="123" t="str">
        <f>IF(ISBLANK(ToxData!BD272),"",ToxData!BD272)</f>
        <v>--</v>
      </c>
      <c r="F272" s="193" t="str">
        <f t="shared" si="12"/>
        <v>--</v>
      </c>
      <c r="G272" s="124" t="str">
        <f>IF(ToxData!BE272="A", "A", IF(ToxData!BF272="--","--", IF(ToxData!BF272="","", ToxData!BF272)))</f>
        <v>--</v>
      </c>
      <c r="H272" s="123" t="str">
        <f>IF(ISBLANK(ToxData!BH272),"",ToxData!BH272)</f>
        <v>--</v>
      </c>
      <c r="I272" s="193" t="str">
        <f t="shared" si="13"/>
        <v>--</v>
      </c>
      <c r="J272" s="124" t="str">
        <f>IF(ToxData!BI272="A", "A", IF(ToxData!BJ272="--","--", IF(ToxData!BJ272="","", ToxData!BJ272)))</f>
        <v>--</v>
      </c>
      <c r="K272" s="120" t="str">
        <f>IF(ISBLANK(ToxData!BN272),"",ToxData!BN272)</f>
        <v/>
      </c>
      <c r="L272" s="193" t="str">
        <f t="shared" si="14"/>
        <v>--</v>
      </c>
      <c r="M272" s="16" t="str">
        <f>IF(ISBLANK(ToxData!BO272),"",ToxData!BO272)</f>
        <v/>
      </c>
      <c r="N272" s="16" t="str">
        <f>IF(ISBLANK(ToxData!AY272),"",ToxData!AY272)</f>
        <v/>
      </c>
      <c r="O272" s="16" t="str">
        <f>IF(ISBLANK(ToxData!AZ272),"",ToxData!AZ272)</f>
        <v/>
      </c>
    </row>
    <row r="273" spans="1:15">
      <c r="A273" t="str">
        <f>IF(ISBLANK(ToxData!B273),"",ToxData!B273)</f>
        <v>7664-39-3</v>
      </c>
      <c r="B273" s="94" t="str">
        <f>IF(ISBLANK(ToxData!C273),"",ToxData!C273)</f>
        <v>Hydrogen fluoride</v>
      </c>
      <c r="D273" s="61" t="str">
        <f>IF(ToxData!D273="","--",ToxData!D273)</f>
        <v>HI3</v>
      </c>
      <c r="E273" s="123" t="str">
        <f>IF(ISBLANK(ToxData!BD273),"",ToxData!BD273)</f>
        <v>--</v>
      </c>
      <c r="F273" s="193" t="str">
        <f t="shared" si="12"/>
        <v>--</v>
      </c>
      <c r="G273" s="124" t="str">
        <f>IF(ToxData!BE273="A", "A", IF(ToxData!BF273="--","--", IF(ToxData!BF273="","", ToxData!BF273)))</f>
        <v>--</v>
      </c>
      <c r="H273" s="123">
        <f>IF(ISBLANK(ToxData!BH273),"",ToxData!BH273)</f>
        <v>13</v>
      </c>
      <c r="I273" s="193">
        <f t="shared" si="13"/>
        <v>13</v>
      </c>
      <c r="J273" s="124" t="str">
        <f>IF(ToxData!BI273="A", "A", IF(ToxData!BJ273="--","--", IF(ToxData!BJ273="","", ToxData!BJ273)))</f>
        <v>A</v>
      </c>
      <c r="K273" s="120">
        <f>IF(ISBLANK(ToxData!BN273),"",ToxData!BN273)</f>
        <v>16</v>
      </c>
      <c r="L273" s="193">
        <f t="shared" si="14"/>
        <v>16</v>
      </c>
      <c r="M273" s="16" t="str">
        <f>IF(ISBLANK(ToxData!BO273),"",ToxData!BO273)</f>
        <v>T</v>
      </c>
      <c r="N273" s="16">
        <f>IF(ISBLANK(ToxData!AY273),"",ToxData!AY273)</f>
        <v>1</v>
      </c>
      <c r="O273" s="16">
        <f>IF(ISBLANK(ToxData!AZ273),"",ToxData!AZ273)</f>
        <v>1</v>
      </c>
    </row>
    <row r="274" spans="1:15">
      <c r="A274" t="str">
        <f>IF(ISBLANK(ToxData!B274),"",ToxData!B274)</f>
        <v>7783-06-4</v>
      </c>
      <c r="B274" s="94" t="str">
        <f>IF(ISBLANK(ToxData!C274),"",ToxData!C274)</f>
        <v>Hydrogen sulfide</v>
      </c>
      <c r="D274" s="61" t="str">
        <f>IF(ToxData!D274="","--",ToxData!D274)</f>
        <v>HI3</v>
      </c>
      <c r="E274" s="123" t="str">
        <f>IF(ISBLANK(ToxData!BD274),"",ToxData!BD274)</f>
        <v>--</v>
      </c>
      <c r="F274" s="193" t="str">
        <f t="shared" si="12"/>
        <v>--</v>
      </c>
      <c r="G274" s="124" t="str">
        <f>IF(ToxData!BE274="A", "A", IF(ToxData!BF274="--","--", IF(ToxData!BF274="","", ToxData!BF274)))</f>
        <v>--</v>
      </c>
      <c r="H274" s="123">
        <f>IF(ISBLANK(ToxData!BH274),"",ToxData!BH274)</f>
        <v>2</v>
      </c>
      <c r="I274" s="193">
        <f t="shared" si="13"/>
        <v>2</v>
      </c>
      <c r="J274" s="124" t="str">
        <f>IF(ToxData!BI274="A", "A", IF(ToxData!BJ274="--","--", IF(ToxData!BJ274="","", ToxData!BJ274)))</f>
        <v>A</v>
      </c>
      <c r="K274" s="120">
        <f>IF(ISBLANK(ToxData!BN274),"",ToxData!BN274)</f>
        <v>98</v>
      </c>
      <c r="L274" s="193">
        <f t="shared" si="14"/>
        <v>98</v>
      </c>
      <c r="M274" s="16" t="str">
        <f>IF(ISBLANK(ToxData!BO274),"",ToxData!BO274)</f>
        <v>S</v>
      </c>
      <c r="N274" s="16">
        <f>IF(ISBLANK(ToxData!AY274),"",ToxData!AY274)</f>
        <v>1</v>
      </c>
      <c r="O274" s="16">
        <f>IF(ISBLANK(ToxData!AZ274),"",ToxData!AZ274)</f>
        <v>1</v>
      </c>
    </row>
    <row r="275" spans="1:15" hidden="1">
      <c r="A275" t="str">
        <f>IF(ISBLANK(ToxData!B275),"",ToxData!B275)</f>
        <v>123-31-9</v>
      </c>
      <c r="B275" s="94" t="str">
        <f>IF(ISBLANK(ToxData!C275),"",ToxData!C275)</f>
        <v>Hydroquinone</v>
      </c>
      <c r="E275" s="123" t="str">
        <f>IF(ISBLANK(ToxData!BD275),"",ToxData!BD275)</f>
        <v>--</v>
      </c>
      <c r="F275" s="193" t="str">
        <f t="shared" si="12"/>
        <v>--</v>
      </c>
      <c r="G275" s="124" t="str">
        <f>IF(ToxData!BE275="A", "A", IF(ToxData!BF275="--","--", IF(ToxData!BF275="","", ToxData!BF275)))</f>
        <v>--</v>
      </c>
      <c r="H275" s="123" t="str">
        <f>IF(ISBLANK(ToxData!BH275),"",ToxData!BH275)</f>
        <v>--</v>
      </c>
      <c r="I275" s="193" t="str">
        <f t="shared" si="13"/>
        <v>--</v>
      </c>
      <c r="J275" s="124" t="str">
        <f>IF(ToxData!BI275="A", "A", IF(ToxData!BJ275="--","--", IF(ToxData!BJ275="","", ToxData!BJ275)))</f>
        <v>--</v>
      </c>
      <c r="K275" s="120" t="str">
        <f>IF(ISBLANK(ToxData!BN275),"",ToxData!BN275)</f>
        <v/>
      </c>
      <c r="L275" s="193" t="str">
        <f t="shared" si="14"/>
        <v>--</v>
      </c>
      <c r="M275" s="16" t="str">
        <f>IF(ISBLANK(ToxData!BO275),"",ToxData!BO275)</f>
        <v/>
      </c>
      <c r="N275" s="16" t="str">
        <f>IF(ISBLANK(ToxData!AY275),"",ToxData!AY275)</f>
        <v/>
      </c>
      <c r="O275" s="16" t="str">
        <f>IF(ISBLANK(ToxData!AZ275),"",ToxData!AZ275)</f>
        <v/>
      </c>
    </row>
    <row r="276" spans="1:15" hidden="1">
      <c r="A276" t="str">
        <f>IF(ISBLANK(ToxData!B276),"",ToxData!B276)</f>
        <v>24267-56-9</v>
      </c>
      <c r="B276" s="94" t="str">
        <f>IF(ISBLANK(ToxData!C276),"",ToxData!C276)</f>
        <v>Iodine-131</v>
      </c>
      <c r="E276" s="123" t="str">
        <f>IF(ISBLANK(ToxData!BD276),"",ToxData!BD276)</f>
        <v>--</v>
      </c>
      <c r="F276" s="193" t="str">
        <f t="shared" si="12"/>
        <v>--</v>
      </c>
      <c r="G276" s="124" t="str">
        <f>IF(ToxData!BE276="A", "A", IF(ToxData!BF276="--","--", IF(ToxData!BF276="","", ToxData!BF276)))</f>
        <v>--</v>
      </c>
      <c r="H276" s="123" t="str">
        <f>IF(ISBLANK(ToxData!BH276),"",ToxData!BH276)</f>
        <v>--</v>
      </c>
      <c r="I276" s="193" t="str">
        <f t="shared" si="13"/>
        <v>--</v>
      </c>
      <c r="J276" s="124" t="str">
        <f>IF(ToxData!BI276="A", "A", IF(ToxData!BJ276="--","--", IF(ToxData!BJ276="","", ToxData!BJ276)))</f>
        <v>--</v>
      </c>
      <c r="K276" s="120" t="str">
        <f>IF(ISBLANK(ToxData!BN276),"",ToxData!BN276)</f>
        <v/>
      </c>
      <c r="L276" s="193" t="str">
        <f t="shared" si="14"/>
        <v>--</v>
      </c>
      <c r="M276" s="16" t="str">
        <f>IF(ISBLANK(ToxData!BO276),"",ToxData!BO276)</f>
        <v/>
      </c>
      <c r="N276" s="16" t="str">
        <f>IF(ISBLANK(ToxData!AY276),"",ToxData!AY276)</f>
        <v/>
      </c>
      <c r="O276" s="16" t="str">
        <f>IF(ISBLANK(ToxData!AZ276),"",ToxData!AZ276)</f>
        <v/>
      </c>
    </row>
    <row r="277" spans="1:15" hidden="1">
      <c r="A277" t="str">
        <f>IF(ISBLANK(ToxData!B277),"",ToxData!B277)</f>
        <v>13463-40-6</v>
      </c>
      <c r="B277" s="94" t="str">
        <f>IF(ISBLANK(ToxData!C277),"",ToxData!C277)</f>
        <v>Iron pentacarbonyl</v>
      </c>
      <c r="E277" s="123" t="str">
        <f>IF(ISBLANK(ToxData!BD277),"",ToxData!BD277)</f>
        <v>--</v>
      </c>
      <c r="F277" s="193" t="str">
        <f t="shared" si="12"/>
        <v>--</v>
      </c>
      <c r="G277" s="124" t="str">
        <f>IF(ToxData!BE277="A", "A", IF(ToxData!BF277="--","--", IF(ToxData!BF277="","", ToxData!BF277)))</f>
        <v>--</v>
      </c>
      <c r="H277" s="123" t="str">
        <f>IF(ISBLANK(ToxData!BH277),"",ToxData!BH277)</f>
        <v>--</v>
      </c>
      <c r="I277" s="193" t="str">
        <f t="shared" si="13"/>
        <v>--</v>
      </c>
      <c r="J277" s="124" t="str">
        <f>IF(ToxData!BI277="A", "A", IF(ToxData!BJ277="--","--", IF(ToxData!BJ277="","", ToxData!BJ277)))</f>
        <v>--</v>
      </c>
      <c r="K277" s="120" t="str">
        <f>IF(ISBLANK(ToxData!BN277),"",ToxData!BN277)</f>
        <v/>
      </c>
      <c r="L277" s="193" t="str">
        <f t="shared" si="14"/>
        <v>--</v>
      </c>
      <c r="M277" s="16" t="str">
        <f>IF(ISBLANK(ToxData!BO277),"",ToxData!BO277)</f>
        <v/>
      </c>
      <c r="N277" s="16" t="str">
        <f>IF(ISBLANK(ToxData!AY277),"",ToxData!AY277)</f>
        <v/>
      </c>
      <c r="O277" s="16" t="str">
        <f>IF(ISBLANK(ToxData!AZ277),"",ToxData!AZ277)</f>
        <v/>
      </c>
    </row>
    <row r="278" spans="1:15">
      <c r="A278" t="str">
        <f>IF(ISBLANK(ToxData!B278),"",ToxData!B278)</f>
        <v>78-59-1</v>
      </c>
      <c r="B278" s="94" t="str">
        <f>IF(ISBLANK(ToxData!C278),"",ToxData!C278)</f>
        <v>Isophorone</v>
      </c>
      <c r="D278" s="61" t="str">
        <f>IF(ToxData!D278="","--",ToxData!D278)</f>
        <v>HI3</v>
      </c>
      <c r="E278" s="123" t="str">
        <f>IF(ISBLANK(ToxData!BD278),"",ToxData!BD278)</f>
        <v>--</v>
      </c>
      <c r="F278" s="193" t="str">
        <f t="shared" si="12"/>
        <v>--</v>
      </c>
      <c r="G278" s="124" t="str">
        <f>IF(ToxData!BE278="A", "A", IF(ToxData!BF278="--","--", IF(ToxData!BF278="","", ToxData!BF278)))</f>
        <v>--</v>
      </c>
      <c r="H278" s="123">
        <f>IF(ISBLANK(ToxData!BH278),"",ToxData!BH278)</f>
        <v>2000</v>
      </c>
      <c r="I278" s="193">
        <f t="shared" si="13"/>
        <v>2000</v>
      </c>
      <c r="J278" s="124" t="str">
        <f>IF(ToxData!BI278="A", "A", IF(ToxData!BJ278="--","--", IF(ToxData!BJ278="","", ToxData!BJ278)))</f>
        <v>O</v>
      </c>
      <c r="K278" s="120" t="str">
        <f>IF(ISBLANK(ToxData!BN278),"",ToxData!BN278)</f>
        <v/>
      </c>
      <c r="L278" s="193" t="str">
        <f t="shared" si="14"/>
        <v>--</v>
      </c>
      <c r="M278" s="16" t="str">
        <f>IF(ISBLANK(ToxData!BO278),"",ToxData!BO278)</f>
        <v/>
      </c>
      <c r="N278" s="16">
        <f>IF(ISBLANK(ToxData!AY278),"",ToxData!AY278)</f>
        <v>1</v>
      </c>
      <c r="O278" s="16">
        <f>IF(ISBLANK(ToxData!AZ278),"",ToxData!AZ278)</f>
        <v>1</v>
      </c>
    </row>
    <row r="279" spans="1:15" ht="28.8" hidden="1">
      <c r="A279" t="str">
        <f>IF(ISBLANK(ToxData!B279),"",ToxData!B279)</f>
        <v>78-79-5</v>
      </c>
      <c r="B279" s="94" t="str">
        <f>IF(ISBLANK(ToxData!C279),"",ToxData!C279)</f>
        <v>Isoprene, except from vegetative emission sources</v>
      </c>
      <c r="E279" s="123" t="str">
        <f>IF(ISBLANK(ToxData!BD279),"",ToxData!BD279)</f>
        <v>--</v>
      </c>
      <c r="F279" s="193" t="str">
        <f t="shared" si="12"/>
        <v>--</v>
      </c>
      <c r="G279" s="124" t="str">
        <f>IF(ToxData!BE279="A", "A", IF(ToxData!BF279="--","--", IF(ToxData!BF279="","", ToxData!BF279)))</f>
        <v>--</v>
      </c>
      <c r="H279" s="123" t="str">
        <f>IF(ISBLANK(ToxData!BH279),"",ToxData!BH279)</f>
        <v>--</v>
      </c>
      <c r="I279" s="193" t="str">
        <f t="shared" si="13"/>
        <v>--</v>
      </c>
      <c r="J279" s="124" t="str">
        <f>IF(ToxData!BI279="A", "A", IF(ToxData!BJ279="--","--", IF(ToxData!BJ279="","", ToxData!BJ279)))</f>
        <v>--</v>
      </c>
      <c r="K279" s="120" t="str">
        <f>IF(ISBLANK(ToxData!BN279),"",ToxData!BN279)</f>
        <v/>
      </c>
      <c r="L279" s="193" t="str">
        <f t="shared" si="14"/>
        <v>--</v>
      </c>
      <c r="M279" s="16" t="str">
        <f>IF(ISBLANK(ToxData!BO279),"",ToxData!BO279)</f>
        <v/>
      </c>
      <c r="N279" s="16" t="str">
        <f>IF(ISBLANK(ToxData!AY279),"",ToxData!AY279)</f>
        <v/>
      </c>
      <c r="O279" s="16" t="str">
        <f>IF(ISBLANK(ToxData!AZ279),"",ToxData!AZ279)</f>
        <v/>
      </c>
    </row>
    <row r="280" spans="1:15">
      <c r="A280" t="str">
        <f>IF(ISBLANK(ToxData!B280),"",ToxData!B280)</f>
        <v>67-63-0</v>
      </c>
      <c r="B280" s="94" t="str">
        <f>IF(ISBLANK(ToxData!C280),"",ToxData!C280)</f>
        <v>Isopropyl alcohol</v>
      </c>
      <c r="D280" s="61" t="str">
        <f>IF(ToxData!D280="","--",ToxData!D280)</f>
        <v>HI3</v>
      </c>
      <c r="E280" s="123" t="str">
        <f>IF(ISBLANK(ToxData!BD280),"",ToxData!BD280)</f>
        <v>--</v>
      </c>
      <c r="F280" s="193" t="str">
        <f t="shared" si="12"/>
        <v>--</v>
      </c>
      <c r="G280" s="124" t="str">
        <f>IF(ToxData!BE280="A", "A", IF(ToxData!BF280="--","--", IF(ToxData!BF280="","", ToxData!BF280)))</f>
        <v>--</v>
      </c>
      <c r="H280" s="123">
        <f>IF(ISBLANK(ToxData!BH280),"",ToxData!BH280)</f>
        <v>200</v>
      </c>
      <c r="I280" s="193">
        <f t="shared" si="13"/>
        <v>200</v>
      </c>
      <c r="J280" s="124" t="str">
        <f>IF(ToxData!BI280="A", "A", IF(ToxData!BJ280="--","--", IF(ToxData!BJ280="","", ToxData!BJ280)))</f>
        <v>P</v>
      </c>
      <c r="K280" s="120">
        <f>IF(ISBLANK(ToxData!BN280),"",ToxData!BN280)</f>
        <v>3200</v>
      </c>
      <c r="L280" s="193">
        <f t="shared" si="14"/>
        <v>3200</v>
      </c>
      <c r="M280" s="16" t="str">
        <f>IF(ISBLANK(ToxData!BO280),"",ToxData!BO280)</f>
        <v>O</v>
      </c>
      <c r="N280" s="16">
        <f>IF(ISBLANK(ToxData!AY280),"",ToxData!AY280)</f>
        <v>1</v>
      </c>
      <c r="O280" s="16">
        <f>IF(ISBLANK(ToxData!AZ280),"",ToxData!AZ280)</f>
        <v>1</v>
      </c>
    </row>
    <row r="281" spans="1:15">
      <c r="A281" t="str">
        <f>IF(ISBLANK(ToxData!B281),"",ToxData!B281)</f>
        <v>98-82-8</v>
      </c>
      <c r="B281" s="94" t="str">
        <f>IF(ISBLANK(ToxData!C281),"",ToxData!C281)</f>
        <v>Isopropylbenzene (Cumene)</v>
      </c>
      <c r="D281" s="61" t="str">
        <f>IF(ToxData!D281="","--",ToxData!D281)</f>
        <v>HI3</v>
      </c>
      <c r="E281" s="123" t="str">
        <f>IF(ISBLANK(ToxData!BD281),"",ToxData!BD281)</f>
        <v>--</v>
      </c>
      <c r="F281" s="193" t="str">
        <f t="shared" si="12"/>
        <v>--</v>
      </c>
      <c r="G281" s="124" t="str">
        <f>IF(ToxData!BE281="A", "A", IF(ToxData!BF281="--","--", IF(ToxData!BF281="","", ToxData!BF281)))</f>
        <v>--</v>
      </c>
      <c r="H281" s="123">
        <f>IF(ISBLANK(ToxData!BH281),"",ToxData!BH281)</f>
        <v>400</v>
      </c>
      <c r="I281" s="193">
        <f t="shared" si="13"/>
        <v>400</v>
      </c>
      <c r="J281" s="124" t="str">
        <f>IF(ToxData!BI281="A", "A", IF(ToxData!BJ281="--","--", IF(ToxData!BJ281="","", ToxData!BJ281)))</f>
        <v>I</v>
      </c>
      <c r="K281" s="120" t="str">
        <f>IF(ISBLANK(ToxData!BN281),"",ToxData!BN281)</f>
        <v/>
      </c>
      <c r="L281" s="193" t="str">
        <f t="shared" si="14"/>
        <v>--</v>
      </c>
      <c r="M281" s="16" t="str">
        <f>IF(ISBLANK(ToxData!BO281),"",ToxData!BO281)</f>
        <v/>
      </c>
      <c r="N281" s="16">
        <f>IF(ISBLANK(ToxData!AY281),"",ToxData!AY281)</f>
        <v>1</v>
      </c>
      <c r="O281" s="16">
        <f>IF(ISBLANK(ToxData!AZ281),"",ToxData!AZ281)</f>
        <v>1</v>
      </c>
    </row>
    <row r="282" spans="1:15" hidden="1">
      <c r="A282" t="str">
        <f>IF(ISBLANK(ToxData!B282),"",ToxData!B282)</f>
        <v>80-05-7</v>
      </c>
      <c r="B282" s="94" t="str">
        <f>IF(ISBLANK(ToxData!C282),"",ToxData!C282)</f>
        <v>4,4'-Isopropylidenediphenol</v>
      </c>
      <c r="E282" s="123" t="str">
        <f>IF(ISBLANK(ToxData!BD282),"",ToxData!BD282)</f>
        <v>--</v>
      </c>
      <c r="F282" s="193" t="str">
        <f t="shared" si="12"/>
        <v>--</v>
      </c>
      <c r="G282" s="124" t="str">
        <f>IF(ToxData!BE282="A", "A", IF(ToxData!BF282="--","--", IF(ToxData!BF282="","", ToxData!BF282)))</f>
        <v>--</v>
      </c>
      <c r="H282" s="123" t="str">
        <f>IF(ISBLANK(ToxData!BH282),"",ToxData!BH282)</f>
        <v>--</v>
      </c>
      <c r="I282" s="193" t="str">
        <f t="shared" si="13"/>
        <v>--</v>
      </c>
      <c r="J282" s="124" t="str">
        <f>IF(ToxData!BI282="A", "A", IF(ToxData!BJ282="--","--", IF(ToxData!BJ282="","", ToxData!BJ282)))</f>
        <v>--</v>
      </c>
      <c r="K282" s="120" t="str">
        <f>IF(ISBLANK(ToxData!BN282),"",ToxData!BN282)</f>
        <v/>
      </c>
      <c r="L282" s="193" t="str">
        <f t="shared" si="14"/>
        <v>--</v>
      </c>
      <c r="M282" s="16" t="str">
        <f>IF(ISBLANK(ToxData!BO282),"",ToxData!BO282)</f>
        <v/>
      </c>
      <c r="N282" s="16" t="str">
        <f>IF(ISBLANK(ToxData!AY282),"",ToxData!AY282)</f>
        <v/>
      </c>
      <c r="O282" s="16" t="str">
        <f>IF(ISBLANK(ToxData!AZ282),"",ToxData!AZ282)</f>
        <v/>
      </c>
    </row>
    <row r="283" spans="1:15" hidden="1">
      <c r="A283" t="str">
        <f>IF(ISBLANK(ToxData!B283),"",ToxData!B283)</f>
        <v>303-34-4</v>
      </c>
      <c r="B283" s="94" t="str">
        <f>IF(ISBLANK(ToxData!C283),"",ToxData!C283)</f>
        <v>Lasiocarpine</v>
      </c>
      <c r="E283" s="123" t="str">
        <f>IF(ISBLANK(ToxData!BD283),"",ToxData!BD283)</f>
        <v>--</v>
      </c>
      <c r="F283" s="193" t="str">
        <f t="shared" si="12"/>
        <v>--</v>
      </c>
      <c r="G283" s="124" t="str">
        <f>IF(ToxData!BE283="A", "A", IF(ToxData!BF283="--","--", IF(ToxData!BF283="","", ToxData!BF283)))</f>
        <v>--</v>
      </c>
      <c r="H283" s="123" t="str">
        <f>IF(ISBLANK(ToxData!BH283),"",ToxData!BH283)</f>
        <v>--</v>
      </c>
      <c r="I283" s="193" t="str">
        <f t="shared" si="13"/>
        <v>--</v>
      </c>
      <c r="J283" s="124" t="str">
        <f>IF(ToxData!BI283="A", "A", IF(ToxData!BJ283="--","--", IF(ToxData!BJ283="","", ToxData!BJ283)))</f>
        <v>--</v>
      </c>
      <c r="K283" s="120" t="str">
        <f>IF(ISBLANK(ToxData!BN283),"",ToxData!BN283)</f>
        <v/>
      </c>
      <c r="L283" s="193" t="str">
        <f t="shared" si="14"/>
        <v>--</v>
      </c>
      <c r="M283" s="16" t="str">
        <f>IF(ISBLANK(ToxData!BO283),"",ToxData!BO283)</f>
        <v/>
      </c>
      <c r="N283" s="16" t="str">
        <f>IF(ISBLANK(ToxData!AY283),"",ToxData!AY283)</f>
        <v/>
      </c>
      <c r="O283" s="16" t="str">
        <f>IF(ISBLANK(ToxData!AZ283),"",ToxData!AZ283)</f>
        <v/>
      </c>
    </row>
    <row r="284" spans="1:15">
      <c r="A284" t="str">
        <f>IF(ISBLANK(ToxData!B284),"",ToxData!B284)</f>
        <v>7439-92-1</v>
      </c>
      <c r="B284" s="94" t="str">
        <f>IF(ISBLANK(ToxData!C284),"",ToxData!C284)</f>
        <v>Lead and compounds</v>
      </c>
      <c r="C284" s="61" t="s">
        <v>1316</v>
      </c>
      <c r="D284" s="61" t="str">
        <f>IF(ToxData!D284="","--",ToxData!D284)</f>
        <v>HI3</v>
      </c>
      <c r="E284" s="123" t="str">
        <f>IF(ISBLANK(ToxData!BD284),"",ToxData!BD284)</f>
        <v>--</v>
      </c>
      <c r="F284" s="193" t="str">
        <f t="shared" si="12"/>
        <v>--</v>
      </c>
      <c r="G284" s="124" t="s">
        <v>1389</v>
      </c>
      <c r="H284" s="123">
        <f>IF(ISBLANK(ToxData!BH284),"",ToxData!BH284)</f>
        <v>0.15</v>
      </c>
      <c r="I284" s="193">
        <f t="shared" si="13"/>
        <v>0.15</v>
      </c>
      <c r="J284" s="124" t="str">
        <f>IF(ToxData!BI284="A", "A", IF(ToxData!BJ284="--","--", IF(ToxData!BJ284="","", ToxData!BJ284)))</f>
        <v>A</v>
      </c>
      <c r="K284" s="120">
        <f>IF(ISBLANK(ToxData!BN284),"",ToxData!BN284)</f>
        <v>0.15</v>
      </c>
      <c r="L284" s="193">
        <f t="shared" si="14"/>
        <v>0.15</v>
      </c>
      <c r="M284" s="16" t="str">
        <f>IF(ISBLANK(ToxData!BO284),"",ToxData!BO284)</f>
        <v>S</v>
      </c>
      <c r="N284" s="16">
        <f>IF(ISBLANK(ToxData!AY284),"",ToxData!AY284)</f>
        <v>1</v>
      </c>
      <c r="O284" s="16">
        <f>IF(ISBLANK(ToxData!AZ284),"",ToxData!AZ284)</f>
        <v>1</v>
      </c>
    </row>
    <row r="285" spans="1:15" hidden="1">
      <c r="A285" t="str">
        <f>IF(ISBLANK(ToxData!B285),"",ToxData!B285)</f>
        <v>18454-12-1</v>
      </c>
      <c r="B285" s="94" t="str">
        <f>IF(ISBLANK(ToxData!C285),"",ToxData!C285)</f>
        <v>Lead Chromate Oxide</v>
      </c>
      <c r="E285" s="123" t="str">
        <f>IF(ISBLANK(ToxData!BD285),"",ToxData!BD285)</f>
        <v>--</v>
      </c>
      <c r="F285" s="193" t="str">
        <f t="shared" si="12"/>
        <v>--</v>
      </c>
      <c r="G285" s="124" t="str">
        <f>IF(ToxData!BE285="A", "A", IF(ToxData!BF285="--","--", IF(ToxData!BF285="","", ToxData!BF285)))</f>
        <v>--</v>
      </c>
      <c r="H285" s="123" t="str">
        <f>IF(ISBLANK(ToxData!BH285),"",ToxData!BH285)</f>
        <v>--</v>
      </c>
      <c r="I285" s="193" t="str">
        <f t="shared" si="13"/>
        <v>--</v>
      </c>
      <c r="J285" s="124" t="str">
        <f>IF(ToxData!BI285="A", "A", IF(ToxData!BJ285="--","--", IF(ToxData!BJ285="","", ToxData!BJ285)))</f>
        <v>--</v>
      </c>
      <c r="K285" s="120" t="str">
        <f>IF(ISBLANK(ToxData!BN285),"",ToxData!BN285)</f>
        <v/>
      </c>
      <c r="L285" s="193" t="str">
        <f t="shared" si="14"/>
        <v>--</v>
      </c>
      <c r="M285" s="16" t="str">
        <f>IF(ISBLANK(ToxData!BO285),"",ToxData!BO285)</f>
        <v/>
      </c>
      <c r="N285" s="16" t="str">
        <f>IF(ISBLANK(ToxData!AY285),"",ToxData!AY285)</f>
        <v/>
      </c>
      <c r="O285" s="16" t="str">
        <f>IF(ISBLANK(ToxData!AZ285),"",ToxData!AZ285)</f>
        <v/>
      </c>
    </row>
    <row r="286" spans="1:15">
      <c r="A286" t="str">
        <f>IF(ISBLANK(ToxData!B286),"",ToxData!B286)</f>
        <v>108-31-6</v>
      </c>
      <c r="B286" s="94" t="str">
        <f>IF(ISBLANK(ToxData!C286),"",ToxData!C286)</f>
        <v>Maleic anhydride</v>
      </c>
      <c r="D286" s="61" t="str">
        <f>IF(ToxData!D286="","--",ToxData!D286)</f>
        <v>HI5</v>
      </c>
      <c r="E286" s="123" t="str">
        <f>IF(ISBLANK(ToxData!BD286),"",ToxData!BD286)</f>
        <v>--</v>
      </c>
      <c r="F286" s="193" t="str">
        <f t="shared" si="12"/>
        <v>--</v>
      </c>
      <c r="G286" s="124" t="str">
        <f>IF(ToxData!BE286="A", "A", IF(ToxData!BF286="--","--", IF(ToxData!BF286="","", ToxData!BF286)))</f>
        <v>--</v>
      </c>
      <c r="H286" s="123">
        <f>IF(ISBLANK(ToxData!BH286),"",ToxData!BH286)</f>
        <v>0.7</v>
      </c>
      <c r="I286" s="193">
        <f t="shared" si="13"/>
        <v>0.7</v>
      </c>
      <c r="J286" s="124" t="str">
        <f>IF(ToxData!BI286="A", "A", IF(ToxData!BJ286="--","--", IF(ToxData!BJ286="","", ToxData!BJ286)))</f>
        <v>O</v>
      </c>
      <c r="K286" s="120" t="str">
        <f>IF(ISBLANK(ToxData!BN286),"",ToxData!BN286)</f>
        <v/>
      </c>
      <c r="L286" s="193" t="str">
        <f t="shared" si="14"/>
        <v>--</v>
      </c>
      <c r="M286" s="16" t="str">
        <f>IF(ISBLANK(ToxData!BO286),"",ToxData!BO286)</f>
        <v/>
      </c>
      <c r="N286" s="16">
        <f>IF(ISBLANK(ToxData!AY286),"",ToxData!AY286)</f>
        <v>1</v>
      </c>
      <c r="O286" s="16">
        <f>IF(ISBLANK(ToxData!AZ286),"",ToxData!AZ286)</f>
        <v>1</v>
      </c>
    </row>
    <row r="287" spans="1:15">
      <c r="A287" t="str">
        <f>IF(ISBLANK(ToxData!B287),"",ToxData!B287)</f>
        <v>7439-96-5</v>
      </c>
      <c r="B287" s="94" t="str">
        <f>IF(ISBLANK(ToxData!C287),"",ToxData!C287)</f>
        <v>Manganese and compounds</v>
      </c>
      <c r="C287" s="61" t="s">
        <v>1316</v>
      </c>
      <c r="D287" s="61" t="str">
        <f>IF(ToxData!D287="","--",ToxData!D287)</f>
        <v>HI3</v>
      </c>
      <c r="E287" s="123" t="str">
        <f>IF(ISBLANK(ToxData!BD287),"",ToxData!BD287)</f>
        <v>--</v>
      </c>
      <c r="F287" s="193" t="str">
        <f t="shared" si="12"/>
        <v>--</v>
      </c>
      <c r="G287" s="124" t="str">
        <f>IF(ToxData!BE287="A", "A", IF(ToxData!BF287="--","--", IF(ToxData!BF287="","", ToxData!BF287)))</f>
        <v>--</v>
      </c>
      <c r="H287" s="123">
        <f>IF(ISBLANK(ToxData!BH287),"",ToxData!BH287)</f>
        <v>0.09</v>
      </c>
      <c r="I287" s="193">
        <f t="shared" si="13"/>
        <v>0.09</v>
      </c>
      <c r="J287" s="124" t="str">
        <f>IF(ToxData!BI287="A", "A", IF(ToxData!BJ287="--","--", IF(ToxData!BJ287="","", ToxData!BJ287)))</f>
        <v>A</v>
      </c>
      <c r="K287" s="120">
        <f>IF(ISBLANK(ToxData!BN287),"",ToxData!BN287)</f>
        <v>0.3</v>
      </c>
      <c r="L287" s="193">
        <f t="shared" si="14"/>
        <v>0.3</v>
      </c>
      <c r="M287" s="16" t="str">
        <f>IF(ISBLANK(ToxData!BO287),"",ToxData!BO287)</f>
        <v>S</v>
      </c>
      <c r="N287" s="16">
        <f>IF(ISBLANK(ToxData!AY287),"",ToxData!AY287)</f>
        <v>1</v>
      </c>
      <c r="O287" s="16">
        <f>IF(ISBLANK(ToxData!AZ287),"",ToxData!AZ287)</f>
        <v>1</v>
      </c>
    </row>
    <row r="288" spans="1:15" hidden="1">
      <c r="A288" t="str">
        <f>IF(ISBLANK(ToxData!B288),"",ToxData!B288)</f>
        <v>148-82-3</v>
      </c>
      <c r="B288" s="94" t="str">
        <f>IF(ISBLANK(ToxData!C288),"",ToxData!C288)</f>
        <v>Melphalan</v>
      </c>
      <c r="E288" s="123" t="str">
        <f>IF(ISBLANK(ToxData!BD288),"",ToxData!BD288)</f>
        <v>--</v>
      </c>
      <c r="F288" s="193" t="str">
        <f t="shared" si="12"/>
        <v>--</v>
      </c>
      <c r="G288" s="124" t="str">
        <f>IF(ToxData!BE288="A", "A", IF(ToxData!BF288="--","--", IF(ToxData!BF288="","", ToxData!BF288)))</f>
        <v>--</v>
      </c>
      <c r="H288" s="123" t="str">
        <f>IF(ISBLANK(ToxData!BH288),"",ToxData!BH288)</f>
        <v>--</v>
      </c>
      <c r="I288" s="193" t="str">
        <f t="shared" si="13"/>
        <v>--</v>
      </c>
      <c r="J288" s="124" t="str">
        <f>IF(ToxData!BI288="A", "A", IF(ToxData!BJ288="--","--", IF(ToxData!BJ288="","", ToxData!BJ288)))</f>
        <v>--</v>
      </c>
      <c r="K288" s="120" t="str">
        <f>IF(ISBLANK(ToxData!BN288),"",ToxData!BN288)</f>
        <v/>
      </c>
      <c r="L288" s="193" t="str">
        <f t="shared" si="14"/>
        <v>--</v>
      </c>
      <c r="M288" s="16" t="str">
        <f>IF(ISBLANK(ToxData!BO288),"",ToxData!BO288)</f>
        <v/>
      </c>
      <c r="N288" s="16" t="str">
        <f>IF(ISBLANK(ToxData!AY288),"",ToxData!AY288)</f>
        <v/>
      </c>
      <c r="O288" s="16" t="str">
        <f>IF(ISBLANK(ToxData!AZ288),"",ToxData!AZ288)</f>
        <v/>
      </c>
    </row>
    <row r="289" spans="1:15" hidden="1">
      <c r="A289" t="str">
        <f>IF(ISBLANK(ToxData!B289),"",ToxData!B289)</f>
        <v>3223-07-2</v>
      </c>
      <c r="B289" s="94" t="str">
        <f>IF(ISBLANK(ToxData!C289),"",ToxData!C289)</f>
        <v>Melphalan HCl</v>
      </c>
      <c r="E289" s="123" t="str">
        <f>IF(ISBLANK(ToxData!BD289),"",ToxData!BD289)</f>
        <v>--</v>
      </c>
      <c r="F289" s="193" t="str">
        <f t="shared" si="12"/>
        <v>--</v>
      </c>
      <c r="G289" s="124" t="str">
        <f>IF(ToxData!BE289="A", "A", IF(ToxData!BF289="--","--", IF(ToxData!BF289="","", ToxData!BF289)))</f>
        <v>--</v>
      </c>
      <c r="H289" s="123" t="str">
        <f>IF(ISBLANK(ToxData!BH289),"",ToxData!BH289)</f>
        <v>--</v>
      </c>
      <c r="I289" s="193" t="str">
        <f t="shared" si="13"/>
        <v>--</v>
      </c>
      <c r="J289" s="124" t="str">
        <f>IF(ToxData!BI289="A", "A", IF(ToxData!BJ289="--","--", IF(ToxData!BJ289="","", ToxData!BJ289)))</f>
        <v>--</v>
      </c>
      <c r="K289" s="120" t="str">
        <f>IF(ISBLANK(ToxData!BN289),"",ToxData!BN289)</f>
        <v/>
      </c>
      <c r="L289" s="193" t="str">
        <f t="shared" si="14"/>
        <v>--</v>
      </c>
      <c r="M289" s="16" t="str">
        <f>IF(ISBLANK(ToxData!BO289),"",ToxData!BO289)</f>
        <v/>
      </c>
      <c r="N289" s="16" t="str">
        <f>IF(ISBLANK(ToxData!AY289),"",ToxData!AY289)</f>
        <v/>
      </c>
      <c r="O289" s="16" t="str">
        <f>IF(ISBLANK(ToxData!AZ289),"",ToxData!AZ289)</f>
        <v/>
      </c>
    </row>
    <row r="290" spans="1:15">
      <c r="A290" t="str">
        <f>IF(ISBLANK(ToxData!B290),"",ToxData!B290)</f>
        <v>7439-97-6</v>
      </c>
      <c r="B290" s="94" t="str">
        <f>IF(ISBLANK(ToxData!C290),"",ToxData!C290)</f>
        <v>Mercury and compounds</v>
      </c>
      <c r="C290" s="61" t="s">
        <v>1316</v>
      </c>
      <c r="D290" s="61" t="str">
        <f>IF(ToxData!D290="","--",ToxData!D290)</f>
        <v>HI3</v>
      </c>
      <c r="E290" s="123" t="str">
        <f>IF(ISBLANK(ToxData!BD290),"",ToxData!BD290)</f>
        <v>--</v>
      </c>
      <c r="F290" s="193" t="str">
        <f t="shared" si="12"/>
        <v>--</v>
      </c>
      <c r="G290" s="124" t="str">
        <f>IF(ToxData!BE290="A", "A", IF(ToxData!BF290="--","--", IF(ToxData!BF290="","", ToxData!BF290)))</f>
        <v>--</v>
      </c>
      <c r="H290" s="123">
        <f>IF(ISBLANK(ToxData!BH290),"",ToxData!BH290)</f>
        <v>0.3</v>
      </c>
      <c r="I290" s="193">
        <f t="shared" si="13"/>
        <v>0.3</v>
      </c>
      <c r="J290" s="124" t="str">
        <f>IF(ToxData!BI290="A", "A", IF(ToxData!BJ290="--","--", IF(ToxData!BJ290="","", ToxData!BJ290)))</f>
        <v>A</v>
      </c>
      <c r="K290" s="120">
        <f>IF(ISBLANK(ToxData!BN290),"",ToxData!BN290)</f>
        <v>0.6</v>
      </c>
      <c r="L290" s="193">
        <f t="shared" si="14"/>
        <v>0.6</v>
      </c>
      <c r="M290" s="16" t="str">
        <f>IF(ISBLANK(ToxData!BO290),"",ToxData!BO290)</f>
        <v>O</v>
      </c>
      <c r="N290" s="16">
        <f>IF(ISBLANK(ToxData!AY290),"",ToxData!AY290)</f>
        <v>1</v>
      </c>
      <c r="O290" s="16">
        <f>IF(ISBLANK(ToxData!AZ290),"",ToxData!AZ290)</f>
        <v>1</v>
      </c>
    </row>
    <row r="291" spans="1:15" hidden="1">
      <c r="A291" t="str">
        <f>IF(ISBLANK(ToxData!B291),"",ToxData!B291)</f>
        <v>627-44-1</v>
      </c>
      <c r="B291" s="94" t="str">
        <f>IF(ISBLANK(ToxData!C291),"",ToxData!C291)</f>
        <v xml:space="preserve">   Diethylmercury</v>
      </c>
      <c r="E291" s="123" t="str">
        <f>IF(ISBLANK(ToxData!BD291),"",ToxData!BD291)</f>
        <v>--</v>
      </c>
      <c r="F291" s="193" t="str">
        <f t="shared" si="12"/>
        <v>--</v>
      </c>
      <c r="G291" s="124" t="str">
        <f>IF(ToxData!BE291="A", "A", IF(ToxData!BF291="--","--", IF(ToxData!BF291="","", ToxData!BF291)))</f>
        <v>--</v>
      </c>
      <c r="H291" s="123" t="str">
        <f>IF(ISBLANK(ToxData!BH291),"",ToxData!BH291)</f>
        <v>--</v>
      </c>
      <c r="I291" s="193" t="str">
        <f t="shared" si="13"/>
        <v>--</v>
      </c>
      <c r="J291" s="124" t="str">
        <f>IF(ToxData!BI291="A", "A", IF(ToxData!BJ291="--","--", IF(ToxData!BJ291="","", ToxData!BJ291)))</f>
        <v>--</v>
      </c>
      <c r="K291" s="120" t="str">
        <f>IF(ISBLANK(ToxData!BN291),"",ToxData!BN291)</f>
        <v/>
      </c>
      <c r="L291" s="193" t="str">
        <f t="shared" si="14"/>
        <v>--</v>
      </c>
      <c r="M291" s="16" t="str">
        <f>IF(ISBLANK(ToxData!BO291),"",ToxData!BO291)</f>
        <v/>
      </c>
      <c r="N291" s="16" t="str">
        <f>IF(ISBLANK(ToxData!AY291),"",ToxData!AY291)</f>
        <v/>
      </c>
      <c r="O291" s="16" t="str">
        <f>IF(ISBLANK(ToxData!AZ291),"",ToxData!AZ291)</f>
        <v/>
      </c>
    </row>
    <row r="292" spans="1:15" hidden="1">
      <c r="A292" t="str">
        <f>IF(ISBLANK(ToxData!B292),"",ToxData!B292)</f>
        <v>593-74-8</v>
      </c>
      <c r="B292" s="94" t="str">
        <f>IF(ISBLANK(ToxData!C292),"",ToxData!C292)</f>
        <v xml:space="preserve">   Dimethylmercury</v>
      </c>
      <c r="E292" s="123" t="str">
        <f>IF(ISBLANK(ToxData!BD292),"",ToxData!BD292)</f>
        <v>--</v>
      </c>
      <c r="F292" s="193" t="str">
        <f t="shared" si="12"/>
        <v>--</v>
      </c>
      <c r="G292" s="124" t="str">
        <f>IF(ToxData!BE292="A", "A", IF(ToxData!BF292="--","--", IF(ToxData!BF292="","", ToxData!BF292)))</f>
        <v>--</v>
      </c>
      <c r="H292" s="123" t="str">
        <f>IF(ISBLANK(ToxData!BH292),"",ToxData!BH292)</f>
        <v>--</v>
      </c>
      <c r="I292" s="193" t="str">
        <f t="shared" si="13"/>
        <v>--</v>
      </c>
      <c r="J292" s="124" t="str">
        <f>IF(ToxData!BI292="A", "A", IF(ToxData!BJ292="--","--", IF(ToxData!BJ292="","", ToxData!BJ292)))</f>
        <v>--</v>
      </c>
      <c r="K292" s="120" t="str">
        <f>IF(ISBLANK(ToxData!BN292),"",ToxData!BN292)</f>
        <v/>
      </c>
      <c r="L292" s="193" t="str">
        <f t="shared" si="14"/>
        <v>--</v>
      </c>
      <c r="M292" s="16" t="str">
        <f>IF(ISBLANK(ToxData!BO292),"",ToxData!BO292)</f>
        <v/>
      </c>
      <c r="N292" s="16" t="str">
        <f>IF(ISBLANK(ToxData!AY292),"",ToxData!AY292)</f>
        <v/>
      </c>
      <c r="O292" s="16" t="str">
        <f>IF(ISBLANK(ToxData!AZ292),"",ToxData!AZ292)</f>
        <v/>
      </c>
    </row>
    <row r="293" spans="1:15" hidden="1">
      <c r="A293" t="str">
        <f>IF(ISBLANK(ToxData!B293),"",ToxData!B293)</f>
        <v>22967-92-6</v>
      </c>
      <c r="B293" s="94" t="str">
        <f>IF(ISBLANK(ToxData!C293),"",ToxData!C293)</f>
        <v xml:space="preserve">   Methylmercury</v>
      </c>
      <c r="E293" s="123" t="str">
        <f>IF(ISBLANK(ToxData!BD293),"",ToxData!BD293)</f>
        <v>--</v>
      </c>
      <c r="F293" s="193" t="str">
        <f t="shared" si="12"/>
        <v>--</v>
      </c>
      <c r="G293" s="124" t="str">
        <f>IF(ToxData!BE293="A", "A", IF(ToxData!BF293="--","--", IF(ToxData!BF293="","", ToxData!BF293)))</f>
        <v>--</v>
      </c>
      <c r="H293" s="123" t="str">
        <f>IF(ISBLANK(ToxData!BH293),"",ToxData!BH293)</f>
        <v>--</v>
      </c>
      <c r="I293" s="193" t="str">
        <f t="shared" si="13"/>
        <v>--</v>
      </c>
      <c r="J293" s="124" t="str">
        <f>IF(ToxData!BI293="A", "A", IF(ToxData!BJ293="--","--", IF(ToxData!BJ293="","", ToxData!BJ293)))</f>
        <v>--</v>
      </c>
      <c r="K293" s="120" t="str">
        <f>IF(ISBLANK(ToxData!BN293),"",ToxData!BN293)</f>
        <v/>
      </c>
      <c r="L293" s="193" t="str">
        <f t="shared" si="14"/>
        <v>--</v>
      </c>
      <c r="M293" s="16" t="str">
        <f>IF(ISBLANK(ToxData!BO293),"",ToxData!BO293)</f>
        <v/>
      </c>
      <c r="N293" s="16" t="str">
        <f>IF(ISBLANK(ToxData!AY293),"",ToxData!AY293)</f>
        <v/>
      </c>
      <c r="O293" s="16" t="str">
        <f>IF(ISBLANK(ToxData!AZ293),"",ToxData!AZ293)</f>
        <v/>
      </c>
    </row>
    <row r="294" spans="1:15">
      <c r="A294" t="str">
        <f>IF(ISBLANK(ToxData!B294),"",ToxData!B294)</f>
        <v>67-56-1</v>
      </c>
      <c r="B294" s="94" t="str">
        <f>IF(ISBLANK(ToxData!C294),"",ToxData!C294)</f>
        <v>Methanol</v>
      </c>
      <c r="D294" s="61" t="str">
        <f>IF(ToxData!D294="","--",ToxData!D294)</f>
        <v>HI3</v>
      </c>
      <c r="E294" s="123" t="str">
        <f>IF(ISBLANK(ToxData!BD294),"",ToxData!BD294)</f>
        <v>--</v>
      </c>
      <c r="F294" s="193" t="str">
        <f t="shared" si="12"/>
        <v>--</v>
      </c>
      <c r="G294" s="124" t="str">
        <f>IF(ToxData!BE294="A", "A", IF(ToxData!BF294="--","--", IF(ToxData!BF294="","", ToxData!BF294)))</f>
        <v>--</v>
      </c>
      <c r="H294" s="123">
        <f>IF(ISBLANK(ToxData!BH294),"",ToxData!BH294)</f>
        <v>4000</v>
      </c>
      <c r="I294" s="193">
        <f t="shared" si="13"/>
        <v>4000</v>
      </c>
      <c r="J294" s="124" t="str">
        <f>IF(ToxData!BI294="A", "A", IF(ToxData!BJ294="--","--", IF(ToxData!BJ294="","", ToxData!BJ294)))</f>
        <v>A</v>
      </c>
      <c r="K294" s="120">
        <f>IF(ISBLANK(ToxData!BN294),"",ToxData!BN294)</f>
        <v>28000</v>
      </c>
      <c r="L294" s="193">
        <f t="shared" si="14"/>
        <v>28000</v>
      </c>
      <c r="M294" s="16" t="str">
        <f>IF(ISBLANK(ToxData!BO294),"",ToxData!BO294)</f>
        <v>O</v>
      </c>
      <c r="N294" s="16">
        <f>IF(ISBLANK(ToxData!AY294),"",ToxData!AY294)</f>
        <v>1</v>
      </c>
      <c r="O294" s="16">
        <f>IF(ISBLANK(ToxData!AZ294),"",ToxData!AZ294)</f>
        <v>1</v>
      </c>
    </row>
    <row r="295" spans="1:15" hidden="1">
      <c r="A295" t="str">
        <f>IF(ISBLANK(ToxData!B295),"",ToxData!B295)</f>
        <v>72-43-5</v>
      </c>
      <c r="B295" s="94" t="str">
        <f>IF(ISBLANK(ToxData!C295),"",ToxData!C295)</f>
        <v>Methoxychlor</v>
      </c>
      <c r="E295" s="123" t="str">
        <f>IF(ISBLANK(ToxData!BD295),"",ToxData!BD295)</f>
        <v>--</v>
      </c>
      <c r="F295" s="193" t="str">
        <f t="shared" si="12"/>
        <v>--</v>
      </c>
      <c r="G295" s="124" t="str">
        <f>IF(ToxData!BE295="A", "A", IF(ToxData!BF295="--","--", IF(ToxData!BF295="","", ToxData!BF295)))</f>
        <v>--</v>
      </c>
      <c r="H295" s="123" t="str">
        <f>IF(ISBLANK(ToxData!BH295),"",ToxData!BH295)</f>
        <v>--</v>
      </c>
      <c r="I295" s="193" t="str">
        <f t="shared" si="13"/>
        <v>--</v>
      </c>
      <c r="J295" s="124" t="str">
        <f>IF(ToxData!BI295="A", "A", IF(ToxData!BJ295="--","--", IF(ToxData!BJ295="","", ToxData!BJ295)))</f>
        <v>--</v>
      </c>
      <c r="K295" s="120" t="str">
        <f>IF(ISBLANK(ToxData!BN295),"",ToxData!BN295)</f>
        <v/>
      </c>
      <c r="L295" s="193" t="str">
        <f t="shared" si="14"/>
        <v>--</v>
      </c>
      <c r="M295" s="16" t="str">
        <f>IF(ISBLANK(ToxData!BO295),"",ToxData!BO295)</f>
        <v/>
      </c>
      <c r="N295" s="16" t="str">
        <f>IF(ISBLANK(ToxData!AY295),"",ToxData!AY295)</f>
        <v/>
      </c>
      <c r="O295" s="16" t="str">
        <f>IF(ISBLANK(ToxData!AZ295),"",ToxData!AZ295)</f>
        <v/>
      </c>
    </row>
    <row r="296" spans="1:15" ht="43.2" hidden="1">
      <c r="A296" t="str">
        <f>IF(ISBLANK(ToxData!B296),"",ToxData!B296)</f>
        <v>55738-54-0</v>
      </c>
      <c r="B296" s="94" t="str">
        <f>IF(ISBLANK(ToxData!C296),"",ToxData!C296)</f>
        <v>Trans-2[(dimethylamino)-methylimino]-5-[2-(5-nitro-2-furyl)-vinyl]-1,3,4-oxadiazole</v>
      </c>
      <c r="E296" s="123" t="str">
        <f>IF(ISBLANK(ToxData!BD296),"",ToxData!BD296)</f>
        <v>--</v>
      </c>
      <c r="F296" s="193" t="str">
        <f t="shared" si="12"/>
        <v>--</v>
      </c>
      <c r="G296" s="124" t="str">
        <f>IF(ToxData!BE296="A", "A", IF(ToxData!BF296="--","--", IF(ToxData!BF296="","", ToxData!BF296)))</f>
        <v>--</v>
      </c>
      <c r="H296" s="123" t="str">
        <f>IF(ISBLANK(ToxData!BH296),"",ToxData!BH296)</f>
        <v>--</v>
      </c>
      <c r="I296" s="193" t="str">
        <f t="shared" si="13"/>
        <v>--</v>
      </c>
      <c r="J296" s="124" t="str">
        <f>IF(ToxData!BI296="A", "A", IF(ToxData!BJ296="--","--", IF(ToxData!BJ296="","", ToxData!BJ296)))</f>
        <v>--</v>
      </c>
      <c r="K296" s="120" t="str">
        <f>IF(ISBLANK(ToxData!BN296),"",ToxData!BN296)</f>
        <v/>
      </c>
      <c r="L296" s="193" t="str">
        <f t="shared" si="14"/>
        <v>--</v>
      </c>
      <c r="M296" s="16" t="str">
        <f>IF(ISBLANK(ToxData!BO296),"",ToxData!BO296)</f>
        <v/>
      </c>
      <c r="N296" s="16" t="str">
        <f>IF(ISBLANK(ToxData!AY296),"",ToxData!AY296)</f>
        <v/>
      </c>
      <c r="O296" s="16" t="str">
        <f>IF(ISBLANK(ToxData!AZ296),"",ToxData!AZ296)</f>
        <v/>
      </c>
    </row>
    <row r="297" spans="1:15" ht="28.8">
      <c r="A297" t="str">
        <f>IF(ISBLANK(ToxData!B297),"",ToxData!B297)</f>
        <v>101-14-4</v>
      </c>
      <c r="B297" s="94" t="str">
        <f>IF(ISBLANK(ToxData!C297),"",ToxData!C297)</f>
        <v>4,4'-Methylene bis(2-chloroaniline) (MOCA)</v>
      </c>
      <c r="D297" s="61" t="str">
        <f>IF(ToxData!D297="","--",ToxData!D297)</f>
        <v>--</v>
      </c>
      <c r="E297" s="123">
        <f>IF(ISBLANK(ToxData!BD297),"",ToxData!BD297)</f>
        <v>2.3255813953488372E-3</v>
      </c>
      <c r="F297" s="193">
        <f t="shared" si="12"/>
        <v>2.3E-3</v>
      </c>
      <c r="G297" s="124" t="str">
        <f>IF(ToxData!BE297="A", "A", IF(ToxData!BF297="--","--", IF(ToxData!BF297="","", ToxData!BF297)))</f>
        <v>O</v>
      </c>
      <c r="H297" s="123" t="str">
        <f>IF(ISBLANK(ToxData!BH297),"",ToxData!BH297)</f>
        <v>--</v>
      </c>
      <c r="I297" s="193" t="str">
        <f t="shared" si="13"/>
        <v>--</v>
      </c>
      <c r="J297" s="124" t="str">
        <f>IF(ToxData!BI297="A", "A", IF(ToxData!BJ297="--","--", IF(ToxData!BJ297="","", ToxData!BJ297)))</f>
        <v>--</v>
      </c>
      <c r="K297" s="120" t="str">
        <f>IF(ISBLANK(ToxData!BN297),"",ToxData!BN297)</f>
        <v/>
      </c>
      <c r="L297" s="193" t="str">
        <f t="shared" si="14"/>
        <v>--</v>
      </c>
      <c r="M297" s="16" t="str">
        <f>IF(ISBLANK(ToxData!BO297),"",ToxData!BO297)</f>
        <v/>
      </c>
      <c r="N297" s="16">
        <f>IF(ISBLANK(ToxData!AY297),"",ToxData!AY297)</f>
        <v>1</v>
      </c>
      <c r="O297" s="16">
        <f>IF(ISBLANK(ToxData!AZ297),"",ToxData!AZ297)</f>
        <v>1</v>
      </c>
    </row>
    <row r="298" spans="1:15" ht="28.8">
      <c r="A298" t="str">
        <f>IF(ISBLANK(ToxData!B298),"",ToxData!B298)</f>
        <v>101-77-9</v>
      </c>
      <c r="B298" s="94" t="str">
        <f>IF(ISBLANK(ToxData!C298),"",ToxData!C298)</f>
        <v>4,4'-Methylenedianiline (and its dichloride)</v>
      </c>
      <c r="D298" s="61" t="str">
        <f>IF(ToxData!D298="","--",ToxData!D298)</f>
        <v>HI5</v>
      </c>
      <c r="E298" s="123">
        <f>IF(ISBLANK(ToxData!BD298),"",ToxData!BD298)</f>
        <v>2.1739130434782609E-3</v>
      </c>
      <c r="F298" s="193">
        <f t="shared" si="12"/>
        <v>2.2000000000000001E-3</v>
      </c>
      <c r="G298" s="124" t="str">
        <f>IF(ToxData!BE298="A", "A", IF(ToxData!BF298="--","--", IF(ToxData!BF298="","", ToxData!BF298)))</f>
        <v>O</v>
      </c>
      <c r="H298" s="123">
        <f>IF(ISBLANK(ToxData!BH298),"",ToxData!BH298)</f>
        <v>20</v>
      </c>
      <c r="I298" s="193">
        <f t="shared" si="13"/>
        <v>20</v>
      </c>
      <c r="J298" s="124" t="str">
        <f>IF(ToxData!BI298="A", "A", IF(ToxData!BJ298="--","--", IF(ToxData!BJ298="","", ToxData!BJ298)))</f>
        <v>O</v>
      </c>
      <c r="K298" s="120" t="str">
        <f>IF(ISBLANK(ToxData!BN298),"",ToxData!BN298)</f>
        <v/>
      </c>
      <c r="L298" s="193" t="str">
        <f t="shared" si="14"/>
        <v>--</v>
      </c>
      <c r="M298" s="16" t="str">
        <f>IF(ISBLANK(ToxData!BO298),"",ToxData!BO298)</f>
        <v/>
      </c>
      <c r="N298" s="16">
        <f>IF(ISBLANK(ToxData!AY298),"",ToxData!AY298)</f>
        <v>1</v>
      </c>
      <c r="O298" s="16">
        <f>IF(ISBLANK(ToxData!AZ298),"",ToxData!AZ298)</f>
        <v>1</v>
      </c>
    </row>
    <row r="299" spans="1:15" ht="28.8" hidden="1">
      <c r="A299" t="str">
        <f>IF(ISBLANK(ToxData!B299),"",ToxData!B299)</f>
        <v>13552-44-8</v>
      </c>
      <c r="B299" s="94" t="str">
        <f>IF(ISBLANK(ToxData!C299),"",ToxData!C299)</f>
        <v>4,4-Methylenedianiline dihydrochloride</v>
      </c>
      <c r="E299" s="123" t="str">
        <f>IF(ISBLANK(ToxData!BD299),"",ToxData!BD299)</f>
        <v>--</v>
      </c>
      <c r="F299" s="193" t="str">
        <f t="shared" si="12"/>
        <v>--</v>
      </c>
      <c r="G299" s="124" t="str">
        <f>IF(ToxData!BE299="A", "A", IF(ToxData!BF299="--","--", IF(ToxData!BF299="","", ToxData!BF299)))</f>
        <v>--</v>
      </c>
      <c r="H299" s="123" t="str">
        <f>IF(ISBLANK(ToxData!BH299),"",ToxData!BH299)</f>
        <v>--</v>
      </c>
      <c r="I299" s="193" t="str">
        <f t="shared" si="13"/>
        <v>--</v>
      </c>
      <c r="J299" s="124" t="str">
        <f>IF(ToxData!BI299="A", "A", IF(ToxData!BJ299="--","--", IF(ToxData!BJ299="","", ToxData!BJ299)))</f>
        <v>--</v>
      </c>
      <c r="K299" s="120" t="str">
        <f>IF(ISBLANK(ToxData!BN299),"",ToxData!BN299)</f>
        <v/>
      </c>
      <c r="L299" s="193" t="str">
        <f t="shared" si="14"/>
        <v>--</v>
      </c>
      <c r="M299" s="16" t="str">
        <f>IF(ISBLANK(ToxData!BO299),"",ToxData!BO299)</f>
        <v/>
      </c>
      <c r="N299" s="16" t="str">
        <f>IF(ISBLANK(ToxData!AY299),"",ToxData!AY299)</f>
        <v/>
      </c>
      <c r="O299" s="16" t="str">
        <f>IF(ISBLANK(ToxData!AZ299),"",ToxData!AZ299)</f>
        <v/>
      </c>
    </row>
    <row r="300" spans="1:15" hidden="1">
      <c r="A300" t="str">
        <f>IF(ISBLANK(ToxData!B300),"",ToxData!B300)</f>
        <v>838-88-0</v>
      </c>
      <c r="B300" s="94" t="str">
        <f>IF(ISBLANK(ToxData!C300),"",ToxData!C300)</f>
        <v>4,4-Methylene bis(2-methylaniline)</v>
      </c>
      <c r="E300" s="123" t="str">
        <f>IF(ISBLANK(ToxData!BD300),"",ToxData!BD300)</f>
        <v>--</v>
      </c>
      <c r="F300" s="193" t="str">
        <f t="shared" si="12"/>
        <v>--</v>
      </c>
      <c r="G300" s="124" t="str">
        <f>IF(ToxData!BE300="A", "A", IF(ToxData!BF300="--","--", IF(ToxData!BF300="","", ToxData!BF300)))</f>
        <v>--</v>
      </c>
      <c r="H300" s="123" t="str">
        <f>IF(ISBLANK(ToxData!BH300),"",ToxData!BH300)</f>
        <v>--</v>
      </c>
      <c r="I300" s="193" t="str">
        <f t="shared" si="13"/>
        <v>--</v>
      </c>
      <c r="J300" s="124" t="str">
        <f>IF(ToxData!BI300="A", "A", IF(ToxData!BJ300="--","--", IF(ToxData!BJ300="","", ToxData!BJ300)))</f>
        <v>--</v>
      </c>
      <c r="K300" s="120" t="str">
        <f>IF(ISBLANK(ToxData!BN300),"",ToxData!BN300)</f>
        <v/>
      </c>
      <c r="L300" s="193" t="str">
        <f t="shared" si="14"/>
        <v>--</v>
      </c>
      <c r="M300" s="16" t="str">
        <f>IF(ISBLANK(ToxData!BO300),"",ToxData!BO300)</f>
        <v/>
      </c>
      <c r="N300" s="16" t="str">
        <f>IF(ISBLANK(ToxData!AY300),"",ToxData!AY300)</f>
        <v/>
      </c>
      <c r="O300" s="16" t="str">
        <f>IF(ISBLANK(ToxData!AZ300),"",ToxData!AZ300)</f>
        <v/>
      </c>
    </row>
    <row r="301" spans="1:15" ht="28.8" hidden="1">
      <c r="A301" t="str">
        <f>IF(ISBLANK(ToxData!B301),"",ToxData!B301)</f>
        <v>101-61-1</v>
      </c>
      <c r="B301" s="94" t="str">
        <f>IF(ISBLANK(ToxData!C301),"",ToxData!C301)</f>
        <v>4,4'-Methylene bis(N,N'-dimethyl)aniline</v>
      </c>
      <c r="E301" s="123" t="str">
        <f>IF(ISBLANK(ToxData!BD301),"",ToxData!BD301)</f>
        <v>--</v>
      </c>
      <c r="F301" s="193" t="str">
        <f t="shared" si="12"/>
        <v>--</v>
      </c>
      <c r="G301" s="124" t="str">
        <f>IF(ToxData!BE301="A", "A", IF(ToxData!BF301="--","--", IF(ToxData!BF301="","", ToxData!BF301)))</f>
        <v>--</v>
      </c>
      <c r="H301" s="123" t="str">
        <f>IF(ISBLANK(ToxData!BH301),"",ToxData!BH301)</f>
        <v>--</v>
      </c>
      <c r="I301" s="193" t="str">
        <f t="shared" si="13"/>
        <v>--</v>
      </c>
      <c r="J301" s="124" t="str">
        <f>IF(ToxData!BI301="A", "A", IF(ToxData!BJ301="--","--", IF(ToxData!BJ301="","", ToxData!BJ301)))</f>
        <v>--</v>
      </c>
      <c r="K301" s="120" t="str">
        <f>IF(ISBLANK(ToxData!BN301),"",ToxData!BN301)</f>
        <v/>
      </c>
      <c r="L301" s="193" t="str">
        <f t="shared" si="14"/>
        <v>--</v>
      </c>
      <c r="M301" s="16" t="str">
        <f>IF(ISBLANK(ToxData!BO301),"",ToxData!BO301)</f>
        <v/>
      </c>
      <c r="N301" s="16" t="str">
        <f>IF(ISBLANK(ToxData!AY301),"",ToxData!AY301)</f>
        <v/>
      </c>
      <c r="O301" s="16" t="str">
        <f>IF(ISBLANK(ToxData!AZ301),"",ToxData!AZ301)</f>
        <v/>
      </c>
    </row>
    <row r="302" spans="1:15" ht="28.8">
      <c r="A302" t="str">
        <f>IF(ISBLANK(ToxData!B302),"",ToxData!B302)</f>
        <v>101-68-8</v>
      </c>
      <c r="B302" s="94" t="str">
        <f>IF(ISBLANK(ToxData!C302),"",ToxData!C302)</f>
        <v>Methylene diphenyl diisocyanate (MDI)</v>
      </c>
      <c r="D302" s="61" t="str">
        <f>IF(ToxData!D302="","--",ToxData!D302)</f>
        <v>HI3</v>
      </c>
      <c r="E302" s="123" t="str">
        <f>IF(ISBLANK(ToxData!BD302),"",ToxData!BD302)</f>
        <v>--</v>
      </c>
      <c r="F302" s="193" t="str">
        <f t="shared" si="12"/>
        <v>--</v>
      </c>
      <c r="G302" s="124" t="str">
        <f>IF(ToxData!BE302="A", "A", IF(ToxData!BF302="--","--", IF(ToxData!BF302="","", ToxData!BF302)))</f>
        <v>--</v>
      </c>
      <c r="H302" s="123">
        <f>IF(ISBLANK(ToxData!BH302),"",ToxData!BH302)</f>
        <v>0.08</v>
      </c>
      <c r="I302" s="193">
        <f t="shared" si="13"/>
        <v>0.08</v>
      </c>
      <c r="J302" s="124" t="str">
        <f>IF(ToxData!BI302="A", "A", IF(ToxData!BJ302="--","--", IF(ToxData!BJ302="","", ToxData!BJ302)))</f>
        <v>O</v>
      </c>
      <c r="K302" s="120">
        <f>IF(ISBLANK(ToxData!BN302),"",ToxData!BN302)</f>
        <v>12</v>
      </c>
      <c r="L302" s="193">
        <f t="shared" si="14"/>
        <v>12</v>
      </c>
      <c r="M302" s="16" t="str">
        <f>IF(ISBLANK(ToxData!BO302),"",ToxData!BO302)</f>
        <v>O</v>
      </c>
      <c r="N302" s="16">
        <f>IF(ISBLANK(ToxData!AY302),"",ToxData!AY302)</f>
        <v>1</v>
      </c>
      <c r="O302" s="16">
        <f>IF(ISBLANK(ToxData!AZ302),"",ToxData!AZ302)</f>
        <v>1</v>
      </c>
    </row>
    <row r="303" spans="1:15" hidden="1">
      <c r="A303" t="str">
        <f>IF(ISBLANK(ToxData!B303),"",ToxData!B303)</f>
        <v>60-34-4</v>
      </c>
      <c r="B303" s="94" t="str">
        <f>IF(ISBLANK(ToxData!C303),"",ToxData!C303)</f>
        <v>Methyl hydrazine</v>
      </c>
      <c r="E303" s="123" t="str">
        <f>IF(ISBLANK(ToxData!BD303),"",ToxData!BD303)</f>
        <v>--</v>
      </c>
      <c r="F303" s="193" t="str">
        <f t="shared" si="12"/>
        <v>--</v>
      </c>
      <c r="G303" s="124" t="str">
        <f>IF(ToxData!BE303="A", "A", IF(ToxData!BF303="--","--", IF(ToxData!BF303="","", ToxData!BF303)))</f>
        <v>--</v>
      </c>
      <c r="H303" s="123" t="str">
        <f>IF(ISBLANK(ToxData!BH303),"",ToxData!BH303)</f>
        <v>--</v>
      </c>
      <c r="I303" s="193" t="str">
        <f t="shared" si="13"/>
        <v>--</v>
      </c>
      <c r="J303" s="124" t="str">
        <f>IF(ToxData!BI303="A", "A", IF(ToxData!BJ303="--","--", IF(ToxData!BJ303="","", ToxData!BJ303)))</f>
        <v>--</v>
      </c>
      <c r="K303" s="120" t="str">
        <f>IF(ISBLANK(ToxData!BN303),"",ToxData!BN303)</f>
        <v/>
      </c>
      <c r="L303" s="193" t="str">
        <f t="shared" si="14"/>
        <v>--</v>
      </c>
      <c r="M303" s="16" t="str">
        <f>IF(ISBLANK(ToxData!BO303),"",ToxData!BO303)</f>
        <v/>
      </c>
      <c r="N303" s="16" t="str">
        <f>IF(ISBLANK(ToxData!AY303),"",ToxData!AY303)</f>
        <v/>
      </c>
      <c r="O303" s="16" t="str">
        <f>IF(ISBLANK(ToxData!AZ303),"",ToxData!AZ303)</f>
        <v/>
      </c>
    </row>
    <row r="304" spans="1:15" hidden="1">
      <c r="A304" t="str">
        <f>IF(ISBLANK(ToxData!B304),"",ToxData!B304)</f>
        <v>540-73-8</v>
      </c>
      <c r="B304" s="94" t="str">
        <f>IF(ISBLANK(ToxData!C304),"",ToxData!C304)</f>
        <v>1,2-Dimethylhydrazine</v>
      </c>
      <c r="E304" s="123" t="str">
        <f>IF(ISBLANK(ToxData!BD304),"",ToxData!BD304)</f>
        <v>--</v>
      </c>
      <c r="F304" s="193" t="str">
        <f t="shared" si="12"/>
        <v>--</v>
      </c>
      <c r="G304" s="124" t="str">
        <f>IF(ToxData!BE304="A", "A", IF(ToxData!BF304="--","--", IF(ToxData!BF304="","", ToxData!BF304)))</f>
        <v>--</v>
      </c>
      <c r="H304" s="123" t="str">
        <f>IF(ISBLANK(ToxData!BH304),"",ToxData!BH304)</f>
        <v>--</v>
      </c>
      <c r="I304" s="193" t="str">
        <f t="shared" si="13"/>
        <v>--</v>
      </c>
      <c r="J304" s="124" t="str">
        <f>IF(ToxData!BI304="A", "A", IF(ToxData!BJ304="--","--", IF(ToxData!BJ304="","", ToxData!BJ304)))</f>
        <v>--</v>
      </c>
      <c r="K304" s="120" t="str">
        <f>IF(ISBLANK(ToxData!BN304),"",ToxData!BN304)</f>
        <v/>
      </c>
      <c r="L304" s="193" t="str">
        <f t="shared" si="14"/>
        <v>--</v>
      </c>
      <c r="M304" s="16" t="str">
        <f>IF(ISBLANK(ToxData!BO304),"",ToxData!BO304)</f>
        <v/>
      </c>
      <c r="N304" s="16" t="str">
        <f>IF(ISBLANK(ToxData!AY304),"",ToxData!AY304)</f>
        <v/>
      </c>
      <c r="O304" s="16" t="str">
        <f>IF(ISBLANK(ToxData!AZ304),"",ToxData!AZ304)</f>
        <v/>
      </c>
    </row>
    <row r="305" spans="1:15" hidden="1">
      <c r="A305" t="str">
        <f>IF(ISBLANK(ToxData!B305),"",ToxData!B305)</f>
        <v>74-88-4</v>
      </c>
      <c r="B305" s="94" t="str">
        <f>IF(ISBLANK(ToxData!C305),"",ToxData!C305)</f>
        <v>Methyl iodide (Iodomethane)</v>
      </c>
      <c r="E305" s="123" t="str">
        <f>IF(ISBLANK(ToxData!BD305),"",ToxData!BD305)</f>
        <v>--</v>
      </c>
      <c r="F305" s="193" t="str">
        <f t="shared" si="12"/>
        <v>--</v>
      </c>
      <c r="G305" s="124" t="str">
        <f>IF(ToxData!BE305="A", "A", IF(ToxData!BF305="--","--", IF(ToxData!BF305="","", ToxData!BF305)))</f>
        <v>--</v>
      </c>
      <c r="H305" s="123" t="str">
        <f>IF(ISBLANK(ToxData!BH305),"",ToxData!BH305)</f>
        <v>--</v>
      </c>
      <c r="I305" s="193" t="str">
        <f t="shared" si="13"/>
        <v>--</v>
      </c>
      <c r="J305" s="124" t="str">
        <f>IF(ToxData!BI305="A", "A", IF(ToxData!BJ305="--","--", IF(ToxData!BJ305="","", ToxData!BJ305)))</f>
        <v>--</v>
      </c>
      <c r="K305" s="120" t="str">
        <f>IF(ISBLANK(ToxData!BN305),"",ToxData!BN305)</f>
        <v/>
      </c>
      <c r="L305" s="193" t="str">
        <f t="shared" si="14"/>
        <v>--</v>
      </c>
      <c r="M305" s="16" t="str">
        <f>IF(ISBLANK(ToxData!BO305),"",ToxData!BO305)</f>
        <v/>
      </c>
      <c r="N305" s="16" t="str">
        <f>IF(ISBLANK(ToxData!AY305),"",ToxData!AY305)</f>
        <v/>
      </c>
      <c r="O305" s="16" t="str">
        <f>IF(ISBLANK(ToxData!AZ305),"",ToxData!AZ305)</f>
        <v/>
      </c>
    </row>
    <row r="306" spans="1:15" ht="28.8">
      <c r="A306" t="str">
        <f>IF(ISBLANK(ToxData!B306),"",ToxData!B306)</f>
        <v>108-10-1</v>
      </c>
      <c r="B306" s="94" t="str">
        <f>IF(ISBLANK(ToxData!C306),"",ToxData!C306)</f>
        <v>Methyl isobutyl ketone (MIBK, Hexone)</v>
      </c>
      <c r="D306" s="61" t="str">
        <f>IF(ToxData!D306="","--",ToxData!D306)</f>
        <v>HI3</v>
      </c>
      <c r="E306" s="123" t="str">
        <f>IF(ISBLANK(ToxData!BD306),"",ToxData!BD306)</f>
        <v>--</v>
      </c>
      <c r="F306" s="193" t="str">
        <f t="shared" si="12"/>
        <v>--</v>
      </c>
      <c r="G306" s="124" t="str">
        <f>IF(ToxData!BE306="A", "A", IF(ToxData!BF306="--","--", IF(ToxData!BF306="","", ToxData!BF306)))</f>
        <v>--</v>
      </c>
      <c r="H306" s="123">
        <f>IF(ISBLANK(ToxData!BH306),"",ToxData!BH306)</f>
        <v>3000</v>
      </c>
      <c r="I306" s="193">
        <f t="shared" si="13"/>
        <v>3000</v>
      </c>
      <c r="J306" s="124" t="str">
        <f>IF(ToxData!BI306="A", "A", IF(ToxData!BJ306="--","--", IF(ToxData!BJ306="","", ToxData!BJ306)))</f>
        <v>I</v>
      </c>
      <c r="K306" s="120" t="str">
        <f>IF(ISBLANK(ToxData!BN306),"",ToxData!BN306)</f>
        <v/>
      </c>
      <c r="L306" s="193" t="str">
        <f t="shared" si="14"/>
        <v>--</v>
      </c>
      <c r="M306" s="16" t="str">
        <f>IF(ISBLANK(ToxData!BO306),"",ToxData!BO306)</f>
        <v/>
      </c>
      <c r="N306" s="16">
        <f>IF(ISBLANK(ToxData!AY306),"",ToxData!AY306)</f>
        <v>1</v>
      </c>
      <c r="O306" s="16">
        <f>IF(ISBLANK(ToxData!AZ306),"",ToxData!AZ306)</f>
        <v>1</v>
      </c>
    </row>
    <row r="307" spans="1:15">
      <c r="A307" t="str">
        <f>IF(ISBLANK(ToxData!B307),"",ToxData!B307)</f>
        <v>624-83-9</v>
      </c>
      <c r="B307" s="94" t="str">
        <f>IF(ISBLANK(ToxData!C307),"",ToxData!C307)</f>
        <v>Methyl isocyanate</v>
      </c>
      <c r="D307" s="61" t="str">
        <f>IF(ToxData!D307="","--",ToxData!D307)</f>
        <v>HI3</v>
      </c>
      <c r="E307" s="123" t="str">
        <f>IF(ISBLANK(ToxData!BD307),"",ToxData!BD307)</f>
        <v>--</v>
      </c>
      <c r="F307" s="193" t="str">
        <f t="shared" si="12"/>
        <v>--</v>
      </c>
      <c r="G307" s="124" t="str">
        <f>IF(ToxData!BE307="A", "A", IF(ToxData!BF307="--","--", IF(ToxData!BF307="","", ToxData!BF307)))</f>
        <v>--</v>
      </c>
      <c r="H307" s="123">
        <f>IF(ISBLANK(ToxData!BH307),"",ToxData!BH307)</f>
        <v>1</v>
      </c>
      <c r="I307" s="193">
        <f t="shared" si="13"/>
        <v>1</v>
      </c>
      <c r="J307" s="124" t="str">
        <f>IF(ToxData!BI307="A", "A", IF(ToxData!BJ307="--","--", IF(ToxData!BJ307="","", ToxData!BJ307)))</f>
        <v>O</v>
      </c>
      <c r="K307" s="120" t="str">
        <f>IF(ISBLANK(ToxData!BN307),"",ToxData!BN307)</f>
        <v/>
      </c>
      <c r="L307" s="193" t="str">
        <f t="shared" si="14"/>
        <v>--</v>
      </c>
      <c r="M307" s="16" t="str">
        <f>IF(ISBLANK(ToxData!BO307),"",ToxData!BO307)</f>
        <v/>
      </c>
      <c r="N307" s="16">
        <f>IF(ISBLANK(ToxData!AY307),"",ToxData!AY307)</f>
        <v>1</v>
      </c>
      <c r="O307" s="16">
        <f>IF(ISBLANK(ToxData!AZ307),"",ToxData!AZ307)</f>
        <v>1</v>
      </c>
    </row>
    <row r="308" spans="1:15" ht="28.8" hidden="1">
      <c r="A308" t="str">
        <f>IF(ISBLANK(ToxData!B308),"",ToxData!B308)</f>
        <v>75-86-5</v>
      </c>
      <c r="B308" s="94" t="str">
        <f>IF(ISBLANK(ToxData!C308),"",ToxData!C308)</f>
        <v>2-Methyllactonitrile (Acetone cyanohydrin)</v>
      </c>
      <c r="E308" s="123" t="str">
        <f>IF(ISBLANK(ToxData!BD308),"",ToxData!BD308)</f>
        <v>--</v>
      </c>
      <c r="F308" s="193" t="str">
        <f t="shared" si="12"/>
        <v>--</v>
      </c>
      <c r="G308" s="124" t="str">
        <f>IF(ToxData!BE308="A", "A", IF(ToxData!BF308="--","--", IF(ToxData!BF308="","", ToxData!BF308)))</f>
        <v>--</v>
      </c>
      <c r="H308" s="123" t="str">
        <f>IF(ISBLANK(ToxData!BH308),"",ToxData!BH308)</f>
        <v>--</v>
      </c>
      <c r="I308" s="193" t="str">
        <f t="shared" si="13"/>
        <v>--</v>
      </c>
      <c r="J308" s="124" t="str">
        <f>IF(ToxData!BI308="A", "A", IF(ToxData!BJ308="--","--", IF(ToxData!BJ308="","", ToxData!BJ308)))</f>
        <v>--</v>
      </c>
      <c r="K308" s="120" t="str">
        <f>IF(ISBLANK(ToxData!BN308),"",ToxData!BN308)</f>
        <v/>
      </c>
      <c r="L308" s="193" t="str">
        <f t="shared" si="14"/>
        <v>--</v>
      </c>
      <c r="M308" s="16" t="str">
        <f>IF(ISBLANK(ToxData!BO308),"",ToxData!BO308)</f>
        <v/>
      </c>
      <c r="N308" s="16" t="str">
        <f>IF(ISBLANK(ToxData!AY308),"",ToxData!AY308)</f>
        <v/>
      </c>
      <c r="O308" s="16" t="str">
        <f>IF(ISBLANK(ToxData!AZ308),"",ToxData!AZ308)</f>
        <v/>
      </c>
    </row>
    <row r="309" spans="1:15">
      <c r="A309" t="str">
        <f>IF(ISBLANK(ToxData!B309),"",ToxData!B309)</f>
        <v>80-62-6</v>
      </c>
      <c r="B309" s="94" t="str">
        <f>IF(ISBLANK(ToxData!C309),"",ToxData!C309)</f>
        <v>Methyl methacrylate</v>
      </c>
      <c r="D309" s="61" t="str">
        <f>IF(ToxData!D309="","--",ToxData!D309)</f>
        <v>HI5</v>
      </c>
      <c r="E309" s="123" t="str">
        <f>IF(ISBLANK(ToxData!BD309),"",ToxData!BD309)</f>
        <v>--</v>
      </c>
      <c r="F309" s="193" t="str">
        <f t="shared" si="12"/>
        <v>--</v>
      </c>
      <c r="G309" s="124" t="str">
        <f>IF(ToxData!BE309="A", "A", IF(ToxData!BF309="--","--", IF(ToxData!BF309="","", ToxData!BF309)))</f>
        <v>--</v>
      </c>
      <c r="H309" s="123">
        <f>IF(ISBLANK(ToxData!BH309),"",ToxData!BH309)</f>
        <v>700</v>
      </c>
      <c r="I309" s="193">
        <f t="shared" si="13"/>
        <v>700</v>
      </c>
      <c r="J309" s="124" t="str">
        <f>IF(ToxData!BI309="A", "A", IF(ToxData!BJ309="--","--", IF(ToxData!BJ309="","", ToxData!BJ309)))</f>
        <v>I</v>
      </c>
      <c r="K309" s="120" t="str">
        <f>IF(ISBLANK(ToxData!BN309),"",ToxData!BN309)</f>
        <v/>
      </c>
      <c r="L309" s="193" t="str">
        <f t="shared" si="14"/>
        <v>--</v>
      </c>
      <c r="M309" s="16" t="str">
        <f>IF(ISBLANK(ToxData!BO309),"",ToxData!BO309)</f>
        <v/>
      </c>
      <c r="N309" s="16">
        <f>IF(ISBLANK(ToxData!AY309),"",ToxData!AY309)</f>
        <v>1</v>
      </c>
      <c r="O309" s="16">
        <f>IF(ISBLANK(ToxData!AZ309),"",ToxData!AZ309)</f>
        <v>1</v>
      </c>
    </row>
    <row r="310" spans="1:15" hidden="1">
      <c r="A310" t="str">
        <f>IF(ISBLANK(ToxData!B310),"",ToxData!B310)</f>
        <v>66-27-3</v>
      </c>
      <c r="B310" s="94" t="str">
        <f>IF(ISBLANK(ToxData!C310),"",ToxData!C310)</f>
        <v>Methyl Methanesulfonate</v>
      </c>
      <c r="E310" s="123" t="str">
        <f>IF(ISBLANK(ToxData!BD310),"",ToxData!BD310)</f>
        <v>--</v>
      </c>
      <c r="F310" s="193" t="str">
        <f t="shared" si="12"/>
        <v>--</v>
      </c>
      <c r="G310" s="124" t="str">
        <f>IF(ToxData!BE310="A", "A", IF(ToxData!BF310="--","--", IF(ToxData!BF310="","", ToxData!BF310)))</f>
        <v>--</v>
      </c>
      <c r="H310" s="123" t="str">
        <f>IF(ISBLANK(ToxData!BH310),"",ToxData!BH310)</f>
        <v>--</v>
      </c>
      <c r="I310" s="193" t="str">
        <f t="shared" si="13"/>
        <v>--</v>
      </c>
      <c r="J310" s="124" t="str">
        <f>IF(ToxData!BI310="A", "A", IF(ToxData!BJ310="--","--", IF(ToxData!BJ310="","", ToxData!BJ310)))</f>
        <v>--</v>
      </c>
      <c r="K310" s="120" t="str">
        <f>IF(ISBLANK(ToxData!BN310),"",ToxData!BN310)</f>
        <v/>
      </c>
      <c r="L310" s="193" t="str">
        <f t="shared" si="14"/>
        <v>--</v>
      </c>
      <c r="M310" s="16" t="str">
        <f>IF(ISBLANK(ToxData!BO310),"",ToxData!BO310)</f>
        <v/>
      </c>
      <c r="N310" s="16" t="str">
        <f>IF(ISBLANK(ToxData!AY310),"",ToxData!AY310)</f>
        <v/>
      </c>
      <c r="O310" s="16" t="str">
        <f>IF(ISBLANK(ToxData!AZ310),"",ToxData!AZ310)</f>
        <v/>
      </c>
    </row>
    <row r="311" spans="1:15" hidden="1">
      <c r="A311" t="str">
        <f>IF(ISBLANK(ToxData!B311),"",ToxData!B311)</f>
        <v>129-15-7</v>
      </c>
      <c r="B311" s="94" t="str">
        <f>IF(ISBLANK(ToxData!C311),"",ToxData!C311)</f>
        <v>2-Methyl-1-nitroanthraquinone</v>
      </c>
      <c r="E311" s="123" t="str">
        <f>IF(ISBLANK(ToxData!BD311),"",ToxData!BD311)</f>
        <v>--</v>
      </c>
      <c r="F311" s="193" t="str">
        <f t="shared" si="12"/>
        <v>--</v>
      </c>
      <c r="G311" s="124" t="str">
        <f>IF(ToxData!BE311="A", "A", IF(ToxData!BF311="--","--", IF(ToxData!BF311="","", ToxData!BF311)))</f>
        <v>--</v>
      </c>
      <c r="H311" s="123" t="str">
        <f>IF(ISBLANK(ToxData!BH311),"",ToxData!BH311)</f>
        <v>--</v>
      </c>
      <c r="I311" s="193" t="str">
        <f t="shared" si="13"/>
        <v>--</v>
      </c>
      <c r="J311" s="124" t="str">
        <f>IF(ToxData!BI311="A", "A", IF(ToxData!BJ311="--","--", IF(ToxData!BJ311="","", ToxData!BJ311)))</f>
        <v>--</v>
      </c>
      <c r="K311" s="120" t="str">
        <f>IF(ISBLANK(ToxData!BN311),"",ToxData!BN311)</f>
        <v/>
      </c>
      <c r="L311" s="193" t="str">
        <f t="shared" si="14"/>
        <v>--</v>
      </c>
      <c r="M311" s="16" t="str">
        <f>IF(ISBLANK(ToxData!BO311),"",ToxData!BO311)</f>
        <v/>
      </c>
      <c r="N311" s="16" t="str">
        <f>IF(ISBLANK(ToxData!AY311),"",ToxData!AY311)</f>
        <v/>
      </c>
      <c r="O311" s="16" t="str">
        <f>IF(ISBLANK(ToxData!AZ311),"",ToxData!AZ311)</f>
        <v/>
      </c>
    </row>
    <row r="312" spans="1:15" hidden="1">
      <c r="A312" t="str">
        <f>IF(ISBLANK(ToxData!B312),"",ToxData!B312)</f>
        <v>70-25-7</v>
      </c>
      <c r="B312" s="94" t="str">
        <f>IF(ISBLANK(ToxData!C312),"",ToxData!C312)</f>
        <v>n-Methyl-n-nitro-n-nitrosoguanidine</v>
      </c>
      <c r="E312" s="123" t="str">
        <f>IF(ISBLANK(ToxData!BD312),"",ToxData!BD312)</f>
        <v>--</v>
      </c>
      <c r="F312" s="193" t="str">
        <f t="shared" si="12"/>
        <v>--</v>
      </c>
      <c r="G312" s="124" t="str">
        <f>IF(ToxData!BE312="A", "A", IF(ToxData!BF312="--","--", IF(ToxData!BF312="","", ToxData!BF312)))</f>
        <v>--</v>
      </c>
      <c r="H312" s="123" t="str">
        <f>IF(ISBLANK(ToxData!BH312),"",ToxData!BH312)</f>
        <v>--</v>
      </c>
      <c r="I312" s="193" t="str">
        <f t="shared" si="13"/>
        <v>--</v>
      </c>
      <c r="J312" s="124" t="str">
        <f>IF(ToxData!BI312="A", "A", IF(ToxData!BJ312="--","--", IF(ToxData!BJ312="","", ToxData!BJ312)))</f>
        <v>--</v>
      </c>
      <c r="K312" s="120" t="str">
        <f>IF(ISBLANK(ToxData!BN312),"",ToxData!BN312)</f>
        <v/>
      </c>
      <c r="L312" s="193" t="str">
        <f t="shared" si="14"/>
        <v>--</v>
      </c>
      <c r="M312" s="16" t="str">
        <f>IF(ISBLANK(ToxData!BO312),"",ToxData!BO312)</f>
        <v/>
      </c>
      <c r="N312" s="16" t="str">
        <f>IF(ISBLANK(ToxData!AY312),"",ToxData!AY312)</f>
        <v/>
      </c>
      <c r="O312" s="16" t="str">
        <f>IF(ISBLANK(ToxData!AZ312),"",ToxData!AZ312)</f>
        <v/>
      </c>
    </row>
    <row r="313" spans="1:15" hidden="1">
      <c r="A313" t="str">
        <f>IF(ISBLANK(ToxData!B313),"",ToxData!B313)</f>
        <v>832-69-9</v>
      </c>
      <c r="B313" s="94" t="str">
        <f>IF(ISBLANK(ToxData!C313),"",ToxData!C313)</f>
        <v>Methylphenanthrene, 1-</v>
      </c>
      <c r="E313" s="123" t="str">
        <f>IF(ISBLANK(ToxData!BD313),"",ToxData!BD313)</f>
        <v>--</v>
      </c>
      <c r="F313" s="193" t="str">
        <f t="shared" si="12"/>
        <v>--</v>
      </c>
      <c r="G313" s="124" t="str">
        <f>IF(ToxData!BE313="A", "A", IF(ToxData!BF313="--","--", IF(ToxData!BF313="","", ToxData!BF313)))</f>
        <v>--</v>
      </c>
      <c r="H313" s="123" t="str">
        <f>IF(ISBLANK(ToxData!BH313),"",ToxData!BH313)</f>
        <v>--</v>
      </c>
      <c r="I313" s="193" t="str">
        <f t="shared" si="13"/>
        <v>--</v>
      </c>
      <c r="J313" s="124" t="str">
        <f>IF(ToxData!BI313="A", "A", IF(ToxData!BJ313="--","--", IF(ToxData!BJ313="","", ToxData!BJ313)))</f>
        <v>--</v>
      </c>
      <c r="K313" s="120" t="str">
        <f>IF(ISBLANK(ToxData!BN313),"",ToxData!BN313)</f>
        <v/>
      </c>
      <c r="L313" s="193" t="str">
        <f t="shared" si="14"/>
        <v>--</v>
      </c>
      <c r="M313" s="16" t="str">
        <f>IF(ISBLANK(ToxData!BO313),"",ToxData!BO313)</f>
        <v/>
      </c>
      <c r="N313" s="16" t="str">
        <f>IF(ISBLANK(ToxData!AY313),"",ToxData!AY313)</f>
        <v/>
      </c>
      <c r="O313" s="16" t="str">
        <f>IF(ISBLANK(ToxData!AZ313),"",ToxData!AZ313)</f>
        <v/>
      </c>
    </row>
    <row r="314" spans="1:15" hidden="1">
      <c r="A314" t="str">
        <f>IF(ISBLANK(ToxData!B314),"",ToxData!B314)</f>
        <v>2381-21-7</v>
      </c>
      <c r="B314" s="94" t="str">
        <f>IF(ISBLANK(ToxData!C314),"",ToxData!C314)</f>
        <v>Methylpyrene, 1-</v>
      </c>
      <c r="E314" s="123" t="str">
        <f>IF(ISBLANK(ToxData!BD314),"",ToxData!BD314)</f>
        <v>--</v>
      </c>
      <c r="F314" s="193" t="str">
        <f t="shared" si="12"/>
        <v>--</v>
      </c>
      <c r="G314" s="124" t="str">
        <f>IF(ToxData!BE314="A", "A", IF(ToxData!BF314="--","--", IF(ToxData!BF314="","", ToxData!BF314)))</f>
        <v>--</v>
      </c>
      <c r="H314" s="123" t="str">
        <f>IF(ISBLANK(ToxData!BH314),"",ToxData!BH314)</f>
        <v>--</v>
      </c>
      <c r="I314" s="193" t="str">
        <f t="shared" si="13"/>
        <v>--</v>
      </c>
      <c r="J314" s="124" t="str">
        <f>IF(ToxData!BI314="A", "A", IF(ToxData!BJ314="--","--", IF(ToxData!BJ314="","", ToxData!BJ314)))</f>
        <v>--</v>
      </c>
      <c r="K314" s="120" t="str">
        <f>IF(ISBLANK(ToxData!BN314),"",ToxData!BN314)</f>
        <v/>
      </c>
      <c r="L314" s="193" t="str">
        <f t="shared" si="14"/>
        <v>--</v>
      </c>
      <c r="M314" s="16" t="str">
        <f>IF(ISBLANK(ToxData!BO314),"",ToxData!BO314)</f>
        <v/>
      </c>
      <c r="N314" s="16" t="str">
        <f>IF(ISBLANK(ToxData!AY314),"",ToxData!AY314)</f>
        <v/>
      </c>
      <c r="O314" s="16" t="str">
        <f>IF(ISBLANK(ToxData!AZ314),"",ToxData!AZ314)</f>
        <v/>
      </c>
    </row>
    <row r="315" spans="1:15" hidden="1">
      <c r="A315" t="str">
        <f>IF(ISBLANK(ToxData!B315),"",ToxData!B315)</f>
        <v>109-06-8</v>
      </c>
      <c r="B315" s="94" t="str">
        <f>IF(ISBLANK(ToxData!C315),"",ToxData!C315)</f>
        <v>2-Methylpyridine</v>
      </c>
      <c r="E315" s="123" t="str">
        <f>IF(ISBLANK(ToxData!BD315),"",ToxData!BD315)</f>
        <v>--</v>
      </c>
      <c r="F315" s="193" t="str">
        <f t="shared" si="12"/>
        <v>--</v>
      </c>
      <c r="G315" s="124" t="str">
        <f>IF(ToxData!BE315="A", "A", IF(ToxData!BF315="--","--", IF(ToxData!BF315="","", ToxData!BF315)))</f>
        <v>--</v>
      </c>
      <c r="H315" s="123" t="str">
        <f>IF(ISBLANK(ToxData!BH315),"",ToxData!BH315)</f>
        <v>--</v>
      </c>
      <c r="I315" s="193" t="str">
        <f t="shared" si="13"/>
        <v>--</v>
      </c>
      <c r="J315" s="124" t="str">
        <f>IF(ToxData!BI315="A", "A", IF(ToxData!BJ315="--","--", IF(ToxData!BJ315="","", ToxData!BJ315)))</f>
        <v>--</v>
      </c>
      <c r="K315" s="120" t="str">
        <f>IF(ISBLANK(ToxData!BN315),"",ToxData!BN315)</f>
        <v/>
      </c>
      <c r="L315" s="193" t="str">
        <f t="shared" si="14"/>
        <v>--</v>
      </c>
      <c r="M315" s="16" t="str">
        <f>IF(ISBLANK(ToxData!BO315),"",ToxData!BO315)</f>
        <v/>
      </c>
      <c r="N315" s="16" t="str">
        <f>IF(ISBLANK(ToxData!AY315),"",ToxData!AY315)</f>
        <v/>
      </c>
      <c r="O315" s="16" t="str">
        <f>IF(ISBLANK(ToxData!AZ315),"",ToxData!AZ315)</f>
        <v/>
      </c>
    </row>
    <row r="316" spans="1:15">
      <c r="A316" t="str">
        <f>IF(ISBLANK(ToxData!B316),"",ToxData!B316)</f>
        <v>1634-04-4</v>
      </c>
      <c r="B316" s="94" t="str">
        <f>IF(ISBLANK(ToxData!C316),"",ToxData!C316)</f>
        <v>Methyl tert-butyl ether</v>
      </c>
      <c r="D316" s="61" t="str">
        <f>IF(ToxData!D316="","--",ToxData!D316)</f>
        <v>HI3</v>
      </c>
      <c r="E316" s="123">
        <f>IF(ISBLANK(ToxData!BD316),"",ToxData!BD316)</f>
        <v>3.8461538461538458</v>
      </c>
      <c r="F316" s="193">
        <f t="shared" si="12"/>
        <v>3.8</v>
      </c>
      <c r="G316" s="124" t="str">
        <f>IF(ToxData!BE316="A", "A", IF(ToxData!BF316="--","--", IF(ToxData!BF316="","", ToxData!BF316)))</f>
        <v>O</v>
      </c>
      <c r="H316" s="123">
        <f>IF(ISBLANK(ToxData!BH316),"",ToxData!BH316)</f>
        <v>8000</v>
      </c>
      <c r="I316" s="193">
        <f t="shared" si="13"/>
        <v>8000</v>
      </c>
      <c r="J316" s="124" t="str">
        <f>IF(ToxData!BI316="A", "A", IF(ToxData!BJ316="--","--", IF(ToxData!BJ316="","", ToxData!BJ316)))</f>
        <v>O</v>
      </c>
      <c r="K316" s="120">
        <f>IF(ISBLANK(ToxData!BN316),"",ToxData!BN316)</f>
        <v>8000</v>
      </c>
      <c r="L316" s="193">
        <f t="shared" si="14"/>
        <v>8000</v>
      </c>
      <c r="M316" s="16" t="str">
        <f>IF(ISBLANK(ToxData!BO316),"",ToxData!BO316)</f>
        <v>O</v>
      </c>
      <c r="N316" s="16">
        <f>IF(ISBLANK(ToxData!AY316),"",ToxData!AY316)</f>
        <v>1</v>
      </c>
      <c r="O316" s="16">
        <f>IF(ISBLANK(ToxData!AZ316),"",ToxData!AZ316)</f>
        <v>1</v>
      </c>
    </row>
    <row r="317" spans="1:15" hidden="1">
      <c r="A317" t="str">
        <f>IF(ISBLANK(ToxData!B317),"",ToxData!B317)</f>
        <v>56-04-2</v>
      </c>
      <c r="B317" s="94" t="str">
        <f>IF(ISBLANK(ToxData!C317),"",ToxData!C317)</f>
        <v>Methylthiouracil</v>
      </c>
      <c r="E317" s="123" t="str">
        <f>IF(ISBLANK(ToxData!BD317),"",ToxData!BD317)</f>
        <v>--</v>
      </c>
      <c r="F317" s="193" t="str">
        <f t="shared" si="12"/>
        <v>--</v>
      </c>
      <c r="G317" s="124" t="str">
        <f>IF(ToxData!BE317="A", "A", IF(ToxData!BF317="--","--", IF(ToxData!BF317="","", ToxData!BF317)))</f>
        <v>--</v>
      </c>
      <c r="H317" s="123" t="str">
        <f>IF(ISBLANK(ToxData!BH317),"",ToxData!BH317)</f>
        <v>--</v>
      </c>
      <c r="I317" s="193" t="str">
        <f t="shared" si="13"/>
        <v>--</v>
      </c>
      <c r="J317" s="124" t="str">
        <f>IF(ToxData!BI317="A", "A", IF(ToxData!BJ317="--","--", IF(ToxData!BJ317="","", ToxData!BJ317)))</f>
        <v>--</v>
      </c>
      <c r="K317" s="120" t="str">
        <f>IF(ISBLANK(ToxData!BN317),"",ToxData!BN317)</f>
        <v/>
      </c>
      <c r="L317" s="193" t="str">
        <f t="shared" si="14"/>
        <v>--</v>
      </c>
      <c r="M317" s="16" t="str">
        <f>IF(ISBLANK(ToxData!BO317),"",ToxData!BO317)</f>
        <v/>
      </c>
      <c r="N317" s="16" t="str">
        <f>IF(ISBLANK(ToxData!AY317),"",ToxData!AY317)</f>
        <v/>
      </c>
      <c r="O317" s="16" t="str">
        <f>IF(ISBLANK(ToxData!AZ317),"",ToxData!AZ317)</f>
        <v/>
      </c>
    </row>
    <row r="318" spans="1:15">
      <c r="A318" t="str">
        <f>IF(ISBLANK(ToxData!B318),"",ToxData!B318)</f>
        <v>90-94-8</v>
      </c>
      <c r="B318" s="94" t="str">
        <f>IF(ISBLANK(ToxData!C318),"",ToxData!C318)</f>
        <v>Michler's ketone</v>
      </c>
      <c r="D318" s="61" t="str">
        <f>IF(ToxData!D318="","--",ToxData!D318)</f>
        <v>--</v>
      </c>
      <c r="E318" s="123">
        <f>IF(ISBLANK(ToxData!BD318),"",ToxData!BD318)</f>
        <v>4.0000000000000001E-3</v>
      </c>
      <c r="F318" s="193">
        <f t="shared" si="12"/>
        <v>4.0000000000000001E-3</v>
      </c>
      <c r="G318" s="124" t="str">
        <f>IF(ToxData!BE318="A", "A", IF(ToxData!BF318="--","--", IF(ToxData!BF318="","", ToxData!BF318)))</f>
        <v>O</v>
      </c>
      <c r="H318" s="123" t="str">
        <f>IF(ISBLANK(ToxData!BH318),"",ToxData!BH318)</f>
        <v>--</v>
      </c>
      <c r="I318" s="193" t="str">
        <f t="shared" si="13"/>
        <v>--</v>
      </c>
      <c r="J318" s="124" t="str">
        <f>IF(ToxData!BI318="A", "A", IF(ToxData!BJ318="--","--", IF(ToxData!BJ318="","", ToxData!BJ318)))</f>
        <v>--</v>
      </c>
      <c r="K318" s="120" t="str">
        <f>IF(ISBLANK(ToxData!BN318),"",ToxData!BN318)</f>
        <v/>
      </c>
      <c r="L318" s="193" t="str">
        <f t="shared" si="14"/>
        <v>--</v>
      </c>
      <c r="M318" s="16" t="str">
        <f>IF(ISBLANK(ToxData!BO318),"",ToxData!BO318)</f>
        <v/>
      </c>
      <c r="N318" s="16">
        <f>IF(ISBLANK(ToxData!AY318),"",ToxData!AY318)</f>
        <v>1</v>
      </c>
      <c r="O318" s="16">
        <f>IF(ISBLANK(ToxData!AZ318),"",ToxData!AZ318)</f>
        <v>1</v>
      </c>
    </row>
    <row r="319" spans="1:15" ht="86.4" hidden="1">
      <c r="A319">
        <f>IF(ISBLANK(ToxData!B319),"",ToxData!B319)</f>
        <v>349</v>
      </c>
      <c r="B319" s="94" t="str">
        <f>IF(ISBLANK(ToxData!C319),"",ToxData!C319)</f>
        <v>Mineral fiber emissions from facilities manufacturing or processing glass, rock, or slag fibers (or other mineral derived fibers) of average diameter 1 micrometer or less.</v>
      </c>
      <c r="E319" s="123" t="str">
        <f>IF(ISBLANK(ToxData!BD319),"",ToxData!BD319)</f>
        <v>--</v>
      </c>
      <c r="F319" s="193" t="str">
        <f t="shared" si="12"/>
        <v>--</v>
      </c>
      <c r="G319" s="124" t="str">
        <f>IF(ToxData!BE319="A", "A", IF(ToxData!BF319="--","--", IF(ToxData!BF319="","", ToxData!BF319)))</f>
        <v>--</v>
      </c>
      <c r="H319" s="123" t="str">
        <f>IF(ISBLANK(ToxData!BH319),"",ToxData!BH319)</f>
        <v>--</v>
      </c>
      <c r="I319" s="193" t="str">
        <f t="shared" si="13"/>
        <v>--</v>
      </c>
      <c r="J319" s="124" t="str">
        <f>IF(ToxData!BI319="A", "A", IF(ToxData!BJ319="--","--", IF(ToxData!BJ319="","", ToxData!BJ319)))</f>
        <v>--</v>
      </c>
      <c r="K319" s="120" t="str">
        <f>IF(ISBLANK(ToxData!BN319),"",ToxData!BN319)</f>
        <v/>
      </c>
      <c r="L319" s="193" t="str">
        <f t="shared" si="14"/>
        <v>--</v>
      </c>
      <c r="M319" s="16" t="str">
        <f>IF(ISBLANK(ToxData!BO319),"",ToxData!BO319)</f>
        <v/>
      </c>
      <c r="N319" s="16" t="str">
        <f>IF(ISBLANK(ToxData!AY319),"",ToxData!AY319)</f>
        <v/>
      </c>
      <c r="O319" s="16" t="str">
        <f>IF(ISBLANK(ToxData!AZ319),"",ToxData!AZ319)</f>
        <v/>
      </c>
    </row>
    <row r="320" spans="1:15" ht="100.8" hidden="1">
      <c r="A320">
        <f>IF(ISBLANK(ToxData!B320),"",ToxData!B320)</f>
        <v>350</v>
      </c>
      <c r="B320" s="94" t="str">
        <f>IF(ISBLANK(ToxData!C320),"",ToxData!C320)</f>
        <v>Mineral fibers (fine mineral fibers which are man-made, and are airborne particles of a respirable size greater than 5 microns in length, less than or equal to 3.5 microns in diameter, with a length to diameter ratio of 3:1)</v>
      </c>
      <c r="E320" s="123" t="str">
        <f>IF(ISBLANK(ToxData!BD320),"",ToxData!BD320)</f>
        <v>--</v>
      </c>
      <c r="F320" s="193" t="str">
        <f t="shared" si="12"/>
        <v>--</v>
      </c>
      <c r="G320" s="124" t="str">
        <f>IF(ToxData!BE320="A", "A", IF(ToxData!BF320="--","--", IF(ToxData!BF320="","", ToxData!BF320)))</f>
        <v>--</v>
      </c>
      <c r="H320" s="123" t="str">
        <f>IF(ISBLANK(ToxData!BH320),"",ToxData!BH320)</f>
        <v>--</v>
      </c>
      <c r="I320" s="193" t="str">
        <f t="shared" si="13"/>
        <v>--</v>
      </c>
      <c r="J320" s="124" t="str">
        <f>IF(ToxData!BI320="A", "A", IF(ToxData!BJ320="--","--", IF(ToxData!BJ320="","", ToxData!BJ320)))</f>
        <v>--</v>
      </c>
      <c r="K320" s="120" t="str">
        <f>IF(ISBLANK(ToxData!BN320),"",ToxData!BN320)</f>
        <v/>
      </c>
      <c r="L320" s="193" t="str">
        <f t="shared" si="14"/>
        <v>--</v>
      </c>
      <c r="M320" s="16" t="str">
        <f>IF(ISBLANK(ToxData!BO320),"",ToxData!BO320)</f>
        <v/>
      </c>
      <c r="N320" s="16" t="str">
        <f>IF(ISBLANK(ToxData!AY320),"",ToxData!AY320)</f>
        <v/>
      </c>
      <c r="O320" s="16" t="str">
        <f>IF(ISBLANK(ToxData!AZ320),"",ToxData!AZ320)</f>
        <v/>
      </c>
    </row>
    <row r="321" spans="1:15" hidden="1">
      <c r="A321" t="str">
        <f>IF(ISBLANK(ToxData!B321),"",ToxData!B321)</f>
        <v>2385-85-5</v>
      </c>
      <c r="B321" s="94" t="str">
        <f>IF(ISBLANK(ToxData!C321),"",ToxData!C321)</f>
        <v>Mirex</v>
      </c>
      <c r="E321" s="123" t="str">
        <f>IF(ISBLANK(ToxData!BD321),"",ToxData!BD321)</f>
        <v>--</v>
      </c>
      <c r="F321" s="193" t="str">
        <f t="shared" si="12"/>
        <v>--</v>
      </c>
      <c r="G321" s="124" t="str">
        <f>IF(ToxData!BE321="A", "A", IF(ToxData!BF321="--","--", IF(ToxData!BF321="","", ToxData!BF321)))</f>
        <v>--</v>
      </c>
      <c r="H321" s="123" t="str">
        <f>IF(ISBLANK(ToxData!BH321),"",ToxData!BH321)</f>
        <v>--</v>
      </c>
      <c r="I321" s="193" t="str">
        <f t="shared" si="13"/>
        <v>--</v>
      </c>
      <c r="J321" s="124" t="str">
        <f>IF(ToxData!BI321="A", "A", IF(ToxData!BJ321="--","--", IF(ToxData!BJ321="","", ToxData!BJ321)))</f>
        <v>--</v>
      </c>
      <c r="K321" s="120" t="str">
        <f>IF(ISBLANK(ToxData!BN321),"",ToxData!BN321)</f>
        <v/>
      </c>
      <c r="L321" s="193" t="str">
        <f t="shared" si="14"/>
        <v>--</v>
      </c>
      <c r="M321" s="16" t="str">
        <f>IF(ISBLANK(ToxData!BO321),"",ToxData!BO321)</f>
        <v/>
      </c>
      <c r="N321" s="16" t="str">
        <f>IF(ISBLANK(ToxData!AY321),"",ToxData!AY321)</f>
        <v/>
      </c>
      <c r="O321" s="16" t="str">
        <f>IF(ISBLANK(ToxData!AZ321),"",ToxData!AZ321)</f>
        <v/>
      </c>
    </row>
    <row r="322" spans="1:15" hidden="1">
      <c r="A322" t="str">
        <f>IF(ISBLANK(ToxData!B322),"",ToxData!B322)</f>
        <v>50-07-7</v>
      </c>
      <c r="B322" s="94" t="str">
        <f>IF(ISBLANK(ToxData!C322),"",ToxData!C322)</f>
        <v>Mitomycin C</v>
      </c>
      <c r="E322" s="123" t="str">
        <f>IF(ISBLANK(ToxData!BD322),"",ToxData!BD322)</f>
        <v>--</v>
      </c>
      <c r="F322" s="193" t="str">
        <f t="shared" si="12"/>
        <v>--</v>
      </c>
      <c r="G322" s="124" t="str">
        <f>IF(ToxData!BE322="A", "A", IF(ToxData!BF322="--","--", IF(ToxData!BF322="","", ToxData!BF322)))</f>
        <v>--</v>
      </c>
      <c r="H322" s="123" t="str">
        <f>IF(ISBLANK(ToxData!BH322),"",ToxData!BH322)</f>
        <v>--</v>
      </c>
      <c r="I322" s="193" t="str">
        <f t="shared" si="13"/>
        <v>--</v>
      </c>
      <c r="J322" s="124" t="str">
        <f>IF(ToxData!BI322="A", "A", IF(ToxData!BJ322="--","--", IF(ToxData!BJ322="","", ToxData!BJ322)))</f>
        <v>--</v>
      </c>
      <c r="K322" s="120" t="str">
        <f>IF(ISBLANK(ToxData!BN322),"",ToxData!BN322)</f>
        <v/>
      </c>
      <c r="L322" s="193" t="str">
        <f t="shared" si="14"/>
        <v>--</v>
      </c>
      <c r="M322" s="16" t="str">
        <f>IF(ISBLANK(ToxData!BO322),"",ToxData!BO322)</f>
        <v/>
      </c>
      <c r="N322" s="16" t="str">
        <f>IF(ISBLANK(ToxData!AY322),"",ToxData!AY322)</f>
        <v/>
      </c>
      <c r="O322" s="16" t="str">
        <f>IF(ISBLANK(ToxData!AZ322),"",ToxData!AZ322)</f>
        <v/>
      </c>
    </row>
    <row r="323" spans="1:15" hidden="1">
      <c r="A323" t="str">
        <f>IF(ISBLANK(ToxData!B323),"",ToxData!B323)</f>
        <v>1313-27-5</v>
      </c>
      <c r="B323" s="94" t="str">
        <f>IF(ISBLANK(ToxData!C323),"",ToxData!C323)</f>
        <v>Molybdenum trioxide</v>
      </c>
      <c r="E323" s="123" t="str">
        <f>IF(ISBLANK(ToxData!BD323),"",ToxData!BD323)</f>
        <v>--</v>
      </c>
      <c r="F323" s="193" t="str">
        <f t="shared" si="12"/>
        <v>--</v>
      </c>
      <c r="G323" s="124" t="str">
        <f>IF(ToxData!BE323="A", "A", IF(ToxData!BF323="--","--", IF(ToxData!BF323="","", ToxData!BF323)))</f>
        <v>--</v>
      </c>
      <c r="H323" s="123" t="str">
        <f>IF(ISBLANK(ToxData!BH323),"",ToxData!BH323)</f>
        <v>--</v>
      </c>
      <c r="I323" s="193" t="str">
        <f t="shared" si="13"/>
        <v>--</v>
      </c>
      <c r="J323" s="124" t="str">
        <f>IF(ToxData!BI323="A", "A", IF(ToxData!BJ323="--","--", IF(ToxData!BJ323="","", ToxData!BJ323)))</f>
        <v>--</v>
      </c>
      <c r="K323" s="120" t="str">
        <f>IF(ISBLANK(ToxData!BN323),"",ToxData!BN323)</f>
        <v/>
      </c>
      <c r="L323" s="193" t="str">
        <f t="shared" si="14"/>
        <v>--</v>
      </c>
      <c r="M323" s="16" t="str">
        <f>IF(ISBLANK(ToxData!BO323),"",ToxData!BO323)</f>
        <v/>
      </c>
      <c r="N323" s="16" t="str">
        <f>IF(ISBLANK(ToxData!AY323),"",ToxData!AY323)</f>
        <v/>
      </c>
      <c r="O323" s="16" t="str">
        <f>IF(ISBLANK(ToxData!AZ323),"",ToxData!AZ323)</f>
        <v/>
      </c>
    </row>
    <row r="324" spans="1:15" hidden="1">
      <c r="A324" t="str">
        <f>IF(ISBLANK(ToxData!B324),"",ToxData!B324)</f>
        <v>315-22-0</v>
      </c>
      <c r="B324" s="94" t="str">
        <f>IF(ISBLANK(ToxData!C324),"",ToxData!C324)</f>
        <v>Monocrotaline</v>
      </c>
      <c r="E324" s="123" t="str">
        <f>IF(ISBLANK(ToxData!BD324),"",ToxData!BD324)</f>
        <v>--</v>
      </c>
      <c r="F324" s="193" t="str">
        <f t="shared" si="12"/>
        <v>--</v>
      </c>
      <c r="G324" s="124" t="str">
        <f>IF(ToxData!BE324="A", "A", IF(ToxData!BF324="--","--", IF(ToxData!BF324="","", ToxData!BF324)))</f>
        <v>--</v>
      </c>
      <c r="H324" s="123" t="str">
        <f>IF(ISBLANK(ToxData!BH324),"",ToxData!BH324)</f>
        <v>--</v>
      </c>
      <c r="I324" s="193" t="str">
        <f t="shared" si="13"/>
        <v>--</v>
      </c>
      <c r="J324" s="124" t="str">
        <f>IF(ToxData!BI324="A", "A", IF(ToxData!BJ324="--","--", IF(ToxData!BJ324="","", ToxData!BJ324)))</f>
        <v>--</v>
      </c>
      <c r="K324" s="120" t="str">
        <f>IF(ISBLANK(ToxData!BN324),"",ToxData!BN324)</f>
        <v/>
      </c>
      <c r="L324" s="193" t="str">
        <f t="shared" si="14"/>
        <v>--</v>
      </c>
      <c r="M324" s="16" t="str">
        <f>IF(ISBLANK(ToxData!BO324),"",ToxData!BO324)</f>
        <v/>
      </c>
      <c r="N324" s="16" t="str">
        <f>IF(ISBLANK(ToxData!AY324),"",ToxData!AY324)</f>
        <v/>
      </c>
      <c r="O324" s="16" t="str">
        <f>IF(ISBLANK(ToxData!AZ324),"",ToxData!AZ324)</f>
        <v/>
      </c>
    </row>
    <row r="325" spans="1:15" hidden="1">
      <c r="A325" t="str">
        <f>IF(ISBLANK(ToxData!B325),"",ToxData!B325)</f>
        <v>91-59-8</v>
      </c>
      <c r="B325" s="94" t="str">
        <f>IF(ISBLANK(ToxData!C325),"",ToxData!C325)</f>
        <v>2-Naphthylamine</v>
      </c>
      <c r="E325" s="123" t="str">
        <f>IF(ISBLANK(ToxData!BD325),"",ToxData!BD325)</f>
        <v>--</v>
      </c>
      <c r="F325" s="193" t="str">
        <f t="shared" si="12"/>
        <v>--</v>
      </c>
      <c r="G325" s="124" t="str">
        <f>IF(ToxData!BE325="A", "A", IF(ToxData!BF325="--","--", IF(ToxData!BF325="","", ToxData!BF325)))</f>
        <v>--</v>
      </c>
      <c r="H325" s="123" t="str">
        <f>IF(ISBLANK(ToxData!BH325),"",ToxData!BH325)</f>
        <v>--</v>
      </c>
      <c r="I325" s="193" t="str">
        <f t="shared" si="13"/>
        <v>--</v>
      </c>
      <c r="J325" s="124" t="str">
        <f>IF(ToxData!BI325="A", "A", IF(ToxData!BJ325="--","--", IF(ToxData!BJ325="","", ToxData!BJ325)))</f>
        <v>--</v>
      </c>
      <c r="K325" s="120" t="str">
        <f>IF(ISBLANK(ToxData!BN325),"",ToxData!BN325)</f>
        <v/>
      </c>
      <c r="L325" s="193" t="str">
        <f t="shared" si="14"/>
        <v>--</v>
      </c>
      <c r="M325" s="16" t="str">
        <f>IF(ISBLANK(ToxData!BO325),"",ToxData!BO325)</f>
        <v/>
      </c>
      <c r="N325" s="16" t="str">
        <f>IF(ISBLANK(ToxData!AY325),"",ToxData!AY325)</f>
        <v/>
      </c>
      <c r="O325" s="16" t="str">
        <f>IF(ISBLANK(ToxData!AZ325),"",ToxData!AZ325)</f>
        <v/>
      </c>
    </row>
    <row r="326" spans="1:15">
      <c r="A326" t="str">
        <f>IF(ISBLANK(ToxData!B326),"",ToxData!B326)</f>
        <v>91-20-3</v>
      </c>
      <c r="B326" s="94" t="str">
        <f>IF(ISBLANK(ToxData!C326),"",ToxData!C326)</f>
        <v>Naphthalene</v>
      </c>
      <c r="D326" s="61" t="str">
        <f>IF(ToxData!D326="","--",ToxData!D326)</f>
        <v>HI3</v>
      </c>
      <c r="E326" s="123">
        <f>IF(ISBLANK(ToxData!BD326),"",ToxData!BD326)</f>
        <v>2.9411764705882353E-2</v>
      </c>
      <c r="F326" s="193">
        <f t="shared" si="12"/>
        <v>2.9000000000000001E-2</v>
      </c>
      <c r="G326" s="124" t="str">
        <f>IF(ToxData!BE326="A", "A", IF(ToxData!BF326="--","--", IF(ToxData!BF326="","", ToxData!BF326)))</f>
        <v>A</v>
      </c>
      <c r="H326" s="123">
        <f>IF(ISBLANK(ToxData!BH326),"",ToxData!BH326)</f>
        <v>3.7</v>
      </c>
      <c r="I326" s="193">
        <f t="shared" si="13"/>
        <v>3.7</v>
      </c>
      <c r="J326" s="124" t="str">
        <f>IF(ToxData!BI326="A", "A", IF(ToxData!BJ326="--","--", IF(ToxData!BJ326="","", ToxData!BJ326)))</f>
        <v>T</v>
      </c>
      <c r="K326" s="120">
        <f>IF(ISBLANK(ToxData!BN326),"",ToxData!BN326)</f>
        <v>200</v>
      </c>
      <c r="L326" s="193">
        <f t="shared" si="14"/>
        <v>200</v>
      </c>
      <c r="M326" s="16" t="str">
        <f>IF(ISBLANK(ToxData!BO326),"",ToxData!BO326)</f>
        <v>S</v>
      </c>
      <c r="N326" s="16">
        <f>IF(ISBLANK(ToxData!AY326),"",ToxData!AY326)</f>
        <v>1</v>
      </c>
      <c r="O326" s="16">
        <f>IF(ISBLANK(ToxData!AZ326),"",ToxData!AZ326)</f>
        <v>1</v>
      </c>
    </row>
    <row r="327" spans="1:15" hidden="1">
      <c r="A327" t="str">
        <f>IF(ISBLANK(ToxData!B327),"",ToxData!B327)</f>
        <v>7440-02-0</v>
      </c>
      <c r="B327" s="94" t="str">
        <f>IF(ISBLANK(ToxData!C327),"",ToxData!C327)</f>
        <v>Nickel and compounds</v>
      </c>
      <c r="C327" s="61" t="s">
        <v>1307</v>
      </c>
      <c r="E327" s="123">
        <f>IF(ISBLANK(ToxData!BD327),"",ToxData!BD327)</f>
        <v>3.8461538461538464E-3</v>
      </c>
      <c r="F327" s="193">
        <f t="shared" si="12"/>
        <v>3.8E-3</v>
      </c>
      <c r="G327" s="124" t="str">
        <f>IF(ToxData!BE327="A", "A", IF(ToxData!BF327="--","--", IF(ToxData!BF327="","", ToxData!BF327)))</f>
        <v>A</v>
      </c>
      <c r="H327" s="123">
        <f>IF(ISBLANK(ToxData!BH327),"",ToxData!BH327)</f>
        <v>1.4E-2</v>
      </c>
      <c r="I327" s="193">
        <f t="shared" si="13"/>
        <v>1.4E-2</v>
      </c>
      <c r="J327" s="124" t="str">
        <f>IF(ToxData!BI327="A", "A", IF(ToxData!BJ327="--","--", IF(ToxData!BJ327="","", ToxData!BJ327)))</f>
        <v>O</v>
      </c>
      <c r="K327" s="120">
        <f>IF(ISBLANK(ToxData!BN327),"",ToxData!BN327)</f>
        <v>0.2</v>
      </c>
      <c r="L327" s="193">
        <f t="shared" si="14"/>
        <v>0.2</v>
      </c>
      <c r="M327" s="16" t="str">
        <f>IF(ISBLANK(ToxData!BO327),"",ToxData!BO327)</f>
        <v>S</v>
      </c>
      <c r="N327" s="16">
        <f>IF(ISBLANK(ToxData!AY327),"",ToxData!AY327)</f>
        <v>1</v>
      </c>
      <c r="O327" s="16" t="str">
        <f>IF(ISBLANK(ToxData!AZ327),"",ToxData!AZ327)</f>
        <v/>
      </c>
    </row>
    <row r="328" spans="1:15">
      <c r="A328">
        <f>IF(ISBLANK(ToxData!B328),"",ToxData!B328)</f>
        <v>365</v>
      </c>
      <c r="B328" s="94" t="str">
        <f>IF(ISBLANK(ToxData!C328),"",ToxData!C328)</f>
        <v>Nickel compounds, insoluble</v>
      </c>
      <c r="C328" s="61" t="s">
        <v>1307</v>
      </c>
      <c r="D328" s="61" t="str">
        <f>IF(ToxData!D328="","--",ToxData!D328)</f>
        <v>HI3</v>
      </c>
      <c r="E328" s="123">
        <f>IF(ISBLANK(ToxData!BD328),"",ToxData!BD328)</f>
        <v>3.8461538461538464E-3</v>
      </c>
      <c r="F328" s="193">
        <f t="shared" ref="F328:F391" si="15">IF(E328="--","--",ROUND(E328,2-(1+INT(LOG10(ABS(E328))))))</f>
        <v>3.8E-3</v>
      </c>
      <c r="G328" s="124" t="str">
        <f>IF(ToxData!BE328="A", "A", IF(ToxData!BF328="--","--", IF(ToxData!BF328="","", ToxData!BF328)))</f>
        <v>A</v>
      </c>
      <c r="H328" s="123">
        <f>IF(ISBLANK(ToxData!BH328),"",ToxData!BH328)</f>
        <v>1.4E-2</v>
      </c>
      <c r="I328" s="193">
        <f t="shared" ref="I328:I391" si="16">IF(H328="--","--",ROUND(H328,2-(1+INT(LOG10(ABS(H328))))))</f>
        <v>1.4E-2</v>
      </c>
      <c r="J328" s="124" t="str">
        <f>IF(ToxData!BI328="A", "A", IF(ToxData!BJ328="--","--", IF(ToxData!BJ328="","", ToxData!BJ328)))</f>
        <v>O</v>
      </c>
      <c r="K328" s="120">
        <f>IF(ISBLANK(ToxData!BN328),"",ToxData!BN328)</f>
        <v>0.2</v>
      </c>
      <c r="L328" s="193">
        <f t="shared" ref="L328:L391" si="17">IF(K328="","--",ROUND(K328,2-(1+INT(LOG10(ABS(K328))))))</f>
        <v>0.2</v>
      </c>
      <c r="M328" s="16" t="str">
        <f>IF(ISBLANK(ToxData!BO328),"",ToxData!BO328)</f>
        <v>O</v>
      </c>
      <c r="N328" s="16">
        <f>IF(ISBLANK(ToxData!AY328),"",ToxData!AY328)</f>
        <v>1</v>
      </c>
      <c r="O328" s="16">
        <f>IF(ISBLANK(ToxData!AZ328),"",ToxData!AZ328)</f>
        <v>1</v>
      </c>
    </row>
    <row r="329" spans="1:15" hidden="1">
      <c r="A329" t="str">
        <f>IF(ISBLANK(ToxData!B329),"",ToxData!B329)</f>
        <v>7440-02-0</v>
      </c>
      <c r="B329" s="94" t="str">
        <f>IF(ISBLANK(ToxData!C329),"",ToxData!C329)</f>
        <v>Nickel metal</v>
      </c>
      <c r="E329" s="123">
        <f>IF(ISBLANK(ToxData!BD329),"",ToxData!BD329)</f>
        <v>4.0000000000000001E-3</v>
      </c>
      <c r="F329" s="193">
        <f t="shared" si="15"/>
        <v>4.0000000000000001E-3</v>
      </c>
      <c r="G329" s="124" t="str">
        <f>IF(ToxData!BE329="A", "A", IF(ToxData!BF329="--","--", IF(ToxData!BF329="","", ToxData!BF329)))</f>
        <v>A</v>
      </c>
      <c r="H329" s="123" t="str">
        <f>IF(ISBLANK(ToxData!BH329),"",ToxData!BH329)</f>
        <v>--</v>
      </c>
      <c r="I329" s="193" t="str">
        <f t="shared" si="16"/>
        <v>--</v>
      </c>
      <c r="J329" s="124" t="str">
        <f>IF(ToxData!BI329="A", "A", IF(ToxData!BJ329="--","--", IF(ToxData!BJ329="","", ToxData!BJ329)))</f>
        <v>--</v>
      </c>
      <c r="K329" s="120" t="str">
        <f>IF(ISBLANK(ToxData!BN329),"",ToxData!BN329)</f>
        <v/>
      </c>
      <c r="L329" s="193" t="str">
        <f t="shared" si="17"/>
        <v>--</v>
      </c>
      <c r="M329" s="16" t="str">
        <f>IF(ISBLANK(ToxData!BO329),"",ToxData!BO329)</f>
        <v/>
      </c>
      <c r="N329" s="16">
        <f>IF(ISBLANK(ToxData!AY329),"",ToxData!AY329)</f>
        <v>1</v>
      </c>
      <c r="O329" s="16" t="str">
        <f>IF(ISBLANK(ToxData!AZ329),"",ToxData!AZ329)</f>
        <v/>
      </c>
    </row>
    <row r="330" spans="1:15" hidden="1">
      <c r="A330" t="str">
        <f>IF(ISBLANK(ToxData!B330),"",ToxData!B330)</f>
        <v>1313-99-1</v>
      </c>
      <c r="B330" s="94" t="str">
        <f>IF(ISBLANK(ToxData!C330),"",ToxData!C330)</f>
        <v>Nickel oxide</v>
      </c>
      <c r="E330" s="123">
        <f>IF(ISBLANK(ToxData!BD330),"",ToxData!BD330)</f>
        <v>4.0000000000000001E-3</v>
      </c>
      <c r="F330" s="193">
        <f t="shared" si="15"/>
        <v>4.0000000000000001E-3</v>
      </c>
      <c r="G330" s="124" t="str">
        <f>IF(ToxData!BE330="A", "A", IF(ToxData!BF330="--","--", IF(ToxData!BF330="","", ToxData!BF330)))</f>
        <v>A</v>
      </c>
      <c r="H330" s="123">
        <f>IF(ISBLANK(ToxData!BH330),"",ToxData!BH330)</f>
        <v>0.02</v>
      </c>
      <c r="I330" s="193">
        <f t="shared" si="16"/>
        <v>0.02</v>
      </c>
      <c r="J330" s="124" t="str">
        <f>IF(ToxData!BI330="A", "A", IF(ToxData!BJ330="--","--", IF(ToxData!BJ330="","", ToxData!BJ330)))</f>
        <v>O</v>
      </c>
      <c r="K330" s="120">
        <f>IF(ISBLANK(ToxData!BN330),"",ToxData!BN330)</f>
        <v>0.2</v>
      </c>
      <c r="L330" s="193">
        <f t="shared" si="17"/>
        <v>0.2</v>
      </c>
      <c r="M330" s="16" t="str">
        <f>IF(ISBLANK(ToxData!BO330),"",ToxData!BO330)</f>
        <v>O</v>
      </c>
      <c r="N330" s="16">
        <f>IF(ISBLANK(ToxData!AY330),"",ToxData!AY330)</f>
        <v>1</v>
      </c>
      <c r="O330" s="16" t="str">
        <f>IF(ISBLANK(ToxData!AZ330),"",ToxData!AZ330)</f>
        <v/>
      </c>
    </row>
    <row r="331" spans="1:15" hidden="1">
      <c r="A331" t="str">
        <f>IF(ISBLANK(ToxData!B331),"",ToxData!B331)</f>
        <v>12035-72-2</v>
      </c>
      <c r="B331" s="94" t="str">
        <f>IF(ISBLANK(ToxData!C331),"",ToxData!C331)</f>
        <v>Nickel subsulfide</v>
      </c>
      <c r="E331" s="123">
        <f>IF(ISBLANK(ToxData!BD331),"",ToxData!BD331)</f>
        <v>4.0000000000000001E-3</v>
      </c>
      <c r="F331" s="193">
        <f t="shared" si="15"/>
        <v>4.0000000000000001E-3</v>
      </c>
      <c r="G331" s="124" t="str">
        <f>IF(ToxData!BE331="A", "A", IF(ToxData!BF331="--","--", IF(ToxData!BF331="","", ToxData!BF331)))</f>
        <v>A</v>
      </c>
      <c r="H331" s="123">
        <f>IF(ISBLANK(ToxData!BH331),"",ToxData!BH331)</f>
        <v>1.4E-2</v>
      </c>
      <c r="I331" s="193">
        <f t="shared" si="16"/>
        <v>1.4E-2</v>
      </c>
      <c r="J331" s="124" t="str">
        <f>IF(ToxData!BI331="A", "A", IF(ToxData!BJ331="--","--", IF(ToxData!BJ331="","", ToxData!BJ331)))</f>
        <v>O</v>
      </c>
      <c r="K331" s="120">
        <f>IF(ISBLANK(ToxData!BN331),"",ToxData!BN331)</f>
        <v>0.2</v>
      </c>
      <c r="L331" s="193">
        <f t="shared" si="17"/>
        <v>0.2</v>
      </c>
      <c r="M331" s="16" t="str">
        <f>IF(ISBLANK(ToxData!BO331),"",ToxData!BO331)</f>
        <v>O</v>
      </c>
      <c r="N331" s="16">
        <f>IF(ISBLANK(ToxData!AY331),"",ToxData!AY331)</f>
        <v>1</v>
      </c>
      <c r="O331" s="16" t="str">
        <f>IF(ISBLANK(ToxData!AZ331),"",ToxData!AZ331)</f>
        <v/>
      </c>
    </row>
    <row r="332" spans="1:15" hidden="1">
      <c r="A332" t="str">
        <f>IF(ISBLANK(ToxData!B332),"",ToxData!B332)</f>
        <v>11113-75-0</v>
      </c>
      <c r="B332" s="94" t="str">
        <f>IF(ISBLANK(ToxData!C332),"",ToxData!C332)</f>
        <v>Nickel sulfide</v>
      </c>
      <c r="E332" s="123">
        <f>IF(ISBLANK(ToxData!BD332),"",ToxData!BD332)</f>
        <v>4.0000000000000001E-3</v>
      </c>
      <c r="F332" s="193">
        <f t="shared" si="15"/>
        <v>4.0000000000000001E-3</v>
      </c>
      <c r="G332" s="124" t="str">
        <f>IF(ToxData!BE332="A", "A", IF(ToxData!BF332="--","--", IF(ToxData!BF332="","", ToxData!BF332)))</f>
        <v>A</v>
      </c>
      <c r="H332" s="123" t="str">
        <f>IF(ISBLANK(ToxData!BH332),"",ToxData!BH332)</f>
        <v>--</v>
      </c>
      <c r="I332" s="193" t="str">
        <f t="shared" si="16"/>
        <v>--</v>
      </c>
      <c r="J332" s="124" t="str">
        <f>IF(ToxData!BI332="A", "A", IF(ToxData!BJ332="--","--", IF(ToxData!BJ332="","", ToxData!BJ332)))</f>
        <v>--</v>
      </c>
      <c r="K332" s="120" t="str">
        <f>IF(ISBLANK(ToxData!BN332),"",ToxData!BN332)</f>
        <v/>
      </c>
      <c r="L332" s="193" t="str">
        <f t="shared" si="17"/>
        <v>--</v>
      </c>
      <c r="M332" s="16" t="str">
        <f>IF(ISBLANK(ToxData!BO332),"",ToxData!BO332)</f>
        <v/>
      </c>
      <c r="N332" s="16">
        <f>IF(ISBLANK(ToxData!AY332),"",ToxData!AY332)</f>
        <v>1</v>
      </c>
      <c r="O332" s="16" t="str">
        <f>IF(ISBLANK(ToxData!AZ332),"",ToxData!AZ332)</f>
        <v/>
      </c>
    </row>
    <row r="333" spans="1:15">
      <c r="A333">
        <f>IF(ISBLANK(ToxData!B333),"",ToxData!B333)</f>
        <v>368</v>
      </c>
      <c r="B333" s="94" t="str">
        <f>IF(ISBLANK(ToxData!C333),"",ToxData!C333)</f>
        <v>Nickel compounds, soluble</v>
      </c>
      <c r="C333" s="61" t="s">
        <v>1307</v>
      </c>
      <c r="D333" s="61" t="str">
        <f>IF(ToxData!D333="","--",ToxData!D333)</f>
        <v>HI3</v>
      </c>
      <c r="E333" s="123" t="str">
        <f>IF(ISBLANK(ToxData!BD333),"",ToxData!BD333)</f>
        <v>--</v>
      </c>
      <c r="F333" s="193" t="str">
        <f t="shared" si="15"/>
        <v>--</v>
      </c>
      <c r="G333" s="124" t="s">
        <v>1161</v>
      </c>
      <c r="H333" s="123">
        <f>IF(ISBLANK(ToxData!BH333),"",ToxData!BH333)</f>
        <v>1.4E-2</v>
      </c>
      <c r="I333" s="193">
        <f t="shared" si="16"/>
        <v>1.4E-2</v>
      </c>
      <c r="J333" s="124" t="str">
        <f>IF(ToxData!BI333="A", "A", IF(ToxData!BJ333="--","--", IF(ToxData!BJ333="","", ToxData!BJ333)))</f>
        <v>A</v>
      </c>
      <c r="K333" s="120">
        <f>IF(ISBLANK(ToxData!BN333),"",ToxData!BN333)</f>
        <v>0.2</v>
      </c>
      <c r="L333" s="193">
        <f t="shared" si="17"/>
        <v>0.2</v>
      </c>
      <c r="M333" s="16" t="str">
        <f>IF(ISBLANK(ToxData!BO333),"",ToxData!BO333)</f>
        <v>O</v>
      </c>
      <c r="N333" s="16">
        <f>IF(ISBLANK(ToxData!AY333),"",ToxData!AY333)</f>
        <v>1</v>
      </c>
      <c r="O333" s="16">
        <f>IF(ISBLANK(ToxData!AZ333),"",ToxData!AZ333)</f>
        <v>1</v>
      </c>
    </row>
    <row r="334" spans="1:15" hidden="1">
      <c r="A334" t="str">
        <f>IF(ISBLANK(ToxData!B334),"",ToxData!B334)</f>
        <v>373-02-4</v>
      </c>
      <c r="B334" s="94" t="str">
        <f>IF(ISBLANK(ToxData!C334),"",ToxData!C334)</f>
        <v>Nickel acetate</v>
      </c>
      <c r="E334" s="123">
        <f>IF(ISBLANK(ToxData!BD334),"",ToxData!BD334)</f>
        <v>3.8461538461538464E-3</v>
      </c>
      <c r="F334" s="193">
        <f t="shared" si="15"/>
        <v>3.8E-3</v>
      </c>
      <c r="G334" s="124" t="str">
        <f>IF(ToxData!BE334="A", "A", IF(ToxData!BF334="--","--", IF(ToxData!BF334="","", ToxData!BF334)))</f>
        <v>O</v>
      </c>
      <c r="H334" s="123">
        <f>IF(ISBLANK(ToxData!BH334),"",ToxData!BH334)</f>
        <v>0.01</v>
      </c>
      <c r="I334" s="193">
        <f t="shared" si="16"/>
        <v>0.01</v>
      </c>
      <c r="J334" s="124" t="str">
        <f>IF(ToxData!BI334="A", "A", IF(ToxData!BJ334="--","--", IF(ToxData!BJ334="","", ToxData!BJ334)))</f>
        <v>A</v>
      </c>
      <c r="K334" s="120">
        <f>IF(ISBLANK(ToxData!BN334),"",ToxData!BN334)</f>
        <v>0.2</v>
      </c>
      <c r="L334" s="193">
        <f t="shared" si="17"/>
        <v>0.2</v>
      </c>
      <c r="M334" s="16" t="str">
        <f>IF(ISBLANK(ToxData!BO334),"",ToxData!BO334)</f>
        <v>O</v>
      </c>
      <c r="N334" s="16">
        <f>IF(ISBLANK(ToxData!AY334),"",ToxData!AY334)</f>
        <v>1</v>
      </c>
      <c r="O334" s="16" t="str">
        <f>IF(ISBLANK(ToxData!AZ334),"",ToxData!AZ334)</f>
        <v/>
      </c>
    </row>
    <row r="335" spans="1:15" hidden="1">
      <c r="A335" t="str">
        <f>IF(ISBLANK(ToxData!B335),"",ToxData!B335)</f>
        <v>3333-67-3</v>
      </c>
      <c r="B335" s="94" t="str">
        <f>IF(ISBLANK(ToxData!C335),"",ToxData!C335)</f>
        <v>Nickel carbonate</v>
      </c>
      <c r="E335" s="123">
        <f>IF(ISBLANK(ToxData!BD335),"",ToxData!BD335)</f>
        <v>3.8461538461538464E-3</v>
      </c>
      <c r="F335" s="193">
        <f t="shared" si="15"/>
        <v>3.8E-3</v>
      </c>
      <c r="G335" s="124" t="str">
        <f>IF(ToxData!BE335="A", "A", IF(ToxData!BF335="--","--", IF(ToxData!BF335="","", ToxData!BF335)))</f>
        <v>O</v>
      </c>
      <c r="H335" s="123">
        <f>IF(ISBLANK(ToxData!BH335),"",ToxData!BH335)</f>
        <v>0.01</v>
      </c>
      <c r="I335" s="193">
        <f t="shared" si="16"/>
        <v>0.01</v>
      </c>
      <c r="J335" s="124" t="str">
        <f>IF(ToxData!BI335="A", "A", IF(ToxData!BJ335="--","--", IF(ToxData!BJ335="","", ToxData!BJ335)))</f>
        <v>A</v>
      </c>
      <c r="K335" s="120">
        <f>IF(ISBLANK(ToxData!BN335),"",ToxData!BN335)</f>
        <v>0.2</v>
      </c>
      <c r="L335" s="193">
        <f t="shared" si="17"/>
        <v>0.2</v>
      </c>
      <c r="M335" s="16" t="str">
        <f>IF(ISBLANK(ToxData!BO335),"",ToxData!BO335)</f>
        <v>O</v>
      </c>
      <c r="N335" s="16">
        <f>IF(ISBLANK(ToxData!AY335),"",ToxData!AY335)</f>
        <v>1</v>
      </c>
      <c r="O335" s="16" t="str">
        <f>IF(ISBLANK(ToxData!AZ335),"",ToxData!AZ335)</f>
        <v/>
      </c>
    </row>
    <row r="336" spans="1:15" hidden="1">
      <c r="A336" t="str">
        <f>IF(ISBLANK(ToxData!B336),"",ToxData!B336)</f>
        <v>12607-70-4</v>
      </c>
      <c r="B336" s="94" t="str">
        <f>IF(ISBLANK(ToxData!C336),"",ToxData!C336)</f>
        <v>Nickel carbonate hydroxide</v>
      </c>
      <c r="E336" s="123" t="str">
        <f>IF(ISBLANK(ToxData!BD336),"",ToxData!BD336)</f>
        <v>--</v>
      </c>
      <c r="F336" s="193" t="str">
        <f t="shared" si="15"/>
        <v>--</v>
      </c>
      <c r="G336" s="124" t="str">
        <f>IF(ToxData!BE336="A", "A", IF(ToxData!BF336="--","--", IF(ToxData!BF336="","", ToxData!BF336)))</f>
        <v>--</v>
      </c>
      <c r="H336" s="123">
        <f>IF(ISBLANK(ToxData!BH336),"",ToxData!BH336)</f>
        <v>0.01</v>
      </c>
      <c r="I336" s="193">
        <f t="shared" si="16"/>
        <v>0.01</v>
      </c>
      <c r="J336" s="124" t="str">
        <f>IF(ToxData!BI336="A", "A", IF(ToxData!BJ336="--","--", IF(ToxData!BJ336="","", ToxData!BJ336)))</f>
        <v>A</v>
      </c>
      <c r="K336" s="120" t="str">
        <f>IF(ISBLANK(ToxData!BN336),"",ToxData!BN336)</f>
        <v/>
      </c>
      <c r="L336" s="193" t="str">
        <f t="shared" si="17"/>
        <v>--</v>
      </c>
      <c r="M336" s="16" t="str">
        <f>IF(ISBLANK(ToxData!BO336),"",ToxData!BO336)</f>
        <v/>
      </c>
      <c r="N336" s="16">
        <f>IF(ISBLANK(ToxData!AY336),"",ToxData!AY336)</f>
        <v>1</v>
      </c>
      <c r="O336" s="16" t="str">
        <f>IF(ISBLANK(ToxData!AZ336),"",ToxData!AZ336)</f>
        <v/>
      </c>
    </row>
    <row r="337" spans="1:15" hidden="1">
      <c r="A337" t="str">
        <f>IF(ISBLANK(ToxData!B337),"",ToxData!B337)</f>
        <v>13463-39-3</v>
      </c>
      <c r="B337" s="94" t="str">
        <f>IF(ISBLANK(ToxData!C337),"",ToxData!C337)</f>
        <v>Nickel carbonyl</v>
      </c>
      <c r="E337" s="123">
        <f>IF(ISBLANK(ToxData!BD337),"",ToxData!BD337)</f>
        <v>3.8461538461538464E-3</v>
      </c>
      <c r="F337" s="193">
        <f t="shared" si="15"/>
        <v>3.8E-3</v>
      </c>
      <c r="G337" s="124" t="str">
        <f>IF(ToxData!BE337="A", "A", IF(ToxData!BF337="--","--", IF(ToxData!BF337="","", ToxData!BF337)))</f>
        <v>O</v>
      </c>
      <c r="H337" s="123">
        <f>IF(ISBLANK(ToxData!BH337),"",ToxData!BH337)</f>
        <v>0.01</v>
      </c>
      <c r="I337" s="193">
        <f t="shared" si="16"/>
        <v>0.01</v>
      </c>
      <c r="J337" s="124" t="str">
        <f>IF(ToxData!BI337="A", "A", IF(ToxData!BJ337="--","--", IF(ToxData!BJ337="","", ToxData!BJ337)))</f>
        <v>A</v>
      </c>
      <c r="K337" s="120">
        <f>IF(ISBLANK(ToxData!BN337),"",ToxData!BN337)</f>
        <v>0.2</v>
      </c>
      <c r="L337" s="193">
        <f t="shared" si="17"/>
        <v>0.2</v>
      </c>
      <c r="M337" s="16" t="str">
        <f>IF(ISBLANK(ToxData!BO337),"",ToxData!BO337)</f>
        <v>O</v>
      </c>
      <c r="N337" s="16">
        <f>IF(ISBLANK(ToxData!AY337),"",ToxData!AY337)</f>
        <v>1</v>
      </c>
      <c r="O337" s="16" t="str">
        <f>IF(ISBLANK(ToxData!AZ337),"",ToxData!AZ337)</f>
        <v/>
      </c>
    </row>
    <row r="338" spans="1:15" hidden="1">
      <c r="A338" t="str">
        <f>IF(ISBLANK(ToxData!B338),"",ToxData!B338)</f>
        <v>7718-54-9</v>
      </c>
      <c r="B338" s="94" t="str">
        <f>IF(ISBLANK(ToxData!C338),"",ToxData!C338)</f>
        <v>Nickel chloride</v>
      </c>
      <c r="E338" s="123" t="str">
        <f>IF(ISBLANK(ToxData!BD338),"",ToxData!BD338)</f>
        <v>--</v>
      </c>
      <c r="F338" s="193" t="str">
        <f t="shared" si="15"/>
        <v>--</v>
      </c>
      <c r="G338" s="124" t="str">
        <f>IF(ToxData!BE338="A", "A", IF(ToxData!BF338="--","--", IF(ToxData!BF338="","", ToxData!BF338)))</f>
        <v>--</v>
      </c>
      <c r="H338" s="123">
        <f>IF(ISBLANK(ToxData!BH338),"",ToxData!BH338)</f>
        <v>0.01</v>
      </c>
      <c r="I338" s="193">
        <f t="shared" si="16"/>
        <v>0.01</v>
      </c>
      <c r="J338" s="124" t="str">
        <f>IF(ToxData!BI338="A", "A", IF(ToxData!BJ338="--","--", IF(ToxData!BJ338="","", ToxData!BJ338)))</f>
        <v>A</v>
      </c>
      <c r="K338" s="120" t="str">
        <f>IF(ISBLANK(ToxData!BN338),"",ToxData!BN338)</f>
        <v/>
      </c>
      <c r="L338" s="193" t="str">
        <f t="shared" si="17"/>
        <v>--</v>
      </c>
      <c r="M338" s="16" t="str">
        <f>IF(ISBLANK(ToxData!BO338),"",ToxData!BO338)</f>
        <v/>
      </c>
      <c r="N338" s="16">
        <f>IF(ISBLANK(ToxData!AY338),"",ToxData!AY338)</f>
        <v>1</v>
      </c>
      <c r="O338" s="16" t="str">
        <f>IF(ISBLANK(ToxData!AZ338),"",ToxData!AZ338)</f>
        <v/>
      </c>
    </row>
    <row r="339" spans="1:15" hidden="1">
      <c r="A339" t="str">
        <f>IF(ISBLANK(ToxData!B339),"",ToxData!B339)</f>
        <v>12054-48-7</v>
      </c>
      <c r="B339" s="94" t="str">
        <f>IF(ISBLANK(ToxData!C339),"",ToxData!C339)</f>
        <v>Nickel hydroxide</v>
      </c>
      <c r="E339" s="123">
        <f>IF(ISBLANK(ToxData!BD339),"",ToxData!BD339)</f>
        <v>3.8461538461538464E-3</v>
      </c>
      <c r="F339" s="193">
        <f t="shared" si="15"/>
        <v>3.8E-3</v>
      </c>
      <c r="G339" s="124" t="str">
        <f>IF(ToxData!BE339="A", "A", IF(ToxData!BF339="--","--", IF(ToxData!BF339="","", ToxData!BF339)))</f>
        <v>O</v>
      </c>
      <c r="H339" s="123">
        <f>IF(ISBLANK(ToxData!BH339),"",ToxData!BH339)</f>
        <v>0.01</v>
      </c>
      <c r="I339" s="193">
        <f t="shared" si="16"/>
        <v>0.01</v>
      </c>
      <c r="J339" s="124" t="str">
        <f>IF(ToxData!BI339="A", "A", IF(ToxData!BJ339="--","--", IF(ToxData!BJ339="","", ToxData!BJ339)))</f>
        <v>A</v>
      </c>
      <c r="K339" s="120">
        <f>IF(ISBLANK(ToxData!BN339),"",ToxData!BN339)</f>
        <v>0.2</v>
      </c>
      <c r="L339" s="193">
        <f t="shared" si="17"/>
        <v>0.2</v>
      </c>
      <c r="M339" s="16" t="str">
        <f>IF(ISBLANK(ToxData!BO339),"",ToxData!BO339)</f>
        <v>O</v>
      </c>
      <c r="N339" s="16">
        <f>IF(ISBLANK(ToxData!AY339),"",ToxData!AY339)</f>
        <v>1</v>
      </c>
      <c r="O339" s="16" t="str">
        <f>IF(ISBLANK(ToxData!AZ339),"",ToxData!AZ339)</f>
        <v/>
      </c>
    </row>
    <row r="340" spans="1:15" hidden="1">
      <c r="A340" t="str">
        <f>IF(ISBLANK(ToxData!B340),"",ToxData!B340)</f>
        <v>7786-81-4</v>
      </c>
      <c r="B340" s="94" t="str">
        <f>IF(ISBLANK(ToxData!C340),"",ToxData!C340)</f>
        <v>Nickel sulfate</v>
      </c>
      <c r="E340" s="123" t="str">
        <f>IF(ISBLANK(ToxData!BD340),"",ToxData!BD340)</f>
        <v>--</v>
      </c>
      <c r="F340" s="193" t="str">
        <f t="shared" si="15"/>
        <v>--</v>
      </c>
      <c r="G340" s="124" t="str">
        <f>IF(ToxData!BE340="A", "A", IF(ToxData!BF340="--","--", IF(ToxData!BF340="","", ToxData!BF340)))</f>
        <v>--</v>
      </c>
      <c r="H340" s="123">
        <f>IF(ISBLANK(ToxData!BH340),"",ToxData!BH340)</f>
        <v>0.01</v>
      </c>
      <c r="I340" s="193">
        <f t="shared" si="16"/>
        <v>0.01</v>
      </c>
      <c r="J340" s="124" t="str">
        <f>IF(ToxData!BI340="A", "A", IF(ToxData!BJ340="--","--", IF(ToxData!BJ340="","", ToxData!BJ340)))</f>
        <v>A</v>
      </c>
      <c r="K340" s="120" t="str">
        <f>IF(ISBLANK(ToxData!BN340),"",ToxData!BN340)</f>
        <v/>
      </c>
      <c r="L340" s="193" t="str">
        <f t="shared" si="17"/>
        <v>--</v>
      </c>
      <c r="M340" s="16" t="str">
        <f>IF(ISBLANK(ToxData!BO340),"",ToxData!BO340)</f>
        <v/>
      </c>
      <c r="N340" s="16">
        <f>IF(ISBLANK(ToxData!AY340),"",ToxData!AY340)</f>
        <v>1</v>
      </c>
      <c r="O340" s="16" t="str">
        <f>IF(ISBLANK(ToxData!AZ340),"",ToxData!AZ340)</f>
        <v/>
      </c>
    </row>
    <row r="341" spans="1:15" hidden="1">
      <c r="A341" t="str">
        <f>IF(ISBLANK(ToxData!B341),"",ToxData!B341)</f>
        <v>10101-97-0</v>
      </c>
      <c r="B341" s="94" t="str">
        <f>IF(ISBLANK(ToxData!C341),"",ToxData!C341)</f>
        <v>Nickel sulfate hexahydrate</v>
      </c>
      <c r="E341" s="123" t="str">
        <f>IF(ISBLANK(ToxData!BD341),"",ToxData!BD341)</f>
        <v>--</v>
      </c>
      <c r="F341" s="193" t="str">
        <f t="shared" si="15"/>
        <v>--</v>
      </c>
      <c r="G341" s="124" t="str">
        <f>IF(ToxData!BE341="A", "A", IF(ToxData!BF341="--","--", IF(ToxData!BF341="","", ToxData!BF341)))</f>
        <v>--</v>
      </c>
      <c r="H341" s="123">
        <f>IF(ISBLANK(ToxData!BH341),"",ToxData!BH341)</f>
        <v>0.01</v>
      </c>
      <c r="I341" s="193">
        <f t="shared" si="16"/>
        <v>0.01</v>
      </c>
      <c r="J341" s="124" t="str">
        <f>IF(ToxData!BI341="A", "A", IF(ToxData!BJ341="--","--", IF(ToxData!BJ341="","", ToxData!BJ341)))</f>
        <v>A</v>
      </c>
      <c r="K341" s="120" t="str">
        <f>IF(ISBLANK(ToxData!BN341),"",ToxData!BN341)</f>
        <v/>
      </c>
      <c r="L341" s="193" t="str">
        <f t="shared" si="17"/>
        <v>--</v>
      </c>
      <c r="M341" s="16" t="str">
        <f>IF(ISBLANK(ToxData!BO341),"",ToxData!BO341)</f>
        <v/>
      </c>
      <c r="N341" s="16">
        <f>IF(ISBLANK(ToxData!AY341),"",ToxData!AY341)</f>
        <v>1</v>
      </c>
      <c r="O341" s="16" t="str">
        <f>IF(ISBLANK(ToxData!AZ341),"",ToxData!AZ341)</f>
        <v/>
      </c>
    </row>
    <row r="342" spans="1:15" hidden="1">
      <c r="A342" t="str">
        <f>IF(ISBLANK(ToxData!B342),"",ToxData!B342)</f>
        <v>13478-00-7</v>
      </c>
      <c r="B342" s="94" t="str">
        <f>IF(ISBLANK(ToxData!C342),"",ToxData!C342)</f>
        <v>Nickel nitrate hexahydrate</v>
      </c>
      <c r="E342" s="123" t="str">
        <f>IF(ISBLANK(ToxData!BD342),"",ToxData!BD342)</f>
        <v>--</v>
      </c>
      <c r="F342" s="193" t="str">
        <f t="shared" si="15"/>
        <v>--</v>
      </c>
      <c r="G342" s="124" t="str">
        <f>IF(ToxData!BE342="A", "A", IF(ToxData!BF342="--","--", IF(ToxData!BF342="","", ToxData!BF342)))</f>
        <v>--</v>
      </c>
      <c r="H342" s="123">
        <f>IF(ISBLANK(ToxData!BH342),"",ToxData!BH342)</f>
        <v>0.01</v>
      </c>
      <c r="I342" s="193">
        <f t="shared" si="16"/>
        <v>0.01</v>
      </c>
      <c r="J342" s="124" t="str">
        <f>IF(ToxData!BI342="A", "A", IF(ToxData!BJ342="--","--", IF(ToxData!BJ342="","", ToxData!BJ342)))</f>
        <v>A</v>
      </c>
      <c r="K342" s="120" t="str">
        <f>IF(ISBLANK(ToxData!BN342),"",ToxData!BN342)</f>
        <v/>
      </c>
      <c r="L342" s="193" t="str">
        <f t="shared" si="17"/>
        <v>--</v>
      </c>
      <c r="M342" s="16" t="str">
        <f>IF(ISBLANK(ToxData!BO342),"",ToxData!BO342)</f>
        <v/>
      </c>
      <c r="N342" s="16">
        <f>IF(ISBLANK(ToxData!AY342),"",ToxData!AY342)</f>
        <v>1</v>
      </c>
      <c r="O342" s="16" t="str">
        <f>IF(ISBLANK(ToxData!AZ342),"",ToxData!AZ342)</f>
        <v/>
      </c>
    </row>
    <row r="343" spans="1:15" hidden="1">
      <c r="A343" t="str">
        <f>IF(ISBLANK(ToxData!B343),"",ToxData!B343)</f>
        <v>1271-28-9</v>
      </c>
      <c r="B343" s="94" t="str">
        <f>IF(ISBLANK(ToxData!C343),"",ToxData!C343)</f>
        <v>Nickelocene</v>
      </c>
      <c r="E343" s="123">
        <f>IF(ISBLANK(ToxData!BD343),"",ToxData!BD343)</f>
        <v>3.8461538461538464E-3</v>
      </c>
      <c r="F343" s="193">
        <f t="shared" si="15"/>
        <v>3.8E-3</v>
      </c>
      <c r="G343" s="124" t="str">
        <f>IF(ToxData!BE343="A", "A", IF(ToxData!BF343="--","--", IF(ToxData!BF343="","", ToxData!BF343)))</f>
        <v>O</v>
      </c>
      <c r="H343" s="123">
        <f>IF(ISBLANK(ToxData!BH343),"",ToxData!BH343)</f>
        <v>0.01</v>
      </c>
      <c r="I343" s="193">
        <f t="shared" si="16"/>
        <v>0.01</v>
      </c>
      <c r="J343" s="124" t="str">
        <f>IF(ToxData!BI343="A", "A", IF(ToxData!BJ343="--","--", IF(ToxData!BJ343="","", ToxData!BJ343)))</f>
        <v>A</v>
      </c>
      <c r="K343" s="120">
        <f>IF(ISBLANK(ToxData!BN343),"",ToxData!BN343)</f>
        <v>0.2</v>
      </c>
      <c r="L343" s="193">
        <f t="shared" si="17"/>
        <v>0.2</v>
      </c>
      <c r="M343" s="16" t="str">
        <f>IF(ISBLANK(ToxData!BO343),"",ToxData!BO343)</f>
        <v>O</v>
      </c>
      <c r="N343" s="16">
        <f>IF(ISBLANK(ToxData!AY343),"",ToxData!AY343)</f>
        <v>1</v>
      </c>
      <c r="O343" s="16" t="str">
        <f>IF(ISBLANK(ToxData!AZ343),"",ToxData!AZ343)</f>
        <v/>
      </c>
    </row>
    <row r="344" spans="1:15" hidden="1">
      <c r="A344" t="str">
        <f>IF(ISBLANK(ToxData!B344),"",ToxData!B344)</f>
        <v>3570-75-0</v>
      </c>
      <c r="B344" s="94" t="str">
        <f>IF(ISBLANK(ToxData!C344),"",ToxData!C344)</f>
        <v>Nifurthiazole</v>
      </c>
      <c r="E344" s="123" t="str">
        <f>IF(ISBLANK(ToxData!BD344),"",ToxData!BD344)</f>
        <v>--</v>
      </c>
      <c r="F344" s="193" t="str">
        <f t="shared" si="15"/>
        <v>--</v>
      </c>
      <c r="G344" s="124" t="str">
        <f>IF(ToxData!BE344="A", "A", IF(ToxData!BF344="--","--", IF(ToxData!BF344="","", ToxData!BF344)))</f>
        <v>--</v>
      </c>
      <c r="H344" s="123" t="str">
        <f>IF(ISBLANK(ToxData!BH344),"",ToxData!BH344)</f>
        <v>--</v>
      </c>
      <c r="I344" s="193" t="str">
        <f t="shared" si="16"/>
        <v>--</v>
      </c>
      <c r="J344" s="124" t="str">
        <f>IF(ToxData!BI344="A", "A", IF(ToxData!BJ344="--","--", IF(ToxData!BJ344="","", ToxData!BJ344)))</f>
        <v>--</v>
      </c>
      <c r="K344" s="120" t="str">
        <f>IF(ISBLANK(ToxData!BN344),"",ToxData!BN344)</f>
        <v/>
      </c>
      <c r="L344" s="193" t="str">
        <f t="shared" si="17"/>
        <v>--</v>
      </c>
      <c r="M344" s="16" t="str">
        <f>IF(ISBLANK(ToxData!BO344),"",ToxData!BO344)</f>
        <v/>
      </c>
      <c r="N344" s="16" t="str">
        <f>IF(ISBLANK(ToxData!AY344),"",ToxData!AY344)</f>
        <v/>
      </c>
      <c r="O344" s="16" t="str">
        <f>IF(ISBLANK(ToxData!AZ344),"",ToxData!AZ344)</f>
        <v/>
      </c>
    </row>
    <row r="345" spans="1:15">
      <c r="A345" t="str">
        <f>IF(ISBLANK(ToxData!B345),"",ToxData!B345)</f>
        <v>7697-37-2</v>
      </c>
      <c r="B345" s="94" t="str">
        <f>IF(ISBLANK(ToxData!C345),"",ToxData!C345)</f>
        <v>Nitric acid</v>
      </c>
      <c r="D345" s="61" t="str">
        <f>IF(ToxData!D345="","--",ToxData!D345)</f>
        <v>HI5</v>
      </c>
      <c r="E345" s="123" t="str">
        <f>IF(ISBLANK(ToxData!BD345),"",ToxData!BD345)</f>
        <v>--</v>
      </c>
      <c r="F345" s="193" t="str">
        <f t="shared" si="15"/>
        <v>--</v>
      </c>
      <c r="G345" s="124" t="str">
        <f>IF(ToxData!BE345="A", "A", IF(ToxData!BF345="--","--", IF(ToxData!BF345="","", ToxData!BF345)))</f>
        <v>--</v>
      </c>
      <c r="H345" s="123" t="str">
        <f>IF(ISBLANK(ToxData!BH345),"",ToxData!BH345)</f>
        <v>--</v>
      </c>
      <c r="I345" s="193" t="str">
        <f t="shared" si="16"/>
        <v>--</v>
      </c>
      <c r="J345" s="124" t="str">
        <f>IF(ToxData!BI345="A", "A", IF(ToxData!BJ345="--","--", IF(ToxData!BJ345="","", ToxData!BJ345)))</f>
        <v>--</v>
      </c>
      <c r="K345" s="120">
        <f>IF(ISBLANK(ToxData!BN345),"",ToxData!BN345)</f>
        <v>86</v>
      </c>
      <c r="L345" s="193">
        <f t="shared" si="17"/>
        <v>86</v>
      </c>
      <c r="M345" s="16" t="str">
        <f>IF(ISBLANK(ToxData!BO345),"",ToxData!BO345)</f>
        <v>O</v>
      </c>
      <c r="N345" s="16">
        <f>IF(ISBLANK(ToxData!AY345),"",ToxData!AY345)</f>
        <v>1</v>
      </c>
      <c r="O345" s="16">
        <f>IF(ISBLANK(ToxData!AZ345),"",ToxData!AZ345)</f>
        <v>1</v>
      </c>
    </row>
    <row r="346" spans="1:15" hidden="1">
      <c r="A346" t="str">
        <f>IF(ISBLANK(ToxData!B346),"",ToxData!B346)</f>
        <v>139-13-9</v>
      </c>
      <c r="B346" s="94" t="str">
        <f>IF(ISBLANK(ToxData!C346),"",ToxData!C346)</f>
        <v>Nitrilotriacetic acid</v>
      </c>
      <c r="E346" s="123" t="str">
        <f>IF(ISBLANK(ToxData!BD346),"",ToxData!BD346)</f>
        <v>--</v>
      </c>
      <c r="F346" s="193" t="str">
        <f t="shared" si="15"/>
        <v>--</v>
      </c>
      <c r="G346" s="124" t="str">
        <f>IF(ToxData!BE346="A", "A", IF(ToxData!BF346="--","--", IF(ToxData!BF346="","", ToxData!BF346)))</f>
        <v>--</v>
      </c>
      <c r="H346" s="123" t="str">
        <f>IF(ISBLANK(ToxData!BH346),"",ToxData!BH346)</f>
        <v>--</v>
      </c>
      <c r="I346" s="193" t="str">
        <f t="shared" si="16"/>
        <v>--</v>
      </c>
      <c r="J346" s="124" t="str">
        <f>IF(ToxData!BI346="A", "A", IF(ToxData!BJ346="--","--", IF(ToxData!BJ346="","", ToxData!BJ346)))</f>
        <v>--</v>
      </c>
      <c r="K346" s="120" t="str">
        <f>IF(ISBLANK(ToxData!BN346),"",ToxData!BN346)</f>
        <v/>
      </c>
      <c r="L346" s="193" t="str">
        <f t="shared" si="17"/>
        <v>--</v>
      </c>
      <c r="M346" s="16" t="str">
        <f>IF(ISBLANK(ToxData!BO346),"",ToxData!BO346)</f>
        <v/>
      </c>
      <c r="N346" s="16" t="str">
        <f>IF(ISBLANK(ToxData!AY346),"",ToxData!AY346)</f>
        <v/>
      </c>
      <c r="O346" s="16" t="str">
        <f>IF(ISBLANK(ToxData!AZ346),"",ToxData!AZ346)</f>
        <v/>
      </c>
    </row>
    <row r="347" spans="1:15" ht="28.8" hidden="1">
      <c r="A347" t="str">
        <f>IF(ISBLANK(ToxData!B347),"",ToxData!B347)</f>
        <v>18662-53-8</v>
      </c>
      <c r="B347" s="94" t="str">
        <f>IF(ISBLANK(ToxData!C347),"",ToxData!C347)</f>
        <v>Nitrilotriacetic acid, trisodium salt monohydrate</v>
      </c>
      <c r="E347" s="123" t="str">
        <f>IF(ISBLANK(ToxData!BD347),"",ToxData!BD347)</f>
        <v>--</v>
      </c>
      <c r="F347" s="193" t="str">
        <f t="shared" si="15"/>
        <v>--</v>
      </c>
      <c r="G347" s="124" t="str">
        <f>IF(ToxData!BE347="A", "A", IF(ToxData!BF347="--","--", IF(ToxData!BF347="","", ToxData!BF347)))</f>
        <v>--</v>
      </c>
      <c r="H347" s="123" t="str">
        <f>IF(ISBLANK(ToxData!BH347),"",ToxData!BH347)</f>
        <v>--</v>
      </c>
      <c r="I347" s="193" t="str">
        <f t="shared" si="16"/>
        <v>--</v>
      </c>
      <c r="J347" s="124" t="str">
        <f>IF(ToxData!BI347="A", "A", IF(ToxData!BJ347="--","--", IF(ToxData!BJ347="","", ToxData!BJ347)))</f>
        <v>--</v>
      </c>
      <c r="K347" s="120" t="str">
        <f>IF(ISBLANK(ToxData!BN347),"",ToxData!BN347)</f>
        <v/>
      </c>
      <c r="L347" s="193" t="str">
        <f t="shared" si="17"/>
        <v>--</v>
      </c>
      <c r="M347" s="16" t="str">
        <f>IF(ISBLANK(ToxData!BO347),"",ToxData!BO347)</f>
        <v/>
      </c>
      <c r="N347" s="16" t="str">
        <f>IF(ISBLANK(ToxData!AY347),"",ToxData!AY347)</f>
        <v/>
      </c>
      <c r="O347" s="16" t="str">
        <f>IF(ISBLANK(ToxData!AZ347),"",ToxData!AZ347)</f>
        <v/>
      </c>
    </row>
    <row r="348" spans="1:15" hidden="1">
      <c r="A348" t="str">
        <f>IF(ISBLANK(ToxData!B348),"",ToxData!B348)</f>
        <v>99-59-2</v>
      </c>
      <c r="B348" s="94" t="str">
        <f>IF(ISBLANK(ToxData!C348),"",ToxData!C348)</f>
        <v>5-Nitro-o-Anisidine</v>
      </c>
      <c r="E348" s="123" t="str">
        <f>IF(ISBLANK(ToxData!BD348),"",ToxData!BD348)</f>
        <v>--</v>
      </c>
      <c r="F348" s="193" t="str">
        <f t="shared" si="15"/>
        <v>--</v>
      </c>
      <c r="G348" s="124" t="str">
        <f>IF(ToxData!BE348="A", "A", IF(ToxData!BF348="--","--", IF(ToxData!BF348="","", ToxData!BF348)))</f>
        <v>--</v>
      </c>
      <c r="H348" s="123" t="str">
        <f>IF(ISBLANK(ToxData!BH348),"",ToxData!BH348)</f>
        <v>--</v>
      </c>
      <c r="I348" s="193" t="str">
        <f t="shared" si="16"/>
        <v>--</v>
      </c>
      <c r="J348" s="124" t="str">
        <f>IF(ToxData!BI348="A", "A", IF(ToxData!BJ348="--","--", IF(ToxData!BJ348="","", ToxData!BJ348)))</f>
        <v>--</v>
      </c>
      <c r="K348" s="120" t="str">
        <f>IF(ISBLANK(ToxData!BN348),"",ToxData!BN348)</f>
        <v/>
      </c>
      <c r="L348" s="193" t="str">
        <f t="shared" si="17"/>
        <v>--</v>
      </c>
      <c r="M348" s="16" t="str">
        <f>IF(ISBLANK(ToxData!BO348),"",ToxData!BO348)</f>
        <v/>
      </c>
      <c r="N348" s="16" t="str">
        <f>IF(ISBLANK(ToxData!AY348),"",ToxData!AY348)</f>
        <v/>
      </c>
      <c r="O348" s="16" t="str">
        <f>IF(ISBLANK(ToxData!AZ348),"",ToxData!AZ348)</f>
        <v/>
      </c>
    </row>
    <row r="349" spans="1:15">
      <c r="A349" t="str">
        <f>IF(ISBLANK(ToxData!B349),"",ToxData!B349)</f>
        <v>98-95-3</v>
      </c>
      <c r="B349" s="94" t="str">
        <f>IF(ISBLANK(ToxData!C349),"",ToxData!C349)</f>
        <v>Nitrobenzene</v>
      </c>
      <c r="D349" s="61" t="str">
        <f>IF(ToxData!D349="","--",ToxData!D349)</f>
        <v>HI3</v>
      </c>
      <c r="E349" s="123">
        <f>IF(ISBLANK(ToxData!BD349),"",ToxData!BD349)</f>
        <v>2.4999999999999998E-2</v>
      </c>
      <c r="F349" s="193">
        <f t="shared" si="15"/>
        <v>2.5000000000000001E-2</v>
      </c>
      <c r="G349" s="124" t="str">
        <f>IF(ToxData!BE349="A", "A", IF(ToxData!BF349="--","--", IF(ToxData!BF349="","", ToxData!BF349)))</f>
        <v>I</v>
      </c>
      <c r="H349" s="123">
        <f>IF(ISBLANK(ToxData!BH349),"",ToxData!BH349)</f>
        <v>9</v>
      </c>
      <c r="I349" s="193">
        <f t="shared" si="16"/>
        <v>9</v>
      </c>
      <c r="J349" s="124" t="str">
        <f>IF(ToxData!BI349="A", "A", IF(ToxData!BJ349="--","--", IF(ToxData!BJ349="","", ToxData!BJ349)))</f>
        <v>I</v>
      </c>
      <c r="K349" s="120" t="str">
        <f>IF(ISBLANK(ToxData!BN349),"",ToxData!BN349)</f>
        <v/>
      </c>
      <c r="L349" s="193" t="str">
        <f t="shared" si="17"/>
        <v>--</v>
      </c>
      <c r="M349" s="16" t="str">
        <f>IF(ISBLANK(ToxData!BO349),"",ToxData!BO349)</f>
        <v/>
      </c>
      <c r="N349" s="16">
        <f>IF(ISBLANK(ToxData!AY349),"",ToxData!AY349)</f>
        <v>1</v>
      </c>
      <c r="O349" s="16">
        <f>IF(ISBLANK(ToxData!AZ349),"",ToxData!AZ349)</f>
        <v>1</v>
      </c>
    </row>
    <row r="350" spans="1:15" hidden="1">
      <c r="A350" t="str">
        <f>IF(ISBLANK(ToxData!B350),"",ToxData!B350)</f>
        <v>92-93-3</v>
      </c>
      <c r="B350" s="94" t="str">
        <f>IF(ISBLANK(ToxData!C350),"",ToxData!C350)</f>
        <v>4-Nitrobiphenyl</v>
      </c>
      <c r="E350" s="123" t="str">
        <f>IF(ISBLANK(ToxData!BD350),"",ToxData!BD350)</f>
        <v>--</v>
      </c>
      <c r="F350" s="193" t="str">
        <f t="shared" si="15"/>
        <v>--</v>
      </c>
      <c r="G350" s="124" t="str">
        <f>IF(ToxData!BE350="A", "A", IF(ToxData!BF350="--","--", IF(ToxData!BF350="","", ToxData!BF350)))</f>
        <v>--</v>
      </c>
      <c r="H350" s="123" t="str">
        <f>IF(ISBLANK(ToxData!BH350),"",ToxData!BH350)</f>
        <v>--</v>
      </c>
      <c r="I350" s="193" t="str">
        <f t="shared" si="16"/>
        <v>--</v>
      </c>
      <c r="J350" s="124" t="str">
        <f>IF(ToxData!BI350="A", "A", IF(ToxData!BJ350="--","--", IF(ToxData!BJ350="","", ToxData!BJ350)))</f>
        <v>--</v>
      </c>
      <c r="K350" s="120" t="str">
        <f>IF(ISBLANK(ToxData!BN350),"",ToxData!BN350)</f>
        <v/>
      </c>
      <c r="L350" s="193" t="str">
        <f t="shared" si="17"/>
        <v>--</v>
      </c>
      <c r="M350" s="16" t="str">
        <f>IF(ISBLANK(ToxData!BO350),"",ToxData!BO350)</f>
        <v/>
      </c>
      <c r="N350" s="16" t="str">
        <f>IF(ISBLANK(ToxData!AY350),"",ToxData!AY350)</f>
        <v/>
      </c>
      <c r="O350" s="16" t="str">
        <f>IF(ISBLANK(ToxData!AZ350),"",ToxData!AZ350)</f>
        <v/>
      </c>
    </row>
    <row r="351" spans="1:15" hidden="1">
      <c r="A351" t="str">
        <f>IF(ISBLANK(ToxData!B351),"",ToxData!B351)</f>
        <v>1836-75-5</v>
      </c>
      <c r="B351" s="94" t="str">
        <f>IF(ISBLANK(ToxData!C351),"",ToxData!C351)</f>
        <v>Nitrofen</v>
      </c>
      <c r="E351" s="123" t="str">
        <f>IF(ISBLANK(ToxData!BD351),"",ToxData!BD351)</f>
        <v>--</v>
      </c>
      <c r="F351" s="193" t="str">
        <f t="shared" si="15"/>
        <v>--</v>
      </c>
      <c r="G351" s="124" t="str">
        <f>IF(ToxData!BE351="A", "A", IF(ToxData!BF351="--","--", IF(ToxData!BF351="","", ToxData!BF351)))</f>
        <v>--</v>
      </c>
      <c r="H351" s="123" t="str">
        <f>IF(ISBLANK(ToxData!BH351),"",ToxData!BH351)</f>
        <v>--</v>
      </c>
      <c r="I351" s="193" t="str">
        <f t="shared" si="16"/>
        <v>--</v>
      </c>
      <c r="J351" s="124" t="str">
        <f>IF(ToxData!BI351="A", "A", IF(ToxData!BJ351="--","--", IF(ToxData!BJ351="","", ToxData!BJ351)))</f>
        <v>--</v>
      </c>
      <c r="K351" s="120" t="str">
        <f>IF(ISBLANK(ToxData!BN351),"",ToxData!BN351)</f>
        <v/>
      </c>
      <c r="L351" s="193" t="str">
        <f t="shared" si="17"/>
        <v>--</v>
      </c>
      <c r="M351" s="16" t="str">
        <f>IF(ISBLANK(ToxData!BO351),"",ToxData!BO351)</f>
        <v/>
      </c>
      <c r="N351" s="16" t="str">
        <f>IF(ISBLANK(ToxData!AY351),"",ToxData!AY351)</f>
        <v/>
      </c>
      <c r="O351" s="16" t="str">
        <f>IF(ISBLANK(ToxData!AZ351),"",ToxData!AZ351)</f>
        <v/>
      </c>
    </row>
    <row r="352" spans="1:15" hidden="1">
      <c r="A352" t="str">
        <f>IF(ISBLANK(ToxData!B352),"",ToxData!B352)</f>
        <v>59-87-0</v>
      </c>
      <c r="B352" s="94" t="str">
        <f>IF(ISBLANK(ToxData!C352),"",ToxData!C352)</f>
        <v>Nitrofurazone</v>
      </c>
      <c r="E352" s="123" t="str">
        <f>IF(ISBLANK(ToxData!BD352),"",ToxData!BD352)</f>
        <v>--</v>
      </c>
      <c r="F352" s="193" t="str">
        <f t="shared" si="15"/>
        <v>--</v>
      </c>
      <c r="G352" s="124" t="str">
        <f>IF(ToxData!BE352="A", "A", IF(ToxData!BF352="--","--", IF(ToxData!BF352="","", ToxData!BF352)))</f>
        <v>--</v>
      </c>
      <c r="H352" s="123" t="str">
        <f>IF(ISBLANK(ToxData!BH352),"",ToxData!BH352)</f>
        <v>--</v>
      </c>
      <c r="I352" s="193" t="str">
        <f t="shared" si="16"/>
        <v>--</v>
      </c>
      <c r="J352" s="124" t="str">
        <f>IF(ToxData!BI352="A", "A", IF(ToxData!BJ352="--","--", IF(ToxData!BJ352="","", ToxData!BJ352)))</f>
        <v>--</v>
      </c>
      <c r="K352" s="120" t="str">
        <f>IF(ISBLANK(ToxData!BN352),"",ToxData!BN352)</f>
        <v/>
      </c>
      <c r="L352" s="193" t="str">
        <f t="shared" si="17"/>
        <v>--</v>
      </c>
      <c r="M352" s="16" t="str">
        <f>IF(ISBLANK(ToxData!BO352),"",ToxData!BO352)</f>
        <v/>
      </c>
      <c r="N352" s="16" t="str">
        <f>IF(ISBLANK(ToxData!AY352),"",ToxData!AY352)</f>
        <v/>
      </c>
      <c r="O352" s="16" t="str">
        <f>IF(ISBLANK(ToxData!AZ352),"",ToxData!AZ352)</f>
        <v/>
      </c>
    </row>
    <row r="353" spans="1:15" ht="28.8" hidden="1">
      <c r="A353" t="str">
        <f>IF(ISBLANK(ToxData!B353),"",ToxData!B353)</f>
        <v>555-84-0</v>
      </c>
      <c r="B353" s="94" t="str">
        <f>IF(ISBLANK(ToxData!C353),"",ToxData!C353)</f>
        <v>1-[(5-Nitrofurfurylidene)-amino]-2-imidazolidinone</v>
      </c>
      <c r="E353" s="123" t="str">
        <f>IF(ISBLANK(ToxData!BD353),"",ToxData!BD353)</f>
        <v>--</v>
      </c>
      <c r="F353" s="193" t="str">
        <f t="shared" si="15"/>
        <v>--</v>
      </c>
      <c r="G353" s="124" t="str">
        <f>IF(ToxData!BE353="A", "A", IF(ToxData!BF353="--","--", IF(ToxData!BF353="","", ToxData!BF353)))</f>
        <v>--</v>
      </c>
      <c r="H353" s="123" t="str">
        <f>IF(ISBLANK(ToxData!BH353),"",ToxData!BH353)</f>
        <v>--</v>
      </c>
      <c r="I353" s="193" t="str">
        <f t="shared" si="16"/>
        <v>--</v>
      </c>
      <c r="J353" s="124" t="str">
        <f>IF(ToxData!BI353="A", "A", IF(ToxData!BJ353="--","--", IF(ToxData!BJ353="","", ToxData!BJ353)))</f>
        <v>--</v>
      </c>
      <c r="K353" s="120" t="str">
        <f>IF(ISBLANK(ToxData!BN353),"",ToxData!BN353)</f>
        <v/>
      </c>
      <c r="L353" s="193" t="str">
        <f t="shared" si="17"/>
        <v>--</v>
      </c>
      <c r="M353" s="16" t="str">
        <f>IF(ISBLANK(ToxData!BO353),"",ToxData!BO353)</f>
        <v/>
      </c>
      <c r="N353" s="16" t="str">
        <f>IF(ISBLANK(ToxData!AY353),"",ToxData!AY353)</f>
        <v/>
      </c>
      <c r="O353" s="16" t="str">
        <f>IF(ISBLANK(ToxData!AZ353),"",ToxData!AZ353)</f>
        <v/>
      </c>
    </row>
    <row r="354" spans="1:15" ht="28.8" hidden="1">
      <c r="A354" t="str">
        <f>IF(ISBLANK(ToxData!B354),"",ToxData!B354)</f>
        <v>531-82-8</v>
      </c>
      <c r="B354" s="94" t="str">
        <f>IF(ISBLANK(ToxData!C354),"",ToxData!C354)</f>
        <v>N-[4-(5-nitro-2-furyl)-2-thiazolyl]-acetamide</v>
      </c>
      <c r="E354" s="123" t="str">
        <f>IF(ISBLANK(ToxData!BD354),"",ToxData!BD354)</f>
        <v>--</v>
      </c>
      <c r="F354" s="193" t="str">
        <f t="shared" si="15"/>
        <v>--</v>
      </c>
      <c r="G354" s="124" t="str">
        <f>IF(ToxData!BE354="A", "A", IF(ToxData!BF354="--","--", IF(ToxData!BF354="","", ToxData!BF354)))</f>
        <v>--</v>
      </c>
      <c r="H354" s="123" t="str">
        <f>IF(ISBLANK(ToxData!BH354),"",ToxData!BH354)</f>
        <v>--</v>
      </c>
      <c r="I354" s="193" t="str">
        <f t="shared" si="16"/>
        <v>--</v>
      </c>
      <c r="J354" s="124" t="str">
        <f>IF(ToxData!BI354="A", "A", IF(ToxData!BJ354="--","--", IF(ToxData!BJ354="","", ToxData!BJ354)))</f>
        <v>--</v>
      </c>
      <c r="K354" s="120" t="str">
        <f>IF(ISBLANK(ToxData!BN354),"",ToxData!BN354)</f>
        <v/>
      </c>
      <c r="L354" s="193" t="str">
        <f t="shared" si="17"/>
        <v>--</v>
      </c>
      <c r="M354" s="16" t="str">
        <f>IF(ISBLANK(ToxData!BO354),"",ToxData!BO354)</f>
        <v/>
      </c>
      <c r="N354" s="16" t="str">
        <f>IF(ISBLANK(ToxData!AY354),"",ToxData!AY354)</f>
        <v/>
      </c>
      <c r="O354" s="16" t="str">
        <f>IF(ISBLANK(ToxData!AZ354),"",ToxData!AZ354)</f>
        <v/>
      </c>
    </row>
    <row r="355" spans="1:15" hidden="1">
      <c r="A355" t="str">
        <f>IF(ISBLANK(ToxData!B355),"",ToxData!B355)</f>
        <v>302-70-5</v>
      </c>
      <c r="B355" s="94" t="str">
        <f>IF(ISBLANK(ToxData!C355),"",ToxData!C355)</f>
        <v>Nitrogen mustard N-oxide</v>
      </c>
      <c r="E355" s="123" t="str">
        <f>IF(ISBLANK(ToxData!BD355),"",ToxData!BD355)</f>
        <v>--</v>
      </c>
      <c r="F355" s="193" t="str">
        <f t="shared" si="15"/>
        <v>--</v>
      </c>
      <c r="G355" s="124" t="str">
        <f>IF(ToxData!BE355="A", "A", IF(ToxData!BF355="--","--", IF(ToxData!BF355="","", ToxData!BF355)))</f>
        <v>--</v>
      </c>
      <c r="H355" s="123" t="str">
        <f>IF(ISBLANK(ToxData!BH355),"",ToxData!BH355)</f>
        <v>--</v>
      </c>
      <c r="I355" s="193" t="str">
        <f t="shared" si="16"/>
        <v>--</v>
      </c>
      <c r="J355" s="124" t="str">
        <f>IF(ToxData!BI355="A", "A", IF(ToxData!BJ355="--","--", IF(ToxData!BJ355="","", ToxData!BJ355)))</f>
        <v>--</v>
      </c>
      <c r="K355" s="120" t="str">
        <f>IF(ISBLANK(ToxData!BN355),"",ToxData!BN355)</f>
        <v/>
      </c>
      <c r="L355" s="193" t="str">
        <f t="shared" si="17"/>
        <v>--</v>
      </c>
      <c r="M355" s="16" t="str">
        <f>IF(ISBLANK(ToxData!BO355),"",ToxData!BO355)</f>
        <v/>
      </c>
      <c r="N355" s="16" t="str">
        <f>IF(ISBLANK(ToxData!AY355),"",ToxData!AY355)</f>
        <v/>
      </c>
      <c r="O355" s="16" t="str">
        <f>IF(ISBLANK(ToxData!AZ355),"",ToxData!AZ355)</f>
        <v/>
      </c>
    </row>
    <row r="356" spans="1:15" hidden="1">
      <c r="A356" t="str">
        <f>IF(ISBLANK(ToxData!B356),"",ToxData!B356)</f>
        <v>100-02-7</v>
      </c>
      <c r="B356" s="94" t="str">
        <f>IF(ISBLANK(ToxData!C356),"",ToxData!C356)</f>
        <v>4-Nitrophenol</v>
      </c>
      <c r="E356" s="123" t="str">
        <f>IF(ISBLANK(ToxData!BD356),"",ToxData!BD356)</f>
        <v>--</v>
      </c>
      <c r="F356" s="193" t="str">
        <f t="shared" si="15"/>
        <v>--</v>
      </c>
      <c r="G356" s="124" t="str">
        <f>IF(ToxData!BE356="A", "A", IF(ToxData!BF356="--","--", IF(ToxData!BF356="","", ToxData!BF356)))</f>
        <v>--</v>
      </c>
      <c r="H356" s="123" t="str">
        <f>IF(ISBLANK(ToxData!BH356),"",ToxData!BH356)</f>
        <v>--</v>
      </c>
      <c r="I356" s="193" t="str">
        <f t="shared" si="16"/>
        <v>--</v>
      </c>
      <c r="J356" s="124" t="str">
        <f>IF(ToxData!BI356="A", "A", IF(ToxData!BJ356="--","--", IF(ToxData!BJ356="","", ToxData!BJ356)))</f>
        <v>--</v>
      </c>
      <c r="K356" s="120" t="str">
        <f>IF(ISBLANK(ToxData!BN356),"",ToxData!BN356)</f>
        <v/>
      </c>
      <c r="L356" s="193" t="str">
        <f t="shared" si="17"/>
        <v>--</v>
      </c>
      <c r="M356" s="16" t="str">
        <f>IF(ISBLANK(ToxData!BO356),"",ToxData!BO356)</f>
        <v/>
      </c>
      <c r="N356" s="16" t="str">
        <f>IF(ISBLANK(ToxData!AY356),"",ToxData!AY356)</f>
        <v/>
      </c>
      <c r="O356" s="16" t="str">
        <f>IF(ISBLANK(ToxData!AZ356),"",ToxData!AZ356)</f>
        <v/>
      </c>
    </row>
    <row r="357" spans="1:15">
      <c r="A357" t="str">
        <f>IF(ISBLANK(ToxData!B357),"",ToxData!B357)</f>
        <v>79-46-9</v>
      </c>
      <c r="B357" s="94" t="str">
        <f>IF(ISBLANK(ToxData!C357),"",ToxData!C357)</f>
        <v>2-Nitropropane</v>
      </c>
      <c r="D357" s="61" t="str">
        <f>IF(ToxData!D357="","--",ToxData!D357)</f>
        <v>HI3</v>
      </c>
      <c r="E357" s="123" t="str">
        <f>IF(ISBLANK(ToxData!BD357),"",ToxData!BD357)</f>
        <v>--</v>
      </c>
      <c r="F357" s="193" t="str">
        <f t="shared" si="15"/>
        <v>--</v>
      </c>
      <c r="G357" s="124" t="str">
        <f>IF(ToxData!BE357="A", "A", IF(ToxData!BF357="--","--", IF(ToxData!BF357="","", ToxData!BF357)))</f>
        <v>--</v>
      </c>
      <c r="H357" s="123">
        <f>IF(ISBLANK(ToxData!BH357),"",ToxData!BH357)</f>
        <v>20</v>
      </c>
      <c r="I357" s="193">
        <f t="shared" si="16"/>
        <v>20</v>
      </c>
      <c r="J357" s="124" t="str">
        <f>IF(ToxData!BI357="A", "A", IF(ToxData!BJ357="--","--", IF(ToxData!BJ357="","", ToxData!BJ357)))</f>
        <v>I</v>
      </c>
      <c r="K357" s="120" t="str">
        <f>IF(ISBLANK(ToxData!BN357),"",ToxData!BN357)</f>
        <v/>
      </c>
      <c r="L357" s="193" t="str">
        <f t="shared" si="17"/>
        <v>--</v>
      </c>
      <c r="M357" s="16" t="str">
        <f>IF(ISBLANK(ToxData!BO357),"",ToxData!BO357)</f>
        <v/>
      </c>
      <c r="N357" s="16">
        <f>IF(ISBLANK(ToxData!AY357),"",ToxData!AY357)</f>
        <v>1</v>
      </c>
      <c r="O357" s="16">
        <f>IF(ISBLANK(ToxData!AZ357),"",ToxData!AZ357)</f>
        <v>1</v>
      </c>
    </row>
    <row r="358" spans="1:15">
      <c r="A358" t="str">
        <f>IF(ISBLANK(ToxData!B358),"",ToxData!B358)</f>
        <v>924-16-3</v>
      </c>
      <c r="B358" s="94" t="str">
        <f>IF(ISBLANK(ToxData!C358),"",ToxData!C358)</f>
        <v>N-Nitrosodi-n-butylamine</v>
      </c>
      <c r="D358" s="61" t="str">
        <f>IF(ToxData!D358="","--",ToxData!D358)</f>
        <v>--</v>
      </c>
      <c r="E358" s="123">
        <f>IF(ISBLANK(ToxData!BD358),"",ToxData!BD358)</f>
        <v>3.2258064516129032E-4</v>
      </c>
      <c r="F358" s="193">
        <f t="shared" si="15"/>
        <v>3.2000000000000003E-4</v>
      </c>
      <c r="G358" s="124" t="str">
        <f>IF(ToxData!BE358="A", "A", IF(ToxData!BF358="--","--", IF(ToxData!BF358="","", ToxData!BF358)))</f>
        <v>O</v>
      </c>
      <c r="H358" s="123" t="str">
        <f>IF(ISBLANK(ToxData!BH358),"",ToxData!BH358)</f>
        <v>--</v>
      </c>
      <c r="I358" s="193" t="str">
        <f t="shared" si="16"/>
        <v>--</v>
      </c>
      <c r="J358" s="124" t="str">
        <f>IF(ToxData!BI358="A", "A", IF(ToxData!BJ358="--","--", IF(ToxData!BJ358="","", ToxData!BJ358)))</f>
        <v>--</v>
      </c>
      <c r="K358" s="120" t="str">
        <f>IF(ISBLANK(ToxData!BN358),"",ToxData!BN358)</f>
        <v/>
      </c>
      <c r="L358" s="193" t="str">
        <f t="shared" si="17"/>
        <v>--</v>
      </c>
      <c r="M358" s="16" t="str">
        <f>IF(ISBLANK(ToxData!BO358),"",ToxData!BO358)</f>
        <v/>
      </c>
      <c r="N358" s="16">
        <f>IF(ISBLANK(ToxData!AY358),"",ToxData!AY358)</f>
        <v>1</v>
      </c>
      <c r="O358" s="16">
        <f>IF(ISBLANK(ToxData!AZ358),"",ToxData!AZ358)</f>
        <v>1</v>
      </c>
    </row>
    <row r="359" spans="1:15" hidden="1">
      <c r="A359" t="str">
        <f>IF(ISBLANK(ToxData!B359),"",ToxData!B359)</f>
        <v>1116-54-7</v>
      </c>
      <c r="B359" s="94" t="str">
        <f>IF(ISBLANK(ToxData!C359),"",ToxData!C359)</f>
        <v>N-Nitrosodiethanolamine</v>
      </c>
      <c r="E359" s="123" t="str">
        <f>IF(ISBLANK(ToxData!BD359),"",ToxData!BD359)</f>
        <v>--</v>
      </c>
      <c r="F359" s="193" t="str">
        <f t="shared" si="15"/>
        <v>--</v>
      </c>
      <c r="G359" s="124" t="str">
        <f>IF(ToxData!BE359="A", "A", IF(ToxData!BF359="--","--", IF(ToxData!BF359="","", ToxData!BF359)))</f>
        <v>--</v>
      </c>
      <c r="H359" s="123" t="str">
        <f>IF(ISBLANK(ToxData!BH359),"",ToxData!BH359)</f>
        <v>--</v>
      </c>
      <c r="I359" s="193" t="str">
        <f t="shared" si="16"/>
        <v>--</v>
      </c>
      <c r="J359" s="124" t="str">
        <f>IF(ToxData!BI359="A", "A", IF(ToxData!BJ359="--","--", IF(ToxData!BJ359="","", ToxData!BJ359)))</f>
        <v>--</v>
      </c>
      <c r="K359" s="120" t="str">
        <f>IF(ISBLANK(ToxData!BN359),"",ToxData!BN359)</f>
        <v/>
      </c>
      <c r="L359" s="193" t="str">
        <f t="shared" si="17"/>
        <v>--</v>
      </c>
      <c r="M359" s="16" t="str">
        <f>IF(ISBLANK(ToxData!BO359),"",ToxData!BO359)</f>
        <v/>
      </c>
      <c r="N359" s="16" t="str">
        <f>IF(ISBLANK(ToxData!AY359),"",ToxData!AY359)</f>
        <v/>
      </c>
      <c r="O359" s="16" t="str">
        <f>IF(ISBLANK(ToxData!AZ359),"",ToxData!AZ359)</f>
        <v/>
      </c>
    </row>
    <row r="360" spans="1:15">
      <c r="A360" t="str">
        <f>IF(ISBLANK(ToxData!B360),"",ToxData!B360)</f>
        <v>55-18-5</v>
      </c>
      <c r="B360" s="94" t="str">
        <f>IF(ISBLANK(ToxData!C360),"",ToxData!C360)</f>
        <v>N-Nitrosodiethylamine</v>
      </c>
      <c r="D360" s="61" t="str">
        <f>IF(ToxData!D360="","--",ToxData!D360)</f>
        <v>--</v>
      </c>
      <c r="E360" s="123">
        <f>IF(ISBLANK(ToxData!BD360),"",ToxData!BD360)</f>
        <v>9.9999999999999991E-5</v>
      </c>
      <c r="F360" s="193">
        <f t="shared" si="15"/>
        <v>1E-4</v>
      </c>
      <c r="G360" s="124" t="str">
        <f>IF(ToxData!BE360="A", "A", IF(ToxData!BF360="--","--", IF(ToxData!BF360="","", ToxData!BF360)))</f>
        <v>O</v>
      </c>
      <c r="H360" s="123" t="str">
        <f>IF(ISBLANK(ToxData!BH360),"",ToxData!BH360)</f>
        <v>--</v>
      </c>
      <c r="I360" s="193" t="str">
        <f t="shared" si="16"/>
        <v>--</v>
      </c>
      <c r="J360" s="124" t="str">
        <f>IF(ToxData!BI360="A", "A", IF(ToxData!BJ360="--","--", IF(ToxData!BJ360="","", ToxData!BJ360)))</f>
        <v>--</v>
      </c>
      <c r="K360" s="120" t="str">
        <f>IF(ISBLANK(ToxData!BN360),"",ToxData!BN360)</f>
        <v/>
      </c>
      <c r="L360" s="193" t="str">
        <f t="shared" si="17"/>
        <v>--</v>
      </c>
      <c r="M360" s="16" t="str">
        <f>IF(ISBLANK(ToxData!BO360),"",ToxData!BO360)</f>
        <v/>
      </c>
      <c r="N360" s="16">
        <f>IF(ISBLANK(ToxData!AY360),"",ToxData!AY360)</f>
        <v>1</v>
      </c>
      <c r="O360" s="16">
        <f>IF(ISBLANK(ToxData!AZ360),"",ToxData!AZ360)</f>
        <v>1</v>
      </c>
    </row>
    <row r="361" spans="1:15">
      <c r="A361" t="str">
        <f>IF(ISBLANK(ToxData!B361),"",ToxData!B361)</f>
        <v>62-75-9</v>
      </c>
      <c r="B361" s="94" t="str">
        <f>IF(ISBLANK(ToxData!C361),"",ToxData!C361)</f>
        <v>N-Nitrosodimethylamine</v>
      </c>
      <c r="D361" s="61" t="str">
        <f>IF(ToxData!D361="","--",ToxData!D361)</f>
        <v>--</v>
      </c>
      <c r="E361" s="123">
        <f>IF(ISBLANK(ToxData!BD361),"",ToxData!BD361)</f>
        <v>2.1739130434782607E-4</v>
      </c>
      <c r="F361" s="193">
        <f t="shared" si="15"/>
        <v>2.2000000000000001E-4</v>
      </c>
      <c r="G361" s="124" t="str">
        <f>IF(ToxData!BE361="A", "A", IF(ToxData!BF361="--","--", IF(ToxData!BF361="","", ToxData!BF361)))</f>
        <v>O</v>
      </c>
      <c r="H361" s="123" t="str">
        <f>IF(ISBLANK(ToxData!BH361),"",ToxData!BH361)</f>
        <v>--</v>
      </c>
      <c r="I361" s="193" t="str">
        <f t="shared" si="16"/>
        <v>--</v>
      </c>
      <c r="J361" s="124" t="str">
        <f>IF(ToxData!BI361="A", "A", IF(ToxData!BJ361="--","--", IF(ToxData!BJ361="","", ToxData!BJ361)))</f>
        <v>--</v>
      </c>
      <c r="K361" s="120" t="str">
        <f>IF(ISBLANK(ToxData!BN361),"",ToxData!BN361)</f>
        <v/>
      </c>
      <c r="L361" s="193" t="str">
        <f t="shared" si="17"/>
        <v>--</v>
      </c>
      <c r="M361" s="16" t="str">
        <f>IF(ISBLANK(ToxData!BO361),"",ToxData!BO361)</f>
        <v/>
      </c>
      <c r="N361" s="16">
        <f>IF(ISBLANK(ToxData!AY361),"",ToxData!AY361)</f>
        <v>1</v>
      </c>
      <c r="O361" s="16">
        <f>IF(ISBLANK(ToxData!AZ361),"",ToxData!AZ361)</f>
        <v>1</v>
      </c>
    </row>
    <row r="362" spans="1:15">
      <c r="A362" t="str">
        <f>IF(ISBLANK(ToxData!B362),"",ToxData!B362)</f>
        <v>86-30-6</v>
      </c>
      <c r="B362" s="94" t="str">
        <f>IF(ISBLANK(ToxData!C362),"",ToxData!C362)</f>
        <v>N-Nitrosodiphenylamine</v>
      </c>
      <c r="D362" s="61" t="str">
        <f>IF(ToxData!D362="","--",ToxData!D362)</f>
        <v>--</v>
      </c>
      <c r="E362" s="123">
        <f>IF(ISBLANK(ToxData!BD362),"",ToxData!BD362)</f>
        <v>0.38461538461538458</v>
      </c>
      <c r="F362" s="193">
        <f t="shared" si="15"/>
        <v>0.38</v>
      </c>
      <c r="G362" s="124" t="str">
        <f>IF(ToxData!BE362="A", "A", IF(ToxData!BF362="--","--", IF(ToxData!BF362="","", ToxData!BF362)))</f>
        <v>O</v>
      </c>
      <c r="H362" s="123" t="str">
        <f>IF(ISBLANK(ToxData!BH362),"",ToxData!BH362)</f>
        <v>--</v>
      </c>
      <c r="I362" s="193" t="str">
        <f t="shared" si="16"/>
        <v>--</v>
      </c>
      <c r="J362" s="124" t="str">
        <f>IF(ToxData!BI362="A", "A", IF(ToxData!BJ362="--","--", IF(ToxData!BJ362="","", ToxData!BJ362)))</f>
        <v>--</v>
      </c>
      <c r="K362" s="120" t="str">
        <f>IF(ISBLANK(ToxData!BN362),"",ToxData!BN362)</f>
        <v/>
      </c>
      <c r="L362" s="193" t="str">
        <f t="shared" si="17"/>
        <v>--</v>
      </c>
      <c r="M362" s="16" t="str">
        <f>IF(ISBLANK(ToxData!BO362),"",ToxData!BO362)</f>
        <v/>
      </c>
      <c r="N362" s="16">
        <f>IF(ISBLANK(ToxData!AY362),"",ToxData!AY362)</f>
        <v>1</v>
      </c>
      <c r="O362" s="16">
        <f>IF(ISBLANK(ToxData!AZ362),"",ToxData!AZ362)</f>
        <v>1</v>
      </c>
    </row>
    <row r="363" spans="1:15">
      <c r="A363" t="str">
        <f>IF(ISBLANK(ToxData!B363),"",ToxData!B363)</f>
        <v>156-10-5</v>
      </c>
      <c r="B363" s="94" t="str">
        <f>IF(ISBLANK(ToxData!C363),"",ToxData!C363)</f>
        <v>p-Nitrosodiphenylamine</v>
      </c>
      <c r="D363" s="61" t="str">
        <f>IF(ToxData!D363="","--",ToxData!D363)</f>
        <v>--</v>
      </c>
      <c r="E363" s="123">
        <f>IF(ISBLANK(ToxData!BD363),"",ToxData!BD363)</f>
        <v>0.15873015873015872</v>
      </c>
      <c r="F363" s="193">
        <f t="shared" si="15"/>
        <v>0.16</v>
      </c>
      <c r="G363" s="124" t="str">
        <f>IF(ToxData!BE363="A", "A", IF(ToxData!BF363="--","--", IF(ToxData!BF363="","", ToxData!BF363)))</f>
        <v>O</v>
      </c>
      <c r="H363" s="123" t="str">
        <f>IF(ISBLANK(ToxData!BH363),"",ToxData!BH363)</f>
        <v>--</v>
      </c>
      <c r="I363" s="193" t="str">
        <f t="shared" si="16"/>
        <v>--</v>
      </c>
      <c r="J363" s="124" t="str">
        <f>IF(ToxData!BI363="A", "A", IF(ToxData!BJ363="--","--", IF(ToxData!BJ363="","", ToxData!BJ363)))</f>
        <v>--</v>
      </c>
      <c r="K363" s="120" t="str">
        <f>IF(ISBLANK(ToxData!BN363),"",ToxData!BN363)</f>
        <v/>
      </c>
      <c r="L363" s="193" t="str">
        <f t="shared" si="17"/>
        <v>--</v>
      </c>
      <c r="M363" s="16" t="str">
        <f>IF(ISBLANK(ToxData!BO363),"",ToxData!BO363)</f>
        <v/>
      </c>
      <c r="N363" s="16">
        <f>IF(ISBLANK(ToxData!AY363),"",ToxData!AY363)</f>
        <v>1</v>
      </c>
      <c r="O363" s="16">
        <f>IF(ISBLANK(ToxData!AZ363),"",ToxData!AZ363)</f>
        <v>1</v>
      </c>
    </row>
    <row r="364" spans="1:15">
      <c r="A364" t="str">
        <f>IF(ISBLANK(ToxData!B364),"",ToxData!B364)</f>
        <v>621-64-7</v>
      </c>
      <c r="B364" s="94" t="str">
        <f>IF(ISBLANK(ToxData!C364),"",ToxData!C364)</f>
        <v>N-Nitrosodi-n-propylamine</v>
      </c>
      <c r="D364" s="61" t="str">
        <f>IF(ToxData!D364="","--",ToxData!D364)</f>
        <v>--</v>
      </c>
      <c r="E364" s="123">
        <f>IF(ISBLANK(ToxData!BD364),"",ToxData!BD364)</f>
        <v>5.0000000000000001E-4</v>
      </c>
      <c r="F364" s="193">
        <f t="shared" si="15"/>
        <v>5.0000000000000001E-4</v>
      </c>
      <c r="G364" s="124" t="str">
        <f>IF(ToxData!BE364="A", "A", IF(ToxData!BF364="--","--", IF(ToxData!BF364="","", ToxData!BF364)))</f>
        <v>O</v>
      </c>
      <c r="H364" s="123" t="str">
        <f>IF(ISBLANK(ToxData!BH364),"",ToxData!BH364)</f>
        <v>--</v>
      </c>
      <c r="I364" s="193" t="str">
        <f t="shared" si="16"/>
        <v>--</v>
      </c>
      <c r="J364" s="124" t="str">
        <f>IF(ToxData!BI364="A", "A", IF(ToxData!BJ364="--","--", IF(ToxData!BJ364="","", ToxData!BJ364)))</f>
        <v>--</v>
      </c>
      <c r="K364" s="120" t="str">
        <f>IF(ISBLANK(ToxData!BN364),"",ToxData!BN364)</f>
        <v/>
      </c>
      <c r="L364" s="193" t="str">
        <f t="shared" si="17"/>
        <v>--</v>
      </c>
      <c r="M364" s="16" t="str">
        <f>IF(ISBLANK(ToxData!BO364),"",ToxData!BO364)</f>
        <v/>
      </c>
      <c r="N364" s="16">
        <f>IF(ISBLANK(ToxData!AY364),"",ToxData!AY364)</f>
        <v>1</v>
      </c>
      <c r="O364" s="16">
        <f>IF(ISBLANK(ToxData!AZ364),"",ToxData!AZ364)</f>
        <v>1</v>
      </c>
    </row>
    <row r="365" spans="1:15">
      <c r="A365" t="str">
        <f>IF(ISBLANK(ToxData!B365),"",ToxData!B365)</f>
        <v>10595-95-6</v>
      </c>
      <c r="B365" s="94" t="str">
        <f>IF(ISBLANK(ToxData!C365),"",ToxData!C365)</f>
        <v>N-Nitrosomethylethylamine</v>
      </c>
      <c r="D365" s="61" t="str">
        <f>IF(ToxData!D365="","--",ToxData!D365)</f>
        <v>--</v>
      </c>
      <c r="E365" s="123">
        <f>IF(ISBLANK(ToxData!BD365),"",ToxData!BD365)</f>
        <v>1.5873015873015873E-4</v>
      </c>
      <c r="F365" s="193">
        <f t="shared" si="15"/>
        <v>1.6000000000000001E-4</v>
      </c>
      <c r="G365" s="124" t="str">
        <f>IF(ToxData!BE365="A", "A", IF(ToxData!BF365="--","--", IF(ToxData!BF365="","", ToxData!BF365)))</f>
        <v>O</v>
      </c>
      <c r="H365" s="123" t="str">
        <f>IF(ISBLANK(ToxData!BH365),"",ToxData!BH365)</f>
        <v>--</v>
      </c>
      <c r="I365" s="193" t="str">
        <f t="shared" si="16"/>
        <v>--</v>
      </c>
      <c r="J365" s="124" t="str">
        <f>IF(ToxData!BI365="A", "A", IF(ToxData!BJ365="--","--", IF(ToxData!BJ365="","", ToxData!BJ365)))</f>
        <v>--</v>
      </c>
      <c r="K365" s="120" t="str">
        <f>IF(ISBLANK(ToxData!BN365),"",ToxData!BN365)</f>
        <v/>
      </c>
      <c r="L365" s="193" t="str">
        <f t="shared" si="17"/>
        <v>--</v>
      </c>
      <c r="M365" s="16" t="str">
        <f>IF(ISBLANK(ToxData!BO365),"",ToxData!BO365)</f>
        <v/>
      </c>
      <c r="N365" s="16">
        <f>IF(ISBLANK(ToxData!AY365),"",ToxData!AY365)</f>
        <v>1</v>
      </c>
      <c r="O365" s="16">
        <f>IF(ISBLANK(ToxData!AZ365),"",ToxData!AZ365)</f>
        <v>1</v>
      </c>
    </row>
    <row r="366" spans="1:15" hidden="1">
      <c r="A366" t="str">
        <f>IF(ISBLANK(ToxData!B366),"",ToxData!B366)</f>
        <v>759-73-9</v>
      </c>
      <c r="B366" s="94" t="str">
        <f>IF(ISBLANK(ToxData!C366),"",ToxData!C366)</f>
        <v>N-Nitroso-N-ethylurea</v>
      </c>
      <c r="E366" s="123" t="str">
        <f>IF(ISBLANK(ToxData!BD366),"",ToxData!BD366)</f>
        <v>--</v>
      </c>
      <c r="F366" s="193" t="str">
        <f t="shared" si="15"/>
        <v>--</v>
      </c>
      <c r="G366" s="124" t="str">
        <f>IF(ToxData!BE366="A", "A", IF(ToxData!BF366="--","--", IF(ToxData!BF366="","", ToxData!BF366)))</f>
        <v>--</v>
      </c>
      <c r="H366" s="123" t="str">
        <f>IF(ISBLANK(ToxData!BH366),"",ToxData!BH366)</f>
        <v>--</v>
      </c>
      <c r="I366" s="193" t="str">
        <f t="shared" si="16"/>
        <v>--</v>
      </c>
      <c r="J366" s="124" t="str">
        <f>IF(ToxData!BI366="A", "A", IF(ToxData!BJ366="--","--", IF(ToxData!BJ366="","", ToxData!BJ366)))</f>
        <v>--</v>
      </c>
      <c r="K366" s="120" t="str">
        <f>IF(ISBLANK(ToxData!BN366),"",ToxData!BN366)</f>
        <v/>
      </c>
      <c r="L366" s="193" t="str">
        <f t="shared" si="17"/>
        <v>--</v>
      </c>
      <c r="M366" s="16" t="str">
        <f>IF(ISBLANK(ToxData!BO366),"",ToxData!BO366)</f>
        <v/>
      </c>
      <c r="N366" s="16" t="str">
        <f>IF(ISBLANK(ToxData!AY366),"",ToxData!AY366)</f>
        <v/>
      </c>
      <c r="O366" s="16" t="str">
        <f>IF(ISBLANK(ToxData!AZ366),"",ToxData!AZ366)</f>
        <v/>
      </c>
    </row>
    <row r="367" spans="1:15" hidden="1">
      <c r="A367" t="str">
        <f>IF(ISBLANK(ToxData!B367),"",ToxData!B367)</f>
        <v>615-53-2</v>
      </c>
      <c r="B367" s="94" t="str">
        <f>IF(ISBLANK(ToxData!C367),"",ToxData!C367)</f>
        <v>N-Nitroso-N-Methylurethane</v>
      </c>
      <c r="E367" s="123" t="str">
        <f>IF(ISBLANK(ToxData!BD367),"",ToxData!BD367)</f>
        <v>--</v>
      </c>
      <c r="F367" s="193" t="str">
        <f t="shared" si="15"/>
        <v>--</v>
      </c>
      <c r="G367" s="124" t="str">
        <f>IF(ToxData!BE367="A", "A", IF(ToxData!BF367="--","--", IF(ToxData!BF367="","", ToxData!BF367)))</f>
        <v>--</v>
      </c>
      <c r="H367" s="123" t="str">
        <f>IF(ISBLANK(ToxData!BH367),"",ToxData!BH367)</f>
        <v>--</v>
      </c>
      <c r="I367" s="193" t="str">
        <f t="shared" si="16"/>
        <v>--</v>
      </c>
      <c r="J367" s="124" t="str">
        <f>IF(ToxData!BI367="A", "A", IF(ToxData!BJ367="--","--", IF(ToxData!BJ367="","", ToxData!BJ367)))</f>
        <v>--</v>
      </c>
      <c r="K367" s="120" t="str">
        <f>IF(ISBLANK(ToxData!BN367),"",ToxData!BN367)</f>
        <v/>
      </c>
      <c r="L367" s="193" t="str">
        <f t="shared" si="17"/>
        <v>--</v>
      </c>
      <c r="M367" s="16" t="str">
        <f>IF(ISBLANK(ToxData!BO367),"",ToxData!BO367)</f>
        <v/>
      </c>
      <c r="N367" s="16" t="str">
        <f>IF(ISBLANK(ToxData!AY367),"",ToxData!AY367)</f>
        <v/>
      </c>
      <c r="O367" s="16" t="str">
        <f>IF(ISBLANK(ToxData!AZ367),"",ToxData!AZ367)</f>
        <v/>
      </c>
    </row>
    <row r="368" spans="1:15" hidden="1">
      <c r="A368" t="str">
        <f>IF(ISBLANK(ToxData!B368),"",ToxData!B368)</f>
        <v>684-93-5</v>
      </c>
      <c r="B368" s="94" t="str">
        <f>IF(ISBLANK(ToxData!C368),"",ToxData!C368)</f>
        <v>N-Nitroso-N-methylurea</v>
      </c>
      <c r="E368" s="123" t="str">
        <f>IF(ISBLANK(ToxData!BD368),"",ToxData!BD368)</f>
        <v>--</v>
      </c>
      <c r="F368" s="193" t="str">
        <f t="shared" si="15"/>
        <v>--</v>
      </c>
      <c r="G368" s="124" t="str">
        <f>IF(ToxData!BE368="A", "A", IF(ToxData!BF368="--","--", IF(ToxData!BF368="","", ToxData!BF368)))</f>
        <v>--</v>
      </c>
      <c r="H368" s="123" t="str">
        <f>IF(ISBLANK(ToxData!BH368),"",ToxData!BH368)</f>
        <v>--</v>
      </c>
      <c r="I368" s="193" t="str">
        <f t="shared" si="16"/>
        <v>--</v>
      </c>
      <c r="J368" s="124" t="str">
        <f>IF(ToxData!BI368="A", "A", IF(ToxData!BJ368="--","--", IF(ToxData!BJ368="","", ToxData!BJ368)))</f>
        <v>--</v>
      </c>
      <c r="K368" s="120" t="str">
        <f>IF(ISBLANK(ToxData!BN368),"",ToxData!BN368)</f>
        <v/>
      </c>
      <c r="L368" s="193" t="str">
        <f t="shared" si="17"/>
        <v>--</v>
      </c>
      <c r="M368" s="16" t="str">
        <f>IF(ISBLANK(ToxData!BO368),"",ToxData!BO368)</f>
        <v/>
      </c>
      <c r="N368" s="16" t="str">
        <f>IF(ISBLANK(ToxData!AY368),"",ToxData!AY368)</f>
        <v/>
      </c>
      <c r="O368" s="16" t="str">
        <f>IF(ISBLANK(ToxData!AZ368),"",ToxData!AZ368)</f>
        <v/>
      </c>
    </row>
    <row r="369" spans="1:15">
      <c r="A369" t="str">
        <f>IF(ISBLANK(ToxData!B369),"",ToxData!B369)</f>
        <v>59-89-2</v>
      </c>
      <c r="B369" s="94" t="str">
        <f>IF(ISBLANK(ToxData!C369),"",ToxData!C369)</f>
        <v>N-Nitrosomorpholine</v>
      </c>
      <c r="D369" s="61" t="str">
        <f>IF(ToxData!D369="","--",ToxData!D369)</f>
        <v>--</v>
      </c>
      <c r="E369" s="123">
        <f>IF(ISBLANK(ToxData!BD369),"",ToxData!BD369)</f>
        <v>5.263157894736842E-4</v>
      </c>
      <c r="F369" s="193">
        <f t="shared" si="15"/>
        <v>5.2999999999999998E-4</v>
      </c>
      <c r="G369" s="124" t="str">
        <f>IF(ToxData!BE369="A", "A", IF(ToxData!BF369="--","--", IF(ToxData!BF369="","", ToxData!BF369)))</f>
        <v>O</v>
      </c>
      <c r="H369" s="123" t="str">
        <f>IF(ISBLANK(ToxData!BH369),"",ToxData!BH369)</f>
        <v>--</v>
      </c>
      <c r="I369" s="193" t="str">
        <f t="shared" si="16"/>
        <v>--</v>
      </c>
      <c r="J369" s="124" t="str">
        <f>IF(ToxData!BI369="A", "A", IF(ToxData!BJ369="--","--", IF(ToxData!BJ369="","", ToxData!BJ369)))</f>
        <v>--</v>
      </c>
      <c r="K369" s="120" t="str">
        <f>IF(ISBLANK(ToxData!BN369),"",ToxData!BN369)</f>
        <v/>
      </c>
      <c r="L369" s="193" t="str">
        <f t="shared" si="17"/>
        <v>--</v>
      </c>
      <c r="M369" s="16" t="str">
        <f>IF(ISBLANK(ToxData!BO369),"",ToxData!BO369)</f>
        <v/>
      </c>
      <c r="N369" s="16">
        <f>IF(ISBLANK(ToxData!AY369),"",ToxData!AY369)</f>
        <v>1</v>
      </c>
      <c r="O369" s="16">
        <f>IF(ISBLANK(ToxData!AZ369),"",ToxData!AZ369)</f>
        <v>1</v>
      </c>
    </row>
    <row r="370" spans="1:15" hidden="1">
      <c r="A370" t="str">
        <f>IF(ISBLANK(ToxData!B370),"",ToxData!B370)</f>
        <v>16543-55-8</v>
      </c>
      <c r="B370" s="94" t="str">
        <f>IF(ISBLANK(ToxData!C370),"",ToxData!C370)</f>
        <v>N-Nitrosonornicotine</v>
      </c>
      <c r="E370" s="123" t="str">
        <f>IF(ISBLANK(ToxData!BD370),"",ToxData!BD370)</f>
        <v>--</v>
      </c>
      <c r="F370" s="193" t="str">
        <f t="shared" si="15"/>
        <v>--</v>
      </c>
      <c r="G370" s="124" t="str">
        <f>IF(ToxData!BE370="A", "A", IF(ToxData!BF370="--","--", IF(ToxData!BF370="","", ToxData!BF370)))</f>
        <v>--</v>
      </c>
      <c r="H370" s="123" t="str">
        <f>IF(ISBLANK(ToxData!BH370),"",ToxData!BH370)</f>
        <v>--</v>
      </c>
      <c r="I370" s="193" t="str">
        <f t="shared" si="16"/>
        <v>--</v>
      </c>
      <c r="J370" s="124" t="str">
        <f>IF(ToxData!BI370="A", "A", IF(ToxData!BJ370="--","--", IF(ToxData!BJ370="","", ToxData!BJ370)))</f>
        <v>--</v>
      </c>
      <c r="K370" s="120" t="str">
        <f>IF(ISBLANK(ToxData!BN370),"",ToxData!BN370)</f>
        <v/>
      </c>
      <c r="L370" s="193" t="str">
        <f t="shared" si="17"/>
        <v>--</v>
      </c>
      <c r="M370" s="16" t="str">
        <f>IF(ISBLANK(ToxData!BO370),"",ToxData!BO370)</f>
        <v/>
      </c>
      <c r="N370" s="16" t="str">
        <f>IF(ISBLANK(ToxData!AY370),"",ToxData!AY370)</f>
        <v/>
      </c>
      <c r="O370" s="16" t="str">
        <f>IF(ISBLANK(ToxData!AZ370),"",ToxData!AZ370)</f>
        <v/>
      </c>
    </row>
    <row r="371" spans="1:15">
      <c r="A371" t="str">
        <f>IF(ISBLANK(ToxData!B371),"",ToxData!B371)</f>
        <v>100-75-4</v>
      </c>
      <c r="B371" s="94" t="str">
        <f>IF(ISBLANK(ToxData!C371),"",ToxData!C371)</f>
        <v>N-Nitrosopiperidine</v>
      </c>
      <c r="D371" s="61" t="str">
        <f>IF(ToxData!D371="","--",ToxData!D371)</f>
        <v>--</v>
      </c>
      <c r="E371" s="123">
        <f>IF(ISBLANK(ToxData!BD371),"",ToxData!BD371)</f>
        <v>3.7037037037037035E-4</v>
      </c>
      <c r="F371" s="193">
        <f t="shared" si="15"/>
        <v>3.6999999999999999E-4</v>
      </c>
      <c r="G371" s="124" t="str">
        <f>IF(ToxData!BE371="A", "A", IF(ToxData!BF371="--","--", IF(ToxData!BF371="","", ToxData!BF371)))</f>
        <v>O</v>
      </c>
      <c r="H371" s="123" t="str">
        <f>IF(ISBLANK(ToxData!BH371),"",ToxData!BH371)</f>
        <v>--</v>
      </c>
      <c r="I371" s="193" t="str">
        <f t="shared" si="16"/>
        <v>--</v>
      </c>
      <c r="J371" s="124" t="str">
        <f>IF(ToxData!BI371="A", "A", IF(ToxData!BJ371="--","--", IF(ToxData!BJ371="","", ToxData!BJ371)))</f>
        <v>--</v>
      </c>
      <c r="K371" s="120" t="str">
        <f>IF(ISBLANK(ToxData!BN371),"",ToxData!BN371)</f>
        <v/>
      </c>
      <c r="L371" s="193" t="str">
        <f t="shared" si="17"/>
        <v>--</v>
      </c>
      <c r="M371" s="16" t="str">
        <f>IF(ISBLANK(ToxData!BO371),"",ToxData!BO371)</f>
        <v/>
      </c>
      <c r="N371" s="16">
        <f>IF(ISBLANK(ToxData!AY371),"",ToxData!AY371)</f>
        <v>1</v>
      </c>
      <c r="O371" s="16">
        <f>IF(ISBLANK(ToxData!AZ371),"",ToxData!AZ371)</f>
        <v>1</v>
      </c>
    </row>
    <row r="372" spans="1:15">
      <c r="A372" t="str">
        <f>IF(ISBLANK(ToxData!B372),"",ToxData!B372)</f>
        <v>930-55-2</v>
      </c>
      <c r="B372" s="94" t="str">
        <f>IF(ISBLANK(ToxData!C372),"",ToxData!C372)</f>
        <v>N-Nitrosopyrrolidine</v>
      </c>
      <c r="D372" s="61" t="str">
        <f>IF(ToxData!D372="","--",ToxData!D372)</f>
        <v>--</v>
      </c>
      <c r="E372" s="123">
        <f>IF(ISBLANK(ToxData!BD372),"",ToxData!BD372)</f>
        <v>1.6666666666666668E-3</v>
      </c>
      <c r="F372" s="193">
        <f t="shared" si="15"/>
        <v>1.6999999999999999E-3</v>
      </c>
      <c r="G372" s="124" t="str">
        <f>IF(ToxData!BE372="A", "A", IF(ToxData!BF372="--","--", IF(ToxData!BF372="","", ToxData!BF372)))</f>
        <v>O</v>
      </c>
      <c r="H372" s="123" t="str">
        <f>IF(ISBLANK(ToxData!BH372),"",ToxData!BH372)</f>
        <v>--</v>
      </c>
      <c r="I372" s="193" t="str">
        <f t="shared" si="16"/>
        <v>--</v>
      </c>
      <c r="J372" s="124" t="str">
        <f>IF(ToxData!BI372="A", "A", IF(ToxData!BJ372="--","--", IF(ToxData!BJ372="","", ToxData!BJ372)))</f>
        <v>--</v>
      </c>
      <c r="K372" s="120" t="str">
        <f>IF(ISBLANK(ToxData!BN372),"",ToxData!BN372)</f>
        <v/>
      </c>
      <c r="L372" s="193" t="str">
        <f t="shared" si="17"/>
        <v>--</v>
      </c>
      <c r="M372" s="16" t="str">
        <f>IF(ISBLANK(ToxData!BO372),"",ToxData!BO372)</f>
        <v/>
      </c>
      <c r="N372" s="16">
        <f>IF(ISBLANK(ToxData!AY372),"",ToxData!AY372)</f>
        <v>1</v>
      </c>
      <c r="O372" s="16">
        <f>IF(ISBLANK(ToxData!AZ372),"",ToxData!AZ372)</f>
        <v>1</v>
      </c>
    </row>
    <row r="373" spans="1:15" hidden="1">
      <c r="A373" t="str">
        <f>IF(ISBLANK(ToxData!B373),"",ToxData!B373)</f>
        <v>39765-80-5</v>
      </c>
      <c r="B373" s="94" t="str">
        <f>IF(ISBLANK(ToxData!C373),"",ToxData!C373)</f>
        <v xml:space="preserve">trans-Nonachlor </v>
      </c>
      <c r="E373" s="123" t="str">
        <f>IF(ISBLANK(ToxData!BD373),"",ToxData!BD373)</f>
        <v>--</v>
      </c>
      <c r="F373" s="193" t="str">
        <f t="shared" si="15"/>
        <v>--</v>
      </c>
      <c r="G373" s="124" t="str">
        <f>IF(ToxData!BE373="A", "A", IF(ToxData!BF373="--","--", IF(ToxData!BF373="","", ToxData!BF373)))</f>
        <v>--</v>
      </c>
      <c r="H373" s="123" t="str">
        <f>IF(ISBLANK(ToxData!BH373),"",ToxData!BH373)</f>
        <v>--</v>
      </c>
      <c r="I373" s="193" t="str">
        <f t="shared" si="16"/>
        <v>--</v>
      </c>
      <c r="J373" s="124" t="str">
        <f>IF(ToxData!BI373="A", "A", IF(ToxData!BJ373="--","--", IF(ToxData!BJ373="","", ToxData!BJ373)))</f>
        <v>--</v>
      </c>
      <c r="K373" s="120" t="str">
        <f>IF(ISBLANK(ToxData!BN373),"",ToxData!BN373)</f>
        <v/>
      </c>
      <c r="L373" s="193" t="str">
        <f t="shared" si="17"/>
        <v>--</v>
      </c>
      <c r="M373" s="16" t="str">
        <f>IF(ISBLANK(ToxData!BO373),"",ToxData!BO373)</f>
        <v/>
      </c>
      <c r="N373" s="16" t="str">
        <f>IF(ISBLANK(ToxData!AY373),"",ToxData!AY373)</f>
        <v/>
      </c>
      <c r="O373" s="16" t="str">
        <f>IF(ISBLANK(ToxData!AZ373),"",ToxData!AZ373)</f>
        <v/>
      </c>
    </row>
    <row r="374" spans="1:15" hidden="1">
      <c r="A374" t="str">
        <f>IF(ISBLANK(ToxData!B374),"",ToxData!B374)</f>
        <v>104-40-5</v>
      </c>
      <c r="B374" s="94" t="str">
        <f>IF(ISBLANK(ToxData!C374),"",ToxData!C374)</f>
        <v>Nonyphenol, 4- (&amp; ethoxylates)</v>
      </c>
      <c r="E374" s="123" t="str">
        <f>IF(ISBLANK(ToxData!BD374),"",ToxData!BD374)</f>
        <v>--</v>
      </c>
      <c r="F374" s="193" t="str">
        <f t="shared" si="15"/>
        <v>--</v>
      </c>
      <c r="G374" s="124" t="str">
        <f>IF(ToxData!BE374="A", "A", IF(ToxData!BF374="--","--", IF(ToxData!BF374="","", ToxData!BF374)))</f>
        <v>--</v>
      </c>
      <c r="H374" s="123" t="str">
        <f>IF(ISBLANK(ToxData!BH374),"",ToxData!BH374)</f>
        <v>--</v>
      </c>
      <c r="I374" s="193" t="str">
        <f t="shared" si="16"/>
        <v>--</v>
      </c>
      <c r="J374" s="124" t="str">
        <f>IF(ToxData!BI374="A", "A", IF(ToxData!BJ374="--","--", IF(ToxData!BJ374="","", ToxData!BJ374)))</f>
        <v>--</v>
      </c>
      <c r="K374" s="120" t="str">
        <f>IF(ISBLANK(ToxData!BN374),"",ToxData!BN374)</f>
        <v/>
      </c>
      <c r="L374" s="193" t="str">
        <f t="shared" si="17"/>
        <v>--</v>
      </c>
      <c r="M374" s="16" t="str">
        <f>IF(ISBLANK(ToxData!BO374),"",ToxData!BO374)</f>
        <v/>
      </c>
      <c r="N374" s="16" t="str">
        <f>IF(ISBLANK(ToxData!AY374),"",ToxData!AY374)</f>
        <v/>
      </c>
      <c r="O374" s="16" t="str">
        <f>IF(ISBLANK(ToxData!AZ374),"",ToxData!AZ374)</f>
        <v/>
      </c>
    </row>
    <row r="375" spans="1:15">
      <c r="A375" t="str">
        <f>IF(ISBLANK(ToxData!B375),"",ToxData!B375)</f>
        <v>8014-95-7</v>
      </c>
      <c r="B375" s="94" t="str">
        <f>IF(ISBLANK(ToxData!C375),"",ToxData!C375)</f>
        <v>Oleum (fuming sulfuric acid)</v>
      </c>
      <c r="D375" s="61" t="str">
        <f>IF(ToxData!D375="","--",ToxData!D375)</f>
        <v>HI3</v>
      </c>
      <c r="E375" s="123" t="str">
        <f>IF(ISBLANK(ToxData!BD375),"",ToxData!BD375)</f>
        <v>--</v>
      </c>
      <c r="F375" s="193" t="str">
        <f t="shared" si="15"/>
        <v>--</v>
      </c>
      <c r="G375" s="124" t="str">
        <f>IF(ToxData!BE375="A", "A", IF(ToxData!BF375="--","--", IF(ToxData!BF375="","", ToxData!BF375)))</f>
        <v>--</v>
      </c>
      <c r="H375" s="123" t="str">
        <f>IF(ISBLANK(ToxData!BH375),"",ToxData!BH375)</f>
        <v>--</v>
      </c>
      <c r="I375" s="193" t="str">
        <f t="shared" si="16"/>
        <v>--</v>
      </c>
      <c r="J375" s="124" t="str">
        <f>IF(ToxData!BI375="A", "A", IF(ToxData!BJ375="--","--", IF(ToxData!BJ375="","", ToxData!BJ375)))</f>
        <v>--</v>
      </c>
      <c r="K375" s="120">
        <f>IF(ISBLANK(ToxData!BN375),"",ToxData!BN375)</f>
        <v>120</v>
      </c>
      <c r="L375" s="193">
        <f t="shared" si="17"/>
        <v>120</v>
      </c>
      <c r="M375" s="16" t="str">
        <f>IF(ISBLANK(ToxData!BO375),"",ToxData!BO375)</f>
        <v>O</v>
      </c>
      <c r="N375" s="16">
        <f>IF(ISBLANK(ToxData!AY375),"",ToxData!AY375)</f>
        <v>1</v>
      </c>
      <c r="O375" s="16">
        <f>IF(ISBLANK(ToxData!AZ375),"",ToxData!AZ375)</f>
        <v>1</v>
      </c>
    </row>
    <row r="376" spans="1:15">
      <c r="A376" t="str">
        <f>IF(ISBLANK(ToxData!B376),"",ToxData!B376)</f>
        <v>56-38-2</v>
      </c>
      <c r="B376" s="48" t="str">
        <f>IF(ISBLANK(ToxData!C376),"",ToxData!C376)</f>
        <v>Parathion</v>
      </c>
      <c r="D376" s="61" t="str">
        <f>IF(ToxData!D376="","--",ToxData!D376)</f>
        <v>HI3</v>
      </c>
      <c r="E376" s="123" t="str">
        <f>IF(ISBLANK(ToxData!BD376),"",ToxData!BD376)</f>
        <v>--</v>
      </c>
      <c r="F376" s="193" t="str">
        <f t="shared" si="15"/>
        <v>--</v>
      </c>
      <c r="G376" s="124" t="str">
        <f>IF(ToxData!BE376="A", "A", IF(ToxData!BF376="--","--", IF(ToxData!BF376="","", ToxData!BF376)))</f>
        <v>--</v>
      </c>
      <c r="H376" s="123" t="str">
        <f>IF(ISBLANK(ToxData!BH376),"",ToxData!BH376)</f>
        <v>--</v>
      </c>
      <c r="I376" s="193" t="str">
        <f t="shared" si="16"/>
        <v>--</v>
      </c>
      <c r="J376" s="124" t="str">
        <f>IF(ToxData!BI376="A", "A", IF(ToxData!BJ376="--","--", IF(ToxData!BJ376="","", ToxData!BJ376)))</f>
        <v>--</v>
      </c>
      <c r="K376" s="120">
        <f>IF(ISBLANK(ToxData!BN376),"",ToxData!BN376)</f>
        <v>0.02</v>
      </c>
      <c r="L376" s="193">
        <f t="shared" si="17"/>
        <v>0.02</v>
      </c>
      <c r="M376" s="16" t="str">
        <f>IF(ISBLANK(ToxData!BO376),"",ToxData!BO376)</f>
        <v>Tint</v>
      </c>
      <c r="N376" s="16">
        <f>IF(ISBLANK(ToxData!AY376),"",ToxData!AY376)</f>
        <v>1</v>
      </c>
      <c r="O376" s="16">
        <f>IF(ISBLANK(ToxData!AZ376),"",ToxData!AZ376)</f>
        <v>1</v>
      </c>
    </row>
    <row r="377" spans="1:15">
      <c r="A377" t="str">
        <f>IF(ISBLANK(ToxData!B377),"",ToxData!B377)</f>
        <v>87-86-5</v>
      </c>
      <c r="B377" s="94" t="str">
        <f>IF(ISBLANK(ToxData!C377),"",ToxData!C377)</f>
        <v>Pentachlorophenol</v>
      </c>
      <c r="D377" s="61" t="str">
        <f>IF(ToxData!D377="","--",ToxData!D377)</f>
        <v>--</v>
      </c>
      <c r="E377" s="123">
        <f>IF(ISBLANK(ToxData!BD377),"",ToxData!BD377)</f>
        <v>0.19607843137254899</v>
      </c>
      <c r="F377" s="193">
        <f t="shared" si="15"/>
        <v>0.2</v>
      </c>
      <c r="G377" s="124" t="str">
        <f>IF(ToxData!BE377="A", "A", IF(ToxData!BF377="--","--", IF(ToxData!BF377="","", ToxData!BF377)))</f>
        <v>O</v>
      </c>
      <c r="H377" s="123" t="str">
        <f>IF(ISBLANK(ToxData!BH377),"",ToxData!BH377)</f>
        <v>--</v>
      </c>
      <c r="I377" s="193" t="str">
        <f t="shared" si="16"/>
        <v>--</v>
      </c>
      <c r="J377" s="124" t="str">
        <f>IF(ToxData!BI377="A", "A", IF(ToxData!BJ377="--","--", IF(ToxData!BJ377="","", ToxData!BJ377)))</f>
        <v>--</v>
      </c>
      <c r="K377" s="120" t="str">
        <f>IF(ISBLANK(ToxData!BN377),"",ToxData!BN377)</f>
        <v/>
      </c>
      <c r="L377" s="193" t="str">
        <f t="shared" si="17"/>
        <v>--</v>
      </c>
      <c r="M377" s="16" t="str">
        <f>IF(ISBLANK(ToxData!BO377),"",ToxData!BO377)</f>
        <v/>
      </c>
      <c r="N377" s="16">
        <f>IF(ISBLANK(ToxData!AY377),"",ToxData!AY377)</f>
        <v>1</v>
      </c>
      <c r="O377" s="16">
        <f>IF(ISBLANK(ToxData!AZ377),"",ToxData!AZ377)</f>
        <v>1</v>
      </c>
    </row>
    <row r="378" spans="1:15" hidden="1">
      <c r="A378" t="str">
        <f>IF(ISBLANK(ToxData!B378),"",ToxData!B378)</f>
        <v>32534-81-9</v>
      </c>
      <c r="B378" s="94" t="str">
        <f>IF(ISBLANK(ToxData!C378),"",ToxData!C378)</f>
        <v>Pentabromodiphenyl Ether</v>
      </c>
      <c r="E378" s="123" t="str">
        <f>IF(ISBLANK(ToxData!BD378),"",ToxData!BD378)</f>
        <v>--</v>
      </c>
      <c r="F378" s="193" t="str">
        <f t="shared" si="15"/>
        <v>--</v>
      </c>
      <c r="G378" s="124" t="str">
        <f>IF(ToxData!BE378="A", "A", IF(ToxData!BF378="--","--", IF(ToxData!BF378="","", ToxData!BF378)))</f>
        <v>--</v>
      </c>
      <c r="H378" s="123" t="str">
        <f>IF(ISBLANK(ToxData!BH378),"",ToxData!BH378)</f>
        <v>--</v>
      </c>
      <c r="I378" s="193" t="str">
        <f t="shared" si="16"/>
        <v>--</v>
      </c>
      <c r="J378" s="124" t="str">
        <f>IF(ToxData!BI378="A", "A", IF(ToxData!BJ378="--","--", IF(ToxData!BJ378="","", ToxData!BJ378)))</f>
        <v>--</v>
      </c>
      <c r="K378" s="120">
        <f>IF(ISBLANK(ToxData!BN378),"",ToxData!BN378)</f>
        <v>6</v>
      </c>
      <c r="L378" s="193">
        <f t="shared" si="17"/>
        <v>6</v>
      </c>
      <c r="M378" s="16" t="str">
        <f>IF(ISBLANK(ToxData!BO378),"",ToxData!BO378)</f>
        <v>Tint</v>
      </c>
      <c r="N378" s="16">
        <f>IF(ISBLANK(ToxData!AY378),"",ToxData!AY378)</f>
        <v>1</v>
      </c>
      <c r="O378" s="16" t="str">
        <f>IF(ISBLANK(ToxData!AZ378),"",ToxData!AZ378)</f>
        <v/>
      </c>
    </row>
    <row r="379" spans="1:15" ht="28.8" hidden="1">
      <c r="A379" t="str">
        <f>IF(ISBLANK(ToxData!B379),"",ToxData!B379)</f>
        <v>82-68-8</v>
      </c>
      <c r="B379" s="94" t="str">
        <f>IF(ISBLANK(ToxData!C379),"",ToxData!C379)</f>
        <v>Pentachloronitrobenzene (Quintobenzene)</v>
      </c>
      <c r="E379" s="123" t="str">
        <f>IF(ISBLANK(ToxData!BD379),"",ToxData!BD379)</f>
        <v>--</v>
      </c>
      <c r="F379" s="193" t="str">
        <f t="shared" si="15"/>
        <v>--</v>
      </c>
      <c r="G379" s="124" t="str">
        <f>IF(ToxData!BE379="A", "A", IF(ToxData!BF379="--","--", IF(ToxData!BF379="","", ToxData!BF379)))</f>
        <v>--</v>
      </c>
      <c r="H379" s="123" t="str">
        <f>IF(ISBLANK(ToxData!BH379),"",ToxData!BH379)</f>
        <v>--</v>
      </c>
      <c r="I379" s="193" t="str">
        <f t="shared" si="16"/>
        <v>--</v>
      </c>
      <c r="J379" s="124" t="str">
        <f>IF(ToxData!BI379="A", "A", IF(ToxData!BJ379="--","--", IF(ToxData!BJ379="","", ToxData!BJ379)))</f>
        <v>--</v>
      </c>
      <c r="K379" s="120" t="str">
        <f>IF(ISBLANK(ToxData!BN379),"",ToxData!BN379)</f>
        <v/>
      </c>
      <c r="L379" s="193" t="str">
        <f t="shared" si="17"/>
        <v>--</v>
      </c>
      <c r="M379" s="16" t="str">
        <f>IF(ISBLANK(ToxData!BO379),"",ToxData!BO379)</f>
        <v/>
      </c>
      <c r="N379" s="16" t="str">
        <f>IF(ISBLANK(ToxData!AY379),"",ToxData!AY379)</f>
        <v/>
      </c>
      <c r="O379" s="16" t="str">
        <f>IF(ISBLANK(ToxData!AZ379),"",ToxData!AZ379)</f>
        <v/>
      </c>
    </row>
    <row r="380" spans="1:15" hidden="1">
      <c r="A380" t="str">
        <f>IF(ISBLANK(ToxData!B380),"",ToxData!B380)</f>
        <v>79-21-0</v>
      </c>
      <c r="B380" s="94" t="str">
        <f>IF(ISBLANK(ToxData!C380),"",ToxData!C380)</f>
        <v>Peracetic acid</v>
      </c>
      <c r="E380" s="123" t="str">
        <f>IF(ISBLANK(ToxData!BD380),"",ToxData!BD380)</f>
        <v>--</v>
      </c>
      <c r="F380" s="193" t="str">
        <f t="shared" si="15"/>
        <v>--</v>
      </c>
      <c r="G380" s="124" t="str">
        <f>IF(ToxData!BE380="A", "A", IF(ToxData!BF380="--","--", IF(ToxData!BF380="","", ToxData!BF380)))</f>
        <v>--</v>
      </c>
      <c r="H380" s="123" t="str">
        <f>IF(ISBLANK(ToxData!BH380),"",ToxData!BH380)</f>
        <v>--</v>
      </c>
      <c r="I380" s="193" t="str">
        <f t="shared" si="16"/>
        <v>--</v>
      </c>
      <c r="J380" s="124" t="str">
        <f>IF(ToxData!BI380="A", "A", IF(ToxData!BJ380="--","--", IF(ToxData!BJ380="","", ToxData!BJ380)))</f>
        <v>--</v>
      </c>
      <c r="K380" s="120" t="str">
        <f>IF(ISBLANK(ToxData!BN380),"",ToxData!BN380)</f>
        <v/>
      </c>
      <c r="L380" s="193" t="str">
        <f t="shared" si="17"/>
        <v>--</v>
      </c>
      <c r="M380" s="16" t="str">
        <f>IF(ISBLANK(ToxData!BO380),"",ToxData!BO380)</f>
        <v/>
      </c>
      <c r="N380" s="16" t="str">
        <f>IF(ISBLANK(ToxData!AY380),"",ToxData!AY380)</f>
        <v/>
      </c>
      <c r="O380" s="16" t="str">
        <f>IF(ISBLANK(ToxData!AZ380),"",ToxData!AZ380)</f>
        <v/>
      </c>
    </row>
    <row r="381" spans="1:15" hidden="1">
      <c r="A381">
        <f>IF(ISBLANK(ToxData!B381),"",ToxData!B381)</f>
        <v>489</v>
      </c>
      <c r="B381" s="94" t="str">
        <f>IF(ISBLANK(ToxData!C381),"",ToxData!C381)</f>
        <v>Perfluorinated compounds (PFCs)</v>
      </c>
      <c r="E381" s="123" t="str">
        <f>IF(ISBLANK(ToxData!BD381),"",ToxData!BD381)</f>
        <v>--</v>
      </c>
      <c r="F381" s="193" t="str">
        <f t="shared" si="15"/>
        <v>--</v>
      </c>
      <c r="G381" s="124" t="str">
        <f>IF(ToxData!BE381="A", "A", IF(ToxData!BF381="--","--", IF(ToxData!BF381="","", ToxData!BF381)))</f>
        <v>--</v>
      </c>
      <c r="H381" s="123" t="str">
        <f>IF(ISBLANK(ToxData!BH381),"",ToxData!BH381)</f>
        <v>--</v>
      </c>
      <c r="I381" s="193" t="str">
        <f t="shared" si="16"/>
        <v>--</v>
      </c>
      <c r="J381" s="124" t="str">
        <f>IF(ToxData!BI381="A", "A", IF(ToxData!BJ381="--","--", IF(ToxData!BJ381="","", ToxData!BJ381)))</f>
        <v>--</v>
      </c>
      <c r="K381" s="120" t="str">
        <f>IF(ISBLANK(ToxData!BN381),"",ToxData!BN381)</f>
        <v/>
      </c>
      <c r="L381" s="193" t="str">
        <f t="shared" si="17"/>
        <v>--</v>
      </c>
      <c r="M381" s="16" t="str">
        <f>IF(ISBLANK(ToxData!BO381),"",ToxData!BO381)</f>
        <v/>
      </c>
      <c r="N381" s="16" t="str">
        <f>IF(ISBLANK(ToxData!AY381),"",ToxData!AY381)</f>
        <v/>
      </c>
      <c r="O381" s="16" t="str">
        <f>IF(ISBLANK(ToxData!AZ381),"",ToxData!AZ381)</f>
        <v/>
      </c>
    </row>
    <row r="382" spans="1:15" hidden="1">
      <c r="A382" t="str">
        <f>IF(ISBLANK(ToxData!B382),"",ToxData!B382)</f>
        <v>335-67-1</v>
      </c>
      <c r="B382" s="94" t="str">
        <f>IF(ISBLANK(ToxData!C382),"",ToxData!C382)</f>
        <v>Perfluorooctanoic acid (PFOA)</v>
      </c>
      <c r="E382" s="123" t="str">
        <f>IF(ISBLANK(ToxData!BD382),"",ToxData!BD382)</f>
        <v>--</v>
      </c>
      <c r="F382" s="193" t="str">
        <f t="shared" si="15"/>
        <v>--</v>
      </c>
      <c r="G382" s="124" t="str">
        <f>IF(ToxData!BE382="A", "A", IF(ToxData!BF382="--","--", IF(ToxData!BF382="","", ToxData!BF382)))</f>
        <v>--</v>
      </c>
      <c r="H382" s="123" t="str">
        <f>IF(ISBLANK(ToxData!BH382),"",ToxData!BH382)</f>
        <v>--</v>
      </c>
      <c r="I382" s="193" t="str">
        <f t="shared" si="16"/>
        <v>--</v>
      </c>
      <c r="J382" s="124" t="str">
        <f>IF(ToxData!BI382="A", "A", IF(ToxData!BJ382="--","--", IF(ToxData!BJ382="","", ToxData!BJ382)))</f>
        <v>--</v>
      </c>
      <c r="K382" s="120" t="str">
        <f>IF(ISBLANK(ToxData!BN382),"",ToxData!BN382)</f>
        <v/>
      </c>
      <c r="L382" s="193" t="str">
        <f t="shared" si="17"/>
        <v>--</v>
      </c>
      <c r="M382" s="16" t="str">
        <f>IF(ISBLANK(ToxData!BO382),"",ToxData!BO382)</f>
        <v/>
      </c>
      <c r="N382" s="16" t="str">
        <f>IF(ISBLANK(ToxData!AY382),"",ToxData!AY382)</f>
        <v/>
      </c>
      <c r="O382" s="16" t="str">
        <f>IF(ISBLANK(ToxData!AZ382),"",ToxData!AZ382)</f>
        <v/>
      </c>
    </row>
    <row r="383" spans="1:15" hidden="1">
      <c r="A383" t="str">
        <f>IF(ISBLANK(ToxData!B383),"",ToxData!B383)</f>
        <v>1763-23-1</v>
      </c>
      <c r="B383" s="94" t="str">
        <f>IF(ISBLANK(ToxData!C383),"",ToxData!C383)</f>
        <v>Perfluorooctanesulfonic acid (PFOS)</v>
      </c>
      <c r="E383" s="123" t="str">
        <f>IF(ISBLANK(ToxData!BD383),"",ToxData!BD383)</f>
        <v>--</v>
      </c>
      <c r="F383" s="193" t="str">
        <f t="shared" si="15"/>
        <v>--</v>
      </c>
      <c r="G383" s="124" t="str">
        <f>IF(ToxData!BE383="A", "A", IF(ToxData!BF383="--","--", IF(ToxData!BF383="","", ToxData!BF383)))</f>
        <v>--</v>
      </c>
      <c r="H383" s="123" t="str">
        <f>IF(ISBLANK(ToxData!BH383),"",ToxData!BH383)</f>
        <v>--</v>
      </c>
      <c r="I383" s="193" t="str">
        <f t="shared" si="16"/>
        <v>--</v>
      </c>
      <c r="J383" s="124" t="str">
        <f>IF(ToxData!BI383="A", "A", IF(ToxData!BJ383="--","--", IF(ToxData!BJ383="","", ToxData!BJ383)))</f>
        <v>--</v>
      </c>
      <c r="K383" s="120" t="str">
        <f>IF(ISBLANK(ToxData!BN383),"",ToxData!BN383)</f>
        <v/>
      </c>
      <c r="L383" s="193" t="str">
        <f t="shared" si="17"/>
        <v>--</v>
      </c>
      <c r="M383" s="16" t="str">
        <f>IF(ISBLANK(ToxData!BO383),"",ToxData!BO383)</f>
        <v/>
      </c>
      <c r="N383" s="16" t="str">
        <f>IF(ISBLANK(ToxData!AY383),"",ToxData!AY383)</f>
        <v/>
      </c>
      <c r="O383" s="16" t="str">
        <f>IF(ISBLANK(ToxData!AZ383),"",ToxData!AZ383)</f>
        <v/>
      </c>
    </row>
    <row r="384" spans="1:15" hidden="1">
      <c r="A384" t="str">
        <f>IF(ISBLANK(ToxData!B384),"",ToxData!B384)</f>
        <v>62-44-2</v>
      </c>
      <c r="B384" s="94" t="str">
        <f>IF(ISBLANK(ToxData!C384),"",ToxData!C384)</f>
        <v>Phenacetin</v>
      </c>
      <c r="E384" s="123" t="str">
        <f>IF(ISBLANK(ToxData!BD384),"",ToxData!BD384)</f>
        <v>--</v>
      </c>
      <c r="F384" s="193" t="str">
        <f t="shared" si="15"/>
        <v>--</v>
      </c>
      <c r="G384" s="124" t="str">
        <f>IF(ToxData!BE384="A", "A", IF(ToxData!BF384="--","--", IF(ToxData!BF384="","", ToxData!BF384)))</f>
        <v>--</v>
      </c>
      <c r="H384" s="123" t="str">
        <f>IF(ISBLANK(ToxData!BH384),"",ToxData!BH384)</f>
        <v>--</v>
      </c>
      <c r="I384" s="193" t="str">
        <f t="shared" si="16"/>
        <v>--</v>
      </c>
      <c r="J384" s="124" t="str">
        <f>IF(ToxData!BI384="A", "A", IF(ToxData!BJ384="--","--", IF(ToxData!BJ384="","", ToxData!BJ384)))</f>
        <v>--</v>
      </c>
      <c r="K384" s="120" t="str">
        <f>IF(ISBLANK(ToxData!BN384),"",ToxData!BN384)</f>
        <v/>
      </c>
      <c r="L384" s="193" t="str">
        <f t="shared" si="17"/>
        <v>--</v>
      </c>
      <c r="M384" s="16" t="str">
        <f>IF(ISBLANK(ToxData!BO384),"",ToxData!BO384)</f>
        <v/>
      </c>
      <c r="N384" s="16" t="str">
        <f>IF(ISBLANK(ToxData!AY384),"",ToxData!AY384)</f>
        <v/>
      </c>
      <c r="O384" s="16" t="str">
        <f>IF(ISBLANK(ToxData!AZ384),"",ToxData!AZ384)</f>
        <v/>
      </c>
    </row>
    <row r="385" spans="1:15" hidden="1">
      <c r="A385" t="str">
        <f>IF(ISBLANK(ToxData!B385),"",ToxData!B385)</f>
        <v>94-78-0</v>
      </c>
      <c r="B385" s="94" t="str">
        <f>IF(ISBLANK(ToxData!C385),"",ToxData!C385)</f>
        <v>Phenazopyridine</v>
      </c>
      <c r="E385" s="123" t="str">
        <f>IF(ISBLANK(ToxData!BD385),"",ToxData!BD385)</f>
        <v>--</v>
      </c>
      <c r="F385" s="193" t="str">
        <f t="shared" si="15"/>
        <v>--</v>
      </c>
      <c r="G385" s="124" t="str">
        <f>IF(ToxData!BE385="A", "A", IF(ToxData!BF385="--","--", IF(ToxData!BF385="","", ToxData!BF385)))</f>
        <v>--</v>
      </c>
      <c r="H385" s="123" t="str">
        <f>IF(ISBLANK(ToxData!BH385),"",ToxData!BH385)</f>
        <v>--</v>
      </c>
      <c r="I385" s="193" t="str">
        <f t="shared" si="16"/>
        <v>--</v>
      </c>
      <c r="J385" s="124" t="str">
        <f>IF(ToxData!BI385="A", "A", IF(ToxData!BJ385="--","--", IF(ToxData!BJ385="","", ToxData!BJ385)))</f>
        <v>--</v>
      </c>
      <c r="K385" s="120" t="str">
        <f>IF(ISBLANK(ToxData!BN385),"",ToxData!BN385)</f>
        <v/>
      </c>
      <c r="L385" s="193" t="str">
        <f t="shared" si="17"/>
        <v>--</v>
      </c>
      <c r="M385" s="16" t="str">
        <f>IF(ISBLANK(ToxData!BO385),"",ToxData!BO385)</f>
        <v/>
      </c>
      <c r="N385" s="16" t="str">
        <f>IF(ISBLANK(ToxData!AY385),"",ToxData!AY385)</f>
        <v/>
      </c>
      <c r="O385" s="16" t="str">
        <f>IF(ISBLANK(ToxData!AZ385),"",ToxData!AZ385)</f>
        <v/>
      </c>
    </row>
    <row r="386" spans="1:15" hidden="1">
      <c r="A386" t="str">
        <f>IF(ISBLANK(ToxData!B386),"",ToxData!B386)</f>
        <v>136-40-3</v>
      </c>
      <c r="B386" s="94" t="str">
        <f>IF(ISBLANK(ToxData!C386),"",ToxData!C386)</f>
        <v>Phenazopyridine hydrochloride</v>
      </c>
      <c r="E386" s="123" t="str">
        <f>IF(ISBLANK(ToxData!BD386),"",ToxData!BD386)</f>
        <v>--</v>
      </c>
      <c r="F386" s="193" t="str">
        <f t="shared" si="15"/>
        <v>--</v>
      </c>
      <c r="G386" s="124" t="str">
        <f>IF(ToxData!BE386="A", "A", IF(ToxData!BF386="--","--", IF(ToxData!BF386="","", ToxData!BF386)))</f>
        <v>--</v>
      </c>
      <c r="H386" s="123" t="str">
        <f>IF(ISBLANK(ToxData!BH386),"",ToxData!BH386)</f>
        <v>--</v>
      </c>
      <c r="I386" s="193" t="str">
        <f t="shared" si="16"/>
        <v>--</v>
      </c>
      <c r="J386" s="124" t="str">
        <f>IF(ToxData!BI386="A", "A", IF(ToxData!BJ386="--","--", IF(ToxData!BJ386="","", ToxData!BJ386)))</f>
        <v>--</v>
      </c>
      <c r="K386" s="120" t="str">
        <f>IF(ISBLANK(ToxData!BN386),"",ToxData!BN386)</f>
        <v/>
      </c>
      <c r="L386" s="193" t="str">
        <f t="shared" si="17"/>
        <v>--</v>
      </c>
      <c r="M386" s="16" t="str">
        <f>IF(ISBLANK(ToxData!BO386),"",ToxData!BO386)</f>
        <v/>
      </c>
      <c r="N386" s="16" t="str">
        <f>IF(ISBLANK(ToxData!AY386),"",ToxData!AY386)</f>
        <v/>
      </c>
      <c r="O386" s="16" t="str">
        <f>IF(ISBLANK(ToxData!AZ386),"",ToxData!AZ386)</f>
        <v/>
      </c>
    </row>
    <row r="387" spans="1:15" hidden="1">
      <c r="A387" t="str">
        <f>IF(ISBLANK(ToxData!B387),"",ToxData!B387)</f>
        <v>3546-10-9</v>
      </c>
      <c r="B387" s="94" t="str">
        <f>IF(ISBLANK(ToxData!C387),"",ToxData!C387)</f>
        <v>Phenesterin</v>
      </c>
      <c r="E387" s="123" t="str">
        <f>IF(ISBLANK(ToxData!BD387),"",ToxData!BD387)</f>
        <v>--</v>
      </c>
      <c r="F387" s="193" t="str">
        <f t="shared" si="15"/>
        <v>--</v>
      </c>
      <c r="G387" s="124" t="str">
        <f>IF(ToxData!BE387="A", "A", IF(ToxData!BF387="--","--", IF(ToxData!BF387="","", ToxData!BF387)))</f>
        <v>--</v>
      </c>
      <c r="H387" s="123" t="str">
        <f>IF(ISBLANK(ToxData!BH387),"",ToxData!BH387)</f>
        <v>--</v>
      </c>
      <c r="I387" s="193" t="str">
        <f t="shared" si="16"/>
        <v>--</v>
      </c>
      <c r="J387" s="124" t="str">
        <f>IF(ToxData!BI387="A", "A", IF(ToxData!BJ387="--","--", IF(ToxData!BJ387="","", ToxData!BJ387)))</f>
        <v>--</v>
      </c>
      <c r="K387" s="120" t="str">
        <f>IF(ISBLANK(ToxData!BN387),"",ToxData!BN387)</f>
        <v/>
      </c>
      <c r="L387" s="193" t="str">
        <f t="shared" si="17"/>
        <v>--</v>
      </c>
      <c r="M387" s="16" t="str">
        <f>IF(ISBLANK(ToxData!BO387),"",ToxData!BO387)</f>
        <v/>
      </c>
      <c r="N387" s="16" t="str">
        <f>IF(ISBLANK(ToxData!AY387),"",ToxData!AY387)</f>
        <v/>
      </c>
      <c r="O387" s="16" t="str">
        <f>IF(ISBLANK(ToxData!AZ387),"",ToxData!AZ387)</f>
        <v/>
      </c>
    </row>
    <row r="388" spans="1:15" hidden="1">
      <c r="A388" t="str">
        <f>IF(ISBLANK(ToxData!B388),"",ToxData!B388)</f>
        <v>50-06-6</v>
      </c>
      <c r="B388" s="94" t="str">
        <f>IF(ISBLANK(ToxData!C388),"",ToxData!C388)</f>
        <v>Phenobarbital</v>
      </c>
      <c r="E388" s="123" t="str">
        <f>IF(ISBLANK(ToxData!BD388),"",ToxData!BD388)</f>
        <v>--</v>
      </c>
      <c r="F388" s="193" t="str">
        <f t="shared" si="15"/>
        <v>--</v>
      </c>
      <c r="G388" s="124" t="str">
        <f>IF(ToxData!BE388="A", "A", IF(ToxData!BF388="--","--", IF(ToxData!BF388="","", ToxData!BF388)))</f>
        <v>--</v>
      </c>
      <c r="H388" s="123" t="str">
        <f>IF(ISBLANK(ToxData!BH388),"",ToxData!BH388)</f>
        <v>--</v>
      </c>
      <c r="I388" s="193" t="str">
        <f t="shared" si="16"/>
        <v>--</v>
      </c>
      <c r="J388" s="124" t="str">
        <f>IF(ToxData!BI388="A", "A", IF(ToxData!BJ388="--","--", IF(ToxData!BJ388="","", ToxData!BJ388)))</f>
        <v>--</v>
      </c>
      <c r="K388" s="120" t="str">
        <f>IF(ISBLANK(ToxData!BN388),"",ToxData!BN388)</f>
        <v/>
      </c>
      <c r="L388" s="193" t="str">
        <f t="shared" si="17"/>
        <v>--</v>
      </c>
      <c r="M388" s="16" t="str">
        <f>IF(ISBLANK(ToxData!BO388),"",ToxData!BO388)</f>
        <v/>
      </c>
      <c r="N388" s="16" t="str">
        <f>IF(ISBLANK(ToxData!AY388),"",ToxData!AY388)</f>
        <v/>
      </c>
      <c r="O388" s="16" t="str">
        <f>IF(ISBLANK(ToxData!AZ388),"",ToxData!AZ388)</f>
        <v/>
      </c>
    </row>
    <row r="389" spans="1:15">
      <c r="A389" t="str">
        <f>IF(ISBLANK(ToxData!B389),"",ToxData!B389)</f>
        <v>108-95-2</v>
      </c>
      <c r="B389" s="94" t="str">
        <f>IF(ISBLANK(ToxData!C389),"",ToxData!C389)</f>
        <v>Phenol</v>
      </c>
      <c r="D389" s="61" t="str">
        <f>IF(ToxData!D389="","--",ToxData!D389)</f>
        <v>HI3</v>
      </c>
      <c r="E389" s="123" t="str">
        <f>IF(ISBLANK(ToxData!BD389),"",ToxData!BD389)</f>
        <v>--</v>
      </c>
      <c r="F389" s="193" t="str">
        <f t="shared" si="15"/>
        <v>--</v>
      </c>
      <c r="G389" s="124" t="str">
        <f>IF(ToxData!BE389="A", "A", IF(ToxData!BF389="--","--", IF(ToxData!BF389="","", ToxData!BF389)))</f>
        <v>--</v>
      </c>
      <c r="H389" s="123">
        <f>IF(ISBLANK(ToxData!BH389),"",ToxData!BH389)</f>
        <v>200</v>
      </c>
      <c r="I389" s="193">
        <f t="shared" si="16"/>
        <v>200</v>
      </c>
      <c r="J389" s="124" t="str">
        <f>IF(ToxData!BI389="A", "A", IF(ToxData!BJ389="--","--", IF(ToxData!BJ389="","", ToxData!BJ389)))</f>
        <v>O</v>
      </c>
      <c r="K389" s="120">
        <f>IF(ISBLANK(ToxData!BN389),"",ToxData!BN389)</f>
        <v>5800</v>
      </c>
      <c r="L389" s="193">
        <f t="shared" si="17"/>
        <v>5800</v>
      </c>
      <c r="M389" s="16" t="str">
        <f>IF(ISBLANK(ToxData!BO389),"",ToxData!BO389)</f>
        <v>O</v>
      </c>
      <c r="N389" s="16">
        <f>IF(ISBLANK(ToxData!AY389),"",ToxData!AY389)</f>
        <v>1</v>
      </c>
      <c r="O389" s="16">
        <f>IF(ISBLANK(ToxData!AZ389),"",ToxData!AZ389)</f>
        <v>1</v>
      </c>
    </row>
    <row r="390" spans="1:15" hidden="1">
      <c r="A390" t="str">
        <f>IF(ISBLANK(ToxData!B390),"",ToxData!B390)</f>
        <v>59-96-1</v>
      </c>
      <c r="B390" s="94" t="str">
        <f>IF(ISBLANK(ToxData!C390),"",ToxData!C390)</f>
        <v>Phenoxybenzamine</v>
      </c>
      <c r="E390" s="123" t="str">
        <f>IF(ISBLANK(ToxData!BD390),"",ToxData!BD390)</f>
        <v>--</v>
      </c>
      <c r="F390" s="193" t="str">
        <f t="shared" si="15"/>
        <v>--</v>
      </c>
      <c r="G390" s="124" t="str">
        <f>IF(ToxData!BE390="A", "A", IF(ToxData!BF390="--","--", IF(ToxData!BF390="","", ToxData!BF390)))</f>
        <v>--</v>
      </c>
      <c r="H390" s="123" t="str">
        <f>IF(ISBLANK(ToxData!BH390),"",ToxData!BH390)</f>
        <v>--</v>
      </c>
      <c r="I390" s="193" t="str">
        <f t="shared" si="16"/>
        <v>--</v>
      </c>
      <c r="J390" s="124" t="str">
        <f>IF(ToxData!BI390="A", "A", IF(ToxData!BJ390="--","--", IF(ToxData!BJ390="","", ToxData!BJ390)))</f>
        <v>--</v>
      </c>
      <c r="K390" s="120" t="str">
        <f>IF(ISBLANK(ToxData!BN390),"",ToxData!BN390)</f>
        <v/>
      </c>
      <c r="L390" s="193" t="str">
        <f t="shared" si="17"/>
        <v>--</v>
      </c>
      <c r="M390" s="16" t="str">
        <f>IF(ISBLANK(ToxData!BO390),"",ToxData!BO390)</f>
        <v/>
      </c>
      <c r="N390" s="16" t="str">
        <f>IF(ISBLANK(ToxData!AY390),"",ToxData!AY390)</f>
        <v/>
      </c>
      <c r="O390" s="16" t="str">
        <f>IF(ISBLANK(ToxData!AZ390),"",ToxData!AZ390)</f>
        <v/>
      </c>
    </row>
    <row r="391" spans="1:15" hidden="1">
      <c r="A391" t="str">
        <f>IF(ISBLANK(ToxData!B391),"",ToxData!B391)</f>
        <v>63-92-3</v>
      </c>
      <c r="B391" s="94" t="str">
        <f>IF(ISBLANK(ToxData!C391),"",ToxData!C391)</f>
        <v>Phenoxybenzamine hydrochloride</v>
      </c>
      <c r="E391" s="123" t="str">
        <f>IF(ISBLANK(ToxData!BD391),"",ToxData!BD391)</f>
        <v>--</v>
      </c>
      <c r="F391" s="193" t="str">
        <f t="shared" si="15"/>
        <v>--</v>
      </c>
      <c r="G391" s="124" t="str">
        <f>IF(ToxData!BE391="A", "A", IF(ToxData!BF391="--","--", IF(ToxData!BF391="","", ToxData!BF391)))</f>
        <v>--</v>
      </c>
      <c r="H391" s="123" t="str">
        <f>IF(ISBLANK(ToxData!BH391),"",ToxData!BH391)</f>
        <v>--</v>
      </c>
      <c r="I391" s="193" t="str">
        <f t="shared" si="16"/>
        <v>--</v>
      </c>
      <c r="J391" s="124" t="str">
        <f>IF(ToxData!BI391="A", "A", IF(ToxData!BJ391="--","--", IF(ToxData!BJ391="","", ToxData!BJ391)))</f>
        <v>--</v>
      </c>
      <c r="K391" s="120" t="str">
        <f>IF(ISBLANK(ToxData!BN391),"",ToxData!BN391)</f>
        <v/>
      </c>
      <c r="L391" s="193" t="str">
        <f t="shared" si="17"/>
        <v>--</v>
      </c>
      <c r="M391" s="16" t="str">
        <f>IF(ISBLANK(ToxData!BO391),"",ToxData!BO391)</f>
        <v/>
      </c>
      <c r="N391" s="16" t="str">
        <f>IF(ISBLANK(ToxData!AY391),"",ToxData!AY391)</f>
        <v/>
      </c>
      <c r="O391" s="16" t="str">
        <f>IF(ISBLANK(ToxData!AZ391),"",ToxData!AZ391)</f>
        <v/>
      </c>
    </row>
    <row r="392" spans="1:15" hidden="1">
      <c r="A392" t="str">
        <f>IF(ISBLANK(ToxData!B392),"",ToxData!B392)</f>
        <v>106-50-3</v>
      </c>
      <c r="B392" s="94" t="str">
        <f>IF(ISBLANK(ToxData!C392),"",ToxData!C392)</f>
        <v>p-Phenylenediamine</v>
      </c>
      <c r="E392" s="123" t="str">
        <f>IF(ISBLANK(ToxData!BD392),"",ToxData!BD392)</f>
        <v>--</v>
      </c>
      <c r="F392" s="193" t="str">
        <f t="shared" ref="F392:F455" si="18">IF(E392="--","--",ROUND(E392,2-(1+INT(LOG10(ABS(E392))))))</f>
        <v>--</v>
      </c>
      <c r="G392" s="124" t="str">
        <f>IF(ToxData!BE392="A", "A", IF(ToxData!BF392="--","--", IF(ToxData!BF392="","", ToxData!BF392)))</f>
        <v>--</v>
      </c>
      <c r="H392" s="123" t="str">
        <f>IF(ISBLANK(ToxData!BH392),"",ToxData!BH392)</f>
        <v>--</v>
      </c>
      <c r="I392" s="193" t="str">
        <f t="shared" ref="I392:I455" si="19">IF(H392="--","--",ROUND(H392,2-(1+INT(LOG10(ABS(H392))))))</f>
        <v>--</v>
      </c>
      <c r="J392" s="124" t="str">
        <f>IF(ToxData!BI392="A", "A", IF(ToxData!BJ392="--","--", IF(ToxData!BJ392="","", ToxData!BJ392)))</f>
        <v>--</v>
      </c>
      <c r="K392" s="120" t="str">
        <f>IF(ISBLANK(ToxData!BN392),"",ToxData!BN392)</f>
        <v/>
      </c>
      <c r="L392" s="193" t="str">
        <f t="shared" ref="L392:L455" si="20">IF(K392="","--",ROUND(K392,2-(1+INT(LOG10(ABS(K392))))))</f>
        <v>--</v>
      </c>
      <c r="M392" s="16" t="str">
        <f>IF(ISBLANK(ToxData!BO392),"",ToxData!BO392)</f>
        <v/>
      </c>
      <c r="N392" s="16" t="str">
        <f>IF(ISBLANK(ToxData!AY392),"",ToxData!AY392)</f>
        <v/>
      </c>
      <c r="O392" s="16" t="str">
        <f>IF(ISBLANK(ToxData!AZ392),"",ToxData!AZ392)</f>
        <v/>
      </c>
    </row>
    <row r="393" spans="1:15" hidden="1">
      <c r="A393" t="str">
        <f>IF(ISBLANK(ToxData!B393),"",ToxData!B393)</f>
        <v>132-27-4</v>
      </c>
      <c r="B393" s="94" t="str">
        <f>IF(ISBLANK(ToxData!C393),"",ToxData!C393)</f>
        <v>o-Phenylphenate, Sodium</v>
      </c>
      <c r="E393" s="123" t="str">
        <f>IF(ISBLANK(ToxData!BD393),"",ToxData!BD393)</f>
        <v>--</v>
      </c>
      <c r="F393" s="193" t="str">
        <f t="shared" si="18"/>
        <v>--</v>
      </c>
      <c r="G393" s="124" t="str">
        <f>IF(ToxData!BE393="A", "A", IF(ToxData!BF393="--","--", IF(ToxData!BF393="","", ToxData!BF393)))</f>
        <v>--</v>
      </c>
      <c r="H393" s="123" t="str">
        <f>IF(ISBLANK(ToxData!BH393),"",ToxData!BH393)</f>
        <v>--</v>
      </c>
      <c r="I393" s="193" t="str">
        <f t="shared" si="19"/>
        <v>--</v>
      </c>
      <c r="J393" s="124" t="str">
        <f>IF(ToxData!BI393="A", "A", IF(ToxData!BJ393="--","--", IF(ToxData!BJ393="","", ToxData!BJ393)))</f>
        <v>--</v>
      </c>
      <c r="K393" s="120" t="str">
        <f>IF(ISBLANK(ToxData!BN393),"",ToxData!BN393)</f>
        <v/>
      </c>
      <c r="L393" s="193" t="str">
        <f t="shared" si="20"/>
        <v>--</v>
      </c>
      <c r="M393" s="16" t="str">
        <f>IF(ISBLANK(ToxData!BO393),"",ToxData!BO393)</f>
        <v/>
      </c>
      <c r="N393" s="16" t="str">
        <f>IF(ISBLANK(ToxData!AY393),"",ToxData!AY393)</f>
        <v/>
      </c>
      <c r="O393" s="16" t="str">
        <f>IF(ISBLANK(ToxData!AZ393),"",ToxData!AZ393)</f>
        <v/>
      </c>
    </row>
    <row r="394" spans="1:15" hidden="1">
      <c r="A394" t="str">
        <f>IF(ISBLANK(ToxData!B394),"",ToxData!B394)</f>
        <v>90-43-7</v>
      </c>
      <c r="B394" s="94" t="str">
        <f>IF(ISBLANK(ToxData!C394),"",ToxData!C394)</f>
        <v xml:space="preserve">2-Phenylphenol </v>
      </c>
      <c r="E394" s="123" t="str">
        <f>IF(ISBLANK(ToxData!BD394),"",ToxData!BD394)</f>
        <v>--</v>
      </c>
      <c r="F394" s="193" t="str">
        <f t="shared" si="18"/>
        <v>--</v>
      </c>
      <c r="G394" s="124" t="str">
        <f>IF(ToxData!BE394="A", "A", IF(ToxData!BF394="--","--", IF(ToxData!BF394="","", ToxData!BF394)))</f>
        <v>--</v>
      </c>
      <c r="H394" s="123" t="str">
        <f>IF(ISBLANK(ToxData!BH394),"",ToxData!BH394)</f>
        <v>--</v>
      </c>
      <c r="I394" s="193" t="str">
        <f t="shared" si="19"/>
        <v>--</v>
      </c>
      <c r="J394" s="124" t="str">
        <f>IF(ToxData!BI394="A", "A", IF(ToxData!BJ394="--","--", IF(ToxData!BJ394="","", ToxData!BJ394)))</f>
        <v>--</v>
      </c>
      <c r="K394" s="120" t="str">
        <f>IF(ISBLANK(ToxData!BN394),"",ToxData!BN394)</f>
        <v/>
      </c>
      <c r="L394" s="193" t="str">
        <f t="shared" si="20"/>
        <v>--</v>
      </c>
      <c r="M394" s="16" t="str">
        <f>IF(ISBLANK(ToxData!BO394),"",ToxData!BO394)</f>
        <v/>
      </c>
      <c r="N394" s="16" t="str">
        <f>IF(ISBLANK(ToxData!AY394),"",ToxData!AY394)</f>
        <v/>
      </c>
      <c r="O394" s="16" t="str">
        <f>IF(ISBLANK(ToxData!AZ394),"",ToxData!AZ394)</f>
        <v/>
      </c>
    </row>
    <row r="395" spans="1:15">
      <c r="A395" t="str">
        <f>IF(ISBLANK(ToxData!B395),"",ToxData!B395)</f>
        <v>75-44-5</v>
      </c>
      <c r="B395" s="94" t="str">
        <f>IF(ISBLANK(ToxData!C395),"",ToxData!C395)</f>
        <v>Phosgene</v>
      </c>
      <c r="D395" s="61" t="str">
        <f>IF(ToxData!D395="","--",ToxData!D395)</f>
        <v>HI3</v>
      </c>
      <c r="E395" s="123" t="str">
        <f>IF(ISBLANK(ToxData!BD395),"",ToxData!BD395)</f>
        <v>--</v>
      </c>
      <c r="F395" s="193" t="str">
        <f t="shared" si="18"/>
        <v>--</v>
      </c>
      <c r="G395" s="124" t="str">
        <f>IF(ToxData!BE395="A", "A", IF(ToxData!BF395="--","--", IF(ToxData!BF395="","", ToxData!BF395)))</f>
        <v>--</v>
      </c>
      <c r="H395" s="123">
        <f>IF(ISBLANK(ToxData!BH395),"",ToxData!BH395)</f>
        <v>0.3</v>
      </c>
      <c r="I395" s="193">
        <f t="shared" si="19"/>
        <v>0.3</v>
      </c>
      <c r="J395" s="124" t="str">
        <f>IF(ToxData!BI395="A", "A", IF(ToxData!BJ395="--","--", IF(ToxData!BJ395="","", ToxData!BJ395)))</f>
        <v>A</v>
      </c>
      <c r="K395" s="120">
        <f>IF(ISBLANK(ToxData!BN395),"",ToxData!BN395)</f>
        <v>4</v>
      </c>
      <c r="L395" s="193">
        <f t="shared" si="20"/>
        <v>4</v>
      </c>
      <c r="M395" s="16" t="str">
        <f>IF(ISBLANK(ToxData!BO395),"",ToxData!BO395)</f>
        <v>O</v>
      </c>
      <c r="N395" s="16">
        <f>IF(ISBLANK(ToxData!AY395),"",ToxData!AY395)</f>
        <v>1</v>
      </c>
      <c r="O395" s="16">
        <f>IF(ISBLANK(ToxData!AZ395),"",ToxData!AZ395)</f>
        <v>1</v>
      </c>
    </row>
    <row r="396" spans="1:15">
      <c r="A396" t="str">
        <f>IF(ISBLANK(ToxData!B396),"",ToxData!B396)</f>
        <v>7803-51-2</v>
      </c>
      <c r="B396" s="94" t="str">
        <f>IF(ISBLANK(ToxData!C396),"",ToxData!C396)</f>
        <v>Phosphine</v>
      </c>
      <c r="D396" s="61" t="str">
        <f>IF(ToxData!D396="","--",ToxData!D396)</f>
        <v>HI3</v>
      </c>
      <c r="E396" s="123" t="str">
        <f>IF(ISBLANK(ToxData!BD396),"",ToxData!BD396)</f>
        <v>--</v>
      </c>
      <c r="F396" s="193" t="str">
        <f t="shared" si="18"/>
        <v>--</v>
      </c>
      <c r="G396" s="124" t="str">
        <f>IF(ToxData!BE396="A", "A", IF(ToxData!BF396="--","--", IF(ToxData!BF396="","", ToxData!BF396)))</f>
        <v>--</v>
      </c>
      <c r="H396" s="123">
        <f>IF(ISBLANK(ToxData!BH396),"",ToxData!BH396)</f>
        <v>0.8</v>
      </c>
      <c r="I396" s="193">
        <f t="shared" si="19"/>
        <v>0.8</v>
      </c>
      <c r="J396" s="124" t="str">
        <f>IF(ToxData!BI396="A", "A", IF(ToxData!BJ396="--","--", IF(ToxData!BJ396="","", ToxData!BJ396)))</f>
        <v>A</v>
      </c>
      <c r="K396" s="120" t="str">
        <f>IF(ISBLANK(ToxData!BN396),"",ToxData!BN396)</f>
        <v/>
      </c>
      <c r="L396" s="193" t="str">
        <f t="shared" si="20"/>
        <v>--</v>
      </c>
      <c r="M396" s="16" t="str">
        <f>IF(ISBLANK(ToxData!BO396),"",ToxData!BO396)</f>
        <v/>
      </c>
      <c r="N396" s="16">
        <f>IF(ISBLANK(ToxData!AY396),"",ToxData!AY396)</f>
        <v>1</v>
      </c>
      <c r="O396" s="16">
        <f>IF(ISBLANK(ToxData!AZ396),"",ToxData!AZ396)</f>
        <v>1</v>
      </c>
    </row>
    <row r="397" spans="1:15">
      <c r="A397" t="str">
        <f>IF(ISBLANK(ToxData!B397),"",ToxData!B397)</f>
        <v>7664-38-2</v>
      </c>
      <c r="B397" s="94" t="str">
        <f>IF(ISBLANK(ToxData!C397),"",ToxData!C397)</f>
        <v>Phosphoric acid</v>
      </c>
      <c r="D397" s="61" t="str">
        <f>IF(ToxData!D397="","--",ToxData!D397)</f>
        <v>HI3</v>
      </c>
      <c r="E397" s="123" t="str">
        <f>IF(ISBLANK(ToxData!BD397),"",ToxData!BD397)</f>
        <v>--</v>
      </c>
      <c r="F397" s="193" t="str">
        <f t="shared" si="18"/>
        <v>--</v>
      </c>
      <c r="G397" s="124" t="str">
        <f>IF(ToxData!BE397="A", "A", IF(ToxData!BF397="--","--", IF(ToxData!BF397="","", ToxData!BF397)))</f>
        <v>--</v>
      </c>
      <c r="H397" s="123">
        <f>IF(ISBLANK(ToxData!BH397),"",ToxData!BH397)</f>
        <v>10</v>
      </c>
      <c r="I397" s="193">
        <f t="shared" si="19"/>
        <v>10</v>
      </c>
      <c r="J397" s="124" t="str">
        <f>IF(ToxData!BI397="A", "A", IF(ToxData!BJ397="--","--", IF(ToxData!BJ397="","", ToxData!BJ397)))</f>
        <v>A</v>
      </c>
      <c r="K397" s="120" t="str">
        <f>IF(ISBLANK(ToxData!BN397),"",ToxData!BN397)</f>
        <v/>
      </c>
      <c r="L397" s="193" t="str">
        <f t="shared" si="20"/>
        <v>--</v>
      </c>
      <c r="M397" s="16" t="str">
        <f>IF(ISBLANK(ToxData!BO397),"",ToxData!BO397)</f>
        <v/>
      </c>
      <c r="N397" s="16">
        <f>IF(ISBLANK(ToxData!AY397),"",ToxData!AY397)</f>
        <v>1</v>
      </c>
      <c r="O397" s="16">
        <f>IF(ISBLANK(ToxData!AZ397),"",ToxData!AZ397)</f>
        <v>1</v>
      </c>
    </row>
    <row r="398" spans="1:15" hidden="1">
      <c r="A398" t="str">
        <f>IF(ISBLANK(ToxData!B398),"",ToxData!B398)</f>
        <v/>
      </c>
      <c r="B398" s="94" t="str">
        <f>IF(ISBLANK(ToxData!C398),"",ToxData!C398)</f>
        <v>Phosphorus and compounds</v>
      </c>
      <c r="E398" s="123" t="str">
        <f>IF(ISBLANK(ToxData!BD398),"",ToxData!BD398)</f>
        <v>--</v>
      </c>
      <c r="F398" s="193" t="str">
        <f t="shared" si="18"/>
        <v>--</v>
      </c>
      <c r="G398" s="124" t="str">
        <f>IF(ToxData!BE398="A", "A", IF(ToxData!BF398="--","--", IF(ToxData!BF398="","", ToxData!BF398)))</f>
        <v>--</v>
      </c>
      <c r="H398" s="123" t="str">
        <f>IF(ISBLANK(ToxData!BH398),"",ToxData!BH398)</f>
        <v>--</v>
      </c>
      <c r="I398" s="193" t="str">
        <f t="shared" si="19"/>
        <v>--</v>
      </c>
      <c r="J398" s="124" t="str">
        <f>IF(ToxData!BI398="A", "A", IF(ToxData!BJ398="--","--", IF(ToxData!BJ398="","", ToxData!BJ398)))</f>
        <v>--</v>
      </c>
      <c r="K398" s="120" t="str">
        <f>IF(ISBLANK(ToxData!BN398),"",ToxData!BN398)</f>
        <v/>
      </c>
      <c r="L398" s="193" t="str">
        <f t="shared" si="20"/>
        <v>--</v>
      </c>
      <c r="M398" s="16" t="str">
        <f>IF(ISBLANK(ToxData!BO398),"",ToxData!BO398)</f>
        <v/>
      </c>
      <c r="N398" s="16" t="str">
        <f>IF(ISBLANK(ToxData!AY398),"",ToxData!AY398)</f>
        <v/>
      </c>
      <c r="O398" s="16" t="str">
        <f>IF(ISBLANK(ToxData!AZ398),"",ToxData!AZ398)</f>
        <v/>
      </c>
    </row>
    <row r="399" spans="1:15" hidden="1">
      <c r="A399" t="str">
        <f>IF(ISBLANK(ToxData!B399),"",ToxData!B399)</f>
        <v>10025-87-3</v>
      </c>
      <c r="B399" s="94" t="str">
        <f>IF(ISBLANK(ToxData!C399),"",ToxData!C399)</f>
        <v>Phosphorus oxychloride</v>
      </c>
      <c r="E399" s="123" t="str">
        <f>IF(ISBLANK(ToxData!BD399),"",ToxData!BD399)</f>
        <v>--</v>
      </c>
      <c r="F399" s="193" t="str">
        <f t="shared" si="18"/>
        <v>--</v>
      </c>
      <c r="G399" s="124" t="str">
        <f>IF(ToxData!BE399="A", "A", IF(ToxData!BF399="--","--", IF(ToxData!BF399="","", ToxData!BF399)))</f>
        <v>--</v>
      </c>
      <c r="H399" s="123" t="str">
        <f>IF(ISBLANK(ToxData!BH399),"",ToxData!BH399)</f>
        <v>--</v>
      </c>
      <c r="I399" s="193" t="str">
        <f t="shared" si="19"/>
        <v>--</v>
      </c>
      <c r="J399" s="124" t="str">
        <f>IF(ToxData!BI399="A", "A", IF(ToxData!BJ399="--","--", IF(ToxData!BJ399="","", ToxData!BJ399)))</f>
        <v>--</v>
      </c>
      <c r="K399" s="120" t="str">
        <f>IF(ISBLANK(ToxData!BN399),"",ToxData!BN399)</f>
        <v/>
      </c>
      <c r="L399" s="193" t="str">
        <f t="shared" si="20"/>
        <v>--</v>
      </c>
      <c r="M399" s="16" t="str">
        <f>IF(ISBLANK(ToxData!BO399),"",ToxData!BO399)</f>
        <v/>
      </c>
      <c r="N399" s="16" t="str">
        <f>IF(ISBLANK(ToxData!AY399),"",ToxData!AY399)</f>
        <v/>
      </c>
      <c r="O399" s="16" t="str">
        <f>IF(ISBLANK(ToxData!AZ399),"",ToxData!AZ399)</f>
        <v/>
      </c>
    </row>
    <row r="400" spans="1:15" hidden="1">
      <c r="A400" t="str">
        <f>IF(ISBLANK(ToxData!B400),"",ToxData!B400)</f>
        <v>10026-13-8</v>
      </c>
      <c r="B400" s="94" t="str">
        <f>IF(ISBLANK(ToxData!C400),"",ToxData!C400)</f>
        <v>Phosphorus pentachloride</v>
      </c>
      <c r="E400" s="123" t="str">
        <f>IF(ISBLANK(ToxData!BD400),"",ToxData!BD400)</f>
        <v>--</v>
      </c>
      <c r="F400" s="193" t="str">
        <f t="shared" si="18"/>
        <v>--</v>
      </c>
      <c r="G400" s="124" t="str">
        <f>IF(ToxData!BE400="A", "A", IF(ToxData!BF400="--","--", IF(ToxData!BF400="","", ToxData!BF400)))</f>
        <v>--</v>
      </c>
      <c r="H400" s="123" t="str">
        <f>IF(ISBLANK(ToxData!BH400),"",ToxData!BH400)</f>
        <v>--</v>
      </c>
      <c r="I400" s="193" t="str">
        <f t="shared" si="19"/>
        <v>--</v>
      </c>
      <c r="J400" s="124" t="str">
        <f>IF(ToxData!BI400="A", "A", IF(ToxData!BJ400="--","--", IF(ToxData!BJ400="","", ToxData!BJ400)))</f>
        <v>--</v>
      </c>
      <c r="K400" s="120" t="str">
        <f>IF(ISBLANK(ToxData!BN400),"",ToxData!BN400)</f>
        <v/>
      </c>
      <c r="L400" s="193" t="str">
        <f t="shared" si="20"/>
        <v>--</v>
      </c>
      <c r="M400" s="16" t="str">
        <f>IF(ISBLANK(ToxData!BO400),"",ToxData!BO400)</f>
        <v/>
      </c>
      <c r="N400" s="16" t="str">
        <f>IF(ISBLANK(ToxData!AY400),"",ToxData!AY400)</f>
        <v/>
      </c>
      <c r="O400" s="16" t="str">
        <f>IF(ISBLANK(ToxData!AZ400),"",ToxData!AZ400)</f>
        <v/>
      </c>
    </row>
    <row r="401" spans="1:15" hidden="1">
      <c r="A401" t="str">
        <f>IF(ISBLANK(ToxData!B401),"",ToxData!B401)</f>
        <v>1314-56-3</v>
      </c>
      <c r="B401" s="94" t="str">
        <f>IF(ISBLANK(ToxData!C401),"",ToxData!C401)</f>
        <v>Phosphorus pentoxide</v>
      </c>
      <c r="E401" s="123" t="str">
        <f>IF(ISBLANK(ToxData!BD401),"",ToxData!BD401)</f>
        <v>--</v>
      </c>
      <c r="F401" s="193" t="str">
        <f t="shared" si="18"/>
        <v>--</v>
      </c>
      <c r="G401" s="124" t="str">
        <f>IF(ToxData!BE401="A", "A", IF(ToxData!BF401="--","--", IF(ToxData!BF401="","", ToxData!BF401)))</f>
        <v>--</v>
      </c>
      <c r="H401" s="123" t="str">
        <f>IF(ISBLANK(ToxData!BH401),"",ToxData!BH401)</f>
        <v>--</v>
      </c>
      <c r="I401" s="193" t="str">
        <f t="shared" si="19"/>
        <v>--</v>
      </c>
      <c r="J401" s="124" t="str">
        <f>IF(ToxData!BI401="A", "A", IF(ToxData!BJ401="--","--", IF(ToxData!BJ401="","", ToxData!BJ401)))</f>
        <v>--</v>
      </c>
      <c r="K401" s="120" t="str">
        <f>IF(ISBLANK(ToxData!BN401),"",ToxData!BN401)</f>
        <v/>
      </c>
      <c r="L401" s="193" t="str">
        <f t="shared" si="20"/>
        <v>--</v>
      </c>
      <c r="M401" s="16" t="str">
        <f>IF(ISBLANK(ToxData!BO401),"",ToxData!BO401)</f>
        <v/>
      </c>
      <c r="N401" s="16" t="str">
        <f>IF(ISBLANK(ToxData!AY401),"",ToxData!AY401)</f>
        <v/>
      </c>
      <c r="O401" s="16" t="str">
        <f>IF(ISBLANK(ToxData!AZ401),"",ToxData!AZ401)</f>
        <v/>
      </c>
    </row>
    <row r="402" spans="1:15" hidden="1">
      <c r="A402" t="str">
        <f>IF(ISBLANK(ToxData!B402),"",ToxData!B402)</f>
        <v>7719-12-2</v>
      </c>
      <c r="B402" s="94" t="str">
        <f>IF(ISBLANK(ToxData!C402),"",ToxData!C402)</f>
        <v>Phosphorus trichloride</v>
      </c>
      <c r="E402" s="123" t="str">
        <f>IF(ISBLANK(ToxData!BD402),"",ToxData!BD402)</f>
        <v>--</v>
      </c>
      <c r="F402" s="193" t="str">
        <f t="shared" si="18"/>
        <v>--</v>
      </c>
      <c r="G402" s="124" t="str">
        <f>IF(ToxData!BE402="A", "A", IF(ToxData!BF402="--","--", IF(ToxData!BF402="","", ToxData!BF402)))</f>
        <v>--</v>
      </c>
      <c r="H402" s="123" t="str">
        <f>IF(ISBLANK(ToxData!BH402),"",ToxData!BH402)</f>
        <v>--</v>
      </c>
      <c r="I402" s="193" t="str">
        <f t="shared" si="19"/>
        <v>--</v>
      </c>
      <c r="J402" s="124" t="str">
        <f>IF(ToxData!BI402="A", "A", IF(ToxData!BJ402="--","--", IF(ToxData!BJ402="","", ToxData!BJ402)))</f>
        <v>--</v>
      </c>
      <c r="K402" s="120" t="str">
        <f>IF(ISBLANK(ToxData!BN402),"",ToxData!BN402)</f>
        <v/>
      </c>
      <c r="L402" s="193" t="str">
        <f t="shared" si="20"/>
        <v>--</v>
      </c>
      <c r="M402" s="16" t="str">
        <f>IF(ISBLANK(ToxData!BO402),"",ToxData!BO402)</f>
        <v/>
      </c>
      <c r="N402" s="16" t="str">
        <f>IF(ISBLANK(ToxData!AY402),"",ToxData!AY402)</f>
        <v/>
      </c>
      <c r="O402" s="16" t="str">
        <f>IF(ISBLANK(ToxData!AZ402),"",ToxData!AZ402)</f>
        <v/>
      </c>
    </row>
    <row r="403" spans="1:15">
      <c r="A403" t="str">
        <f>IF(ISBLANK(ToxData!B403),"",ToxData!B403)</f>
        <v>12185-10-3</v>
      </c>
      <c r="B403" s="94" t="str">
        <f>IF(ISBLANK(ToxData!C403),"",ToxData!C403)</f>
        <v>Phosphorus, white</v>
      </c>
      <c r="D403" s="61" t="str">
        <f>IF(ToxData!D403="","--",ToxData!D403)</f>
        <v>HI3</v>
      </c>
      <c r="E403" s="123" t="str">
        <f>IF(ISBLANK(ToxData!BD403),"",ToxData!BD403)</f>
        <v>--</v>
      </c>
      <c r="F403" s="193" t="str">
        <f t="shared" si="18"/>
        <v>--</v>
      </c>
      <c r="G403" s="124" t="str">
        <f>IF(ToxData!BE403="A", "A", IF(ToxData!BF403="--","--", IF(ToxData!BF403="","", ToxData!BF403)))</f>
        <v>--</v>
      </c>
      <c r="H403" s="123">
        <f>IF(ISBLANK(ToxData!BH403),"",ToxData!BH403)</f>
        <v>9</v>
      </c>
      <c r="I403" s="193">
        <f t="shared" si="19"/>
        <v>9</v>
      </c>
      <c r="J403" s="124" t="str">
        <f>IF(ToxData!BI403="A", "A", IF(ToxData!BJ403="--","--", IF(ToxData!BJ403="","", ToxData!BJ403)))</f>
        <v>A</v>
      </c>
      <c r="K403" s="120">
        <f>IF(ISBLANK(ToxData!BN403),"",ToxData!BN403)</f>
        <v>20</v>
      </c>
      <c r="L403" s="193">
        <f t="shared" si="20"/>
        <v>20</v>
      </c>
      <c r="M403" s="16" t="str">
        <f>IF(ISBLANK(ToxData!BO403),"",ToxData!BO403)</f>
        <v>T</v>
      </c>
      <c r="N403" s="16">
        <f>IF(ISBLANK(ToxData!AY403),"",ToxData!AY403)</f>
        <v>1</v>
      </c>
      <c r="O403" s="16">
        <f>IF(ISBLANK(ToxData!AZ403),"",ToxData!AZ403)</f>
        <v>1</v>
      </c>
    </row>
    <row r="404" spans="1:15" hidden="1">
      <c r="A404">
        <f>IF(ISBLANK(ToxData!B404),"",ToxData!B404)</f>
        <v>518</v>
      </c>
      <c r="B404" s="94" t="str">
        <f>IF(ISBLANK(ToxData!C404),"",ToxData!C404)</f>
        <v>Phthalates</v>
      </c>
      <c r="E404" s="123" t="str">
        <f>IF(ISBLANK(ToxData!BD404),"",ToxData!BD404)</f>
        <v>--</v>
      </c>
      <c r="F404" s="193" t="str">
        <f t="shared" si="18"/>
        <v>--</v>
      </c>
      <c r="G404" s="124" t="str">
        <f>IF(ToxData!BE404="A", "A", IF(ToxData!BF404="--","--", IF(ToxData!BF404="","", ToxData!BF404)))</f>
        <v>--</v>
      </c>
      <c r="H404" s="123" t="str">
        <f>IF(ISBLANK(ToxData!BH404),"",ToxData!BH404)</f>
        <v>--</v>
      </c>
      <c r="I404" s="193" t="str">
        <f t="shared" si="19"/>
        <v>--</v>
      </c>
      <c r="J404" s="124" t="str">
        <f>IF(ToxData!BI404="A", "A", IF(ToxData!BJ404="--","--", IF(ToxData!BJ404="","", ToxData!BJ404)))</f>
        <v>--</v>
      </c>
      <c r="K404" s="120" t="str">
        <f>IF(ISBLANK(ToxData!BN404),"",ToxData!BN404)</f>
        <v/>
      </c>
      <c r="L404" s="193" t="str">
        <f t="shared" si="20"/>
        <v>--</v>
      </c>
      <c r="M404" s="16" t="str">
        <f>IF(ISBLANK(ToxData!BO404),"",ToxData!BO404)</f>
        <v/>
      </c>
      <c r="N404" s="16" t="str">
        <f>IF(ISBLANK(ToxData!AY404),"",ToxData!AY404)</f>
        <v/>
      </c>
      <c r="O404" s="16" t="str">
        <f>IF(ISBLANK(ToxData!AZ404),"",ToxData!AZ404)</f>
        <v/>
      </c>
    </row>
    <row r="405" spans="1:15">
      <c r="A405" t="str">
        <f>IF(ISBLANK(ToxData!B405),"",ToxData!B405)</f>
        <v>85-44-9</v>
      </c>
      <c r="B405" s="94" t="str">
        <f>IF(ISBLANK(ToxData!C405),"",ToxData!C405)</f>
        <v>Phthalic anhydride</v>
      </c>
      <c r="D405" s="61" t="str">
        <f>IF(ToxData!D405="","--",ToxData!D405)</f>
        <v>HI3</v>
      </c>
      <c r="E405" s="123" t="str">
        <f>IF(ISBLANK(ToxData!BD405),"",ToxData!BD405)</f>
        <v>--</v>
      </c>
      <c r="F405" s="193" t="str">
        <f t="shared" si="18"/>
        <v>--</v>
      </c>
      <c r="G405" s="124" t="str">
        <f>IF(ToxData!BE405="A", "A", IF(ToxData!BF405="--","--", IF(ToxData!BF405="","", ToxData!BF405)))</f>
        <v>--</v>
      </c>
      <c r="H405" s="123">
        <f>IF(ISBLANK(ToxData!BH405),"",ToxData!BH405)</f>
        <v>20</v>
      </c>
      <c r="I405" s="193">
        <f t="shared" si="19"/>
        <v>20</v>
      </c>
      <c r="J405" s="124" t="str">
        <f>IF(ToxData!BI405="A", "A", IF(ToxData!BJ405="--","--", IF(ToxData!BJ405="","", ToxData!BJ405)))</f>
        <v>O</v>
      </c>
      <c r="K405" s="120" t="str">
        <f>IF(ISBLANK(ToxData!BN405),"",ToxData!BN405)</f>
        <v/>
      </c>
      <c r="L405" s="193" t="str">
        <f t="shared" si="20"/>
        <v>--</v>
      </c>
      <c r="M405" s="16" t="str">
        <f>IF(ISBLANK(ToxData!BO405),"",ToxData!BO405)</f>
        <v/>
      </c>
      <c r="N405" s="16">
        <f>IF(ISBLANK(ToxData!AY405),"",ToxData!AY405)</f>
        <v>1</v>
      </c>
      <c r="O405" s="16">
        <f>IF(ISBLANK(ToxData!AZ405),"",ToxData!AZ405)</f>
        <v>1</v>
      </c>
    </row>
    <row r="406" spans="1:15" ht="28.8">
      <c r="A406">
        <f>IF(ISBLANK(ToxData!B406),"",ToxData!B406)</f>
        <v>447</v>
      </c>
      <c r="B406" s="94" t="str">
        <f>IF(ISBLANK(ToxData!C406),"",ToxData!C406)</f>
        <v>Polybrominated diphenyl ethers (PBDEs)</v>
      </c>
      <c r="C406" s="61" t="s">
        <v>1168</v>
      </c>
      <c r="D406" s="61" t="str">
        <f>IF(ToxData!D406="","--",ToxData!D406)</f>
        <v>HI3</v>
      </c>
      <c r="E406" s="123" t="str">
        <f>IF(ISBLANK(ToxData!BD406),"",ToxData!BD406)</f>
        <v>--</v>
      </c>
      <c r="F406" s="193" t="str">
        <f t="shared" si="18"/>
        <v>--</v>
      </c>
      <c r="G406" s="124" t="str">
        <f>IF(ToxData!BE406="A", "A", IF(ToxData!BF406="--","--", IF(ToxData!BF406="","", ToxData!BF406)))</f>
        <v>--</v>
      </c>
      <c r="H406" s="123" t="str">
        <f>IF(ISBLANK(ToxData!BH406),"",ToxData!BH406)</f>
        <v>--</v>
      </c>
      <c r="I406" s="193" t="str">
        <f t="shared" si="19"/>
        <v>--</v>
      </c>
      <c r="J406" s="124" t="str">
        <f>IF(ToxData!BI406="A", "A", IF(ToxData!BJ406="--","--", IF(ToxData!BJ406="","", ToxData!BJ406)))</f>
        <v>--</v>
      </c>
      <c r="K406" s="120">
        <f>IF(ISBLANK(ToxData!BN406),"",ToxData!BN406)</f>
        <v>6</v>
      </c>
      <c r="L406" s="193">
        <f t="shared" si="20"/>
        <v>6</v>
      </c>
      <c r="M406" s="16" t="str">
        <f>IF(ISBLANK(ToxData!BO406),"",ToxData!BO406)</f>
        <v>Tint</v>
      </c>
      <c r="N406" s="16">
        <f>IF(ISBLANK(ToxData!AY406),"",ToxData!AY406)</f>
        <v>1</v>
      </c>
      <c r="O406" s="16">
        <f>IF(ISBLANK(ToxData!AZ406),"",ToxData!AZ406)</f>
        <v>1</v>
      </c>
    </row>
    <row r="407" spans="1:15" ht="28.8" hidden="1">
      <c r="A407" t="str">
        <f>IF(ISBLANK(ToxData!B407),"",ToxData!B407)</f>
        <v>5436-43-1</v>
      </c>
      <c r="B407" s="94" t="str">
        <f>IF(ISBLANK(ToxData!C407),"",ToxData!C407)</f>
        <v>PBDE-47 [2,2',4,4'-Tetrabromodiphenyl ether]</v>
      </c>
      <c r="E407" s="123" t="str">
        <f>IF(ISBLANK(ToxData!BD407),"",ToxData!BD407)</f>
        <v>--</v>
      </c>
      <c r="F407" s="193" t="str">
        <f t="shared" si="18"/>
        <v>--</v>
      </c>
      <c r="G407" s="124" t="str">
        <f>IF(ToxData!BE407="A", "A", IF(ToxData!BF407="--","--", IF(ToxData!BF407="","", ToxData!BF407)))</f>
        <v>--</v>
      </c>
      <c r="H407" s="123" t="str">
        <f>IF(ISBLANK(ToxData!BH407),"",ToxData!BH407)</f>
        <v>--</v>
      </c>
      <c r="I407" s="193" t="str">
        <f t="shared" si="19"/>
        <v>--</v>
      </c>
      <c r="J407" s="124" t="str">
        <f>IF(ToxData!BI407="A", "A", IF(ToxData!BJ407="--","--", IF(ToxData!BJ407="","", ToxData!BJ407)))</f>
        <v>--</v>
      </c>
      <c r="K407" s="120" t="str">
        <f>IF(ISBLANK(ToxData!BN407),"",ToxData!BN407)</f>
        <v/>
      </c>
      <c r="L407" s="193" t="str">
        <f t="shared" si="20"/>
        <v>--</v>
      </c>
      <c r="M407" s="16" t="str">
        <f>IF(ISBLANK(ToxData!BO407),"",ToxData!BO407)</f>
        <v/>
      </c>
      <c r="N407" s="16" t="str">
        <f>IF(ISBLANK(ToxData!AY407),"",ToxData!AY407)</f>
        <v/>
      </c>
      <c r="O407" s="16" t="str">
        <f>IF(ISBLANK(ToxData!AZ407),"",ToxData!AZ407)</f>
        <v/>
      </c>
    </row>
    <row r="408" spans="1:15" ht="28.8" hidden="1">
      <c r="A408" t="str">
        <f>IF(ISBLANK(ToxData!B408),"",ToxData!B408)</f>
        <v>60348-60-9</v>
      </c>
      <c r="B408" s="94" t="str">
        <f>IF(ISBLANK(ToxData!C408),"",ToxData!C408)</f>
        <v>PBDE-99 [2,2’,4,4’,5-Pentabromodiphenyl ether]</v>
      </c>
      <c r="E408" s="123" t="str">
        <f>IF(ISBLANK(ToxData!BD408),"",ToxData!BD408)</f>
        <v>--</v>
      </c>
      <c r="F408" s="193" t="str">
        <f t="shared" si="18"/>
        <v>--</v>
      </c>
      <c r="G408" s="124" t="str">
        <f>IF(ToxData!BE408="A", "A", IF(ToxData!BF408="--","--", IF(ToxData!BF408="","", ToxData!BF408)))</f>
        <v>--</v>
      </c>
      <c r="H408" s="123" t="str">
        <f>IF(ISBLANK(ToxData!BH408),"",ToxData!BH408)</f>
        <v>--</v>
      </c>
      <c r="I408" s="193" t="str">
        <f t="shared" si="19"/>
        <v>--</v>
      </c>
      <c r="J408" s="124" t="str">
        <f>IF(ToxData!BI408="A", "A", IF(ToxData!BJ408="--","--", IF(ToxData!BJ408="","", ToxData!BJ408)))</f>
        <v>--</v>
      </c>
      <c r="K408" s="120">
        <f>IF(ISBLANK(ToxData!BN408),"",ToxData!BN408)</f>
        <v>6</v>
      </c>
      <c r="L408" s="193">
        <f t="shared" si="20"/>
        <v>6</v>
      </c>
      <c r="M408" s="16" t="str">
        <f>IF(ISBLANK(ToxData!BO408),"",ToxData!BO408)</f>
        <v>Tint</v>
      </c>
      <c r="N408" s="16">
        <f>IF(ISBLANK(ToxData!AY408),"",ToxData!AY408)</f>
        <v>1</v>
      </c>
      <c r="O408" s="16" t="str">
        <f>IF(ISBLANK(ToxData!AZ408),"",ToxData!AZ408)</f>
        <v/>
      </c>
    </row>
    <row r="409" spans="1:15" ht="28.8" hidden="1">
      <c r="A409" t="str">
        <f>IF(ISBLANK(ToxData!B409),"",ToxData!B409)</f>
        <v>189084-64-8</v>
      </c>
      <c r="B409" s="94" t="str">
        <f>IF(ISBLANK(ToxData!C409),"",ToxData!C409)</f>
        <v xml:space="preserve">PBDE-100 [2,2’,4,4’,6-Pentabromodiphenyl ether] </v>
      </c>
      <c r="E409" s="123" t="str">
        <f>IF(ISBLANK(ToxData!BD409),"",ToxData!BD409)</f>
        <v>--</v>
      </c>
      <c r="F409" s="193" t="str">
        <f t="shared" si="18"/>
        <v>--</v>
      </c>
      <c r="G409" s="124" t="str">
        <f>IF(ToxData!BE409="A", "A", IF(ToxData!BF409="--","--", IF(ToxData!BF409="","", ToxData!BF409)))</f>
        <v>--</v>
      </c>
      <c r="H409" s="123" t="str">
        <f>IF(ISBLANK(ToxData!BH409),"",ToxData!BH409)</f>
        <v>--</v>
      </c>
      <c r="I409" s="193" t="str">
        <f t="shared" si="19"/>
        <v>--</v>
      </c>
      <c r="J409" s="124" t="str">
        <f>IF(ToxData!BI409="A", "A", IF(ToxData!BJ409="--","--", IF(ToxData!BJ409="","", ToxData!BJ409)))</f>
        <v>--</v>
      </c>
      <c r="K409" s="120" t="str">
        <f>IF(ISBLANK(ToxData!BN409),"",ToxData!BN409)</f>
        <v/>
      </c>
      <c r="L409" s="193" t="str">
        <f t="shared" si="20"/>
        <v>--</v>
      </c>
      <c r="M409" s="16" t="str">
        <f>IF(ISBLANK(ToxData!BO409),"",ToxData!BO409)</f>
        <v/>
      </c>
      <c r="N409" s="16" t="str">
        <f>IF(ISBLANK(ToxData!AY409),"",ToxData!AY409)</f>
        <v/>
      </c>
      <c r="O409" s="16" t="str">
        <f>IF(ISBLANK(ToxData!AZ409),"",ToxData!AZ409)</f>
        <v/>
      </c>
    </row>
    <row r="410" spans="1:15" ht="28.8" hidden="1">
      <c r="A410" t="str">
        <f>IF(ISBLANK(ToxData!B410),"",ToxData!B410)</f>
        <v>17026-54-3</v>
      </c>
      <c r="B410" s="94" t="str">
        <f>IF(ISBLANK(ToxData!C410),"",ToxData!C410)</f>
        <v xml:space="preserve">PBDE-138 [2,2’,3,4,4’,5’-Hexabromodiphenyl ether] </v>
      </c>
      <c r="E410" s="123" t="str">
        <f>IF(ISBLANK(ToxData!BD410),"",ToxData!BD410)</f>
        <v>--</v>
      </c>
      <c r="F410" s="193" t="str">
        <f t="shared" si="18"/>
        <v>--</v>
      </c>
      <c r="G410" s="124" t="str">
        <f>IF(ToxData!BE410="A", "A", IF(ToxData!BF410="--","--", IF(ToxData!BF410="","", ToxData!BF410)))</f>
        <v>--</v>
      </c>
      <c r="H410" s="123" t="str">
        <f>IF(ISBLANK(ToxData!BH410),"",ToxData!BH410)</f>
        <v>--</v>
      </c>
      <c r="I410" s="193" t="str">
        <f t="shared" si="19"/>
        <v>--</v>
      </c>
      <c r="J410" s="124" t="str">
        <f>IF(ToxData!BI410="A", "A", IF(ToxData!BJ410="--","--", IF(ToxData!BJ410="","", ToxData!BJ410)))</f>
        <v>--</v>
      </c>
      <c r="K410" s="120" t="str">
        <f>IF(ISBLANK(ToxData!BN410),"",ToxData!BN410)</f>
        <v/>
      </c>
      <c r="L410" s="193" t="str">
        <f t="shared" si="20"/>
        <v>--</v>
      </c>
      <c r="M410" s="16" t="str">
        <f>IF(ISBLANK(ToxData!BO410),"",ToxData!BO410)</f>
        <v/>
      </c>
      <c r="N410" s="16" t="str">
        <f>IF(ISBLANK(ToxData!AY410),"",ToxData!AY410)</f>
        <v/>
      </c>
      <c r="O410" s="16" t="str">
        <f>IF(ISBLANK(ToxData!AZ410),"",ToxData!AZ410)</f>
        <v/>
      </c>
    </row>
    <row r="411" spans="1:15" ht="28.8" hidden="1">
      <c r="A411" t="str">
        <f>IF(ISBLANK(ToxData!B411),"",ToxData!B411)</f>
        <v>68631-49-2</v>
      </c>
      <c r="B411" s="94" t="str">
        <f>IF(ISBLANK(ToxData!C411),"",ToxData!C411)</f>
        <v>PBDE-153 [2,2',4,4',5,5'-hexabromodiphenyl ether]</v>
      </c>
      <c r="E411" s="123" t="str">
        <f>IF(ISBLANK(ToxData!BD411),"",ToxData!BD411)</f>
        <v>--</v>
      </c>
      <c r="F411" s="193" t="str">
        <f t="shared" si="18"/>
        <v>--</v>
      </c>
      <c r="G411" s="124" t="str">
        <f>IF(ToxData!BE411="A", "A", IF(ToxData!BF411="--","--", IF(ToxData!BF411="","", ToxData!BF411)))</f>
        <v>--</v>
      </c>
      <c r="H411" s="123" t="str">
        <f>IF(ISBLANK(ToxData!BH411),"",ToxData!BH411)</f>
        <v>--</v>
      </c>
      <c r="I411" s="193" t="str">
        <f t="shared" si="19"/>
        <v>--</v>
      </c>
      <c r="J411" s="124" t="str">
        <f>IF(ToxData!BI411="A", "A", IF(ToxData!BJ411="--","--", IF(ToxData!BJ411="","", ToxData!BJ411)))</f>
        <v>--</v>
      </c>
      <c r="K411" s="120" t="str">
        <f>IF(ISBLANK(ToxData!BN411),"",ToxData!BN411)</f>
        <v/>
      </c>
      <c r="L411" s="193" t="str">
        <f t="shared" si="20"/>
        <v>--</v>
      </c>
      <c r="M411" s="16" t="str">
        <f>IF(ISBLANK(ToxData!BO411),"",ToxData!BO411)</f>
        <v/>
      </c>
      <c r="N411" s="16" t="str">
        <f>IF(ISBLANK(ToxData!AY411),"",ToxData!AY411)</f>
        <v/>
      </c>
      <c r="O411" s="16" t="str">
        <f>IF(ISBLANK(ToxData!AZ411),"",ToxData!AZ411)</f>
        <v/>
      </c>
    </row>
    <row r="412" spans="1:15" ht="28.8" hidden="1">
      <c r="A412" t="str">
        <f>IF(ISBLANK(ToxData!B412),"",ToxData!B412)</f>
        <v>17026-58-4</v>
      </c>
      <c r="B412" s="94" t="str">
        <f>IF(ISBLANK(ToxData!C412),"",ToxData!C412)</f>
        <v xml:space="preserve">PBDE-154 [2,2’,4,4’,5,6’-Hexabromodiphenyl ether] </v>
      </c>
      <c r="E412" s="123" t="str">
        <f>IF(ISBLANK(ToxData!BD412),"",ToxData!BD412)</f>
        <v>--</v>
      </c>
      <c r="F412" s="193" t="str">
        <f t="shared" si="18"/>
        <v>--</v>
      </c>
      <c r="G412" s="124" t="str">
        <f>IF(ToxData!BE412="A", "A", IF(ToxData!BF412="--","--", IF(ToxData!BF412="","", ToxData!BF412)))</f>
        <v>--</v>
      </c>
      <c r="H412" s="123" t="str">
        <f>IF(ISBLANK(ToxData!BH412),"",ToxData!BH412)</f>
        <v>--</v>
      </c>
      <c r="I412" s="193" t="str">
        <f t="shared" si="19"/>
        <v>--</v>
      </c>
      <c r="J412" s="124" t="str">
        <f>IF(ToxData!BI412="A", "A", IF(ToxData!BJ412="--","--", IF(ToxData!BJ412="","", ToxData!BJ412)))</f>
        <v>--</v>
      </c>
      <c r="K412" s="120" t="str">
        <f>IF(ISBLANK(ToxData!BN412),"",ToxData!BN412)</f>
        <v/>
      </c>
      <c r="L412" s="193" t="str">
        <f t="shared" si="20"/>
        <v>--</v>
      </c>
      <c r="M412" s="16" t="str">
        <f>IF(ISBLANK(ToxData!BO412),"",ToxData!BO412)</f>
        <v/>
      </c>
      <c r="N412" s="16" t="str">
        <f>IF(ISBLANK(ToxData!AY412),"",ToxData!AY412)</f>
        <v/>
      </c>
      <c r="O412" s="16" t="str">
        <f>IF(ISBLANK(ToxData!AZ412),"",ToxData!AZ412)</f>
        <v/>
      </c>
    </row>
    <row r="413" spans="1:15" ht="28.8" hidden="1">
      <c r="A413" t="str">
        <f>IF(ISBLANK(ToxData!B413),"",ToxData!B413)</f>
        <v>68928-80-3</v>
      </c>
      <c r="B413" s="94" t="str">
        <f>IF(ISBLANK(ToxData!C413),"",ToxData!C413)</f>
        <v xml:space="preserve">PBDE-185 [2,2',3,4,4',5',6-Heptabromodiphenyl ether] </v>
      </c>
      <c r="E413" s="123" t="str">
        <f>IF(ISBLANK(ToxData!BD413),"",ToxData!BD413)</f>
        <v>--</v>
      </c>
      <c r="F413" s="193" t="str">
        <f t="shared" si="18"/>
        <v>--</v>
      </c>
      <c r="G413" s="124" t="str">
        <f>IF(ToxData!BE413="A", "A", IF(ToxData!BF413="--","--", IF(ToxData!BF413="","", ToxData!BF413)))</f>
        <v>--</v>
      </c>
      <c r="H413" s="123" t="str">
        <f>IF(ISBLANK(ToxData!BH413),"",ToxData!BH413)</f>
        <v>--</v>
      </c>
      <c r="I413" s="193" t="str">
        <f t="shared" si="19"/>
        <v>--</v>
      </c>
      <c r="J413" s="124" t="str">
        <f>IF(ToxData!BI413="A", "A", IF(ToxData!BJ413="--","--", IF(ToxData!BJ413="","", ToxData!BJ413)))</f>
        <v>--</v>
      </c>
      <c r="K413" s="120" t="str">
        <f>IF(ISBLANK(ToxData!BN413),"",ToxData!BN413)</f>
        <v/>
      </c>
      <c r="L413" s="193" t="str">
        <f t="shared" si="20"/>
        <v>--</v>
      </c>
      <c r="M413" s="16" t="str">
        <f>IF(ISBLANK(ToxData!BO413),"",ToxData!BO413)</f>
        <v/>
      </c>
      <c r="N413" s="16" t="str">
        <f>IF(ISBLANK(ToxData!AY413),"",ToxData!AY413)</f>
        <v/>
      </c>
      <c r="O413" s="16" t="str">
        <f>IF(ISBLANK(ToxData!AZ413),"",ToxData!AZ413)</f>
        <v/>
      </c>
    </row>
    <row r="414" spans="1:15" ht="28.8" hidden="1">
      <c r="A414" t="str">
        <f>IF(ISBLANK(ToxData!B414),"",ToxData!B414)</f>
        <v>1163-19-5</v>
      </c>
      <c r="B414" s="94" t="str">
        <f>IF(ISBLANK(ToxData!C414),"",ToxData!C414)</f>
        <v xml:space="preserve">PBDE-209 [Decabromodiphenyl ether] </v>
      </c>
      <c r="E414" s="123" t="str">
        <f>IF(ISBLANK(ToxData!BD414),"",ToxData!BD414)</f>
        <v>--</v>
      </c>
      <c r="F414" s="193" t="str">
        <f t="shared" si="18"/>
        <v>--</v>
      </c>
      <c r="G414" s="124" t="str">
        <f>IF(ToxData!BE414="A", "A", IF(ToxData!BF414="--","--", IF(ToxData!BF414="","", ToxData!BF414)))</f>
        <v>--</v>
      </c>
      <c r="H414" s="123" t="str">
        <f>IF(ISBLANK(ToxData!BH414),"",ToxData!BH414)</f>
        <v>--</v>
      </c>
      <c r="I414" s="193" t="str">
        <f t="shared" si="19"/>
        <v>--</v>
      </c>
      <c r="J414" s="124" t="str">
        <f>IF(ToxData!BI414="A", "A", IF(ToxData!BJ414="--","--", IF(ToxData!BJ414="","", ToxData!BJ414)))</f>
        <v>--</v>
      </c>
      <c r="K414" s="120" t="str">
        <f>IF(ISBLANK(ToxData!BN414),"",ToxData!BN414)</f>
        <v/>
      </c>
      <c r="L414" s="193" t="str">
        <f t="shared" si="20"/>
        <v>--</v>
      </c>
      <c r="M414" s="16" t="str">
        <f>IF(ISBLANK(ToxData!BO414),"",ToxData!BO414)</f>
        <v/>
      </c>
      <c r="N414" s="16" t="str">
        <f>IF(ISBLANK(ToxData!AY414),"",ToxData!AY414)</f>
        <v/>
      </c>
      <c r="O414" s="16" t="str">
        <f>IF(ISBLANK(ToxData!AZ414),"",ToxData!AZ414)</f>
        <v/>
      </c>
    </row>
    <row r="415" spans="1:15">
      <c r="A415" t="str">
        <f>IF(ISBLANK(ToxData!B415),"",ToxData!B415)</f>
        <v>1336-36-3</v>
      </c>
      <c r="B415" s="94" t="str">
        <f>IF(ISBLANK(ToxData!C415),"",ToxData!C415)</f>
        <v>Polychlorinated biphenyls (PCBs)</v>
      </c>
      <c r="D415" s="61" t="str">
        <f>IF(ToxData!D415="","--",ToxData!D415)</f>
        <v>--</v>
      </c>
      <c r="E415" s="123">
        <f>IF(ISBLANK(ToxData!BD415),"",ToxData!BD415)</f>
        <v>9.9999999999999985E-3</v>
      </c>
      <c r="F415" s="193">
        <f t="shared" si="18"/>
        <v>0.01</v>
      </c>
      <c r="G415" s="124" t="str">
        <f>IF(ToxData!BE415="A", "A", IF(ToxData!BF415="--","--", IF(ToxData!BF415="","", ToxData!BF415)))</f>
        <v>A</v>
      </c>
      <c r="H415" s="123" t="str">
        <f>IF(ISBLANK(ToxData!BH415),"",ToxData!BH415)</f>
        <v>--</v>
      </c>
      <c r="I415" s="193" t="str">
        <f t="shared" si="19"/>
        <v>--</v>
      </c>
      <c r="J415" s="124" t="str">
        <f>IF(ToxData!BI415="A", "A", IF(ToxData!BJ415="--","--", IF(ToxData!BJ415="","", ToxData!BJ415)))</f>
        <v>--</v>
      </c>
      <c r="K415" s="120" t="str">
        <f>IF(ISBLANK(ToxData!BN415),"",ToxData!BN415)</f>
        <v/>
      </c>
      <c r="L415" s="193" t="str">
        <f t="shared" si="20"/>
        <v>--</v>
      </c>
      <c r="M415" s="16" t="str">
        <f>IF(ISBLANK(ToxData!BO415),"",ToxData!BO415)</f>
        <v/>
      </c>
      <c r="N415" s="16">
        <f>IF(ISBLANK(ToxData!AY415),"",ToxData!AY415)</f>
        <v>1</v>
      </c>
      <c r="O415" s="16">
        <f>IF(ISBLANK(ToxData!AZ415),"",ToxData!AZ415)</f>
        <v>1</v>
      </c>
    </row>
    <row r="416" spans="1:15" ht="28.8">
      <c r="A416">
        <f>IF(ISBLANK(ToxData!B416),"",ToxData!B416)</f>
        <v>645</v>
      </c>
      <c r="B416" s="94" t="str">
        <f>IF(ISBLANK(ToxData!C416),"",ToxData!C416)</f>
        <v>Polychlorinated biphenyls (PCBs) TEQ</v>
      </c>
      <c r="C416" s="61" t="s">
        <v>1149</v>
      </c>
      <c r="D416" s="61" t="str">
        <f>IF(ToxData!D416="","--",ToxData!D416)</f>
        <v>HI3</v>
      </c>
      <c r="E416" s="123">
        <f>IF(ISBLANK(ToxData!BD416),"",ToxData!BD416)</f>
        <v>2.6315789473684208E-8</v>
      </c>
      <c r="F416" s="217">
        <f t="shared" si="18"/>
        <v>2.6000000000000001E-8</v>
      </c>
      <c r="G416" s="124" t="str">
        <f>IF(ToxData!BE416="A", "A", IF(ToxData!BF416="--","--", IF(ToxData!BF416="","", ToxData!BF416)))</f>
        <v>A</v>
      </c>
      <c r="H416" s="123">
        <f>IF(ISBLANK(ToxData!BH416),"",ToxData!BH416)</f>
        <v>4.0000000000000003E-5</v>
      </c>
      <c r="I416" s="193">
        <f t="shared" si="19"/>
        <v>4.0000000000000003E-5</v>
      </c>
      <c r="J416" s="124" t="str">
        <f>IF(ToxData!BI416="A", "A", IF(ToxData!BJ416="--","--", IF(ToxData!BJ416="","", ToxData!BJ416)))</f>
        <v>O</v>
      </c>
      <c r="K416" s="120" t="str">
        <f>IF(ISBLANK(ToxData!BN416),"",ToxData!BN416)</f>
        <v/>
      </c>
      <c r="L416" s="193" t="str">
        <f t="shared" si="20"/>
        <v>--</v>
      </c>
      <c r="M416" s="16" t="str">
        <f>IF(ISBLANK(ToxData!BO416),"",ToxData!BO416)</f>
        <v/>
      </c>
      <c r="N416" s="16">
        <f>IF(ISBLANK(ToxData!AY416),"",ToxData!AY416)</f>
        <v>1</v>
      </c>
      <c r="O416" s="16">
        <f>IF(ISBLANK(ToxData!AZ416),"",ToxData!AZ416)</f>
        <v>1</v>
      </c>
    </row>
    <row r="417" spans="1:15" hidden="1">
      <c r="A417" t="str">
        <f>IF(ISBLANK(ToxData!B417),"",ToxData!B417)</f>
        <v>34883-43-7</v>
      </c>
      <c r="B417" s="94" t="str">
        <f>IF(ISBLANK(ToxData!C417),"",ToxData!C417)</f>
        <v>PCB-8 [2,4'-dichlorobiphenyl]</v>
      </c>
      <c r="E417" s="123" t="str">
        <f>IF(ISBLANK(ToxData!BD417),"",ToxData!BD417)</f>
        <v>--</v>
      </c>
      <c r="F417" s="193" t="str">
        <f t="shared" si="18"/>
        <v>--</v>
      </c>
      <c r="G417" s="124" t="str">
        <f>IF(ToxData!BE417="A", "A", IF(ToxData!BF417="--","--", IF(ToxData!BF417="","", ToxData!BF417)))</f>
        <v>--</v>
      </c>
      <c r="H417" s="123" t="str">
        <f>IF(ISBLANK(ToxData!BH417),"",ToxData!BH417)</f>
        <v>--</v>
      </c>
      <c r="I417" s="193" t="str">
        <f t="shared" si="19"/>
        <v>--</v>
      </c>
      <c r="J417" s="124" t="str">
        <f>IF(ToxData!BI417="A", "A", IF(ToxData!BJ417="--","--", IF(ToxData!BJ417="","", ToxData!BJ417)))</f>
        <v>--</v>
      </c>
      <c r="K417" s="120" t="str">
        <f>IF(ISBLANK(ToxData!BN417),"",ToxData!BN417)</f>
        <v/>
      </c>
      <c r="L417" s="193" t="str">
        <f t="shared" si="20"/>
        <v>--</v>
      </c>
      <c r="M417" s="16" t="str">
        <f>IF(ISBLANK(ToxData!BO417),"",ToxData!BO417)</f>
        <v/>
      </c>
      <c r="N417" s="16" t="str">
        <f>IF(ISBLANK(ToxData!AY417),"",ToxData!AY417)</f>
        <v/>
      </c>
      <c r="O417" s="16" t="str">
        <f>IF(ISBLANK(ToxData!AZ417),"",ToxData!AZ417)</f>
        <v/>
      </c>
    </row>
    <row r="418" spans="1:15" hidden="1">
      <c r="A418" t="str">
        <f>IF(ISBLANK(ToxData!B418),"",ToxData!B418)</f>
        <v>37680-65-2</v>
      </c>
      <c r="B418" s="94" t="str">
        <f>IF(ISBLANK(ToxData!C418),"",ToxData!C418)</f>
        <v>PCB 18 [2,2',5-trichlorobiphenyl]</v>
      </c>
      <c r="E418" s="123" t="str">
        <f>IF(ISBLANK(ToxData!BD418),"",ToxData!BD418)</f>
        <v>--</v>
      </c>
      <c r="F418" s="193" t="str">
        <f t="shared" si="18"/>
        <v>--</v>
      </c>
      <c r="G418" s="124" t="str">
        <f>IF(ToxData!BE418="A", "A", IF(ToxData!BF418="--","--", IF(ToxData!BF418="","", ToxData!BF418)))</f>
        <v>--</v>
      </c>
      <c r="H418" s="123" t="str">
        <f>IF(ISBLANK(ToxData!BH418),"",ToxData!BH418)</f>
        <v>--</v>
      </c>
      <c r="I418" s="193" t="str">
        <f t="shared" si="19"/>
        <v>--</v>
      </c>
      <c r="J418" s="124" t="str">
        <f>IF(ToxData!BI418="A", "A", IF(ToxData!BJ418="--","--", IF(ToxData!BJ418="","", ToxData!BJ418)))</f>
        <v>--</v>
      </c>
      <c r="K418" s="120" t="str">
        <f>IF(ISBLANK(ToxData!BN418),"",ToxData!BN418)</f>
        <v/>
      </c>
      <c r="L418" s="193" t="str">
        <f t="shared" si="20"/>
        <v>--</v>
      </c>
      <c r="M418" s="16" t="str">
        <f>IF(ISBLANK(ToxData!BO418),"",ToxData!BO418)</f>
        <v/>
      </c>
      <c r="N418" s="16" t="str">
        <f>IF(ISBLANK(ToxData!AY418),"",ToxData!AY418)</f>
        <v/>
      </c>
      <c r="O418" s="16" t="str">
        <f>IF(ISBLANK(ToxData!AZ418),"",ToxData!AZ418)</f>
        <v/>
      </c>
    </row>
    <row r="419" spans="1:15" hidden="1">
      <c r="A419" t="str">
        <f>IF(ISBLANK(ToxData!B419),"",ToxData!B419)</f>
        <v>7012-37-5</v>
      </c>
      <c r="B419" s="94" t="str">
        <f>IF(ISBLANK(ToxData!C419),"",ToxData!C419)</f>
        <v xml:space="preserve">PCB-28 [2,4,4'-trichlorobiphenyl] </v>
      </c>
      <c r="E419" s="123" t="str">
        <f>IF(ISBLANK(ToxData!BD419),"",ToxData!BD419)</f>
        <v>--</v>
      </c>
      <c r="F419" s="193" t="str">
        <f t="shared" si="18"/>
        <v>--</v>
      </c>
      <c r="G419" s="124" t="str">
        <f>IF(ToxData!BE419="A", "A", IF(ToxData!BF419="--","--", IF(ToxData!BF419="","", ToxData!BF419)))</f>
        <v>--</v>
      </c>
      <c r="H419" s="123" t="str">
        <f>IF(ISBLANK(ToxData!BH419),"",ToxData!BH419)</f>
        <v>--</v>
      </c>
      <c r="I419" s="193" t="str">
        <f t="shared" si="19"/>
        <v>--</v>
      </c>
      <c r="J419" s="124" t="str">
        <f>IF(ToxData!BI419="A", "A", IF(ToxData!BJ419="--","--", IF(ToxData!BJ419="","", ToxData!BJ419)))</f>
        <v>--</v>
      </c>
      <c r="K419" s="120" t="str">
        <f>IF(ISBLANK(ToxData!BN419),"",ToxData!BN419)</f>
        <v/>
      </c>
      <c r="L419" s="193" t="str">
        <f t="shared" si="20"/>
        <v>--</v>
      </c>
      <c r="M419" s="16" t="str">
        <f>IF(ISBLANK(ToxData!BO419),"",ToxData!BO419)</f>
        <v/>
      </c>
      <c r="N419" s="16" t="str">
        <f>IF(ISBLANK(ToxData!AY419),"",ToxData!AY419)</f>
        <v/>
      </c>
      <c r="O419" s="16" t="str">
        <f>IF(ISBLANK(ToxData!AZ419),"",ToxData!AZ419)</f>
        <v/>
      </c>
    </row>
    <row r="420" spans="1:15" ht="28.8" hidden="1">
      <c r="A420" t="str">
        <f>IF(ISBLANK(ToxData!B420),"",ToxData!B420)</f>
        <v>41464-39-5</v>
      </c>
      <c r="B420" s="94" t="str">
        <f>IF(ISBLANK(ToxData!C420),"",ToxData!C420)</f>
        <v>PCB-44 [2,2',3,5'-tetrachlorobiphenyl]</v>
      </c>
      <c r="E420" s="123" t="str">
        <f>IF(ISBLANK(ToxData!BD420),"",ToxData!BD420)</f>
        <v>--</v>
      </c>
      <c r="F420" s="193" t="str">
        <f t="shared" si="18"/>
        <v>--</v>
      </c>
      <c r="G420" s="124" t="str">
        <f>IF(ToxData!BE420="A", "A", IF(ToxData!BF420="--","--", IF(ToxData!BF420="","", ToxData!BF420)))</f>
        <v>--</v>
      </c>
      <c r="H420" s="123" t="str">
        <f>IF(ISBLANK(ToxData!BH420),"",ToxData!BH420)</f>
        <v>--</v>
      </c>
      <c r="I420" s="193" t="str">
        <f t="shared" si="19"/>
        <v>--</v>
      </c>
      <c r="J420" s="124" t="str">
        <f>IF(ToxData!BI420="A", "A", IF(ToxData!BJ420="--","--", IF(ToxData!BJ420="","", ToxData!BJ420)))</f>
        <v>--</v>
      </c>
      <c r="K420" s="120" t="str">
        <f>IF(ISBLANK(ToxData!BN420),"",ToxData!BN420)</f>
        <v/>
      </c>
      <c r="L420" s="193" t="str">
        <f t="shared" si="20"/>
        <v>--</v>
      </c>
      <c r="M420" s="16" t="str">
        <f>IF(ISBLANK(ToxData!BO420),"",ToxData!BO420)</f>
        <v/>
      </c>
      <c r="N420" s="16" t="str">
        <f>IF(ISBLANK(ToxData!AY420),"",ToxData!AY420)</f>
        <v/>
      </c>
      <c r="O420" s="16" t="str">
        <f>IF(ISBLANK(ToxData!AZ420),"",ToxData!AZ420)</f>
        <v/>
      </c>
    </row>
    <row r="421" spans="1:15" ht="28.8" hidden="1">
      <c r="A421" t="str">
        <f>IF(ISBLANK(ToxData!B421),"",ToxData!B421)</f>
        <v>35693-99-3</v>
      </c>
      <c r="B421" s="94" t="str">
        <f>IF(ISBLANK(ToxData!C421),"",ToxData!C421)</f>
        <v xml:space="preserve">PCB-52 [2,2',5,5'-tetrachlorobiphenyl] </v>
      </c>
      <c r="E421" s="123" t="str">
        <f>IF(ISBLANK(ToxData!BD421),"",ToxData!BD421)</f>
        <v>--</v>
      </c>
      <c r="F421" s="193" t="str">
        <f t="shared" si="18"/>
        <v>--</v>
      </c>
      <c r="G421" s="124" t="str">
        <f>IF(ToxData!BE421="A", "A", IF(ToxData!BF421="--","--", IF(ToxData!BF421="","", ToxData!BF421)))</f>
        <v>--</v>
      </c>
      <c r="H421" s="123" t="str">
        <f>IF(ISBLANK(ToxData!BH421),"",ToxData!BH421)</f>
        <v>--</v>
      </c>
      <c r="I421" s="193" t="str">
        <f t="shared" si="19"/>
        <v>--</v>
      </c>
      <c r="J421" s="124" t="str">
        <f>IF(ToxData!BI421="A", "A", IF(ToxData!BJ421="--","--", IF(ToxData!BJ421="","", ToxData!BJ421)))</f>
        <v>--</v>
      </c>
      <c r="K421" s="120" t="str">
        <f>IF(ISBLANK(ToxData!BN421),"",ToxData!BN421)</f>
        <v/>
      </c>
      <c r="L421" s="193" t="str">
        <f t="shared" si="20"/>
        <v>--</v>
      </c>
      <c r="M421" s="16" t="str">
        <f>IF(ISBLANK(ToxData!BO421),"",ToxData!BO421)</f>
        <v/>
      </c>
      <c r="N421" s="16" t="str">
        <f>IF(ISBLANK(ToxData!AY421),"",ToxData!AY421)</f>
        <v/>
      </c>
      <c r="O421" s="16" t="str">
        <f>IF(ISBLANK(ToxData!AZ421),"",ToxData!AZ421)</f>
        <v/>
      </c>
    </row>
    <row r="422" spans="1:15" ht="28.8" hidden="1">
      <c r="A422" t="str">
        <f>IF(ISBLANK(ToxData!B422),"",ToxData!B422)</f>
        <v>32598-10-0</v>
      </c>
      <c r="B422" s="94" t="str">
        <f>IF(ISBLANK(ToxData!C422),"",ToxData!C422)</f>
        <v>PCB-66 [2,3',4,4'-tetrachlorobiphenyl]</v>
      </c>
      <c r="E422" s="123" t="str">
        <f>IF(ISBLANK(ToxData!BD422),"",ToxData!BD422)</f>
        <v>--</v>
      </c>
      <c r="F422" s="193" t="str">
        <f t="shared" si="18"/>
        <v>--</v>
      </c>
      <c r="G422" s="124" t="str">
        <f>IF(ToxData!BE422="A", "A", IF(ToxData!BF422="--","--", IF(ToxData!BF422="","", ToxData!BF422)))</f>
        <v>--</v>
      </c>
      <c r="H422" s="123" t="str">
        <f>IF(ISBLANK(ToxData!BH422),"",ToxData!BH422)</f>
        <v>--</v>
      </c>
      <c r="I422" s="193" t="str">
        <f t="shared" si="19"/>
        <v>--</v>
      </c>
      <c r="J422" s="124" t="str">
        <f>IF(ToxData!BI422="A", "A", IF(ToxData!BJ422="--","--", IF(ToxData!BJ422="","", ToxData!BJ422)))</f>
        <v>--</v>
      </c>
      <c r="K422" s="120" t="str">
        <f>IF(ISBLANK(ToxData!BN422),"",ToxData!BN422)</f>
        <v/>
      </c>
      <c r="L422" s="193" t="str">
        <f t="shared" si="20"/>
        <v>--</v>
      </c>
      <c r="M422" s="16" t="str">
        <f>IF(ISBLANK(ToxData!BO422),"",ToxData!BO422)</f>
        <v/>
      </c>
      <c r="N422" s="16" t="str">
        <f>IF(ISBLANK(ToxData!AY422),"",ToxData!AY422)</f>
        <v/>
      </c>
      <c r="O422" s="16" t="str">
        <f>IF(ISBLANK(ToxData!AZ422),"",ToxData!AZ422)</f>
        <v/>
      </c>
    </row>
    <row r="423" spans="1:15" ht="28.8">
      <c r="A423" t="str">
        <f>IF(ISBLANK(ToxData!B423),"",ToxData!B423)</f>
        <v>32598-13-3</v>
      </c>
      <c r="B423" s="94" t="str">
        <f>IF(ISBLANK(ToxData!C423),"",ToxData!C423)</f>
        <v>PCB 77 [3,3',4,4'-tetrachlorobiphenyl]</v>
      </c>
      <c r="C423" s="61" t="s">
        <v>1149</v>
      </c>
      <c r="D423" s="61" t="str">
        <f>IF(ToxData!D423="","--",ToxData!D423)</f>
        <v>HI3</v>
      </c>
      <c r="E423" s="123">
        <f>IF(ISBLANK(ToxData!BD423),"",ToxData!BD423)</f>
        <v>2.6315789473684205E-4</v>
      </c>
      <c r="F423" s="193">
        <f t="shared" si="18"/>
        <v>2.5999999999999998E-4</v>
      </c>
      <c r="G423" s="124" t="str">
        <f>IF(ToxData!BE423="A", "A", IF(ToxData!BF423="--","--", IF(ToxData!BF423="","", ToxData!BF423)))</f>
        <v>O</v>
      </c>
      <c r="H423" s="123">
        <f>IF(ISBLANK(ToxData!BH423),"",ToxData!BH423)</f>
        <v>0.4</v>
      </c>
      <c r="I423" s="193">
        <f t="shared" si="19"/>
        <v>0.4</v>
      </c>
      <c r="J423" s="124" t="str">
        <f>IF(ToxData!BI423="A", "A", IF(ToxData!BJ423="--","--", IF(ToxData!BJ423="","", ToxData!BJ423)))</f>
        <v>O</v>
      </c>
      <c r="K423" s="120" t="str">
        <f>IF(ISBLANK(ToxData!BN423),"",ToxData!BN423)</f>
        <v/>
      </c>
      <c r="L423" s="193" t="str">
        <f t="shared" si="20"/>
        <v>--</v>
      </c>
      <c r="M423" s="16" t="str">
        <f>IF(ISBLANK(ToxData!BO423),"",ToxData!BO423)</f>
        <v/>
      </c>
      <c r="N423" s="16">
        <f>IF(ISBLANK(ToxData!AY423),"",ToxData!AY423)</f>
        <v>1</v>
      </c>
      <c r="O423" s="16">
        <f>IF(ISBLANK(ToxData!AZ423),"",ToxData!AZ423)</f>
        <v>1</v>
      </c>
    </row>
    <row r="424" spans="1:15">
      <c r="A424" t="str">
        <f>IF(ISBLANK(ToxData!B424),"",ToxData!B424)</f>
        <v>70362-50-4</v>
      </c>
      <c r="B424" s="94" t="str">
        <f>IF(ISBLANK(ToxData!C424),"",ToxData!C424)</f>
        <v>PCB 81 [3,4,4',5-tetrachlorobiphenyl]</v>
      </c>
      <c r="C424" s="61" t="s">
        <v>1149</v>
      </c>
      <c r="D424" s="61" t="str">
        <f>IF(ToxData!D424="","--",ToxData!D424)</f>
        <v>HI3</v>
      </c>
      <c r="E424" s="123">
        <f>IF(ISBLANK(ToxData!BD424),"",ToxData!BD424)</f>
        <v>8.7719298245614029E-5</v>
      </c>
      <c r="F424" s="217">
        <f t="shared" si="18"/>
        <v>8.7999999999999998E-5</v>
      </c>
      <c r="G424" s="124" t="s">
        <v>1389</v>
      </c>
      <c r="H424" s="123">
        <f>IF(ISBLANK(ToxData!BH424),"",ToxData!BH424)</f>
        <v>0.13</v>
      </c>
      <c r="I424" s="193">
        <f t="shared" si="19"/>
        <v>0.13</v>
      </c>
      <c r="J424" s="124" t="str">
        <f>IF(ToxData!BI424="A", "A", IF(ToxData!BJ424="--","--", IF(ToxData!BJ424="","", ToxData!BJ424)))</f>
        <v>O</v>
      </c>
      <c r="K424" s="120" t="str">
        <f>IF(ISBLANK(ToxData!BN424),"",ToxData!BN424)</f>
        <v/>
      </c>
      <c r="L424" s="193" t="str">
        <f t="shared" si="20"/>
        <v>--</v>
      </c>
      <c r="M424" s="16" t="str">
        <f>IF(ISBLANK(ToxData!BO424),"",ToxData!BO424)</f>
        <v/>
      </c>
      <c r="N424" s="16">
        <f>IF(ISBLANK(ToxData!AY424),"",ToxData!AY424)</f>
        <v>1</v>
      </c>
      <c r="O424" s="16">
        <f>IF(ISBLANK(ToxData!AZ424),"",ToxData!AZ424)</f>
        <v>1</v>
      </c>
    </row>
    <row r="425" spans="1:15" ht="28.8" hidden="1">
      <c r="A425" t="str">
        <f>IF(ISBLANK(ToxData!B425),"",ToxData!B425)</f>
        <v>37680-73-2</v>
      </c>
      <c r="B425" s="94" t="str">
        <f>IF(ISBLANK(ToxData!C425),"",ToxData!C425)</f>
        <v xml:space="preserve">PCB-101 [2,2',4,5,5'-pentachlorobiphenyl] </v>
      </c>
      <c r="E425" s="123" t="str">
        <f>IF(ISBLANK(ToxData!BD425),"",ToxData!BD425)</f>
        <v>--</v>
      </c>
      <c r="F425" s="193" t="str">
        <f t="shared" si="18"/>
        <v>--</v>
      </c>
      <c r="G425" s="124" t="str">
        <f>IF(ToxData!BE425="A", "A", IF(ToxData!BF425="--","--", IF(ToxData!BF425="","", ToxData!BF425)))</f>
        <v>--</v>
      </c>
      <c r="H425" s="123" t="str">
        <f>IF(ISBLANK(ToxData!BH425),"",ToxData!BH425)</f>
        <v>--</v>
      </c>
      <c r="I425" s="193" t="str">
        <f t="shared" si="19"/>
        <v>--</v>
      </c>
      <c r="J425" s="124" t="str">
        <f>IF(ToxData!BI425="A", "A", IF(ToxData!BJ425="--","--", IF(ToxData!BJ425="","", ToxData!BJ425)))</f>
        <v>--</v>
      </c>
      <c r="K425" s="120" t="str">
        <f>IF(ISBLANK(ToxData!BN425),"",ToxData!BN425)</f>
        <v/>
      </c>
      <c r="L425" s="193" t="str">
        <f t="shared" si="20"/>
        <v>--</v>
      </c>
      <c r="M425" s="16" t="str">
        <f>IF(ISBLANK(ToxData!BO425),"",ToxData!BO425)</f>
        <v/>
      </c>
      <c r="N425" s="16" t="str">
        <f>IF(ISBLANK(ToxData!AY425),"",ToxData!AY425)</f>
        <v/>
      </c>
      <c r="O425" s="16" t="str">
        <f>IF(ISBLANK(ToxData!AZ425),"",ToxData!AZ425)</f>
        <v/>
      </c>
    </row>
    <row r="426" spans="1:15" ht="28.8">
      <c r="A426" t="str">
        <f>IF(ISBLANK(ToxData!B426),"",ToxData!B426)</f>
        <v>32598-14-4</v>
      </c>
      <c r="B426" s="94" t="str">
        <f>IF(ISBLANK(ToxData!C426),"",ToxData!C426)</f>
        <v>PCB 105 [2,3,3',4,4'-pentachlorobiphenyl]</v>
      </c>
      <c r="C426" s="61" t="s">
        <v>1149</v>
      </c>
      <c r="D426" s="61" t="str">
        <f>IF(ToxData!D426="","--",ToxData!D426)</f>
        <v>HI3</v>
      </c>
      <c r="E426" s="123">
        <f>IF(ISBLANK(ToxData!BD426),"",ToxData!BD426)</f>
        <v>8.7719298245614026E-4</v>
      </c>
      <c r="F426" s="193">
        <f t="shared" si="18"/>
        <v>8.8000000000000003E-4</v>
      </c>
      <c r="G426" s="124" t="s">
        <v>1389</v>
      </c>
      <c r="H426" s="123">
        <f>IF(ISBLANK(ToxData!BH426),"",ToxData!BH426)</f>
        <v>1.3</v>
      </c>
      <c r="I426" s="193">
        <f t="shared" si="19"/>
        <v>1.3</v>
      </c>
      <c r="J426" s="124" t="str">
        <f>IF(ToxData!BI426="A", "A", IF(ToxData!BJ426="--","--", IF(ToxData!BJ426="","", ToxData!BJ426)))</f>
        <v>O</v>
      </c>
      <c r="K426" s="120" t="str">
        <f>IF(ISBLANK(ToxData!BN426),"",ToxData!BN426)</f>
        <v/>
      </c>
      <c r="L426" s="193" t="str">
        <f t="shared" si="20"/>
        <v>--</v>
      </c>
      <c r="M426" s="16" t="str">
        <f>IF(ISBLANK(ToxData!BO426),"",ToxData!BO426)</f>
        <v/>
      </c>
      <c r="N426" s="16">
        <f>IF(ISBLANK(ToxData!AY426),"",ToxData!AY426)</f>
        <v>1</v>
      </c>
      <c r="O426" s="16">
        <f>IF(ISBLANK(ToxData!AZ426),"",ToxData!AZ426)</f>
        <v>1</v>
      </c>
    </row>
    <row r="427" spans="1:15" ht="28.8">
      <c r="A427" t="str">
        <f>IF(ISBLANK(ToxData!B427),"",ToxData!B427)</f>
        <v>74472-37-0</v>
      </c>
      <c r="B427" s="94" t="str">
        <f>IF(ISBLANK(ToxData!C427),"",ToxData!C427)</f>
        <v>PCB 114 [2,3,4,4',5-pentachlorobiphenyl]</v>
      </c>
      <c r="C427" s="61" t="s">
        <v>1149</v>
      </c>
      <c r="D427" s="61" t="str">
        <f>IF(ToxData!D427="","--",ToxData!D427)</f>
        <v>HI3</v>
      </c>
      <c r="E427" s="123">
        <f>IF(ISBLANK(ToxData!BD427),"",ToxData!BD427)</f>
        <v>8.7719298245614026E-4</v>
      </c>
      <c r="F427" s="193">
        <f t="shared" si="18"/>
        <v>8.8000000000000003E-4</v>
      </c>
      <c r="G427" s="124" t="s">
        <v>1389</v>
      </c>
      <c r="H427" s="123">
        <f>IF(ISBLANK(ToxData!BH427),"",ToxData!BH427)</f>
        <v>1.3</v>
      </c>
      <c r="I427" s="193">
        <f t="shared" si="19"/>
        <v>1.3</v>
      </c>
      <c r="J427" s="124" t="str">
        <f>IF(ToxData!BI427="A", "A", IF(ToxData!BJ427="--","--", IF(ToxData!BJ427="","", ToxData!BJ427)))</f>
        <v>O</v>
      </c>
      <c r="K427" s="120" t="str">
        <f>IF(ISBLANK(ToxData!BN427),"",ToxData!BN427)</f>
        <v/>
      </c>
      <c r="L427" s="193" t="str">
        <f t="shared" si="20"/>
        <v>--</v>
      </c>
      <c r="M427" s="16" t="str">
        <f>IF(ISBLANK(ToxData!BO427),"",ToxData!BO427)</f>
        <v/>
      </c>
      <c r="N427" s="16">
        <f>IF(ISBLANK(ToxData!AY427),"",ToxData!AY427)</f>
        <v>1</v>
      </c>
      <c r="O427" s="16">
        <f>IF(ISBLANK(ToxData!AZ427),"",ToxData!AZ427)</f>
        <v>1</v>
      </c>
    </row>
    <row r="428" spans="1:15" ht="28.8">
      <c r="A428" t="str">
        <f>IF(ISBLANK(ToxData!B428),"",ToxData!B428)</f>
        <v>31508-00-6</v>
      </c>
      <c r="B428" s="94" t="str">
        <f>IF(ISBLANK(ToxData!C428),"",ToxData!C428)</f>
        <v>PCB 118 [2,3',4,4',5-pentachlorobiphenyl]</v>
      </c>
      <c r="C428" s="61" t="s">
        <v>1149</v>
      </c>
      <c r="D428" s="61" t="str">
        <f>IF(ToxData!D428="","--",ToxData!D428)</f>
        <v>HI3</v>
      </c>
      <c r="E428" s="123">
        <f>IF(ISBLANK(ToxData!BD428),"",ToxData!BD428)</f>
        <v>8.7719298245614026E-4</v>
      </c>
      <c r="F428" s="193">
        <f t="shared" si="18"/>
        <v>8.8000000000000003E-4</v>
      </c>
      <c r="G428" s="124" t="s">
        <v>1389</v>
      </c>
      <c r="H428" s="123">
        <f>IF(ISBLANK(ToxData!BH428),"",ToxData!BH428)</f>
        <v>1.3</v>
      </c>
      <c r="I428" s="193">
        <f t="shared" si="19"/>
        <v>1.3</v>
      </c>
      <c r="J428" s="124" t="str">
        <f>IF(ToxData!BI428="A", "A", IF(ToxData!BJ428="--","--", IF(ToxData!BJ428="","", ToxData!BJ428)))</f>
        <v>O</v>
      </c>
      <c r="K428" s="120" t="str">
        <f>IF(ISBLANK(ToxData!BN428),"",ToxData!BN428)</f>
        <v/>
      </c>
      <c r="L428" s="193" t="str">
        <f t="shared" si="20"/>
        <v>--</v>
      </c>
      <c r="M428" s="16" t="str">
        <f>IF(ISBLANK(ToxData!BO428),"",ToxData!BO428)</f>
        <v/>
      </c>
      <c r="N428" s="16">
        <f>IF(ISBLANK(ToxData!AY428),"",ToxData!AY428)</f>
        <v>1</v>
      </c>
      <c r="O428" s="16">
        <f>IF(ISBLANK(ToxData!AZ428),"",ToxData!AZ428)</f>
        <v>1</v>
      </c>
    </row>
    <row r="429" spans="1:15" ht="28.8">
      <c r="A429" t="str">
        <f>IF(ISBLANK(ToxData!B429),"",ToxData!B429)</f>
        <v>65510-44-3</v>
      </c>
      <c r="B429" s="94" t="str">
        <f>IF(ISBLANK(ToxData!C429),"",ToxData!C429)</f>
        <v>PCB 123 [2,3',4,4',5'-pentachlorobiphenyl]</v>
      </c>
      <c r="C429" s="61" t="s">
        <v>1149</v>
      </c>
      <c r="D429" s="61" t="str">
        <f>IF(ToxData!D429="","--",ToxData!D429)</f>
        <v>HI3</v>
      </c>
      <c r="E429" s="123">
        <f>IF(ISBLANK(ToxData!BD429),"",ToxData!BD429)</f>
        <v>8.7719298245614026E-4</v>
      </c>
      <c r="F429" s="193">
        <f t="shared" si="18"/>
        <v>8.8000000000000003E-4</v>
      </c>
      <c r="G429" s="124" t="s">
        <v>1389</v>
      </c>
      <c r="H429" s="123">
        <f>IF(ISBLANK(ToxData!BH429),"",ToxData!BH429)</f>
        <v>1.3</v>
      </c>
      <c r="I429" s="193">
        <f t="shared" si="19"/>
        <v>1.3</v>
      </c>
      <c r="J429" s="124" t="str">
        <f>IF(ToxData!BI429="A", "A", IF(ToxData!BJ429="--","--", IF(ToxData!BJ429="","", ToxData!BJ429)))</f>
        <v>O</v>
      </c>
      <c r="K429" s="120" t="str">
        <f>IF(ISBLANK(ToxData!BN429),"",ToxData!BN429)</f>
        <v/>
      </c>
      <c r="L429" s="193" t="str">
        <f t="shared" si="20"/>
        <v>--</v>
      </c>
      <c r="M429" s="16" t="str">
        <f>IF(ISBLANK(ToxData!BO429),"",ToxData!BO429)</f>
        <v/>
      </c>
      <c r="N429" s="16">
        <f>IF(ISBLANK(ToxData!AY429),"",ToxData!AY429)</f>
        <v>1</v>
      </c>
      <c r="O429" s="16">
        <f>IF(ISBLANK(ToxData!AZ429),"",ToxData!AZ429)</f>
        <v>1</v>
      </c>
    </row>
    <row r="430" spans="1:15" ht="28.8">
      <c r="A430" t="str">
        <f>IF(ISBLANK(ToxData!B430),"",ToxData!B430)</f>
        <v>57465-28-8</v>
      </c>
      <c r="B430" s="94" t="str">
        <f>IF(ISBLANK(ToxData!C430),"",ToxData!C430)</f>
        <v>PCB 126 [3,3',4,4',5-pentachlorobiphenyl]</v>
      </c>
      <c r="C430" s="61" t="s">
        <v>1149</v>
      </c>
      <c r="D430" s="61" t="str">
        <f>IF(ToxData!D430="","--",ToxData!D430)</f>
        <v>HI3</v>
      </c>
      <c r="E430" s="123">
        <f>IF(ISBLANK(ToxData!BD430),"",ToxData!BD430)</f>
        <v>2.6315789473684208E-7</v>
      </c>
      <c r="F430" s="217">
        <f t="shared" si="18"/>
        <v>2.6E-7</v>
      </c>
      <c r="G430" s="124" t="str">
        <f>IF(ToxData!BE430="A", "A", IF(ToxData!BF430="--","--", IF(ToxData!BF430="","", ToxData!BF430)))</f>
        <v>O</v>
      </c>
      <c r="H430" s="123">
        <f>IF(ISBLANK(ToxData!BH430),"",ToxData!BH430)</f>
        <v>4.0000000000000002E-4</v>
      </c>
      <c r="I430" s="193">
        <f t="shared" si="19"/>
        <v>4.0000000000000002E-4</v>
      </c>
      <c r="J430" s="124" t="str">
        <f>IF(ToxData!BI430="A", "A", IF(ToxData!BJ430="--","--", IF(ToxData!BJ430="","", ToxData!BJ430)))</f>
        <v>O</v>
      </c>
      <c r="K430" s="120" t="str">
        <f>IF(ISBLANK(ToxData!BN430),"",ToxData!BN430)</f>
        <v/>
      </c>
      <c r="L430" s="193" t="str">
        <f t="shared" si="20"/>
        <v>--</v>
      </c>
      <c r="M430" s="16" t="str">
        <f>IF(ISBLANK(ToxData!BO430),"",ToxData!BO430)</f>
        <v/>
      </c>
      <c r="N430" s="16">
        <f>IF(ISBLANK(ToxData!AY430),"",ToxData!AY430)</f>
        <v>1</v>
      </c>
      <c r="O430" s="16">
        <f>IF(ISBLANK(ToxData!AZ430),"",ToxData!AZ430)</f>
        <v>1</v>
      </c>
    </row>
    <row r="431" spans="1:15" ht="28.8" hidden="1">
      <c r="A431" t="str">
        <f>IF(ISBLANK(ToxData!B431),"",ToxData!B431)</f>
        <v>38380-07-3</v>
      </c>
      <c r="B431" s="94" t="str">
        <f>IF(ISBLANK(ToxData!C431),"",ToxData!C431)</f>
        <v>PCB-128 [2,2',3,3',4,4'-hexachlorobiphenyl]</v>
      </c>
      <c r="E431" s="123" t="str">
        <f>IF(ISBLANK(ToxData!BD431),"",ToxData!BD431)</f>
        <v>--</v>
      </c>
      <c r="F431" s="193" t="str">
        <f t="shared" si="18"/>
        <v>--</v>
      </c>
      <c r="G431" s="124" t="str">
        <f>IF(ToxData!BE431="A", "A", IF(ToxData!BF431="--","--", IF(ToxData!BF431="","", ToxData!BF431)))</f>
        <v>--</v>
      </c>
      <c r="H431" s="123" t="str">
        <f>IF(ISBLANK(ToxData!BH431),"",ToxData!BH431)</f>
        <v>--</v>
      </c>
      <c r="I431" s="193" t="str">
        <f t="shared" si="19"/>
        <v>--</v>
      </c>
      <c r="J431" s="124" t="str">
        <f>IF(ToxData!BI431="A", "A", IF(ToxData!BJ431="--","--", IF(ToxData!BJ431="","", ToxData!BJ431)))</f>
        <v>--</v>
      </c>
      <c r="K431" s="120" t="str">
        <f>IF(ISBLANK(ToxData!BN431),"",ToxData!BN431)</f>
        <v/>
      </c>
      <c r="L431" s="193" t="str">
        <f t="shared" si="20"/>
        <v>--</v>
      </c>
      <c r="M431" s="16" t="str">
        <f>IF(ISBLANK(ToxData!BO431),"",ToxData!BO431)</f>
        <v/>
      </c>
      <c r="N431" s="16" t="str">
        <f>IF(ISBLANK(ToxData!AY431),"",ToxData!AY431)</f>
        <v/>
      </c>
      <c r="O431" s="16" t="str">
        <f>IF(ISBLANK(ToxData!AZ431),"",ToxData!AZ431)</f>
        <v/>
      </c>
    </row>
    <row r="432" spans="1:15" ht="28.8" hidden="1">
      <c r="A432" t="str">
        <f>IF(ISBLANK(ToxData!B432),"",ToxData!B432)</f>
        <v>35065-28-2</v>
      </c>
      <c r="B432" s="94" t="str">
        <f>IF(ISBLANK(ToxData!C432),"",ToxData!C432)</f>
        <v xml:space="preserve">PCB-138 [2,2',3,4,4',5'-hexachlorobiphenyl] </v>
      </c>
      <c r="E432" s="123" t="str">
        <f>IF(ISBLANK(ToxData!BD432),"",ToxData!BD432)</f>
        <v>--</v>
      </c>
      <c r="F432" s="193" t="str">
        <f t="shared" si="18"/>
        <v>--</v>
      </c>
      <c r="G432" s="124" t="str">
        <f>IF(ToxData!BE432="A", "A", IF(ToxData!BF432="--","--", IF(ToxData!BF432="","", ToxData!BF432)))</f>
        <v>--</v>
      </c>
      <c r="H432" s="123" t="str">
        <f>IF(ISBLANK(ToxData!BH432),"",ToxData!BH432)</f>
        <v>--</v>
      </c>
      <c r="I432" s="193" t="str">
        <f t="shared" si="19"/>
        <v>--</v>
      </c>
      <c r="J432" s="124" t="str">
        <f>IF(ToxData!BI432="A", "A", IF(ToxData!BJ432="--","--", IF(ToxData!BJ432="","", ToxData!BJ432)))</f>
        <v>--</v>
      </c>
      <c r="K432" s="120" t="str">
        <f>IF(ISBLANK(ToxData!BN432),"",ToxData!BN432)</f>
        <v/>
      </c>
      <c r="L432" s="193" t="str">
        <f t="shared" si="20"/>
        <v>--</v>
      </c>
      <c r="M432" s="16" t="str">
        <f>IF(ISBLANK(ToxData!BO432),"",ToxData!BO432)</f>
        <v/>
      </c>
      <c r="N432" s="16" t="str">
        <f>IF(ISBLANK(ToxData!AY432),"",ToxData!AY432)</f>
        <v/>
      </c>
      <c r="O432" s="16" t="str">
        <f>IF(ISBLANK(ToxData!AZ432),"",ToxData!AZ432)</f>
        <v/>
      </c>
    </row>
    <row r="433" spans="1:15" ht="28.8" hidden="1">
      <c r="A433" t="str">
        <f>IF(ISBLANK(ToxData!B433),"",ToxData!B433)</f>
        <v>35065-27-1</v>
      </c>
      <c r="B433" s="94" t="str">
        <f>IF(ISBLANK(ToxData!C433),"",ToxData!C433)</f>
        <v xml:space="preserve">PCB-153 [2,2',4,4',5,5'-hexachlorobiphenyl] </v>
      </c>
      <c r="E433" s="123" t="str">
        <f>IF(ISBLANK(ToxData!BD433),"",ToxData!BD433)</f>
        <v>--</v>
      </c>
      <c r="F433" s="193" t="str">
        <f t="shared" si="18"/>
        <v>--</v>
      </c>
      <c r="G433" s="124" t="str">
        <f>IF(ToxData!BE433="A", "A", IF(ToxData!BF433="--","--", IF(ToxData!BF433="","", ToxData!BF433)))</f>
        <v>--</v>
      </c>
      <c r="H433" s="123" t="str">
        <f>IF(ISBLANK(ToxData!BH433),"",ToxData!BH433)</f>
        <v>--</v>
      </c>
      <c r="I433" s="193" t="str">
        <f t="shared" si="19"/>
        <v>--</v>
      </c>
      <c r="J433" s="124" t="str">
        <f>IF(ToxData!BI433="A", "A", IF(ToxData!BJ433="--","--", IF(ToxData!BJ433="","", ToxData!BJ433)))</f>
        <v>--</v>
      </c>
      <c r="K433" s="120" t="str">
        <f>IF(ISBLANK(ToxData!BN433),"",ToxData!BN433)</f>
        <v/>
      </c>
      <c r="L433" s="193" t="str">
        <f t="shared" si="20"/>
        <v>--</v>
      </c>
      <c r="M433" s="16" t="str">
        <f>IF(ISBLANK(ToxData!BO433),"",ToxData!BO433)</f>
        <v/>
      </c>
      <c r="N433" s="16" t="str">
        <f>IF(ISBLANK(ToxData!AY433),"",ToxData!AY433)</f>
        <v/>
      </c>
      <c r="O433" s="16" t="str">
        <f>IF(ISBLANK(ToxData!AZ433),"",ToxData!AZ433)</f>
        <v/>
      </c>
    </row>
    <row r="434" spans="1:15" ht="28.8">
      <c r="A434" t="str">
        <f>IF(ISBLANK(ToxData!B434),"",ToxData!B434)</f>
        <v>38380-08-4</v>
      </c>
      <c r="B434" s="94" t="str">
        <f>IF(ISBLANK(ToxData!C434),"",ToxData!C434)</f>
        <v>PCB 156 [2,3,3',4,4',5-hexachlorobiphenyl]</v>
      </c>
      <c r="C434" s="61" t="s">
        <v>1149</v>
      </c>
      <c r="D434" s="61" t="str">
        <f>IF(ToxData!D434="","--",ToxData!D434)</f>
        <v>HI3</v>
      </c>
      <c r="E434" s="123">
        <f>IF(ISBLANK(ToxData!BD434),"",ToxData!BD434)</f>
        <v>8.7719298245614026E-4</v>
      </c>
      <c r="F434" s="193">
        <f t="shared" si="18"/>
        <v>8.8000000000000003E-4</v>
      </c>
      <c r="G434" s="124" t="s">
        <v>1389</v>
      </c>
      <c r="H434" s="123">
        <f>IF(ISBLANK(ToxData!BH434),"",ToxData!BH434)</f>
        <v>1.3</v>
      </c>
      <c r="I434" s="193">
        <f t="shared" si="19"/>
        <v>1.3</v>
      </c>
      <c r="J434" s="124" t="str">
        <f>IF(ToxData!BI434="A", "A", IF(ToxData!BJ434="--","--", IF(ToxData!BJ434="","", ToxData!BJ434)))</f>
        <v>O</v>
      </c>
      <c r="K434" s="120" t="str">
        <f>IF(ISBLANK(ToxData!BN434),"",ToxData!BN434)</f>
        <v/>
      </c>
      <c r="L434" s="193" t="str">
        <f t="shared" si="20"/>
        <v>--</v>
      </c>
      <c r="M434" s="16" t="str">
        <f>IF(ISBLANK(ToxData!BO434),"",ToxData!BO434)</f>
        <v/>
      </c>
      <c r="N434" s="16">
        <f>IF(ISBLANK(ToxData!AY434),"",ToxData!AY434)</f>
        <v>1</v>
      </c>
      <c r="O434" s="16">
        <f>IF(ISBLANK(ToxData!AZ434),"",ToxData!AZ434)</f>
        <v>1</v>
      </c>
    </row>
    <row r="435" spans="1:15" ht="28.8">
      <c r="A435" t="str">
        <f>IF(ISBLANK(ToxData!B435),"",ToxData!B435)</f>
        <v>69782-90-7</v>
      </c>
      <c r="B435" s="94" t="str">
        <f>IF(ISBLANK(ToxData!C435),"",ToxData!C435)</f>
        <v>PCB 157 [2,3,3',4,4',5'-hexachlorobiphenyl]</v>
      </c>
      <c r="C435" s="61" t="s">
        <v>1149</v>
      </c>
      <c r="D435" s="61" t="str">
        <f>IF(ToxData!D435="","--",ToxData!D435)</f>
        <v>HI3</v>
      </c>
      <c r="E435" s="123">
        <f>IF(ISBLANK(ToxData!BD435),"",ToxData!BD435)</f>
        <v>8.7719298245614026E-4</v>
      </c>
      <c r="F435" s="193">
        <f t="shared" si="18"/>
        <v>8.8000000000000003E-4</v>
      </c>
      <c r="G435" s="124" t="s">
        <v>1389</v>
      </c>
      <c r="H435" s="123">
        <f>IF(ISBLANK(ToxData!BH435),"",ToxData!BH435)</f>
        <v>1.3</v>
      </c>
      <c r="I435" s="193">
        <f t="shared" si="19"/>
        <v>1.3</v>
      </c>
      <c r="J435" s="124" t="str">
        <f>IF(ToxData!BI435="A", "A", IF(ToxData!BJ435="--","--", IF(ToxData!BJ435="","", ToxData!BJ435)))</f>
        <v>O</v>
      </c>
      <c r="K435" s="120" t="str">
        <f>IF(ISBLANK(ToxData!BN435),"",ToxData!BN435)</f>
        <v/>
      </c>
      <c r="L435" s="193" t="str">
        <f t="shared" si="20"/>
        <v>--</v>
      </c>
      <c r="M435" s="16" t="str">
        <f>IF(ISBLANK(ToxData!BO435),"",ToxData!BO435)</f>
        <v/>
      </c>
      <c r="N435" s="16">
        <f>IF(ISBLANK(ToxData!AY435),"",ToxData!AY435)</f>
        <v>1</v>
      </c>
      <c r="O435" s="16">
        <f>IF(ISBLANK(ToxData!AZ435),"",ToxData!AZ435)</f>
        <v>1</v>
      </c>
    </row>
    <row r="436" spans="1:15" ht="28.8">
      <c r="A436" t="str">
        <f>IF(ISBLANK(ToxData!B436),"",ToxData!B436)</f>
        <v>52663-72-6</v>
      </c>
      <c r="B436" s="94" t="str">
        <f>IF(ISBLANK(ToxData!C436),"",ToxData!C436)</f>
        <v>PCB 167 [2,3',4,4',5,5'-hexachlorobiphenyl]</v>
      </c>
      <c r="C436" s="61" t="s">
        <v>1149</v>
      </c>
      <c r="D436" s="61" t="str">
        <f>IF(ToxData!D436="","--",ToxData!D436)</f>
        <v>HI3</v>
      </c>
      <c r="E436" s="123">
        <f>IF(ISBLANK(ToxData!BD436),"",ToxData!BD436)</f>
        <v>8.7719298245614026E-4</v>
      </c>
      <c r="F436" s="193">
        <f t="shared" si="18"/>
        <v>8.8000000000000003E-4</v>
      </c>
      <c r="G436" s="124" t="s">
        <v>1389</v>
      </c>
      <c r="H436" s="123">
        <f>IF(ISBLANK(ToxData!BH436),"",ToxData!BH436)</f>
        <v>1.3</v>
      </c>
      <c r="I436" s="193">
        <f t="shared" si="19"/>
        <v>1.3</v>
      </c>
      <c r="J436" s="124" t="str">
        <f>IF(ToxData!BI436="A", "A", IF(ToxData!BJ436="--","--", IF(ToxData!BJ436="","", ToxData!BJ436)))</f>
        <v>O</v>
      </c>
      <c r="K436" s="120" t="str">
        <f>IF(ISBLANK(ToxData!BN436),"",ToxData!BN436)</f>
        <v/>
      </c>
      <c r="L436" s="193" t="str">
        <f t="shared" si="20"/>
        <v>--</v>
      </c>
      <c r="M436" s="16" t="str">
        <f>IF(ISBLANK(ToxData!BO436),"",ToxData!BO436)</f>
        <v/>
      </c>
      <c r="N436" s="16">
        <f>IF(ISBLANK(ToxData!AY436),"",ToxData!AY436)</f>
        <v>1</v>
      </c>
      <c r="O436" s="16">
        <f>IF(ISBLANK(ToxData!AZ436),"",ToxData!AZ436)</f>
        <v>1</v>
      </c>
    </row>
    <row r="437" spans="1:15" ht="28.8">
      <c r="A437" t="str">
        <f>IF(ISBLANK(ToxData!B437),"",ToxData!B437)</f>
        <v>32774-16-6</v>
      </c>
      <c r="B437" s="94" t="str">
        <f>IF(ISBLANK(ToxData!C437),"",ToxData!C437)</f>
        <v>PCB 169 [3,3',4,4',5,5'-hexachlorobiphenyl]</v>
      </c>
      <c r="C437" s="61" t="s">
        <v>1149</v>
      </c>
      <c r="D437" s="61" t="str">
        <f>IF(ToxData!D437="","--",ToxData!D437)</f>
        <v>HI3</v>
      </c>
      <c r="E437" s="123">
        <f>IF(ISBLANK(ToxData!BD437),"",ToxData!BD437)</f>
        <v>8.7719298245614026E-7</v>
      </c>
      <c r="F437" s="217">
        <f t="shared" si="18"/>
        <v>8.8000000000000004E-7</v>
      </c>
      <c r="G437" s="124" t="s">
        <v>1389</v>
      </c>
      <c r="H437" s="123">
        <f>IF(ISBLANK(ToxData!BH437),"",ToxData!BH437)</f>
        <v>1.2999999999999999E-3</v>
      </c>
      <c r="I437" s="193">
        <f t="shared" si="19"/>
        <v>1.2999999999999999E-3</v>
      </c>
      <c r="J437" s="124" t="str">
        <f>IF(ToxData!BI437="A", "A", IF(ToxData!BJ437="--","--", IF(ToxData!BJ437="","", ToxData!BJ437)))</f>
        <v>O</v>
      </c>
      <c r="K437" s="120" t="str">
        <f>IF(ISBLANK(ToxData!BN437),"",ToxData!BN437)</f>
        <v/>
      </c>
      <c r="L437" s="193" t="str">
        <f t="shared" si="20"/>
        <v>--</v>
      </c>
      <c r="M437" s="16" t="str">
        <f>IF(ISBLANK(ToxData!BO437),"",ToxData!BO437)</f>
        <v/>
      </c>
      <c r="N437" s="16">
        <f>IF(ISBLANK(ToxData!AY437),"",ToxData!AY437)</f>
        <v>1</v>
      </c>
      <c r="O437" s="16">
        <f>IF(ISBLANK(ToxData!AZ437),"",ToxData!AZ437)</f>
        <v>1</v>
      </c>
    </row>
    <row r="438" spans="1:15" ht="28.8" hidden="1">
      <c r="A438" t="str">
        <f>IF(ISBLANK(ToxData!B438),"",ToxData!B438)</f>
        <v>35065-30-6</v>
      </c>
      <c r="B438" s="94" t="str">
        <f>IF(ISBLANK(ToxData!C438),"",ToxData!C438)</f>
        <v>PCB-170 [2,2',3,3',4,4',5-heptachlorobiphenyl]</v>
      </c>
      <c r="E438" s="123" t="str">
        <f>IF(ISBLANK(ToxData!BD438),"",ToxData!BD438)</f>
        <v>--</v>
      </c>
      <c r="F438" s="193" t="str">
        <f t="shared" si="18"/>
        <v>--</v>
      </c>
      <c r="G438" s="124" t="str">
        <f>IF(ToxData!BE438="A", "A", IF(ToxData!BF438="--","--", IF(ToxData!BF438="","", ToxData!BF438)))</f>
        <v>--</v>
      </c>
      <c r="H438" s="123" t="str">
        <f>IF(ISBLANK(ToxData!BH438),"",ToxData!BH438)</f>
        <v>--</v>
      </c>
      <c r="I438" s="193" t="str">
        <f t="shared" si="19"/>
        <v>--</v>
      </c>
      <c r="J438" s="124" t="str">
        <f>IF(ToxData!BI438="A", "A", IF(ToxData!BJ438="--","--", IF(ToxData!BJ438="","", ToxData!BJ438)))</f>
        <v>--</v>
      </c>
      <c r="K438" s="120" t="str">
        <f>IF(ISBLANK(ToxData!BN438),"",ToxData!BN438)</f>
        <v/>
      </c>
      <c r="L438" s="193" t="str">
        <f t="shared" si="20"/>
        <v>--</v>
      </c>
      <c r="M438" s="16" t="str">
        <f>IF(ISBLANK(ToxData!BO438),"",ToxData!BO438)</f>
        <v/>
      </c>
      <c r="N438" s="16" t="str">
        <f>IF(ISBLANK(ToxData!AY438),"",ToxData!AY438)</f>
        <v/>
      </c>
      <c r="O438" s="16" t="str">
        <f>IF(ISBLANK(ToxData!AZ438),"",ToxData!AZ438)</f>
        <v/>
      </c>
    </row>
    <row r="439" spans="1:15" ht="28.8" hidden="1">
      <c r="A439" t="str">
        <f>IF(ISBLANK(ToxData!B439),"",ToxData!B439)</f>
        <v>35065-29-3</v>
      </c>
      <c r="B439" s="94" t="str">
        <f>IF(ISBLANK(ToxData!C439),"",ToxData!C439)</f>
        <v xml:space="preserve">PCB-180 [2,2',3,4,4',5,5'-heptachlorobiphenyl] </v>
      </c>
      <c r="E439" s="123" t="str">
        <f>IF(ISBLANK(ToxData!BD439),"",ToxData!BD439)</f>
        <v>--</v>
      </c>
      <c r="F439" s="193" t="str">
        <f t="shared" si="18"/>
        <v>--</v>
      </c>
      <c r="G439" s="124" t="str">
        <f>IF(ToxData!BE439="A", "A", IF(ToxData!BF439="--","--", IF(ToxData!BF439="","", ToxData!BF439)))</f>
        <v>--</v>
      </c>
      <c r="H439" s="123" t="str">
        <f>IF(ISBLANK(ToxData!BH439),"",ToxData!BH439)</f>
        <v>--</v>
      </c>
      <c r="I439" s="193" t="str">
        <f t="shared" si="19"/>
        <v>--</v>
      </c>
      <c r="J439" s="124" t="str">
        <f>IF(ToxData!BI439="A", "A", IF(ToxData!BJ439="--","--", IF(ToxData!BJ439="","", ToxData!BJ439)))</f>
        <v>--</v>
      </c>
      <c r="K439" s="120" t="str">
        <f>IF(ISBLANK(ToxData!BN439),"",ToxData!BN439)</f>
        <v/>
      </c>
      <c r="L439" s="193" t="str">
        <f t="shared" si="20"/>
        <v>--</v>
      </c>
      <c r="M439" s="16" t="str">
        <f>IF(ISBLANK(ToxData!BO439),"",ToxData!BO439)</f>
        <v/>
      </c>
      <c r="N439" s="16" t="str">
        <f>IF(ISBLANK(ToxData!AY439),"",ToxData!AY439)</f>
        <v/>
      </c>
      <c r="O439" s="16" t="str">
        <f>IF(ISBLANK(ToxData!AZ439),"",ToxData!AZ439)</f>
        <v/>
      </c>
    </row>
    <row r="440" spans="1:15" ht="28.8" hidden="1">
      <c r="A440" t="str">
        <f>IF(ISBLANK(ToxData!B440),"",ToxData!B440)</f>
        <v>52663-68-0</v>
      </c>
      <c r="B440" s="94" t="str">
        <f>IF(ISBLANK(ToxData!C440),"",ToxData!C440)</f>
        <v>PCB-187 [2,2',3,4',5,5',6-heptachlorobiphenyl]</v>
      </c>
      <c r="E440" s="123" t="str">
        <f>IF(ISBLANK(ToxData!BD440),"",ToxData!BD440)</f>
        <v>--</v>
      </c>
      <c r="F440" s="193" t="str">
        <f t="shared" si="18"/>
        <v>--</v>
      </c>
      <c r="G440" s="124" t="str">
        <f>IF(ToxData!BE440="A", "A", IF(ToxData!BF440="--","--", IF(ToxData!BF440="","", ToxData!BF440)))</f>
        <v>--</v>
      </c>
      <c r="H440" s="123" t="str">
        <f>IF(ISBLANK(ToxData!BH440),"",ToxData!BH440)</f>
        <v>--</v>
      </c>
      <c r="I440" s="193" t="str">
        <f t="shared" si="19"/>
        <v>--</v>
      </c>
      <c r="J440" s="124" t="str">
        <f>IF(ToxData!BI440="A", "A", IF(ToxData!BJ440="--","--", IF(ToxData!BJ440="","", ToxData!BJ440)))</f>
        <v>--</v>
      </c>
      <c r="K440" s="120" t="str">
        <f>IF(ISBLANK(ToxData!BN440),"",ToxData!BN440)</f>
        <v/>
      </c>
      <c r="L440" s="193" t="str">
        <f t="shared" si="20"/>
        <v>--</v>
      </c>
      <c r="M440" s="16" t="str">
        <f>IF(ISBLANK(ToxData!BO440),"",ToxData!BO440)</f>
        <v/>
      </c>
      <c r="N440" s="16" t="str">
        <f>IF(ISBLANK(ToxData!AY440),"",ToxData!AY440)</f>
        <v/>
      </c>
      <c r="O440" s="16" t="str">
        <f>IF(ISBLANK(ToxData!AZ440),"",ToxData!AZ440)</f>
        <v/>
      </c>
    </row>
    <row r="441" spans="1:15" ht="28.8">
      <c r="A441" t="str">
        <f>IF(ISBLANK(ToxData!B441),"",ToxData!B441)</f>
        <v>39635-31-9</v>
      </c>
      <c r="B441" s="94" t="str">
        <f>IF(ISBLANK(ToxData!C441),"",ToxData!C441)</f>
        <v>PCB 189 [2,3,3',4,4',5,5'-heptachlorobiphenyl]</v>
      </c>
      <c r="C441" s="61" t="s">
        <v>1149</v>
      </c>
      <c r="D441" s="61" t="str">
        <f>IF(ToxData!D441="","--",ToxData!D441)</f>
        <v>HI3</v>
      </c>
      <c r="E441" s="123">
        <f>IF(ISBLANK(ToxData!BD441),"",ToxData!BD441)</f>
        <v>8.7719298245614026E-4</v>
      </c>
      <c r="F441" s="193">
        <f t="shared" si="18"/>
        <v>8.8000000000000003E-4</v>
      </c>
      <c r="G441" s="124" t="s">
        <v>1389</v>
      </c>
      <c r="H441" s="123">
        <f>IF(ISBLANK(ToxData!BH441),"",ToxData!BH441)</f>
        <v>1.3</v>
      </c>
      <c r="I441" s="193">
        <f t="shared" si="19"/>
        <v>1.3</v>
      </c>
      <c r="J441" s="124" t="str">
        <f>IF(ToxData!BI441="A", "A", IF(ToxData!BJ441="--","--", IF(ToxData!BJ441="","", ToxData!BJ441)))</f>
        <v>O</v>
      </c>
      <c r="K441" s="120" t="str">
        <f>IF(ISBLANK(ToxData!BN441),"",ToxData!BN441)</f>
        <v/>
      </c>
      <c r="L441" s="193" t="str">
        <f t="shared" si="20"/>
        <v>--</v>
      </c>
      <c r="M441" s="16" t="str">
        <f>IF(ISBLANK(ToxData!BO441),"",ToxData!BO441)</f>
        <v/>
      </c>
      <c r="N441" s="16">
        <f>IF(ISBLANK(ToxData!AY441),"",ToxData!AY441)</f>
        <v>1</v>
      </c>
      <c r="O441" s="16">
        <f>IF(ISBLANK(ToxData!AZ441),"",ToxData!AZ441)</f>
        <v>1</v>
      </c>
    </row>
    <row r="442" spans="1:15" ht="28.8" hidden="1">
      <c r="A442" t="str">
        <f>IF(ISBLANK(ToxData!B442),"",ToxData!B442)</f>
        <v>52663-78-2</v>
      </c>
      <c r="B442" s="94" t="str">
        <f>IF(ISBLANK(ToxData!C442),"",ToxData!C442)</f>
        <v>PCB-195 [2,2',3,3',4,4',5,6-octachlorobiphenyl]</v>
      </c>
      <c r="E442" s="123" t="str">
        <f>IF(ISBLANK(ToxData!BD442),"",ToxData!BD442)</f>
        <v>--</v>
      </c>
      <c r="F442" s="193" t="str">
        <f t="shared" si="18"/>
        <v>--</v>
      </c>
      <c r="G442" s="124" t="str">
        <f>IF(ToxData!BE442="A", "A", IF(ToxData!BF442="--","--", IF(ToxData!BF442="","", ToxData!BF442)))</f>
        <v>--</v>
      </c>
      <c r="H442" s="123" t="str">
        <f>IF(ISBLANK(ToxData!BH442),"",ToxData!BH442)</f>
        <v>--</v>
      </c>
      <c r="I442" s="193" t="str">
        <f t="shared" si="19"/>
        <v>--</v>
      </c>
      <c r="J442" s="124" t="str">
        <f>IF(ToxData!BI442="A", "A", IF(ToxData!BJ442="--","--", IF(ToxData!BJ442="","", ToxData!BJ442)))</f>
        <v>--</v>
      </c>
      <c r="K442" s="120" t="str">
        <f>IF(ISBLANK(ToxData!BN442),"",ToxData!BN442)</f>
        <v/>
      </c>
      <c r="L442" s="193" t="str">
        <f t="shared" si="20"/>
        <v>--</v>
      </c>
      <c r="M442" s="16" t="str">
        <f>IF(ISBLANK(ToxData!BO442),"",ToxData!BO442)</f>
        <v/>
      </c>
      <c r="N442" s="16" t="str">
        <f>IF(ISBLANK(ToxData!AY442),"",ToxData!AY442)</f>
        <v/>
      </c>
      <c r="O442" s="16" t="str">
        <f>IF(ISBLANK(ToxData!AZ442),"",ToxData!AZ442)</f>
        <v/>
      </c>
    </row>
    <row r="443" spans="1:15" ht="28.8" hidden="1">
      <c r="A443" t="str">
        <f>IF(ISBLANK(ToxData!B443),"",ToxData!B443)</f>
        <v>40186-72-9</v>
      </c>
      <c r="B443" s="94" t="str">
        <f>IF(ISBLANK(ToxData!C443),"",ToxData!C443)</f>
        <v>PCB-206 [2,2',3,3',4,4',5,5',6-nonachlorobiphenyl]</v>
      </c>
      <c r="E443" s="123" t="str">
        <f>IF(ISBLANK(ToxData!BD443),"",ToxData!BD443)</f>
        <v>--</v>
      </c>
      <c r="F443" s="193" t="str">
        <f t="shared" si="18"/>
        <v>--</v>
      </c>
      <c r="G443" s="124" t="str">
        <f>IF(ToxData!BE443="A", "A", IF(ToxData!BF443="--","--", IF(ToxData!BF443="","", ToxData!BF443)))</f>
        <v>--</v>
      </c>
      <c r="H443" s="123" t="str">
        <f>IF(ISBLANK(ToxData!BH443),"",ToxData!BH443)</f>
        <v>--</v>
      </c>
      <c r="I443" s="193" t="str">
        <f t="shared" si="19"/>
        <v>--</v>
      </c>
      <c r="J443" s="124" t="str">
        <f>IF(ToxData!BI443="A", "A", IF(ToxData!BJ443="--","--", IF(ToxData!BJ443="","", ToxData!BJ443)))</f>
        <v>--</v>
      </c>
      <c r="K443" s="120" t="str">
        <f>IF(ISBLANK(ToxData!BN443),"",ToxData!BN443)</f>
        <v/>
      </c>
      <c r="L443" s="193" t="str">
        <f t="shared" si="20"/>
        <v>--</v>
      </c>
      <c r="M443" s="16" t="str">
        <f>IF(ISBLANK(ToxData!BO443),"",ToxData!BO443)</f>
        <v/>
      </c>
      <c r="N443" s="16" t="str">
        <f>IF(ISBLANK(ToxData!AY443),"",ToxData!AY443)</f>
        <v/>
      </c>
      <c r="O443" s="16" t="str">
        <f>IF(ISBLANK(ToxData!AZ443),"",ToxData!AZ443)</f>
        <v/>
      </c>
    </row>
    <row r="444" spans="1:15" ht="28.8" hidden="1">
      <c r="A444" t="str">
        <f>IF(ISBLANK(ToxData!B444),"",ToxData!B444)</f>
        <v>2051-24-3</v>
      </c>
      <c r="B444" s="94" t="str">
        <f>IF(ISBLANK(ToxData!C444),"",ToxData!C444)</f>
        <v>PCB-209 [2,2'3,3',4,4',5,5',6,6 '-decachlorobiphenyl]</v>
      </c>
      <c r="E444" s="123" t="str">
        <f>IF(ISBLANK(ToxData!BD444),"",ToxData!BD444)</f>
        <v>--</v>
      </c>
      <c r="F444" s="193" t="str">
        <f t="shared" si="18"/>
        <v>--</v>
      </c>
      <c r="G444" s="124" t="str">
        <f>IF(ToxData!BE444="A", "A", IF(ToxData!BF444="--","--", IF(ToxData!BF444="","", ToxData!BF444)))</f>
        <v>--</v>
      </c>
      <c r="H444" s="123" t="str">
        <f>IF(ISBLANK(ToxData!BH444),"",ToxData!BH444)</f>
        <v>--</v>
      </c>
      <c r="I444" s="193" t="str">
        <f t="shared" si="19"/>
        <v>--</v>
      </c>
      <c r="J444" s="124" t="str">
        <f>IF(ToxData!BI444="A", "A", IF(ToxData!BJ444="--","--", IF(ToxData!BJ444="","", ToxData!BJ444)))</f>
        <v>--</v>
      </c>
      <c r="K444" s="120" t="str">
        <f>IF(ISBLANK(ToxData!BN444),"",ToxData!BN444)</f>
        <v/>
      </c>
      <c r="L444" s="193" t="str">
        <f t="shared" si="20"/>
        <v>--</v>
      </c>
      <c r="M444" s="16" t="str">
        <f>IF(ISBLANK(ToxData!BO444),"",ToxData!BO444)</f>
        <v/>
      </c>
      <c r="N444" s="16" t="str">
        <f>IF(ISBLANK(ToxData!AY444),"",ToxData!AY444)</f>
        <v/>
      </c>
      <c r="O444" s="16" t="str">
        <f>IF(ISBLANK(ToxData!AZ444),"",ToxData!AZ444)</f>
        <v/>
      </c>
    </row>
    <row r="445" spans="1:15" ht="43.2">
      <c r="A445">
        <f>IF(ISBLANK(ToxData!B445),"",ToxData!B445)</f>
        <v>646</v>
      </c>
      <c r="B445" s="94" t="str">
        <f>IF(ISBLANK(ToxData!C445),"",ToxData!C445)</f>
        <v>Polychlorinated dibenzo-p-dioxins (PCDDs) &amp; dibenzofurans (PCDFs) TEQ</v>
      </c>
      <c r="C445" s="61" t="s">
        <v>1149</v>
      </c>
      <c r="D445" s="61" t="str">
        <f>IF(ToxData!D445="","--",ToxData!D445)</f>
        <v>HI3</v>
      </c>
      <c r="E445" s="123">
        <f>IF(ISBLANK(ToxData!BD445),"",ToxData!BD445)</f>
        <v>2.6315789473684208E-8</v>
      </c>
      <c r="F445" s="217">
        <f t="shared" si="18"/>
        <v>2.6000000000000001E-8</v>
      </c>
      <c r="G445" s="124" t="str">
        <f>IF(ToxData!BE445="A", "A", IF(ToxData!BF445="--","--", IF(ToxData!BF445="","", ToxData!BF445)))</f>
        <v>A</v>
      </c>
      <c r="H445" s="123">
        <f>IF(ISBLANK(ToxData!BH445),"",ToxData!BH445)</f>
        <v>4.0000000000000003E-5</v>
      </c>
      <c r="I445" s="217">
        <f t="shared" si="19"/>
        <v>4.0000000000000003E-5</v>
      </c>
      <c r="J445" s="124" t="str">
        <f>IF(ToxData!BI445="A", "A", IF(ToxData!BJ445="--","--", IF(ToxData!BJ445="","", ToxData!BJ445)))</f>
        <v>O</v>
      </c>
      <c r="K445" s="120" t="str">
        <f>IF(ISBLANK(ToxData!BN445),"",ToxData!BN445)</f>
        <v/>
      </c>
      <c r="L445" s="193" t="str">
        <f t="shared" si="20"/>
        <v>--</v>
      </c>
      <c r="M445" s="16" t="str">
        <f>IF(ISBLANK(ToxData!BO445),"",ToxData!BO445)</f>
        <v/>
      </c>
      <c r="N445" s="16">
        <f>IF(ISBLANK(ToxData!AY445),"",ToxData!AY445)</f>
        <v>1</v>
      </c>
      <c r="O445" s="16">
        <f>IF(ISBLANK(ToxData!AZ445),"",ToxData!AZ445)</f>
        <v>1</v>
      </c>
    </row>
    <row r="446" spans="1:15" ht="28.8">
      <c r="A446" t="str">
        <f>IF(ISBLANK(ToxData!B446),"",ToxData!B446)</f>
        <v>1746-01-6</v>
      </c>
      <c r="B446" s="94" t="str">
        <f>IF(ISBLANK(ToxData!C446),"",ToxData!C446)</f>
        <v>2,3,7,8-Tetrachlorodibenzo-p-dioxin (TCDD)</v>
      </c>
      <c r="D446" s="61" t="str">
        <f>IF(ToxData!D446="","--",ToxData!D446)</f>
        <v>HI3</v>
      </c>
      <c r="E446" s="123">
        <f>IF(ISBLANK(ToxData!BD446),"",ToxData!BD446)</f>
        <v>2.6315789473684208E-8</v>
      </c>
      <c r="F446" s="217">
        <f t="shared" si="18"/>
        <v>2.6000000000000001E-8</v>
      </c>
      <c r="G446" s="124" t="str">
        <f>IF(ToxData!BE446="A", "A", IF(ToxData!BF446="--","--", IF(ToxData!BF446="","", ToxData!BF446)))</f>
        <v>O</v>
      </c>
      <c r="H446" s="123">
        <f>IF(ISBLANK(ToxData!BH446),"",ToxData!BH446)</f>
        <v>4.0000000000000003E-5</v>
      </c>
      <c r="I446" s="217">
        <f t="shared" si="19"/>
        <v>4.0000000000000003E-5</v>
      </c>
      <c r="J446" s="124" t="str">
        <f>IF(ToxData!BI446="A", "A", IF(ToxData!BJ446="--","--", IF(ToxData!BJ446="","", ToxData!BJ446)))</f>
        <v>O</v>
      </c>
      <c r="K446" s="120" t="str">
        <f>IF(ISBLANK(ToxData!BN446),"",ToxData!BN446)</f>
        <v/>
      </c>
      <c r="L446" s="193" t="str">
        <f t="shared" si="20"/>
        <v>--</v>
      </c>
      <c r="M446" s="16" t="str">
        <f>IF(ISBLANK(ToxData!BO446),"",ToxData!BO446)</f>
        <v/>
      </c>
      <c r="N446" s="16">
        <f>IF(ISBLANK(ToxData!AY446),"",ToxData!AY446)</f>
        <v>1</v>
      </c>
      <c r="O446" s="16">
        <f>IF(ISBLANK(ToxData!AZ446),"",ToxData!AZ446)</f>
        <v>1</v>
      </c>
    </row>
    <row r="447" spans="1:15" ht="28.8">
      <c r="A447" t="str">
        <f>IF(ISBLANK(ToxData!B447),"",ToxData!B447)</f>
        <v>40321-76-4</v>
      </c>
      <c r="B447" s="94" t="str">
        <f>IF(ISBLANK(ToxData!C447),"",ToxData!C447)</f>
        <v>1,2,3,7,8-Pentachlorodibenzo-p-dioxin (PeCDD)</v>
      </c>
      <c r="C447" s="61" t="s">
        <v>1149</v>
      </c>
      <c r="D447" s="61" t="str">
        <f>IF(ToxData!D447="","--",ToxData!D447)</f>
        <v>HI3</v>
      </c>
      <c r="E447" s="123">
        <f>IF(ISBLANK(ToxData!BD447),"",ToxData!BD447)</f>
        <v>2.6315789473684208E-8</v>
      </c>
      <c r="F447" s="217">
        <f t="shared" si="18"/>
        <v>2.6000000000000001E-8</v>
      </c>
      <c r="G447" s="124" t="str">
        <f>IF(ToxData!BE447="A", "A", IF(ToxData!BF447="--","--", IF(ToxData!BF447="","", ToxData!BF447)))</f>
        <v>O</v>
      </c>
      <c r="H447" s="123">
        <f>IF(ISBLANK(ToxData!BH447),"",ToxData!BH447)</f>
        <v>4.0000000000000003E-5</v>
      </c>
      <c r="I447" s="217">
        <f t="shared" si="19"/>
        <v>4.0000000000000003E-5</v>
      </c>
      <c r="J447" s="124" t="str">
        <f>IF(ToxData!BI447="A", "A", IF(ToxData!BJ447="--","--", IF(ToxData!BJ447="","", ToxData!BJ447)))</f>
        <v>O</v>
      </c>
      <c r="K447" s="120" t="str">
        <f>IF(ISBLANK(ToxData!BN447),"",ToxData!BN447)</f>
        <v/>
      </c>
      <c r="L447" s="193" t="str">
        <f t="shared" si="20"/>
        <v>--</v>
      </c>
      <c r="M447" s="16" t="str">
        <f>IF(ISBLANK(ToxData!BO447),"",ToxData!BO447)</f>
        <v/>
      </c>
      <c r="N447" s="16">
        <f>IF(ISBLANK(ToxData!AY447),"",ToxData!AY447)</f>
        <v>1</v>
      </c>
      <c r="O447" s="16">
        <f>IF(ISBLANK(ToxData!AZ447),"",ToxData!AZ447)</f>
        <v>1</v>
      </c>
    </row>
    <row r="448" spans="1:15" ht="28.8">
      <c r="A448" t="str">
        <f>IF(ISBLANK(ToxData!B448),"",ToxData!B448)</f>
        <v>39227-28-6</v>
      </c>
      <c r="B448" s="94" t="str">
        <f>IF(ISBLANK(ToxData!C448),"",ToxData!C448)</f>
        <v>1,2,3,4,7,8-Hexachlorodibenzo-p-dioxin (HxCDD)</v>
      </c>
      <c r="C448" s="61" t="s">
        <v>1149</v>
      </c>
      <c r="D448" s="61" t="str">
        <f>IF(ToxData!D448="","--",ToxData!D448)</f>
        <v>HI3</v>
      </c>
      <c r="E448" s="123">
        <f>IF(ISBLANK(ToxData!BD448),"",ToxData!BD448)</f>
        <v>2.6315789473684208E-7</v>
      </c>
      <c r="F448" s="217">
        <f t="shared" si="18"/>
        <v>2.6E-7</v>
      </c>
      <c r="G448" s="124" t="str">
        <f>IF(ToxData!BE448="A", "A", IF(ToxData!BF448="--","--", IF(ToxData!BF448="","", ToxData!BF448)))</f>
        <v>O</v>
      </c>
      <c r="H448" s="123">
        <f>IF(ISBLANK(ToxData!BH448),"",ToxData!BH448)</f>
        <v>4.0000000000000002E-4</v>
      </c>
      <c r="I448" s="193">
        <f t="shared" si="19"/>
        <v>4.0000000000000002E-4</v>
      </c>
      <c r="J448" s="124" t="str">
        <f>IF(ToxData!BI448="A", "A", IF(ToxData!BJ448="--","--", IF(ToxData!BJ448="","", ToxData!BJ448)))</f>
        <v>O</v>
      </c>
      <c r="K448" s="120" t="str">
        <f>IF(ISBLANK(ToxData!BN448),"",ToxData!BN448)</f>
        <v/>
      </c>
      <c r="L448" s="193" t="str">
        <f t="shared" si="20"/>
        <v>--</v>
      </c>
      <c r="M448" s="16" t="str">
        <f>IF(ISBLANK(ToxData!BO448),"",ToxData!BO448)</f>
        <v/>
      </c>
      <c r="N448" s="16">
        <f>IF(ISBLANK(ToxData!AY448),"",ToxData!AY448)</f>
        <v>1</v>
      </c>
      <c r="O448" s="16">
        <f>IF(ISBLANK(ToxData!AZ448),"",ToxData!AZ448)</f>
        <v>1</v>
      </c>
    </row>
    <row r="449" spans="1:15" ht="28.8">
      <c r="A449" t="str">
        <f>IF(ISBLANK(ToxData!B449),"",ToxData!B449)</f>
        <v>57653-85-7</v>
      </c>
      <c r="B449" s="94" t="str">
        <f>IF(ISBLANK(ToxData!C449),"",ToxData!C449)</f>
        <v>1,2,3,6,7,8-Hexachlorodibenzo-p-dioxin (HxCDD)</v>
      </c>
      <c r="C449" s="61" t="s">
        <v>1149</v>
      </c>
      <c r="D449" s="61" t="str">
        <f>IF(ToxData!D449="","--",ToxData!D449)</f>
        <v>HI3</v>
      </c>
      <c r="E449" s="123">
        <f>IF(ISBLANK(ToxData!BD449),"",ToxData!BD449)</f>
        <v>2.6315789473684208E-7</v>
      </c>
      <c r="F449" s="217">
        <f t="shared" si="18"/>
        <v>2.6E-7</v>
      </c>
      <c r="G449" s="124" t="str">
        <f>IF(ToxData!BE449="A", "A", IF(ToxData!BF449="--","--", IF(ToxData!BF449="","", ToxData!BF449)))</f>
        <v>O</v>
      </c>
      <c r="H449" s="123">
        <f>IF(ISBLANK(ToxData!BH449),"",ToxData!BH449)</f>
        <v>4.0000000000000002E-4</v>
      </c>
      <c r="I449" s="193">
        <f t="shared" si="19"/>
        <v>4.0000000000000002E-4</v>
      </c>
      <c r="J449" s="124" t="str">
        <f>IF(ToxData!BI449="A", "A", IF(ToxData!BJ449="--","--", IF(ToxData!BJ449="","", ToxData!BJ449)))</f>
        <v>O</v>
      </c>
      <c r="K449" s="120" t="str">
        <f>IF(ISBLANK(ToxData!BN449),"",ToxData!BN449)</f>
        <v/>
      </c>
      <c r="L449" s="193" t="str">
        <f t="shared" si="20"/>
        <v>--</v>
      </c>
      <c r="M449" s="16" t="str">
        <f>IF(ISBLANK(ToxData!BO449),"",ToxData!BO449)</f>
        <v/>
      </c>
      <c r="N449" s="16">
        <f>IF(ISBLANK(ToxData!AY449),"",ToxData!AY449)</f>
        <v>1</v>
      </c>
      <c r="O449" s="16">
        <f>IF(ISBLANK(ToxData!AZ449),"",ToxData!AZ449)</f>
        <v>1</v>
      </c>
    </row>
    <row r="450" spans="1:15" ht="28.8">
      <c r="A450" t="str">
        <f>IF(ISBLANK(ToxData!B450),"",ToxData!B450)</f>
        <v>19408-74-3</v>
      </c>
      <c r="B450" s="94" t="str">
        <f>IF(ISBLANK(ToxData!C450),"",ToxData!C450)</f>
        <v>1,2,3,7,8,9-Hexachlorodibenzo-p-dioxin (HxCDD)</v>
      </c>
      <c r="C450" s="61" t="s">
        <v>1149</v>
      </c>
      <c r="D450" s="61" t="str">
        <f>IF(ToxData!D450="","--",ToxData!D450)</f>
        <v>HI3</v>
      </c>
      <c r="E450" s="123">
        <f>IF(ISBLANK(ToxData!BD450),"",ToxData!BD450)</f>
        <v>2.6315789473684208E-7</v>
      </c>
      <c r="F450" s="217">
        <f t="shared" si="18"/>
        <v>2.6E-7</v>
      </c>
      <c r="G450" s="124" t="str">
        <f>IF(ToxData!BE450="A", "A", IF(ToxData!BF450="--","--", IF(ToxData!BF450="","", ToxData!BF450)))</f>
        <v>O</v>
      </c>
      <c r="H450" s="123">
        <f>IF(ISBLANK(ToxData!BH450),"",ToxData!BH450)</f>
        <v>4.0000000000000002E-4</v>
      </c>
      <c r="I450" s="193">
        <f t="shared" si="19"/>
        <v>4.0000000000000002E-4</v>
      </c>
      <c r="J450" s="124" t="str">
        <f>IF(ToxData!BI450="A", "A", IF(ToxData!BJ450="--","--", IF(ToxData!BJ450="","", ToxData!BJ450)))</f>
        <v>O</v>
      </c>
      <c r="K450" s="120" t="str">
        <f>IF(ISBLANK(ToxData!BN450),"",ToxData!BN450)</f>
        <v/>
      </c>
      <c r="L450" s="193" t="str">
        <f t="shared" si="20"/>
        <v>--</v>
      </c>
      <c r="M450" s="16" t="str">
        <f>IF(ISBLANK(ToxData!BO450),"",ToxData!BO450)</f>
        <v/>
      </c>
      <c r="N450" s="16">
        <f>IF(ISBLANK(ToxData!AY450),"",ToxData!AY450)</f>
        <v>1</v>
      </c>
      <c r="O450" s="16">
        <f>IF(ISBLANK(ToxData!AZ450),"",ToxData!AZ450)</f>
        <v>1</v>
      </c>
    </row>
    <row r="451" spans="1:15" ht="28.8">
      <c r="A451" t="str">
        <f>IF(ISBLANK(ToxData!B451),"",ToxData!B451)</f>
        <v>35822-46-9</v>
      </c>
      <c r="B451" s="94" t="str">
        <f>IF(ISBLANK(ToxData!C451),"",ToxData!C451)</f>
        <v>1,2,3,4,6,7,8-Heptachlorodibenzo-p-dioxin (HpCDD)</v>
      </c>
      <c r="C451" s="61" t="s">
        <v>1149</v>
      </c>
      <c r="D451" s="61" t="str">
        <f>IF(ToxData!D451="","--",ToxData!D451)</f>
        <v>HI3</v>
      </c>
      <c r="E451" s="123">
        <f>IF(ISBLANK(ToxData!BD451),"",ToxData!BD451)</f>
        <v>2.6315789473684207E-6</v>
      </c>
      <c r="F451" s="217">
        <f t="shared" si="18"/>
        <v>2.6000000000000001E-6</v>
      </c>
      <c r="G451" s="124" t="str">
        <f>IF(ToxData!BE451="A", "A", IF(ToxData!BF451="--","--", IF(ToxData!BF451="","", ToxData!BF451)))</f>
        <v>O</v>
      </c>
      <c r="H451" s="123">
        <f>IF(ISBLANK(ToxData!BH451),"",ToxData!BH451)</f>
        <v>4.0000000000000001E-3</v>
      </c>
      <c r="I451" s="193">
        <f t="shared" si="19"/>
        <v>4.0000000000000001E-3</v>
      </c>
      <c r="J451" s="124" t="str">
        <f>IF(ToxData!BI451="A", "A", IF(ToxData!BJ451="--","--", IF(ToxData!BJ451="","", ToxData!BJ451)))</f>
        <v>O</v>
      </c>
      <c r="K451" s="120" t="str">
        <f>IF(ISBLANK(ToxData!BN451),"",ToxData!BN451)</f>
        <v/>
      </c>
      <c r="L451" s="193" t="str">
        <f t="shared" si="20"/>
        <v>--</v>
      </c>
      <c r="M451" s="16" t="str">
        <f>IF(ISBLANK(ToxData!BO451),"",ToxData!BO451)</f>
        <v/>
      </c>
      <c r="N451" s="16">
        <f>IF(ISBLANK(ToxData!AY451),"",ToxData!AY451)</f>
        <v>1</v>
      </c>
      <c r="O451" s="16">
        <f>IF(ISBLANK(ToxData!AZ451),"",ToxData!AZ451)</f>
        <v>1</v>
      </c>
    </row>
    <row r="452" spans="1:15">
      <c r="A452" t="str">
        <f>IF(ISBLANK(ToxData!B452),"",ToxData!B452)</f>
        <v>3268-87-9</v>
      </c>
      <c r="B452" s="94" t="str">
        <f>IF(ISBLANK(ToxData!C452),"",ToxData!C452)</f>
        <v>Octachlorodibenzo-p-dioxin (OCDD)</v>
      </c>
      <c r="C452" s="61" t="s">
        <v>1149</v>
      </c>
      <c r="D452" s="61" t="str">
        <f>IF(ToxData!D452="","--",ToxData!D452)</f>
        <v>HI3</v>
      </c>
      <c r="E452" s="123">
        <f>IF(ISBLANK(ToxData!BD452),"",ToxData!BD452)</f>
        <v>8.7719298245614029E-5</v>
      </c>
      <c r="F452" s="217">
        <f t="shared" si="18"/>
        <v>8.7999999999999998E-5</v>
      </c>
      <c r="G452" s="124" t="s">
        <v>1389</v>
      </c>
      <c r="H452" s="123">
        <f>IF(ISBLANK(ToxData!BH452),"",ToxData!BH452)</f>
        <v>0.13</v>
      </c>
      <c r="I452" s="193">
        <f t="shared" si="19"/>
        <v>0.13</v>
      </c>
      <c r="J452" s="124" t="str">
        <f>IF(ToxData!BI452="A", "A", IF(ToxData!BJ452="--","--", IF(ToxData!BJ452="","", ToxData!BJ452)))</f>
        <v>O</v>
      </c>
      <c r="K452" s="120" t="str">
        <f>IF(ISBLANK(ToxData!BN452),"",ToxData!BN452)</f>
        <v/>
      </c>
      <c r="L452" s="193" t="str">
        <f t="shared" si="20"/>
        <v>--</v>
      </c>
      <c r="M452" s="16" t="str">
        <f>IF(ISBLANK(ToxData!BO452),"",ToxData!BO452)</f>
        <v/>
      </c>
      <c r="N452" s="16">
        <f>IF(ISBLANK(ToxData!AY452),"",ToxData!AY452)</f>
        <v>1</v>
      </c>
      <c r="O452" s="16">
        <f>IF(ISBLANK(ToxData!AZ452),"",ToxData!AZ452)</f>
        <v>1</v>
      </c>
    </row>
    <row r="453" spans="1:15" ht="28.8">
      <c r="A453" t="str">
        <f>IF(ISBLANK(ToxData!B453),"",ToxData!B453)</f>
        <v>51207-31-9</v>
      </c>
      <c r="B453" s="94" t="str">
        <f>IF(ISBLANK(ToxData!C453),"",ToxData!C453)</f>
        <v>2,3,7,8-Tetrachlorodibenzofuran (TcDF)</v>
      </c>
      <c r="C453" s="61" t="s">
        <v>1149</v>
      </c>
      <c r="D453" s="61" t="str">
        <f>IF(ToxData!D453="","--",ToxData!D453)</f>
        <v>HI3</v>
      </c>
      <c r="E453" s="123">
        <f>IF(ISBLANK(ToxData!BD453),"",ToxData!BD453)</f>
        <v>2.6315789473684208E-7</v>
      </c>
      <c r="F453" s="217">
        <f t="shared" si="18"/>
        <v>2.6E-7</v>
      </c>
      <c r="G453" s="124" t="str">
        <f>IF(ToxData!BE453="A", "A", IF(ToxData!BF453="--","--", IF(ToxData!BF453="","", ToxData!BF453)))</f>
        <v>O</v>
      </c>
      <c r="H453" s="123">
        <f>IF(ISBLANK(ToxData!BH453),"",ToxData!BH453)</f>
        <v>4.0000000000000002E-4</v>
      </c>
      <c r="I453" s="193">
        <f t="shared" si="19"/>
        <v>4.0000000000000002E-4</v>
      </c>
      <c r="J453" s="124" t="str">
        <f>IF(ToxData!BI453="A", "A", IF(ToxData!BJ453="--","--", IF(ToxData!BJ453="","", ToxData!BJ453)))</f>
        <v>O</v>
      </c>
      <c r="K453" s="120" t="str">
        <f>IF(ISBLANK(ToxData!BN453),"",ToxData!BN453)</f>
        <v/>
      </c>
      <c r="L453" s="193" t="str">
        <f t="shared" si="20"/>
        <v>--</v>
      </c>
      <c r="M453" s="16" t="str">
        <f>IF(ISBLANK(ToxData!BO453),"",ToxData!BO453)</f>
        <v/>
      </c>
      <c r="N453" s="16">
        <f>IF(ISBLANK(ToxData!AY453),"",ToxData!AY453)</f>
        <v>1</v>
      </c>
      <c r="O453" s="16">
        <f>IF(ISBLANK(ToxData!AZ453),"",ToxData!AZ453)</f>
        <v>1</v>
      </c>
    </row>
    <row r="454" spans="1:15" ht="28.8">
      <c r="A454" t="str">
        <f>IF(ISBLANK(ToxData!B454),"",ToxData!B454)</f>
        <v>57117-41-6</v>
      </c>
      <c r="B454" s="94" t="str">
        <f>IF(ISBLANK(ToxData!C454),"",ToxData!C454)</f>
        <v>1,2,3,7,8-Pentachlorodibenzofuran (PeCDF)</v>
      </c>
      <c r="C454" s="61" t="s">
        <v>1149</v>
      </c>
      <c r="D454" s="61" t="str">
        <f>IF(ToxData!D454="","--",ToxData!D454)</f>
        <v>HI3</v>
      </c>
      <c r="E454" s="123">
        <f>IF(ISBLANK(ToxData!BD454),"",ToxData!BD454)</f>
        <v>8.7719298245614026E-7</v>
      </c>
      <c r="F454" s="217">
        <f t="shared" si="18"/>
        <v>8.8000000000000004E-7</v>
      </c>
      <c r="G454" s="124" t="s">
        <v>1389</v>
      </c>
      <c r="H454" s="123">
        <f>IF(ISBLANK(ToxData!BH454),"",ToxData!BH454)</f>
        <v>1.2999999999999999E-3</v>
      </c>
      <c r="I454" s="193">
        <f t="shared" si="19"/>
        <v>1.2999999999999999E-3</v>
      </c>
      <c r="J454" s="124" t="str">
        <f>IF(ToxData!BI454="A", "A", IF(ToxData!BJ454="--","--", IF(ToxData!BJ454="","", ToxData!BJ454)))</f>
        <v>O</v>
      </c>
      <c r="K454" s="120" t="str">
        <f>IF(ISBLANK(ToxData!BN454),"",ToxData!BN454)</f>
        <v/>
      </c>
      <c r="L454" s="193" t="str">
        <f t="shared" si="20"/>
        <v>--</v>
      </c>
      <c r="M454" s="16" t="str">
        <f>IF(ISBLANK(ToxData!BO454),"",ToxData!BO454)</f>
        <v/>
      </c>
      <c r="N454" s="16">
        <f>IF(ISBLANK(ToxData!AY454),"",ToxData!AY454)</f>
        <v>1</v>
      </c>
      <c r="O454" s="16">
        <f>IF(ISBLANK(ToxData!AZ454),"",ToxData!AZ454)</f>
        <v>1</v>
      </c>
    </row>
    <row r="455" spans="1:15" ht="28.8">
      <c r="A455" t="str">
        <f>IF(ISBLANK(ToxData!B455),"",ToxData!B455)</f>
        <v>57117-31-4</v>
      </c>
      <c r="B455" s="94" t="str">
        <f>IF(ISBLANK(ToxData!C455),"",ToxData!C455)</f>
        <v>2,3,4,7,8-Pentachlorodibenzofuran (PeCDF)</v>
      </c>
      <c r="C455" s="61" t="s">
        <v>1149</v>
      </c>
      <c r="D455" s="61" t="str">
        <f>IF(ToxData!D455="","--",ToxData!D455)</f>
        <v>HI3</v>
      </c>
      <c r="E455" s="123">
        <f>IF(ISBLANK(ToxData!BD455),"",ToxData!BD455)</f>
        <v>8.7719298245614026E-8</v>
      </c>
      <c r="F455" s="217">
        <f t="shared" si="18"/>
        <v>8.7999999999999994E-8</v>
      </c>
      <c r="G455" s="124" t="s">
        <v>1389</v>
      </c>
      <c r="H455" s="123">
        <f>IF(ISBLANK(ToxData!BH455),"",ToxData!BH455)</f>
        <v>1.2999999999999999E-4</v>
      </c>
      <c r="I455" s="193">
        <f t="shared" si="19"/>
        <v>1.2999999999999999E-4</v>
      </c>
      <c r="J455" s="124" t="str">
        <f>IF(ToxData!BI455="A", "A", IF(ToxData!BJ455="--","--", IF(ToxData!BJ455="","", ToxData!BJ455)))</f>
        <v>O</v>
      </c>
      <c r="K455" s="120" t="str">
        <f>IF(ISBLANK(ToxData!BN455),"",ToxData!BN455)</f>
        <v/>
      </c>
      <c r="L455" s="193" t="str">
        <f t="shared" si="20"/>
        <v>--</v>
      </c>
      <c r="M455" s="16" t="str">
        <f>IF(ISBLANK(ToxData!BO455),"",ToxData!BO455)</f>
        <v/>
      </c>
      <c r="N455" s="16">
        <f>IF(ISBLANK(ToxData!AY455),"",ToxData!AY455)</f>
        <v>1</v>
      </c>
      <c r="O455" s="16">
        <f>IF(ISBLANK(ToxData!AZ455),"",ToxData!AZ455)</f>
        <v>1</v>
      </c>
    </row>
    <row r="456" spans="1:15" ht="28.8">
      <c r="A456" t="str">
        <f>IF(ISBLANK(ToxData!B456),"",ToxData!B456)</f>
        <v>70648-26-9</v>
      </c>
      <c r="B456" s="94" t="str">
        <f>IF(ISBLANK(ToxData!C456),"",ToxData!C456)</f>
        <v>1,2,3,4,7,8-Hexachlorodibenzofuran (HxCDF)</v>
      </c>
      <c r="C456" s="61" t="s">
        <v>1149</v>
      </c>
      <c r="D456" s="61" t="str">
        <f>IF(ToxData!D456="","--",ToxData!D456)</f>
        <v>HI3</v>
      </c>
      <c r="E456" s="123">
        <f>IF(ISBLANK(ToxData!BD456),"",ToxData!BD456)</f>
        <v>2.6315789473684208E-7</v>
      </c>
      <c r="F456" s="217">
        <f t="shared" ref="F456:F519" si="21">IF(E456="--","--",ROUND(E456,2-(1+INT(LOG10(ABS(E456))))))</f>
        <v>2.6E-7</v>
      </c>
      <c r="G456" s="124" t="str">
        <f>IF(ToxData!BE456="A", "A", IF(ToxData!BF456="--","--", IF(ToxData!BF456="","", ToxData!BF456)))</f>
        <v>O</v>
      </c>
      <c r="H456" s="123">
        <f>IF(ISBLANK(ToxData!BH456),"",ToxData!BH456)</f>
        <v>4.0000000000000002E-4</v>
      </c>
      <c r="I456" s="193">
        <f t="shared" ref="I456:I519" si="22">IF(H456="--","--",ROUND(H456,2-(1+INT(LOG10(ABS(H456))))))</f>
        <v>4.0000000000000002E-4</v>
      </c>
      <c r="J456" s="124" t="str">
        <f>IF(ToxData!BI456="A", "A", IF(ToxData!BJ456="--","--", IF(ToxData!BJ456="","", ToxData!BJ456)))</f>
        <v>O</v>
      </c>
      <c r="K456" s="120" t="str">
        <f>IF(ISBLANK(ToxData!BN456),"",ToxData!BN456)</f>
        <v/>
      </c>
      <c r="L456" s="193" t="str">
        <f t="shared" ref="L456:L519" si="23">IF(K456="","--",ROUND(K456,2-(1+INT(LOG10(ABS(K456))))))</f>
        <v>--</v>
      </c>
      <c r="M456" s="16" t="str">
        <f>IF(ISBLANK(ToxData!BO456),"",ToxData!BO456)</f>
        <v/>
      </c>
      <c r="N456" s="16">
        <f>IF(ISBLANK(ToxData!AY456),"",ToxData!AY456)</f>
        <v>1</v>
      </c>
      <c r="O456" s="16">
        <f>IF(ISBLANK(ToxData!AZ456),"",ToxData!AZ456)</f>
        <v>1</v>
      </c>
    </row>
    <row r="457" spans="1:15" ht="28.8">
      <c r="A457" t="str">
        <f>IF(ISBLANK(ToxData!B457),"",ToxData!B457)</f>
        <v>57117-44-9</v>
      </c>
      <c r="B457" s="94" t="str">
        <f>IF(ISBLANK(ToxData!C457),"",ToxData!C457)</f>
        <v>1,2,3,6,7,8-Hexachlorodibenzofuran (HxCDF)</v>
      </c>
      <c r="C457" s="61" t="s">
        <v>1149</v>
      </c>
      <c r="D457" s="61" t="str">
        <f>IF(ToxData!D457="","--",ToxData!D457)</f>
        <v>HI3</v>
      </c>
      <c r="E457" s="123">
        <f>IF(ISBLANK(ToxData!BD457),"",ToxData!BD457)</f>
        <v>2.6315789473684208E-7</v>
      </c>
      <c r="F457" s="217">
        <f t="shared" si="21"/>
        <v>2.6E-7</v>
      </c>
      <c r="G457" s="124" t="str">
        <f>IF(ToxData!BE457="A", "A", IF(ToxData!BF457="--","--", IF(ToxData!BF457="","", ToxData!BF457)))</f>
        <v>O</v>
      </c>
      <c r="H457" s="123">
        <f>IF(ISBLANK(ToxData!BH457),"",ToxData!BH457)</f>
        <v>4.0000000000000002E-4</v>
      </c>
      <c r="I457" s="193">
        <f t="shared" si="22"/>
        <v>4.0000000000000002E-4</v>
      </c>
      <c r="J457" s="124" t="str">
        <f>IF(ToxData!BI457="A", "A", IF(ToxData!BJ457="--","--", IF(ToxData!BJ457="","", ToxData!BJ457)))</f>
        <v>O</v>
      </c>
      <c r="K457" s="120" t="str">
        <f>IF(ISBLANK(ToxData!BN457),"",ToxData!BN457)</f>
        <v/>
      </c>
      <c r="L457" s="193" t="str">
        <f t="shared" si="23"/>
        <v>--</v>
      </c>
      <c r="M457" s="16" t="str">
        <f>IF(ISBLANK(ToxData!BO457),"",ToxData!BO457)</f>
        <v/>
      </c>
      <c r="N457" s="16">
        <f>IF(ISBLANK(ToxData!AY457),"",ToxData!AY457)</f>
        <v>1</v>
      </c>
      <c r="O457" s="16">
        <f>IF(ISBLANK(ToxData!AZ457),"",ToxData!AZ457)</f>
        <v>1</v>
      </c>
    </row>
    <row r="458" spans="1:15" ht="28.8">
      <c r="A458" t="str">
        <f>IF(ISBLANK(ToxData!B458),"",ToxData!B458)</f>
        <v>72918-21-9</v>
      </c>
      <c r="B458" s="94" t="str">
        <f>IF(ISBLANK(ToxData!C458),"",ToxData!C458)</f>
        <v>1,2,3,7,8,9-Hexachlorodibenzofuran (HxCDF)</v>
      </c>
      <c r="C458" s="61" t="s">
        <v>1149</v>
      </c>
      <c r="D458" s="61" t="str">
        <f>IF(ToxData!D458="","--",ToxData!D458)</f>
        <v>HI3</v>
      </c>
      <c r="E458" s="123">
        <f>IF(ISBLANK(ToxData!BD458),"",ToxData!BD458)</f>
        <v>2.6315789473684208E-7</v>
      </c>
      <c r="F458" s="217">
        <f t="shared" si="21"/>
        <v>2.6E-7</v>
      </c>
      <c r="G458" s="124" t="str">
        <f>IF(ToxData!BE458="A", "A", IF(ToxData!BF458="--","--", IF(ToxData!BF458="","", ToxData!BF458)))</f>
        <v>O</v>
      </c>
      <c r="H458" s="123">
        <f>IF(ISBLANK(ToxData!BH458),"",ToxData!BH458)</f>
        <v>4.0000000000000002E-4</v>
      </c>
      <c r="I458" s="193">
        <f t="shared" si="22"/>
        <v>4.0000000000000002E-4</v>
      </c>
      <c r="J458" s="124" t="str">
        <f>IF(ToxData!BI458="A", "A", IF(ToxData!BJ458="--","--", IF(ToxData!BJ458="","", ToxData!BJ458)))</f>
        <v>O</v>
      </c>
      <c r="K458" s="120" t="str">
        <f>IF(ISBLANK(ToxData!BN458),"",ToxData!BN458)</f>
        <v/>
      </c>
      <c r="L458" s="193" t="str">
        <f t="shared" si="23"/>
        <v>--</v>
      </c>
      <c r="M458" s="16" t="str">
        <f>IF(ISBLANK(ToxData!BO458),"",ToxData!BO458)</f>
        <v/>
      </c>
      <c r="N458" s="16">
        <f>IF(ISBLANK(ToxData!AY458),"",ToxData!AY458)</f>
        <v>1</v>
      </c>
      <c r="O458" s="16">
        <f>IF(ISBLANK(ToxData!AZ458),"",ToxData!AZ458)</f>
        <v>1</v>
      </c>
    </row>
    <row r="459" spans="1:15" ht="28.8">
      <c r="A459" t="str">
        <f>IF(ISBLANK(ToxData!B459),"",ToxData!B459)</f>
        <v>60851-34-5</v>
      </c>
      <c r="B459" s="94" t="str">
        <f>IF(ISBLANK(ToxData!C459),"",ToxData!C459)</f>
        <v>2,3,4,6,7,8-Hexachlorodibenzofuran  (HxCDF)</v>
      </c>
      <c r="C459" s="61" t="s">
        <v>1149</v>
      </c>
      <c r="D459" s="61" t="str">
        <f>IF(ToxData!D459="","--",ToxData!D459)</f>
        <v>HI3</v>
      </c>
      <c r="E459" s="123">
        <f>IF(ISBLANK(ToxData!BD459),"",ToxData!BD459)</f>
        <v>2.6315789473684208E-7</v>
      </c>
      <c r="F459" s="217">
        <f t="shared" si="21"/>
        <v>2.6E-7</v>
      </c>
      <c r="G459" s="124" t="str">
        <f>IF(ToxData!BE459="A", "A", IF(ToxData!BF459="--","--", IF(ToxData!BF459="","", ToxData!BF459)))</f>
        <v>O</v>
      </c>
      <c r="H459" s="123">
        <f>IF(ISBLANK(ToxData!BH459),"",ToxData!BH459)</f>
        <v>4.0000000000000002E-4</v>
      </c>
      <c r="I459" s="193">
        <f t="shared" si="22"/>
        <v>4.0000000000000002E-4</v>
      </c>
      <c r="J459" s="124" t="str">
        <f>IF(ToxData!BI459="A", "A", IF(ToxData!BJ459="--","--", IF(ToxData!BJ459="","", ToxData!BJ459)))</f>
        <v>O</v>
      </c>
      <c r="K459" s="120" t="str">
        <f>IF(ISBLANK(ToxData!BN459),"",ToxData!BN459)</f>
        <v/>
      </c>
      <c r="L459" s="193" t="str">
        <f t="shared" si="23"/>
        <v>--</v>
      </c>
      <c r="M459" s="16" t="str">
        <f>IF(ISBLANK(ToxData!BO459),"",ToxData!BO459)</f>
        <v/>
      </c>
      <c r="N459" s="16">
        <f>IF(ISBLANK(ToxData!AY459),"",ToxData!AY459)</f>
        <v>1</v>
      </c>
      <c r="O459" s="16">
        <f>IF(ISBLANK(ToxData!AZ459),"",ToxData!AZ459)</f>
        <v>1</v>
      </c>
    </row>
    <row r="460" spans="1:15" ht="28.8">
      <c r="A460" t="str">
        <f>IF(ISBLANK(ToxData!B460),"",ToxData!B460)</f>
        <v>67562-39-4</v>
      </c>
      <c r="B460" s="94" t="str">
        <f>IF(ISBLANK(ToxData!C460),"",ToxData!C460)</f>
        <v>1,2,3,4,6,7,8-Heptachlorodibenzofuran (HpCDF)</v>
      </c>
      <c r="C460" s="61" t="s">
        <v>1149</v>
      </c>
      <c r="D460" s="61" t="str">
        <f>IF(ToxData!D460="","--",ToxData!D460)</f>
        <v>HI3</v>
      </c>
      <c r="E460" s="123">
        <f>IF(ISBLANK(ToxData!BD460),"",ToxData!BD460)</f>
        <v>2.6315789473684207E-6</v>
      </c>
      <c r="F460" s="217">
        <f t="shared" si="21"/>
        <v>2.6000000000000001E-6</v>
      </c>
      <c r="G460" s="124" t="str">
        <f>IF(ToxData!BE460="A", "A", IF(ToxData!BF460="--","--", IF(ToxData!BF460="","", ToxData!BF460)))</f>
        <v>O</v>
      </c>
      <c r="H460" s="123">
        <f>IF(ISBLANK(ToxData!BH460),"",ToxData!BH460)</f>
        <v>4.0000000000000001E-3</v>
      </c>
      <c r="I460" s="193">
        <f t="shared" si="22"/>
        <v>4.0000000000000001E-3</v>
      </c>
      <c r="J460" s="124" t="str">
        <f>IF(ToxData!BI460="A", "A", IF(ToxData!BJ460="--","--", IF(ToxData!BJ460="","", ToxData!BJ460)))</f>
        <v>O</v>
      </c>
      <c r="K460" s="120" t="str">
        <f>IF(ISBLANK(ToxData!BN460),"",ToxData!BN460)</f>
        <v/>
      </c>
      <c r="L460" s="193" t="str">
        <f t="shared" si="23"/>
        <v>--</v>
      </c>
      <c r="M460" s="16" t="str">
        <f>IF(ISBLANK(ToxData!BO460),"",ToxData!BO460)</f>
        <v/>
      </c>
      <c r="N460" s="16">
        <f>IF(ISBLANK(ToxData!AY460),"",ToxData!AY460)</f>
        <v>1</v>
      </c>
      <c r="O460" s="16">
        <f>IF(ISBLANK(ToxData!AZ460),"",ToxData!AZ460)</f>
        <v>1</v>
      </c>
    </row>
    <row r="461" spans="1:15" ht="28.8">
      <c r="A461" t="str">
        <f>IF(ISBLANK(ToxData!B461),"",ToxData!B461)</f>
        <v>55673-89-7</v>
      </c>
      <c r="B461" s="94" t="str">
        <f>IF(ISBLANK(ToxData!C461),"",ToxData!C461)</f>
        <v>1,2,3,4,7,8,9-Heptachlorodibenzofuran (HpCDF)</v>
      </c>
      <c r="C461" s="61" t="s">
        <v>1149</v>
      </c>
      <c r="D461" s="61" t="str">
        <f>IF(ToxData!D461="","--",ToxData!D461)</f>
        <v>HI3</v>
      </c>
      <c r="E461" s="123">
        <f>IF(ISBLANK(ToxData!BD461),"",ToxData!BD461)</f>
        <v>2.6315789473684207E-6</v>
      </c>
      <c r="F461" s="217">
        <f t="shared" si="21"/>
        <v>2.6000000000000001E-6</v>
      </c>
      <c r="G461" s="124" t="str">
        <f>IF(ToxData!BE461="A", "A", IF(ToxData!BF461="--","--", IF(ToxData!BF461="","", ToxData!BF461)))</f>
        <v>O</v>
      </c>
      <c r="H461" s="123">
        <f>IF(ISBLANK(ToxData!BH461),"",ToxData!BH461)</f>
        <v>4.0000000000000001E-3</v>
      </c>
      <c r="I461" s="193">
        <f t="shared" si="22"/>
        <v>4.0000000000000001E-3</v>
      </c>
      <c r="J461" s="124" t="str">
        <f>IF(ToxData!BI461="A", "A", IF(ToxData!BJ461="--","--", IF(ToxData!BJ461="","", ToxData!BJ461)))</f>
        <v>O</v>
      </c>
      <c r="K461" s="120" t="str">
        <f>IF(ISBLANK(ToxData!BN461),"",ToxData!BN461)</f>
        <v/>
      </c>
      <c r="L461" s="193" t="str">
        <f t="shared" si="23"/>
        <v>--</v>
      </c>
      <c r="M461" s="16" t="str">
        <f>IF(ISBLANK(ToxData!BO461),"",ToxData!BO461)</f>
        <v/>
      </c>
      <c r="N461" s="16">
        <f>IF(ISBLANK(ToxData!AY461),"",ToxData!AY461)</f>
        <v>1</v>
      </c>
      <c r="O461" s="16">
        <f>IF(ISBLANK(ToxData!AZ461),"",ToxData!AZ461)</f>
        <v>1</v>
      </c>
    </row>
    <row r="462" spans="1:15">
      <c r="A462" t="str">
        <f>IF(ISBLANK(ToxData!B462),"",ToxData!B462)</f>
        <v>39001-02-0</v>
      </c>
      <c r="B462" s="94" t="str">
        <f>IF(ISBLANK(ToxData!C462),"",ToxData!C462)</f>
        <v>Octachlorodibenzofuran (OCDF)</v>
      </c>
      <c r="C462" s="61" t="s">
        <v>1149</v>
      </c>
      <c r="D462" s="61" t="str">
        <f>IF(ToxData!D462="","--",ToxData!D462)</f>
        <v>HI3</v>
      </c>
      <c r="E462" s="123">
        <f>IF(ISBLANK(ToxData!BD462),"",ToxData!BD462)</f>
        <v>8.7719298245614029E-5</v>
      </c>
      <c r="F462" s="217">
        <f t="shared" si="21"/>
        <v>8.7999999999999998E-5</v>
      </c>
      <c r="G462" s="124" t="s">
        <v>1389</v>
      </c>
      <c r="H462" s="123">
        <f>IF(ISBLANK(ToxData!BH462),"",ToxData!BH462)</f>
        <v>0.13</v>
      </c>
      <c r="I462" s="193">
        <f t="shared" si="22"/>
        <v>0.13</v>
      </c>
      <c r="J462" s="124" t="str">
        <f>IF(ToxData!BI462="A", "A", IF(ToxData!BJ462="--","--", IF(ToxData!BJ462="","", ToxData!BJ462)))</f>
        <v>O</v>
      </c>
      <c r="K462" s="120" t="str">
        <f>IF(ISBLANK(ToxData!BN462),"",ToxData!BN462)</f>
        <v/>
      </c>
      <c r="L462" s="193" t="str">
        <f t="shared" si="23"/>
        <v>--</v>
      </c>
      <c r="M462" s="16" t="str">
        <f>IF(ISBLANK(ToxData!BO462),"",ToxData!BO462)</f>
        <v/>
      </c>
      <c r="N462" s="16">
        <f>IF(ISBLANK(ToxData!AY462),"",ToxData!AY462)</f>
        <v>1</v>
      </c>
      <c r="O462" s="16">
        <f>IF(ISBLANK(ToxData!AZ462),"",ToxData!AZ462)</f>
        <v>1</v>
      </c>
    </row>
    <row r="463" spans="1:15" ht="28.8">
      <c r="A463">
        <f>IF(ISBLANK(ToxData!B463),"",ToxData!B463)</f>
        <v>401</v>
      </c>
      <c r="B463" s="94" t="str">
        <f>IF(ISBLANK(ToxData!C463),"",ToxData!C463)</f>
        <v>Polycyclic aromatic hydrocarbons (PAHs)</v>
      </c>
      <c r="D463" s="61" t="str">
        <f>IF(ToxData!D463="","--",ToxData!D463)</f>
        <v>--</v>
      </c>
      <c r="E463" s="123">
        <f>IF(ISBLANK(ToxData!BD463),"",ToxData!BD463)</f>
        <v>1.6666666666666668E-3</v>
      </c>
      <c r="F463" s="193">
        <f t="shared" si="21"/>
        <v>1.6999999999999999E-3</v>
      </c>
      <c r="G463" s="124" t="str">
        <f>IF(ToxData!BE463="A", "A", IF(ToxData!BF463="--","--", IF(ToxData!BF463="","", ToxData!BF463)))</f>
        <v>A</v>
      </c>
      <c r="H463" s="123" t="str">
        <f>IF(ISBLANK(ToxData!BH463),"",ToxData!BH463)</f>
        <v>--</v>
      </c>
      <c r="I463" s="193" t="str">
        <f t="shared" si="22"/>
        <v>--</v>
      </c>
      <c r="J463" s="124" t="str">
        <f>IF(ToxData!BI463="A", "A", IF(ToxData!BJ463="--","--", IF(ToxData!BJ463="","", ToxData!BJ463)))</f>
        <v>--</v>
      </c>
      <c r="K463" s="120" t="str">
        <f>IF(ISBLANK(ToxData!BN463),"",ToxData!BN463)</f>
        <v/>
      </c>
      <c r="L463" s="193" t="str">
        <f t="shared" si="23"/>
        <v>--</v>
      </c>
      <c r="M463" s="16" t="str">
        <f>IF(ISBLANK(ToxData!BO463),"",ToxData!BO463)</f>
        <v/>
      </c>
      <c r="N463" s="16">
        <f>IF(ISBLANK(ToxData!AY463),"",ToxData!AY463)</f>
        <v>1</v>
      </c>
      <c r="O463" s="16">
        <f>IF(ISBLANK(ToxData!AZ463),"",ToxData!AZ463)</f>
        <v>1</v>
      </c>
    </row>
    <row r="464" spans="1:15" hidden="1">
      <c r="A464" t="str">
        <f>IF(ISBLANK(ToxData!B464),"",ToxData!B464)</f>
        <v>83-32-9</v>
      </c>
      <c r="B464" s="94" t="str">
        <f>IF(ISBLANK(ToxData!C464),"",ToxData!C464)</f>
        <v>Acenaphthene</v>
      </c>
      <c r="E464" s="123" t="str">
        <f>IF(ISBLANK(ToxData!BD464),"",ToxData!BD464)</f>
        <v>--</v>
      </c>
      <c r="F464" s="193" t="str">
        <f t="shared" si="21"/>
        <v>--</v>
      </c>
      <c r="G464" s="124" t="str">
        <f>IF(ToxData!BE464="A", "A", IF(ToxData!BF464="--","--", IF(ToxData!BF464="","", ToxData!BF464)))</f>
        <v>--</v>
      </c>
      <c r="H464" s="123" t="str">
        <f>IF(ISBLANK(ToxData!BH464),"",ToxData!BH464)</f>
        <v>--</v>
      </c>
      <c r="I464" s="193" t="str">
        <f t="shared" si="22"/>
        <v>--</v>
      </c>
      <c r="J464" s="124" t="str">
        <f>IF(ToxData!BI464="A", "A", IF(ToxData!BJ464="--","--", IF(ToxData!BJ464="","", ToxData!BJ464)))</f>
        <v>--</v>
      </c>
      <c r="K464" s="120" t="str">
        <f>IF(ISBLANK(ToxData!BN464),"",ToxData!BN464)</f>
        <v/>
      </c>
      <c r="L464" s="193" t="str">
        <f t="shared" si="23"/>
        <v>--</v>
      </c>
      <c r="M464" s="16" t="str">
        <f>IF(ISBLANK(ToxData!BO464),"",ToxData!BO464)</f>
        <v/>
      </c>
      <c r="N464" s="16" t="str">
        <f>IF(ISBLANK(ToxData!AY464),"",ToxData!AY464)</f>
        <v/>
      </c>
      <c r="O464" s="16" t="str">
        <f>IF(ISBLANK(ToxData!AZ464),"",ToxData!AZ464)</f>
        <v/>
      </c>
    </row>
    <row r="465" spans="1:15" hidden="1">
      <c r="A465" t="str">
        <f>IF(ISBLANK(ToxData!B465),"",ToxData!B465)</f>
        <v>208-96-8</v>
      </c>
      <c r="B465" s="94" t="str">
        <f>IF(ISBLANK(ToxData!C465),"",ToxData!C465)</f>
        <v>Acenaphthylene</v>
      </c>
      <c r="E465" s="123" t="str">
        <f>IF(ISBLANK(ToxData!BD465),"",ToxData!BD465)</f>
        <v>--</v>
      </c>
      <c r="F465" s="193" t="str">
        <f t="shared" si="21"/>
        <v>--</v>
      </c>
      <c r="G465" s="124" t="str">
        <f>IF(ToxData!BE465="A", "A", IF(ToxData!BF465="--","--", IF(ToxData!BF465="","", ToxData!BF465)))</f>
        <v>--</v>
      </c>
      <c r="H465" s="123" t="str">
        <f>IF(ISBLANK(ToxData!BH465),"",ToxData!BH465)</f>
        <v>--</v>
      </c>
      <c r="I465" s="193" t="str">
        <f t="shared" si="22"/>
        <v>--</v>
      </c>
      <c r="J465" s="124" t="str">
        <f>IF(ToxData!BI465="A", "A", IF(ToxData!BJ465="--","--", IF(ToxData!BJ465="","", ToxData!BJ465)))</f>
        <v>--</v>
      </c>
      <c r="K465" s="120" t="str">
        <f>IF(ISBLANK(ToxData!BN465),"",ToxData!BN465)</f>
        <v/>
      </c>
      <c r="L465" s="193" t="str">
        <f t="shared" si="23"/>
        <v>--</v>
      </c>
      <c r="M465" s="16" t="str">
        <f>IF(ISBLANK(ToxData!BO465),"",ToxData!BO465)</f>
        <v/>
      </c>
      <c r="N465" s="16" t="str">
        <f>IF(ISBLANK(ToxData!AY465),"",ToxData!AY465)</f>
        <v/>
      </c>
      <c r="O465" s="16" t="str">
        <f>IF(ISBLANK(ToxData!AZ465),"",ToxData!AZ465)</f>
        <v/>
      </c>
    </row>
    <row r="466" spans="1:15" hidden="1">
      <c r="A466" t="str">
        <f>IF(ISBLANK(ToxData!B466),"",ToxData!B466)</f>
        <v>120-12-7</v>
      </c>
      <c r="B466" s="94" t="str">
        <f>IF(ISBLANK(ToxData!C466),"",ToxData!C466)</f>
        <v>Anthracene</v>
      </c>
      <c r="E466" s="123" t="str">
        <f>IF(ISBLANK(ToxData!BD466),"",ToxData!BD466)</f>
        <v>--</v>
      </c>
      <c r="F466" s="193" t="str">
        <f t="shared" si="21"/>
        <v>--</v>
      </c>
      <c r="G466" s="124" t="str">
        <f>IF(ToxData!BE466="A", "A", IF(ToxData!BF466="--","--", IF(ToxData!BF466="","", ToxData!BF466)))</f>
        <v>--</v>
      </c>
      <c r="H466" s="123" t="str">
        <f>IF(ISBLANK(ToxData!BH466),"",ToxData!BH466)</f>
        <v>--</v>
      </c>
      <c r="I466" s="193" t="str">
        <f t="shared" si="22"/>
        <v>--</v>
      </c>
      <c r="J466" s="124" t="str">
        <f>IF(ToxData!BI466="A", "A", IF(ToxData!BJ466="--","--", IF(ToxData!BJ466="","", ToxData!BJ466)))</f>
        <v>--</v>
      </c>
      <c r="K466" s="120" t="str">
        <f>IF(ISBLANK(ToxData!BN466),"",ToxData!BN466)</f>
        <v/>
      </c>
      <c r="L466" s="193" t="str">
        <f t="shared" si="23"/>
        <v>--</v>
      </c>
      <c r="M466" s="16" t="str">
        <f>IF(ISBLANK(ToxData!BO466),"",ToxData!BO466)</f>
        <v/>
      </c>
      <c r="N466" s="16" t="str">
        <f>IF(ISBLANK(ToxData!AY466),"",ToxData!AY466)</f>
        <v/>
      </c>
      <c r="O466" s="16" t="str">
        <f>IF(ISBLANK(ToxData!AZ466),"",ToxData!AZ466)</f>
        <v/>
      </c>
    </row>
    <row r="467" spans="1:15" s="60" customFormat="1">
      <c r="A467" t="str">
        <f>IF(ISBLANK(ToxData!B467),"",ToxData!B467)</f>
        <v>191-26-4</v>
      </c>
      <c r="B467" s="48" t="str">
        <f>IF(ISBLANK(ToxData!C467),"",ToxData!C467)</f>
        <v>Anthanthrene</v>
      </c>
      <c r="C467" s="61" t="s">
        <v>1197</v>
      </c>
      <c r="D467" s="61" t="str">
        <f>IF(ToxData!D467="","--",ToxData!D467)</f>
        <v>--</v>
      </c>
      <c r="E467" s="123">
        <f>IF(ISBLANK(ToxData!BD467),"",ToxData!BD467)</f>
        <v>4.1666666666666666E-3</v>
      </c>
      <c r="F467" s="193">
        <f t="shared" si="21"/>
        <v>4.1999999999999997E-3</v>
      </c>
      <c r="G467" s="124" t="s">
        <v>1389</v>
      </c>
      <c r="H467" s="123" t="str">
        <f>IF(ISBLANK(ToxData!BH467),"",ToxData!BH467)</f>
        <v>--</v>
      </c>
      <c r="I467" s="193" t="str">
        <f t="shared" si="22"/>
        <v>--</v>
      </c>
      <c r="J467" s="124" t="str">
        <f>IF(ToxData!BI467="A", "A", IF(ToxData!BJ467="--","--", IF(ToxData!BJ467="","", ToxData!BJ467)))</f>
        <v>--</v>
      </c>
      <c r="K467" s="120" t="str">
        <f>IF(ISBLANK(ToxData!BN467),"",ToxData!BN467)</f>
        <v/>
      </c>
      <c r="L467" s="193" t="str">
        <f t="shared" si="23"/>
        <v>--</v>
      </c>
      <c r="M467" s="16" t="str">
        <f>IF(ISBLANK(ToxData!BO467),"",ToxData!BO467)</f>
        <v/>
      </c>
      <c r="N467" s="16">
        <f>IF(ISBLANK(ToxData!AY467),"",ToxData!AY467)</f>
        <v>1</v>
      </c>
      <c r="O467" s="16">
        <f>IF(ISBLANK(ToxData!AZ467),"",ToxData!AZ467)</f>
        <v>1</v>
      </c>
    </row>
    <row r="468" spans="1:15">
      <c r="A468" t="str">
        <f>IF(ISBLANK(ToxData!B468),"",ToxData!B468)</f>
        <v>56-55-3</v>
      </c>
      <c r="B468" s="48" t="str">
        <f>IF(ISBLANK(ToxData!C468),"",ToxData!C468)</f>
        <v>Benz[a]anthracene</v>
      </c>
      <c r="C468" s="61" t="s">
        <v>1197</v>
      </c>
      <c r="D468" s="61" t="str">
        <f>IF(ToxData!D468="","--",ToxData!D468)</f>
        <v>--</v>
      </c>
      <c r="E468" s="123">
        <f>IF(ISBLANK(ToxData!BD468),"",ToxData!BD468)</f>
        <v>8.3333333333333332E-3</v>
      </c>
      <c r="F468" s="193">
        <f t="shared" si="21"/>
        <v>8.3000000000000001E-3</v>
      </c>
      <c r="G468" s="124" t="s">
        <v>1389</v>
      </c>
      <c r="H468" s="123" t="str">
        <f>IF(ISBLANK(ToxData!BH468),"",ToxData!BH468)</f>
        <v>--</v>
      </c>
      <c r="I468" s="193" t="str">
        <f t="shared" si="22"/>
        <v>--</v>
      </c>
      <c r="J468" s="124" t="str">
        <f>IF(ToxData!BI468="A", "A", IF(ToxData!BJ468="--","--", IF(ToxData!BJ468="","", ToxData!BJ468)))</f>
        <v>--</v>
      </c>
      <c r="K468" s="120" t="str">
        <f>IF(ISBLANK(ToxData!BN468),"",ToxData!BN468)</f>
        <v/>
      </c>
      <c r="L468" s="193" t="str">
        <f t="shared" si="23"/>
        <v>--</v>
      </c>
      <c r="M468" s="16" t="str">
        <f>IF(ISBLANK(ToxData!BO468),"",ToxData!BO468)</f>
        <v/>
      </c>
      <c r="N468" s="16">
        <f>IF(ISBLANK(ToxData!AY468),"",ToxData!AY468)</f>
        <v>1</v>
      </c>
      <c r="O468" s="16">
        <f>IF(ISBLANK(ToxData!AZ468),"",ToxData!AZ468)</f>
        <v>1</v>
      </c>
    </row>
    <row r="469" spans="1:15" s="60" customFormat="1">
      <c r="A469" t="str">
        <f>IF(ISBLANK(ToxData!B469),"",ToxData!B469)</f>
        <v>50-32-8</v>
      </c>
      <c r="B469" s="48" t="str">
        <f>IF(ISBLANK(ToxData!C469),"",ToxData!C469)</f>
        <v>Benzo[a]pyrene</v>
      </c>
      <c r="C469" s="61" t="s">
        <v>1305</v>
      </c>
      <c r="D469" s="61" t="str">
        <f>IF(ToxData!D469="","--",ToxData!D469)</f>
        <v>HI3</v>
      </c>
      <c r="E469" s="123">
        <f>IF(ISBLANK(ToxData!BD469),"",ToxData!BD469)</f>
        <v>1.6666666666666668E-3</v>
      </c>
      <c r="F469" s="193">
        <f t="shared" si="21"/>
        <v>1.6999999999999999E-3</v>
      </c>
      <c r="G469" s="124" t="s">
        <v>1390</v>
      </c>
      <c r="H469" s="123">
        <f>IF(ISBLANK(ToxData!BH469),"",ToxData!BH469)</f>
        <v>2E-3</v>
      </c>
      <c r="I469" s="193">
        <f t="shared" si="22"/>
        <v>2E-3</v>
      </c>
      <c r="J469" s="124" t="str">
        <f>IF(ToxData!BI469="A", "A", IF(ToxData!BJ469="--","--", IF(ToxData!BJ469="","", ToxData!BJ469)))</f>
        <v>I</v>
      </c>
      <c r="K469" s="120">
        <f>IF(ISBLANK(ToxData!BN469),"",ToxData!BN469)</f>
        <v>2E-3</v>
      </c>
      <c r="L469" s="193">
        <f t="shared" si="23"/>
        <v>2E-3</v>
      </c>
      <c r="M469" s="16" t="str">
        <f>IF(ISBLANK(ToxData!BO469),"",ToxData!BO469)</f>
        <v>I</v>
      </c>
      <c r="N469" s="16">
        <f>IF(ISBLANK(ToxData!AY469),"",ToxData!AY469)</f>
        <v>1</v>
      </c>
      <c r="O469" s="16">
        <f>IF(ISBLANK(ToxData!AZ469),"",ToxData!AZ469)</f>
        <v>1</v>
      </c>
    </row>
    <row r="470" spans="1:15">
      <c r="A470" t="str">
        <f>IF(ISBLANK(ToxData!B470),"",ToxData!B470)</f>
        <v>205-99-2</v>
      </c>
      <c r="B470" s="48" t="str">
        <f>IF(ISBLANK(ToxData!C470),"",ToxData!C470)</f>
        <v>Benzo[b]fluoranthene</v>
      </c>
      <c r="C470" s="61" t="s">
        <v>1197</v>
      </c>
      <c r="D470" s="61" t="str">
        <f>IF(ToxData!D470="","--",ToxData!D470)</f>
        <v>--</v>
      </c>
      <c r="E470" s="123">
        <f>IF(ISBLANK(ToxData!BD470),"",ToxData!BD470)</f>
        <v>2.0833333333333333E-3</v>
      </c>
      <c r="F470" s="193">
        <f t="shared" si="21"/>
        <v>2.0999999999999999E-3</v>
      </c>
      <c r="G470" s="124" t="s">
        <v>1389</v>
      </c>
      <c r="H470" s="123" t="str">
        <f>IF(ISBLANK(ToxData!BH470),"",ToxData!BH470)</f>
        <v>--</v>
      </c>
      <c r="I470" s="193" t="str">
        <f t="shared" si="22"/>
        <v>--</v>
      </c>
      <c r="J470" s="124" t="str">
        <f>IF(ToxData!BI470="A", "A", IF(ToxData!BJ470="--","--", IF(ToxData!BJ470="","", ToxData!BJ470)))</f>
        <v>--</v>
      </c>
      <c r="K470" s="120" t="str">
        <f>IF(ISBLANK(ToxData!BN470),"",ToxData!BN470)</f>
        <v/>
      </c>
      <c r="L470" s="193" t="str">
        <f t="shared" si="23"/>
        <v>--</v>
      </c>
      <c r="M470" s="16" t="str">
        <f>IF(ISBLANK(ToxData!BO470),"",ToxData!BO470)</f>
        <v/>
      </c>
      <c r="N470" s="16">
        <f>IF(ISBLANK(ToxData!AY470),"",ToxData!AY470)</f>
        <v>1</v>
      </c>
      <c r="O470" s="16">
        <f>IF(ISBLANK(ToxData!AZ470),"",ToxData!AZ470)</f>
        <v>1</v>
      </c>
    </row>
    <row r="471" spans="1:15">
      <c r="A471" t="str">
        <f>IF(ISBLANK(ToxData!B471),"",ToxData!B471)</f>
        <v>205-12-9</v>
      </c>
      <c r="B471" s="94" t="str">
        <f>IF(ISBLANK(ToxData!C471),"",ToxData!C471)</f>
        <v>Benzo[c]fluorene</v>
      </c>
      <c r="C471" s="61" t="s">
        <v>1197</v>
      </c>
      <c r="D471" s="61" t="str">
        <f>IF(ToxData!D471="","--",ToxData!D471)</f>
        <v>--</v>
      </c>
      <c r="E471" s="123">
        <f>IF(ISBLANK(ToxData!BD471),"",ToxData!BD471)</f>
        <v>8.3333333333333344E-5</v>
      </c>
      <c r="F471" s="217">
        <f t="shared" si="21"/>
        <v>8.2999999999999998E-5</v>
      </c>
      <c r="G471" s="124" t="s">
        <v>1389</v>
      </c>
      <c r="H471" s="123" t="str">
        <f>IF(ISBLANK(ToxData!BH471),"",ToxData!BH471)</f>
        <v>--</v>
      </c>
      <c r="I471" s="193" t="str">
        <f t="shared" si="22"/>
        <v>--</v>
      </c>
      <c r="J471" s="124" t="str">
        <f>IF(ToxData!BI471="A", "A", IF(ToxData!BJ471="--","--", IF(ToxData!BJ471="","", ToxData!BJ471)))</f>
        <v>--</v>
      </c>
      <c r="K471" s="120" t="str">
        <f>IF(ISBLANK(ToxData!BN471),"",ToxData!BN471)</f>
        <v/>
      </c>
      <c r="L471" s="193" t="str">
        <f t="shared" si="23"/>
        <v>--</v>
      </c>
      <c r="M471" s="16" t="str">
        <f>IF(ISBLANK(ToxData!BO471),"",ToxData!BO471)</f>
        <v/>
      </c>
      <c r="N471" s="16">
        <f>IF(ISBLANK(ToxData!AY471),"",ToxData!AY471)</f>
        <v>1</v>
      </c>
      <c r="O471" s="16">
        <f>IF(ISBLANK(ToxData!AZ471),"",ToxData!AZ471)</f>
        <v>1</v>
      </c>
    </row>
    <row r="472" spans="1:15" hidden="1">
      <c r="A472" t="str">
        <f>IF(ISBLANK(ToxData!B472),"",ToxData!B472)</f>
        <v>192-97-2</v>
      </c>
      <c r="B472" s="94" t="str">
        <f>IF(ISBLANK(ToxData!C472),"",ToxData!C472)</f>
        <v>Benzo[e]pyrene</v>
      </c>
      <c r="E472" s="123" t="str">
        <f>IF(ISBLANK(ToxData!BD472),"",ToxData!BD472)</f>
        <v>--</v>
      </c>
      <c r="F472" s="193" t="str">
        <f t="shared" si="21"/>
        <v>--</v>
      </c>
      <c r="G472" s="124" t="str">
        <f>IF(ToxData!BE472="A", "A", IF(ToxData!BF472="--","--", IF(ToxData!BF472="","", ToxData!BF472)))</f>
        <v>--</v>
      </c>
      <c r="H472" s="123" t="str">
        <f>IF(ISBLANK(ToxData!BH472),"",ToxData!BH472)</f>
        <v>--</v>
      </c>
      <c r="I472" s="193" t="str">
        <f t="shared" si="22"/>
        <v>--</v>
      </c>
      <c r="J472" s="124" t="str">
        <f>IF(ToxData!BI472="A", "A", IF(ToxData!BJ472="--","--", IF(ToxData!BJ472="","", ToxData!BJ472)))</f>
        <v>--</v>
      </c>
      <c r="K472" s="120" t="str">
        <f>IF(ISBLANK(ToxData!BN472),"",ToxData!BN472)</f>
        <v/>
      </c>
      <c r="L472" s="193" t="str">
        <f t="shared" si="23"/>
        <v>--</v>
      </c>
      <c r="M472" s="16" t="str">
        <f>IF(ISBLANK(ToxData!BO472),"",ToxData!BO472)</f>
        <v/>
      </c>
      <c r="N472" s="16" t="str">
        <f>IF(ISBLANK(ToxData!AY472),"",ToxData!AY472)</f>
        <v/>
      </c>
      <c r="O472" s="16" t="str">
        <f>IF(ISBLANK(ToxData!AZ472),"",ToxData!AZ472)</f>
        <v/>
      </c>
    </row>
    <row r="473" spans="1:15">
      <c r="A473" t="str">
        <f>IF(ISBLANK(ToxData!B473),"",ToxData!B473)</f>
        <v>191-24-2</v>
      </c>
      <c r="B473" s="94" t="str">
        <f>IF(ISBLANK(ToxData!C473),"",ToxData!C473)</f>
        <v>Benzo[g,h,i]perylene</v>
      </c>
      <c r="C473" s="61" t="s">
        <v>1197</v>
      </c>
      <c r="D473" s="61" t="str">
        <f>IF(ToxData!D473="","--",ToxData!D473)</f>
        <v>--</v>
      </c>
      <c r="E473" s="123">
        <f>IF(ISBLANK(ToxData!BD473),"",ToxData!BD473)</f>
        <v>0.1851851851851852</v>
      </c>
      <c r="F473" s="193">
        <f t="shared" si="21"/>
        <v>0.19</v>
      </c>
      <c r="G473" s="124" t="s">
        <v>1389</v>
      </c>
      <c r="H473" s="123" t="str">
        <f>IF(ISBLANK(ToxData!BH473),"",ToxData!BH473)</f>
        <v>--</v>
      </c>
      <c r="I473" s="193" t="str">
        <f t="shared" si="22"/>
        <v>--</v>
      </c>
      <c r="J473" s="124" t="str">
        <f>IF(ToxData!BI473="A", "A", IF(ToxData!BJ473="--","--", IF(ToxData!BJ473="","", ToxData!BJ473)))</f>
        <v>--</v>
      </c>
      <c r="K473" s="120" t="str">
        <f>IF(ISBLANK(ToxData!BN473),"",ToxData!BN473)</f>
        <v/>
      </c>
      <c r="L473" s="193" t="str">
        <f t="shared" si="23"/>
        <v>--</v>
      </c>
      <c r="M473" s="16" t="str">
        <f>IF(ISBLANK(ToxData!BO473),"",ToxData!BO473)</f>
        <v/>
      </c>
      <c r="N473" s="16">
        <f>IF(ISBLANK(ToxData!AY473),"",ToxData!AY473)</f>
        <v>1</v>
      </c>
      <c r="O473" s="16">
        <f>IF(ISBLANK(ToxData!AZ473),"",ToxData!AZ473)</f>
        <v>1</v>
      </c>
    </row>
    <row r="474" spans="1:15">
      <c r="A474" t="str">
        <f>IF(ISBLANK(ToxData!B474),"",ToxData!B474)</f>
        <v>205-82-3</v>
      </c>
      <c r="B474" s="94" t="str">
        <f>IF(ISBLANK(ToxData!C474),"",ToxData!C474)</f>
        <v>Benzo[j]fluoranthene</v>
      </c>
      <c r="C474" s="61" t="s">
        <v>1197</v>
      </c>
      <c r="D474" s="61" t="str">
        <f>IF(ToxData!D474="","--",ToxData!D474)</f>
        <v>--</v>
      </c>
      <c r="E474" s="123">
        <f>IF(ISBLANK(ToxData!BD474),"",ToxData!BD474)</f>
        <v>5.5555555555555558E-3</v>
      </c>
      <c r="F474" s="193">
        <f t="shared" si="21"/>
        <v>5.5999999999999999E-3</v>
      </c>
      <c r="G474" s="124" t="s">
        <v>1389</v>
      </c>
      <c r="H474" s="123" t="str">
        <f>IF(ISBLANK(ToxData!BH474),"",ToxData!BH474)</f>
        <v>--</v>
      </c>
      <c r="I474" s="193" t="str">
        <f t="shared" si="22"/>
        <v>--</v>
      </c>
      <c r="J474" s="124" t="str">
        <f>IF(ToxData!BI474="A", "A", IF(ToxData!BJ474="--","--", IF(ToxData!BJ474="","", ToxData!BJ474)))</f>
        <v>--</v>
      </c>
      <c r="K474" s="120" t="str">
        <f>IF(ISBLANK(ToxData!BN474),"",ToxData!BN474)</f>
        <v/>
      </c>
      <c r="L474" s="193" t="str">
        <f t="shared" si="23"/>
        <v>--</v>
      </c>
      <c r="M474" s="16" t="str">
        <f>IF(ISBLANK(ToxData!BO474),"",ToxData!BO474)</f>
        <v/>
      </c>
      <c r="N474" s="16">
        <f>IF(ISBLANK(ToxData!AY474),"",ToxData!AY474)</f>
        <v>1</v>
      </c>
      <c r="O474" s="16">
        <f>IF(ISBLANK(ToxData!AZ474),"",ToxData!AZ474)</f>
        <v>1</v>
      </c>
    </row>
    <row r="475" spans="1:15">
      <c r="A475" t="str">
        <f>IF(ISBLANK(ToxData!B475),"",ToxData!B475)</f>
        <v>207-08-9</v>
      </c>
      <c r="B475" s="94" t="str">
        <f>IF(ISBLANK(ToxData!C475),"",ToxData!C475)</f>
        <v>Benzo[k]fluoranthene</v>
      </c>
      <c r="C475" s="61" t="s">
        <v>1197</v>
      </c>
      <c r="D475" s="61" t="str">
        <f>IF(ToxData!D475="","--",ToxData!D475)</f>
        <v>--</v>
      </c>
      <c r="E475" s="123">
        <f>IF(ISBLANK(ToxData!BD475),"",ToxData!BD475)</f>
        <v>5.5555555555555559E-2</v>
      </c>
      <c r="F475" s="193">
        <f t="shared" si="21"/>
        <v>5.6000000000000001E-2</v>
      </c>
      <c r="G475" s="124" t="s">
        <v>1389</v>
      </c>
      <c r="H475" s="123" t="str">
        <f>IF(ISBLANK(ToxData!BH475),"",ToxData!BH475)</f>
        <v>--</v>
      </c>
      <c r="I475" s="193" t="str">
        <f t="shared" si="22"/>
        <v>--</v>
      </c>
      <c r="J475" s="124" t="str">
        <f>IF(ToxData!BI475="A", "A", IF(ToxData!BJ475="--","--", IF(ToxData!BJ475="","", ToxData!BJ475)))</f>
        <v>--</v>
      </c>
      <c r="K475" s="120" t="str">
        <f>IF(ISBLANK(ToxData!BN475),"",ToxData!BN475)</f>
        <v/>
      </c>
      <c r="L475" s="193" t="str">
        <f t="shared" si="23"/>
        <v>--</v>
      </c>
      <c r="M475" s="16" t="str">
        <f>IF(ISBLANK(ToxData!BO475),"",ToxData!BO475)</f>
        <v/>
      </c>
      <c r="N475" s="16">
        <f>IF(ISBLANK(ToxData!AY475),"",ToxData!AY475)</f>
        <v>1</v>
      </c>
      <c r="O475" s="16">
        <f>IF(ISBLANK(ToxData!AZ475),"",ToxData!AZ475)</f>
        <v>1</v>
      </c>
    </row>
    <row r="476" spans="1:15" hidden="1">
      <c r="A476" t="str">
        <f>IF(ISBLANK(ToxData!B476),"",ToxData!B476)</f>
        <v>86-74-8</v>
      </c>
      <c r="B476" s="94" t="str">
        <f>IF(ISBLANK(ToxData!C476),"",ToxData!C476)</f>
        <v>Carbazole</v>
      </c>
      <c r="E476" s="123" t="str">
        <f>IF(ISBLANK(ToxData!BD476),"",ToxData!BD476)</f>
        <v>--</v>
      </c>
      <c r="F476" s="193" t="str">
        <f t="shared" si="21"/>
        <v>--</v>
      </c>
      <c r="G476" s="124" t="str">
        <f>IF(ToxData!BE476="A", "A", IF(ToxData!BF476="--","--", IF(ToxData!BF476="","", ToxData!BF476)))</f>
        <v>--</v>
      </c>
      <c r="H476" s="123" t="str">
        <f>IF(ISBLANK(ToxData!BH476),"",ToxData!BH476)</f>
        <v>--</v>
      </c>
      <c r="I476" s="193" t="str">
        <f t="shared" si="22"/>
        <v>--</v>
      </c>
      <c r="J476" s="124" t="str">
        <f>IF(ToxData!BI476="A", "A", IF(ToxData!BJ476="--","--", IF(ToxData!BJ476="","", ToxData!BJ476)))</f>
        <v>--</v>
      </c>
      <c r="K476" s="120" t="str">
        <f>IF(ISBLANK(ToxData!BN476),"",ToxData!BN476)</f>
        <v/>
      </c>
      <c r="L476" s="193" t="str">
        <f t="shared" si="23"/>
        <v>--</v>
      </c>
      <c r="M476" s="16" t="str">
        <f>IF(ISBLANK(ToxData!BO476),"",ToxData!BO476)</f>
        <v/>
      </c>
      <c r="N476" s="16" t="str">
        <f>IF(ISBLANK(ToxData!AY476),"",ToxData!AY476)</f>
        <v/>
      </c>
      <c r="O476" s="16" t="str">
        <f>IF(ISBLANK(ToxData!AZ476),"",ToxData!AZ476)</f>
        <v/>
      </c>
    </row>
    <row r="477" spans="1:15">
      <c r="A477" t="str">
        <f>IF(ISBLANK(ToxData!B477),"",ToxData!B477)</f>
        <v>218-01-9</v>
      </c>
      <c r="B477" s="94" t="str">
        <f>IF(ISBLANK(ToxData!C477),"",ToxData!C477)</f>
        <v>Chrysene</v>
      </c>
      <c r="C477" s="61" t="s">
        <v>1197</v>
      </c>
      <c r="D477" s="61" t="str">
        <f>IF(ToxData!D477="","--",ToxData!D477)</f>
        <v>--</v>
      </c>
      <c r="E477" s="123">
        <f>IF(ISBLANK(ToxData!BD477),"",ToxData!BD477)</f>
        <v>1.6666666666666666E-2</v>
      </c>
      <c r="F477" s="193">
        <f t="shared" si="21"/>
        <v>1.7000000000000001E-2</v>
      </c>
      <c r="G477" s="124" t="s">
        <v>1389</v>
      </c>
      <c r="H477" s="123" t="str">
        <f>IF(ISBLANK(ToxData!BH477),"",ToxData!BH477)</f>
        <v>--</v>
      </c>
      <c r="I477" s="193" t="str">
        <f t="shared" si="22"/>
        <v>--</v>
      </c>
      <c r="J477" s="124" t="str">
        <f>IF(ToxData!BI477="A", "A", IF(ToxData!BJ477="--","--", IF(ToxData!BJ477="","", ToxData!BJ477)))</f>
        <v>--</v>
      </c>
      <c r="K477" s="120" t="str">
        <f>IF(ISBLANK(ToxData!BN477),"",ToxData!BN477)</f>
        <v/>
      </c>
      <c r="L477" s="193" t="str">
        <f t="shared" si="23"/>
        <v>--</v>
      </c>
      <c r="M477" s="16" t="str">
        <f>IF(ISBLANK(ToxData!BO477),"",ToxData!BO477)</f>
        <v/>
      </c>
      <c r="N477" s="16">
        <f>IF(ISBLANK(ToxData!AY477),"",ToxData!AY477)</f>
        <v>1</v>
      </c>
      <c r="O477" s="16">
        <f>IF(ISBLANK(ToxData!AZ477),"",ToxData!AZ477)</f>
        <v>1</v>
      </c>
    </row>
    <row r="478" spans="1:15">
      <c r="A478" t="str">
        <f>IF(ISBLANK(ToxData!B478),"",ToxData!B478)</f>
        <v>27208-37-3</v>
      </c>
      <c r="B478" s="94" t="str">
        <f>IF(ISBLANK(ToxData!C478),"",ToxData!C478)</f>
        <v>Cyclopenta[c,d]pyrene</v>
      </c>
      <c r="C478" s="61" t="s">
        <v>1197</v>
      </c>
      <c r="D478" s="61" t="str">
        <f>IF(ToxData!D478="","--",ToxData!D478)</f>
        <v>--</v>
      </c>
      <c r="E478" s="123">
        <f>IF(ISBLANK(ToxData!BD478),"",ToxData!BD478)</f>
        <v>4.1666666666666666E-3</v>
      </c>
      <c r="F478" s="193">
        <f t="shared" si="21"/>
        <v>4.1999999999999997E-3</v>
      </c>
      <c r="G478" s="124" t="s">
        <v>1389</v>
      </c>
      <c r="H478" s="123" t="str">
        <f>IF(ISBLANK(ToxData!BH478),"",ToxData!BH478)</f>
        <v>--</v>
      </c>
      <c r="I478" s="193" t="str">
        <f t="shared" si="22"/>
        <v>--</v>
      </c>
      <c r="J478" s="124" t="str">
        <f>IF(ToxData!BI478="A", "A", IF(ToxData!BJ478="--","--", IF(ToxData!BJ478="","", ToxData!BJ478)))</f>
        <v>--</v>
      </c>
      <c r="K478" s="120" t="str">
        <f>IF(ISBLANK(ToxData!BN478),"",ToxData!BN478)</f>
        <v/>
      </c>
      <c r="L478" s="193" t="str">
        <f t="shared" si="23"/>
        <v>--</v>
      </c>
      <c r="M478" s="16" t="str">
        <f>IF(ISBLANK(ToxData!BO478),"",ToxData!BO478)</f>
        <v/>
      </c>
      <c r="N478" s="16">
        <f>IF(ISBLANK(ToxData!AY478),"",ToxData!AY478)</f>
        <v>1</v>
      </c>
      <c r="O478" s="16">
        <f>IF(ISBLANK(ToxData!AZ478),"",ToxData!AZ478)</f>
        <v>1</v>
      </c>
    </row>
    <row r="479" spans="1:15" hidden="1">
      <c r="A479" t="str">
        <f>IF(ISBLANK(ToxData!B479),"",ToxData!B479)</f>
        <v>226-36-8</v>
      </c>
      <c r="B479" s="94" t="str">
        <f>IF(ISBLANK(ToxData!C479),"",ToxData!C479)</f>
        <v>Dibenz[a,h]acridine</v>
      </c>
      <c r="E479" s="123">
        <f>IF(ISBLANK(ToxData!BD479),"",ToxData!BD479)</f>
        <v>9.0909090909090905E-3</v>
      </c>
      <c r="F479" s="193">
        <f t="shared" si="21"/>
        <v>9.1000000000000004E-3</v>
      </c>
      <c r="G479" s="124" t="str">
        <f>IF(ToxData!BE479="A", "A", IF(ToxData!BF479="--","--", IF(ToxData!BF479="","", ToxData!BF479)))</f>
        <v>O</v>
      </c>
      <c r="H479" s="123" t="str">
        <f>IF(ISBLANK(ToxData!BH479),"",ToxData!BH479)</f>
        <v>--</v>
      </c>
      <c r="I479" s="193" t="str">
        <f t="shared" si="22"/>
        <v>--</v>
      </c>
      <c r="J479" s="124" t="str">
        <f>IF(ToxData!BI479="A", "A", IF(ToxData!BJ479="--","--", IF(ToxData!BJ479="","", ToxData!BJ479)))</f>
        <v>--</v>
      </c>
      <c r="K479" s="120" t="str">
        <f>IF(ISBLANK(ToxData!BN479),"",ToxData!BN479)</f>
        <v/>
      </c>
      <c r="L479" s="193" t="str">
        <f t="shared" si="23"/>
        <v>--</v>
      </c>
      <c r="M479" s="16" t="str">
        <f>IF(ISBLANK(ToxData!BO479),"",ToxData!BO479)</f>
        <v/>
      </c>
      <c r="N479" s="16">
        <f>IF(ISBLANK(ToxData!AY479),"",ToxData!AY479)</f>
        <v>1</v>
      </c>
      <c r="O479" s="16" t="str">
        <f>IF(ISBLANK(ToxData!AZ479),"",ToxData!AZ479)</f>
        <v/>
      </c>
    </row>
    <row r="480" spans="1:15" hidden="1">
      <c r="A480" t="str">
        <f>IF(ISBLANK(ToxData!B480),"",ToxData!B480)</f>
        <v>224-42-0</v>
      </c>
      <c r="B480" s="94" t="str">
        <f>IF(ISBLANK(ToxData!C480),"",ToxData!C480)</f>
        <v>Dibenz[a,j]acridine</v>
      </c>
      <c r="E480" s="123">
        <f>IF(ISBLANK(ToxData!BD480),"",ToxData!BD480)</f>
        <v>9.0909090909090905E-3</v>
      </c>
      <c r="F480" s="193">
        <f t="shared" si="21"/>
        <v>9.1000000000000004E-3</v>
      </c>
      <c r="G480" s="124" t="str">
        <f>IF(ToxData!BE480="A", "A", IF(ToxData!BF480="--","--", IF(ToxData!BF480="","", ToxData!BF480)))</f>
        <v>O</v>
      </c>
      <c r="H480" s="123" t="str">
        <f>IF(ISBLANK(ToxData!BH480),"",ToxData!BH480)</f>
        <v>--</v>
      </c>
      <c r="I480" s="193" t="str">
        <f t="shared" si="22"/>
        <v>--</v>
      </c>
      <c r="J480" s="124" t="str">
        <f>IF(ToxData!BI480="A", "A", IF(ToxData!BJ480="--","--", IF(ToxData!BJ480="","", ToxData!BJ480)))</f>
        <v>--</v>
      </c>
      <c r="K480" s="120" t="str">
        <f>IF(ISBLANK(ToxData!BN480),"",ToxData!BN480)</f>
        <v/>
      </c>
      <c r="L480" s="193" t="str">
        <f t="shared" si="23"/>
        <v>--</v>
      </c>
      <c r="M480" s="16" t="str">
        <f>IF(ISBLANK(ToxData!BO480),"",ToxData!BO480)</f>
        <v/>
      </c>
      <c r="N480" s="16">
        <f>IF(ISBLANK(ToxData!AY480),"",ToxData!AY480)</f>
        <v>1</v>
      </c>
      <c r="O480" s="16" t="str">
        <f>IF(ISBLANK(ToxData!AZ480),"",ToxData!AZ480)</f>
        <v/>
      </c>
    </row>
    <row r="481" spans="1:15" hidden="1">
      <c r="A481" t="str">
        <f>IF(ISBLANK(ToxData!B481),"",ToxData!B481)</f>
        <v>194-59-2</v>
      </c>
      <c r="B481" s="94" t="str">
        <f>IF(ISBLANK(ToxData!C481),"",ToxData!C481)</f>
        <v>7H-Dibenzo[c,g]carbazole</v>
      </c>
      <c r="E481" s="123">
        <f>IF(ISBLANK(ToxData!BD481),"",ToxData!BD481)</f>
        <v>9.0909090909090898E-4</v>
      </c>
      <c r="F481" s="193">
        <f t="shared" si="21"/>
        <v>9.1E-4</v>
      </c>
      <c r="G481" s="124" t="str">
        <f>IF(ToxData!BE481="A", "A", IF(ToxData!BF481="--","--", IF(ToxData!BF481="","", ToxData!BF481)))</f>
        <v>O</v>
      </c>
      <c r="H481" s="123" t="str">
        <f>IF(ISBLANK(ToxData!BH481),"",ToxData!BH481)</f>
        <v>--</v>
      </c>
      <c r="I481" s="193" t="str">
        <f t="shared" si="22"/>
        <v>--</v>
      </c>
      <c r="J481" s="124" t="str">
        <f>IF(ToxData!BI481="A", "A", IF(ToxData!BJ481="--","--", IF(ToxData!BJ481="","", ToxData!BJ481)))</f>
        <v>--</v>
      </c>
      <c r="K481" s="120" t="str">
        <f>IF(ISBLANK(ToxData!BN481),"",ToxData!BN481)</f>
        <v/>
      </c>
      <c r="L481" s="193" t="str">
        <f t="shared" si="23"/>
        <v>--</v>
      </c>
      <c r="M481" s="16" t="str">
        <f>IF(ISBLANK(ToxData!BO481),"",ToxData!BO481)</f>
        <v/>
      </c>
      <c r="N481" s="16">
        <f>IF(ISBLANK(ToxData!AY481),"",ToxData!AY481)</f>
        <v>1</v>
      </c>
      <c r="O481" s="16" t="str">
        <f>IF(ISBLANK(ToxData!AZ481),"",ToxData!AZ481)</f>
        <v/>
      </c>
    </row>
    <row r="482" spans="1:15">
      <c r="A482" t="str">
        <f>IF(ISBLANK(ToxData!B482),"",ToxData!B482)</f>
        <v>53-70-3</v>
      </c>
      <c r="B482" s="94" t="str">
        <f>IF(ISBLANK(ToxData!C482),"",ToxData!C482)</f>
        <v>Dibenz[a,h]anthracene</v>
      </c>
      <c r="C482" s="61" t="s">
        <v>1197</v>
      </c>
      <c r="D482" s="61" t="str">
        <f>IF(ToxData!D482="","--",ToxData!D482)</f>
        <v>--</v>
      </c>
      <c r="E482" s="123">
        <f>IF(ISBLANK(ToxData!BD482),"",ToxData!BD482)</f>
        <v>1.6666666666666669E-4</v>
      </c>
      <c r="F482" s="193">
        <f t="shared" si="21"/>
        <v>1.7000000000000001E-4</v>
      </c>
      <c r="G482" s="124" t="s">
        <v>1389</v>
      </c>
      <c r="H482" s="123" t="str">
        <f>IF(ISBLANK(ToxData!BH482),"",ToxData!BH482)</f>
        <v>--</v>
      </c>
      <c r="I482" s="193" t="str">
        <f t="shared" si="22"/>
        <v>--</v>
      </c>
      <c r="J482" s="124" t="str">
        <f>IF(ToxData!BI482="A", "A", IF(ToxData!BJ482="--","--", IF(ToxData!BJ482="","", ToxData!BJ482)))</f>
        <v>--</v>
      </c>
      <c r="K482" s="120" t="str">
        <f>IF(ISBLANK(ToxData!BN482),"",ToxData!BN482)</f>
        <v/>
      </c>
      <c r="L482" s="193" t="str">
        <f t="shared" si="23"/>
        <v>--</v>
      </c>
      <c r="M482" s="16" t="str">
        <f>IF(ISBLANK(ToxData!BO482),"",ToxData!BO482)</f>
        <v/>
      </c>
      <c r="N482" s="16">
        <f>IF(ISBLANK(ToxData!AY482),"",ToxData!AY482)</f>
        <v>1</v>
      </c>
      <c r="O482" s="16">
        <f>IF(ISBLANK(ToxData!AZ482),"",ToxData!AZ482)</f>
        <v>1</v>
      </c>
    </row>
    <row r="483" spans="1:15" hidden="1">
      <c r="A483" t="str">
        <f>IF(ISBLANK(ToxData!B483),"",ToxData!B483)</f>
        <v>5385-75-1</v>
      </c>
      <c r="B483" s="94" t="str">
        <f>IF(ISBLANK(ToxData!C483),"",ToxData!C483)</f>
        <v>Dibenzo[a,e]fluoranthene</v>
      </c>
      <c r="E483" s="123" t="str">
        <f>IF(ISBLANK(ToxData!BD483),"",ToxData!BD483)</f>
        <v>--</v>
      </c>
      <c r="F483" s="193" t="str">
        <f t="shared" si="21"/>
        <v>--</v>
      </c>
      <c r="G483" s="124" t="str">
        <f>IF(ToxData!BE483="A", "A", IF(ToxData!BF483="--","--", IF(ToxData!BF483="","", ToxData!BF483)))</f>
        <v>--</v>
      </c>
      <c r="H483" s="123" t="str">
        <f>IF(ISBLANK(ToxData!BH483),"",ToxData!BH483)</f>
        <v>--</v>
      </c>
      <c r="I483" s="193" t="str">
        <f t="shared" si="22"/>
        <v>--</v>
      </c>
      <c r="J483" s="124" t="str">
        <f>IF(ToxData!BI483="A", "A", IF(ToxData!BJ483="--","--", IF(ToxData!BJ483="","", ToxData!BJ483)))</f>
        <v>--</v>
      </c>
      <c r="K483" s="120" t="str">
        <f>IF(ISBLANK(ToxData!BN483),"",ToxData!BN483)</f>
        <v/>
      </c>
      <c r="L483" s="193" t="str">
        <f t="shared" si="23"/>
        <v>--</v>
      </c>
      <c r="M483" s="16" t="str">
        <f>IF(ISBLANK(ToxData!BO483),"",ToxData!BO483)</f>
        <v/>
      </c>
      <c r="N483" s="16" t="str">
        <f>IF(ISBLANK(ToxData!AY483),"",ToxData!AY483)</f>
        <v/>
      </c>
      <c r="O483" s="16" t="str">
        <f>IF(ISBLANK(ToxData!AZ483),"",ToxData!AZ483)</f>
        <v/>
      </c>
    </row>
    <row r="484" spans="1:15">
      <c r="A484" t="str">
        <f>IF(ISBLANK(ToxData!B484),"",ToxData!B484)</f>
        <v>192-65-4</v>
      </c>
      <c r="B484" s="94" t="str">
        <f>IF(ISBLANK(ToxData!C484),"",ToxData!C484)</f>
        <v>Dibenzo[a,e]pyrene</v>
      </c>
      <c r="C484" s="61" t="s">
        <v>1197</v>
      </c>
      <c r="D484" s="61" t="str">
        <f>IF(ToxData!D484="","--",ToxData!D484)</f>
        <v>--</v>
      </c>
      <c r="E484" s="123">
        <f>IF(ISBLANK(ToxData!BD484),"",ToxData!BD484)</f>
        <v>4.1666666666666666E-3</v>
      </c>
      <c r="F484" s="193">
        <f t="shared" si="21"/>
        <v>4.1999999999999997E-3</v>
      </c>
      <c r="G484" s="124" t="s">
        <v>1389</v>
      </c>
      <c r="H484" s="123" t="str">
        <f>IF(ISBLANK(ToxData!BH484),"",ToxData!BH484)</f>
        <v>--</v>
      </c>
      <c r="I484" s="193" t="str">
        <f t="shared" si="22"/>
        <v>--</v>
      </c>
      <c r="J484" s="124" t="str">
        <f>IF(ToxData!BI484="A", "A", IF(ToxData!BJ484="--","--", IF(ToxData!BJ484="","", ToxData!BJ484)))</f>
        <v>--</v>
      </c>
      <c r="K484" s="120" t="str">
        <f>IF(ISBLANK(ToxData!BN484),"",ToxData!BN484)</f>
        <v/>
      </c>
      <c r="L484" s="193" t="str">
        <f t="shared" si="23"/>
        <v>--</v>
      </c>
      <c r="M484" s="16" t="str">
        <f>IF(ISBLANK(ToxData!BO484),"",ToxData!BO484)</f>
        <v/>
      </c>
      <c r="N484" s="16">
        <f>IF(ISBLANK(ToxData!AY484),"",ToxData!AY484)</f>
        <v>1</v>
      </c>
      <c r="O484" s="16">
        <f>IF(ISBLANK(ToxData!AZ484),"",ToxData!AZ484)</f>
        <v>1</v>
      </c>
    </row>
    <row r="485" spans="1:15">
      <c r="A485" t="str">
        <f>IF(ISBLANK(ToxData!B485),"",ToxData!B485)</f>
        <v>189-64-0</v>
      </c>
      <c r="B485" s="94" t="str">
        <f>IF(ISBLANK(ToxData!C485),"",ToxData!C485)</f>
        <v>Dibenzo[a,h]pyrene</v>
      </c>
      <c r="C485" s="61" t="s">
        <v>1197</v>
      </c>
      <c r="D485" s="61" t="str">
        <f>IF(ToxData!D485="","--",ToxData!D485)</f>
        <v>--</v>
      </c>
      <c r="E485" s="123">
        <f>IF(ISBLANK(ToxData!BD485),"",ToxData!BD485)</f>
        <v>1.8518518518518519E-3</v>
      </c>
      <c r="F485" s="193">
        <f t="shared" si="21"/>
        <v>1.9E-3</v>
      </c>
      <c r="G485" s="124" t="s">
        <v>1389</v>
      </c>
      <c r="H485" s="123" t="str">
        <f>IF(ISBLANK(ToxData!BH485),"",ToxData!BH485)</f>
        <v>--</v>
      </c>
      <c r="I485" s="193" t="str">
        <f t="shared" si="22"/>
        <v>--</v>
      </c>
      <c r="J485" s="124" t="str">
        <f>IF(ToxData!BI485="A", "A", IF(ToxData!BJ485="--","--", IF(ToxData!BJ485="","", ToxData!BJ485)))</f>
        <v>--</v>
      </c>
      <c r="K485" s="120" t="str">
        <f>IF(ISBLANK(ToxData!BN485),"",ToxData!BN485)</f>
        <v/>
      </c>
      <c r="L485" s="193" t="str">
        <f t="shared" si="23"/>
        <v>--</v>
      </c>
      <c r="M485" s="16" t="str">
        <f>IF(ISBLANK(ToxData!BO485),"",ToxData!BO485)</f>
        <v/>
      </c>
      <c r="N485" s="16">
        <f>IF(ISBLANK(ToxData!AY485),"",ToxData!AY485)</f>
        <v>1</v>
      </c>
      <c r="O485" s="16">
        <f>IF(ISBLANK(ToxData!AZ485),"",ToxData!AZ485)</f>
        <v>1</v>
      </c>
    </row>
    <row r="486" spans="1:15">
      <c r="A486" t="str">
        <f>IF(ISBLANK(ToxData!B486),"",ToxData!B486)</f>
        <v>189-55-9</v>
      </c>
      <c r="B486" s="94" t="str">
        <f>IF(ISBLANK(ToxData!C486),"",ToxData!C486)</f>
        <v>Dibenzo[a,i]pyrene</v>
      </c>
      <c r="C486" s="61" t="s">
        <v>1197</v>
      </c>
      <c r="D486" s="61" t="str">
        <f>IF(ToxData!D486="","--",ToxData!D486)</f>
        <v>--</v>
      </c>
      <c r="E486" s="123">
        <f>IF(ISBLANK(ToxData!BD486),"",ToxData!BD486)</f>
        <v>2.7777777777777779E-3</v>
      </c>
      <c r="F486" s="193">
        <f t="shared" si="21"/>
        <v>2.8E-3</v>
      </c>
      <c r="G486" s="124" t="s">
        <v>1389</v>
      </c>
      <c r="H486" s="123" t="str">
        <f>IF(ISBLANK(ToxData!BH486),"",ToxData!BH486)</f>
        <v>--</v>
      </c>
      <c r="I486" s="193" t="str">
        <f t="shared" si="22"/>
        <v>--</v>
      </c>
      <c r="J486" s="124" t="str">
        <f>IF(ToxData!BI486="A", "A", IF(ToxData!BJ486="--","--", IF(ToxData!BJ486="","", ToxData!BJ486)))</f>
        <v>--</v>
      </c>
      <c r="K486" s="120" t="str">
        <f>IF(ISBLANK(ToxData!BN486),"",ToxData!BN486)</f>
        <v/>
      </c>
      <c r="L486" s="193" t="str">
        <f t="shared" si="23"/>
        <v>--</v>
      </c>
      <c r="M486" s="16" t="str">
        <f>IF(ISBLANK(ToxData!BO486),"",ToxData!BO486)</f>
        <v/>
      </c>
      <c r="N486" s="16">
        <f>IF(ISBLANK(ToxData!AY486),"",ToxData!AY486)</f>
        <v>1</v>
      </c>
      <c r="O486" s="16">
        <f>IF(ISBLANK(ToxData!AZ486),"",ToxData!AZ486)</f>
        <v>1</v>
      </c>
    </row>
    <row r="487" spans="1:15">
      <c r="A487" t="str">
        <f>IF(ISBLANK(ToxData!B487),"",ToxData!B487)</f>
        <v>191-30-0</v>
      </c>
      <c r="B487" s="94" t="str">
        <f>IF(ISBLANK(ToxData!C487),"",ToxData!C487)</f>
        <v>Dibenzo[a,l]pyrene</v>
      </c>
      <c r="C487" s="61" t="s">
        <v>1197</v>
      </c>
      <c r="D487" s="61" t="str">
        <f>IF(ToxData!D487="","--",ToxData!D487)</f>
        <v>--</v>
      </c>
      <c r="E487" s="123">
        <f>IF(ISBLANK(ToxData!BD487),"",ToxData!BD487)</f>
        <v>5.5555555555555558E-5</v>
      </c>
      <c r="F487" s="217">
        <f t="shared" si="21"/>
        <v>5.5999999999999999E-5</v>
      </c>
      <c r="G487" s="124" t="s">
        <v>1389</v>
      </c>
      <c r="H487" s="123" t="str">
        <f>IF(ISBLANK(ToxData!BH487),"",ToxData!BH487)</f>
        <v>--</v>
      </c>
      <c r="I487" s="193" t="str">
        <f t="shared" si="22"/>
        <v>--</v>
      </c>
      <c r="J487" s="124" t="str">
        <f>IF(ToxData!BI487="A", "A", IF(ToxData!BJ487="--","--", IF(ToxData!BJ487="","", ToxData!BJ487)))</f>
        <v>--</v>
      </c>
      <c r="K487" s="120" t="str">
        <f>IF(ISBLANK(ToxData!BN487),"",ToxData!BN487)</f>
        <v/>
      </c>
      <c r="L487" s="193" t="str">
        <f t="shared" si="23"/>
        <v>--</v>
      </c>
      <c r="M487" s="16" t="str">
        <f>IF(ISBLANK(ToxData!BO487),"",ToxData!BO487)</f>
        <v/>
      </c>
      <c r="N487" s="16">
        <f>IF(ISBLANK(ToxData!AY487),"",ToxData!AY487)</f>
        <v>1</v>
      </c>
      <c r="O487" s="16">
        <f>IF(ISBLANK(ToxData!AZ487),"",ToxData!AZ487)</f>
        <v>1</v>
      </c>
    </row>
    <row r="488" spans="1:15">
      <c r="A488" t="str">
        <f>IF(ISBLANK(ToxData!B488),"",ToxData!B488)</f>
        <v>206-44-0</v>
      </c>
      <c r="B488" s="94" t="str">
        <f>IF(ISBLANK(ToxData!C488),"",ToxData!C488)</f>
        <v>Fluoranthene</v>
      </c>
      <c r="C488" s="61" t="s">
        <v>1197</v>
      </c>
      <c r="D488" s="61" t="str">
        <f>IF(ToxData!D488="","--",ToxData!D488)</f>
        <v>--</v>
      </c>
      <c r="E488" s="123">
        <f>IF(ISBLANK(ToxData!BD488),"",ToxData!BD488)</f>
        <v>2.0833333333333336E-2</v>
      </c>
      <c r="F488" s="193">
        <f t="shared" si="21"/>
        <v>2.1000000000000001E-2</v>
      </c>
      <c r="G488" s="124" t="s">
        <v>1389</v>
      </c>
      <c r="H488" s="123" t="str">
        <f>IF(ISBLANK(ToxData!BH488),"",ToxData!BH488)</f>
        <v>--</v>
      </c>
      <c r="I488" s="193" t="str">
        <f t="shared" si="22"/>
        <v>--</v>
      </c>
      <c r="J488" s="124" t="str">
        <f>IF(ToxData!BI488="A", "A", IF(ToxData!BJ488="--","--", IF(ToxData!BJ488="","", ToxData!BJ488)))</f>
        <v>--</v>
      </c>
      <c r="K488" s="120" t="str">
        <f>IF(ISBLANK(ToxData!BN488),"",ToxData!BN488)</f>
        <v/>
      </c>
      <c r="L488" s="193" t="str">
        <f t="shared" si="23"/>
        <v>--</v>
      </c>
      <c r="M488" s="16" t="str">
        <f>IF(ISBLANK(ToxData!BO488),"",ToxData!BO488)</f>
        <v/>
      </c>
      <c r="N488" s="16">
        <f>IF(ISBLANK(ToxData!AY488),"",ToxData!AY488)</f>
        <v>1</v>
      </c>
      <c r="O488" s="16">
        <f>IF(ISBLANK(ToxData!AZ488),"",ToxData!AZ488)</f>
        <v>1</v>
      </c>
    </row>
    <row r="489" spans="1:15" hidden="1">
      <c r="A489" t="str">
        <f>IF(ISBLANK(ToxData!B489),"",ToxData!B489)</f>
        <v>86-73-7</v>
      </c>
      <c r="B489" s="94" t="str">
        <f>IF(ISBLANK(ToxData!C489),"",ToxData!C489)</f>
        <v>Fluorene</v>
      </c>
      <c r="E489" s="123" t="str">
        <f>IF(ISBLANK(ToxData!BD489),"",ToxData!BD489)</f>
        <v>--</v>
      </c>
      <c r="F489" s="193" t="str">
        <f t="shared" si="21"/>
        <v>--</v>
      </c>
      <c r="G489" s="124" t="str">
        <f>IF(ToxData!BE489="A", "A", IF(ToxData!BF489="--","--", IF(ToxData!BF489="","", ToxData!BF489)))</f>
        <v>--</v>
      </c>
      <c r="H489" s="123" t="str">
        <f>IF(ISBLANK(ToxData!BH489),"",ToxData!BH489)</f>
        <v>--</v>
      </c>
      <c r="I489" s="193" t="str">
        <f t="shared" si="22"/>
        <v>--</v>
      </c>
      <c r="J489" s="124" t="str">
        <f>IF(ToxData!BI489="A", "A", IF(ToxData!BJ489="--","--", IF(ToxData!BJ489="","", ToxData!BJ489)))</f>
        <v>--</v>
      </c>
      <c r="K489" s="120" t="str">
        <f>IF(ISBLANK(ToxData!BN489),"",ToxData!BN489)</f>
        <v/>
      </c>
      <c r="L489" s="193" t="str">
        <f t="shared" si="23"/>
        <v>--</v>
      </c>
      <c r="M489" s="16" t="str">
        <f>IF(ISBLANK(ToxData!BO489),"",ToxData!BO489)</f>
        <v/>
      </c>
      <c r="N489" s="16" t="str">
        <f>IF(ISBLANK(ToxData!AY489),"",ToxData!AY489)</f>
        <v/>
      </c>
      <c r="O489" s="16" t="str">
        <f>IF(ISBLANK(ToxData!AZ489),"",ToxData!AZ489)</f>
        <v/>
      </c>
    </row>
    <row r="490" spans="1:15">
      <c r="A490" t="str">
        <f>IF(ISBLANK(ToxData!B490),"",ToxData!B490)</f>
        <v>193-39-5</v>
      </c>
      <c r="B490" s="94" t="str">
        <f>IF(ISBLANK(ToxData!C490),"",ToxData!C490)</f>
        <v>Indeno[1,2,3-cd]pyrene</v>
      </c>
      <c r="C490" s="61" t="s">
        <v>1197</v>
      </c>
      <c r="D490" s="61" t="str">
        <f>IF(ToxData!D490="","--",ToxData!D490)</f>
        <v>--</v>
      </c>
      <c r="E490" s="123">
        <f>IF(ISBLANK(ToxData!BD490),"",ToxData!BD490)</f>
        <v>2.3809523809523808E-2</v>
      </c>
      <c r="F490" s="193">
        <f t="shared" si="21"/>
        <v>2.4E-2</v>
      </c>
      <c r="G490" s="124" t="s">
        <v>1389</v>
      </c>
      <c r="H490" s="123" t="str">
        <f>IF(ISBLANK(ToxData!BH490),"",ToxData!BH490)</f>
        <v>--</v>
      </c>
      <c r="I490" s="193" t="str">
        <f t="shared" si="22"/>
        <v>--</v>
      </c>
      <c r="J490" s="124" t="str">
        <f>IF(ToxData!BI490="A", "A", IF(ToxData!BJ490="--","--", IF(ToxData!BJ490="","", ToxData!BJ490)))</f>
        <v>--</v>
      </c>
      <c r="K490" s="120" t="str">
        <f>IF(ISBLANK(ToxData!BN490),"",ToxData!BN490)</f>
        <v/>
      </c>
      <c r="L490" s="193" t="str">
        <f t="shared" si="23"/>
        <v>--</v>
      </c>
      <c r="M490" s="16" t="str">
        <f>IF(ISBLANK(ToxData!BO490),"",ToxData!BO490)</f>
        <v/>
      </c>
      <c r="N490" s="16">
        <f>IF(ISBLANK(ToxData!AY490),"",ToxData!AY490)</f>
        <v>1</v>
      </c>
      <c r="O490" s="16">
        <f>IF(ISBLANK(ToxData!AZ490),"",ToxData!AZ490)</f>
        <v>1</v>
      </c>
    </row>
    <row r="491" spans="1:15" hidden="1">
      <c r="A491" t="str">
        <f>IF(ISBLANK(ToxData!B491),"",ToxData!B491)</f>
        <v>91-57-6</v>
      </c>
      <c r="B491" s="94" t="str">
        <f>IF(ISBLANK(ToxData!C491),"",ToxData!C491)</f>
        <v>2-Methyl naphthalene</v>
      </c>
      <c r="E491" s="123" t="str">
        <f>IF(ISBLANK(ToxData!BD491),"",ToxData!BD491)</f>
        <v>--</v>
      </c>
      <c r="F491" s="193" t="str">
        <f t="shared" si="21"/>
        <v>--</v>
      </c>
      <c r="G491" s="124" t="str">
        <f>IF(ToxData!BE491="A", "A", IF(ToxData!BF491="--","--", IF(ToxData!BF491="","", ToxData!BF491)))</f>
        <v>--</v>
      </c>
      <c r="H491" s="123" t="str">
        <f>IF(ISBLANK(ToxData!BH491),"",ToxData!BH491)</f>
        <v>--</v>
      </c>
      <c r="I491" s="193" t="str">
        <f t="shared" si="22"/>
        <v>--</v>
      </c>
      <c r="J491" s="124" t="str">
        <f>IF(ToxData!BI491="A", "A", IF(ToxData!BJ491="--","--", IF(ToxData!BJ491="","", ToxData!BJ491)))</f>
        <v>--</v>
      </c>
      <c r="K491" s="120" t="str">
        <f>IF(ISBLANK(ToxData!BN491),"",ToxData!BN491)</f>
        <v/>
      </c>
      <c r="L491" s="193" t="str">
        <f t="shared" si="23"/>
        <v>--</v>
      </c>
      <c r="M491" s="16" t="str">
        <f>IF(ISBLANK(ToxData!BO491),"",ToxData!BO491)</f>
        <v/>
      </c>
      <c r="N491" s="16" t="str">
        <f>IF(ISBLANK(ToxData!AY491),"",ToxData!AY491)</f>
        <v/>
      </c>
      <c r="O491" s="16" t="str">
        <f>IF(ISBLANK(ToxData!AZ491),"",ToxData!AZ491)</f>
        <v/>
      </c>
    </row>
    <row r="492" spans="1:15" hidden="1">
      <c r="A492" t="str">
        <f>IF(ISBLANK(ToxData!B492),"",ToxData!B492)</f>
        <v>198-55-0</v>
      </c>
      <c r="B492" s="94" t="str">
        <f>IF(ISBLANK(ToxData!C492),"",ToxData!C492)</f>
        <v>Perylene</v>
      </c>
      <c r="E492" s="123" t="str">
        <f>IF(ISBLANK(ToxData!BD492),"",ToxData!BD492)</f>
        <v>--</v>
      </c>
      <c r="F492" s="193" t="str">
        <f t="shared" si="21"/>
        <v>--</v>
      </c>
      <c r="G492" s="124" t="str">
        <f>IF(ToxData!BE492="A", "A", IF(ToxData!BF492="--","--", IF(ToxData!BF492="","", ToxData!BF492)))</f>
        <v>--</v>
      </c>
      <c r="H492" s="123" t="str">
        <f>IF(ISBLANK(ToxData!BH492),"",ToxData!BH492)</f>
        <v>--</v>
      </c>
      <c r="I492" s="193" t="str">
        <f t="shared" si="22"/>
        <v>--</v>
      </c>
      <c r="J492" s="124" t="str">
        <f>IF(ToxData!BI492="A", "A", IF(ToxData!BJ492="--","--", IF(ToxData!BJ492="","", ToxData!BJ492)))</f>
        <v>--</v>
      </c>
      <c r="K492" s="120" t="str">
        <f>IF(ISBLANK(ToxData!BN492),"",ToxData!BN492)</f>
        <v/>
      </c>
      <c r="L492" s="193" t="str">
        <f t="shared" si="23"/>
        <v>--</v>
      </c>
      <c r="M492" s="16" t="str">
        <f>IF(ISBLANK(ToxData!BO492),"",ToxData!BO492)</f>
        <v/>
      </c>
      <c r="N492" s="16" t="str">
        <f>IF(ISBLANK(ToxData!AY492),"",ToxData!AY492)</f>
        <v/>
      </c>
      <c r="O492" s="16" t="str">
        <f>IF(ISBLANK(ToxData!AZ492),"",ToxData!AZ492)</f>
        <v/>
      </c>
    </row>
    <row r="493" spans="1:15" hidden="1">
      <c r="A493" t="str">
        <f>IF(ISBLANK(ToxData!B493),"",ToxData!B493)</f>
        <v>85-01-8</v>
      </c>
      <c r="B493" s="94" t="str">
        <f>IF(ISBLANK(ToxData!C493),"",ToxData!C493)</f>
        <v>Phenanthrene</v>
      </c>
      <c r="E493" s="123" t="str">
        <f>IF(ISBLANK(ToxData!BD493),"",ToxData!BD493)</f>
        <v>--</v>
      </c>
      <c r="F493" s="193" t="str">
        <f t="shared" si="21"/>
        <v>--</v>
      </c>
      <c r="G493" s="124" t="str">
        <f>IF(ToxData!BE493="A", "A", IF(ToxData!BF493="--","--", IF(ToxData!BF493="","", ToxData!BF493)))</f>
        <v>--</v>
      </c>
      <c r="H493" s="123" t="str">
        <f>IF(ISBLANK(ToxData!BH493),"",ToxData!BH493)</f>
        <v>--</v>
      </c>
      <c r="I493" s="193" t="str">
        <f t="shared" si="22"/>
        <v>--</v>
      </c>
      <c r="J493" s="124" t="str">
        <f>IF(ToxData!BI493="A", "A", IF(ToxData!BJ493="--","--", IF(ToxData!BJ493="","", ToxData!BJ493)))</f>
        <v>--</v>
      </c>
      <c r="K493" s="120" t="str">
        <f>IF(ISBLANK(ToxData!BN493),"",ToxData!BN493)</f>
        <v/>
      </c>
      <c r="L493" s="193" t="str">
        <f t="shared" si="23"/>
        <v>--</v>
      </c>
      <c r="M493" s="16" t="str">
        <f>IF(ISBLANK(ToxData!BO493),"",ToxData!BO493)</f>
        <v/>
      </c>
      <c r="N493" s="16" t="str">
        <f>IF(ISBLANK(ToxData!AY493),"",ToxData!AY493)</f>
        <v/>
      </c>
      <c r="O493" s="16" t="str">
        <f>IF(ISBLANK(ToxData!AZ493),"",ToxData!AZ493)</f>
        <v/>
      </c>
    </row>
    <row r="494" spans="1:15" hidden="1">
      <c r="A494" t="str">
        <f>IF(ISBLANK(ToxData!B494),"",ToxData!B494)</f>
        <v>129-00-0</v>
      </c>
      <c r="B494" s="94" t="str">
        <f>IF(ISBLANK(ToxData!C494),"",ToxData!C494)</f>
        <v>Pyrene</v>
      </c>
      <c r="E494" s="123" t="str">
        <f>IF(ISBLANK(ToxData!BD494),"",ToxData!BD494)</f>
        <v>--</v>
      </c>
      <c r="F494" s="193" t="str">
        <f t="shared" si="21"/>
        <v>--</v>
      </c>
      <c r="G494" s="124" t="str">
        <f>IF(ToxData!BE494="A", "A", IF(ToxData!BF494="--","--", IF(ToxData!BF494="","", ToxData!BF494)))</f>
        <v>--</v>
      </c>
      <c r="H494" s="123" t="str">
        <f>IF(ISBLANK(ToxData!BH494),"",ToxData!BH494)</f>
        <v>--</v>
      </c>
      <c r="I494" s="193" t="str">
        <f t="shared" si="22"/>
        <v>--</v>
      </c>
      <c r="J494" s="124" t="str">
        <f>IF(ToxData!BI494="A", "A", IF(ToxData!BJ494="--","--", IF(ToxData!BJ494="","", ToxData!BJ494)))</f>
        <v>--</v>
      </c>
      <c r="K494" s="120" t="str">
        <f>IF(ISBLANK(ToxData!BN494),"",ToxData!BN494)</f>
        <v/>
      </c>
      <c r="L494" s="193" t="str">
        <f t="shared" si="23"/>
        <v>--</v>
      </c>
      <c r="M494" s="16" t="str">
        <f>IF(ISBLANK(ToxData!BO494),"",ToxData!BO494)</f>
        <v/>
      </c>
      <c r="N494" s="16" t="str">
        <f>IF(ISBLANK(ToxData!AY494),"",ToxData!AY494)</f>
        <v/>
      </c>
      <c r="O494" s="16" t="str">
        <f>IF(ISBLANK(ToxData!AZ494),"",ToxData!AZ494)</f>
        <v/>
      </c>
    </row>
    <row r="495" spans="1:15" ht="28.8" hidden="1">
      <c r="A495">
        <f>IF(ISBLANK(ToxData!B495),"",ToxData!B495)</f>
        <v>432</v>
      </c>
      <c r="B495" s="94" t="str">
        <f>IF(ISBLANK(ToxData!C495),"",ToxData!C495)</f>
        <v>Polycyclic aromatic hydrocarbon derivatives [PAH-Derivatives]</v>
      </c>
      <c r="E495" s="123" t="str">
        <f>IF(ISBLANK(ToxData!BD495),"",ToxData!BD495)</f>
        <v>--</v>
      </c>
      <c r="F495" s="193" t="str">
        <f t="shared" si="21"/>
        <v>--</v>
      </c>
      <c r="G495" s="124" t="str">
        <f>IF(ToxData!BE495="A", "A", IF(ToxData!BF495="--","--", IF(ToxData!BF495="","", ToxData!BF495)))</f>
        <v>--</v>
      </c>
      <c r="H495" s="123" t="str">
        <f>IF(ISBLANK(ToxData!BH495),"",ToxData!BH495)</f>
        <v>--</v>
      </c>
      <c r="I495" s="193" t="str">
        <f t="shared" si="22"/>
        <v>--</v>
      </c>
      <c r="J495" s="124" t="str">
        <f>IF(ToxData!BI495="A", "A", IF(ToxData!BJ495="--","--", IF(ToxData!BJ495="","", ToxData!BJ495)))</f>
        <v>--</v>
      </c>
      <c r="K495" s="120" t="str">
        <f>IF(ISBLANK(ToxData!BN495),"",ToxData!BN495)</f>
        <v/>
      </c>
      <c r="L495" s="193" t="str">
        <f t="shared" si="23"/>
        <v>--</v>
      </c>
      <c r="M495" s="16" t="str">
        <f>IF(ISBLANK(ToxData!BO495),"",ToxData!BO495)</f>
        <v/>
      </c>
      <c r="N495" s="16" t="str">
        <f>IF(ISBLANK(ToxData!AY495),"",ToxData!AY495)</f>
        <v/>
      </c>
      <c r="O495" s="16" t="str">
        <f>IF(ISBLANK(ToxData!AZ495),"",ToxData!AZ495)</f>
        <v/>
      </c>
    </row>
    <row r="496" spans="1:15" hidden="1">
      <c r="A496" t="str">
        <f>IF(ISBLANK(ToxData!B496),"",ToxData!B496)</f>
        <v>53-96-3</v>
      </c>
      <c r="B496" s="94" t="str">
        <f>IF(ISBLANK(ToxData!C496),"",ToxData!C496)</f>
        <v>2-Acetylaminofluorene</v>
      </c>
      <c r="E496" s="123" t="str">
        <f>IF(ISBLANK(ToxData!BD496),"",ToxData!BD496)</f>
        <v>--</v>
      </c>
      <c r="F496" s="193" t="str">
        <f t="shared" si="21"/>
        <v>--</v>
      </c>
      <c r="G496" s="124" t="str">
        <f>IF(ToxData!BE496="A", "A", IF(ToxData!BF496="--","--", IF(ToxData!BF496="","", ToxData!BF496)))</f>
        <v>--</v>
      </c>
      <c r="H496" s="123" t="str">
        <f>IF(ISBLANK(ToxData!BH496),"",ToxData!BH496)</f>
        <v>--</v>
      </c>
      <c r="I496" s="193" t="str">
        <f t="shared" si="22"/>
        <v>--</v>
      </c>
      <c r="J496" s="124" t="str">
        <f>IF(ToxData!BI496="A", "A", IF(ToxData!BJ496="--","--", IF(ToxData!BJ496="","", ToxData!BJ496)))</f>
        <v>--</v>
      </c>
      <c r="K496" s="120" t="str">
        <f>IF(ISBLANK(ToxData!BN496),"",ToxData!BN496)</f>
        <v/>
      </c>
      <c r="L496" s="193" t="str">
        <f t="shared" si="23"/>
        <v>--</v>
      </c>
      <c r="M496" s="16" t="str">
        <f>IF(ISBLANK(ToxData!BO496),"",ToxData!BO496)</f>
        <v/>
      </c>
      <c r="N496" s="16" t="str">
        <f>IF(ISBLANK(ToxData!AY496),"",ToxData!AY496)</f>
        <v/>
      </c>
      <c r="O496" s="16" t="str">
        <f>IF(ISBLANK(ToxData!AZ496),"",ToxData!AZ496)</f>
        <v/>
      </c>
    </row>
    <row r="497" spans="1:15" hidden="1">
      <c r="A497" t="str">
        <f>IF(ISBLANK(ToxData!B497),"",ToxData!B497)</f>
        <v>117-79-3</v>
      </c>
      <c r="B497" s="94" t="str">
        <f>IF(ISBLANK(ToxData!C497),"",ToxData!C497)</f>
        <v>2-Aminoanthraquinone</v>
      </c>
      <c r="E497" s="123">
        <f>IF(ISBLANK(ToxData!BD497),"",ToxData!BD497)</f>
        <v>0.10638297872340426</v>
      </c>
      <c r="F497" s="193">
        <f t="shared" si="21"/>
        <v>0.11</v>
      </c>
      <c r="G497" s="124" t="str">
        <f>IF(ToxData!BE497="A", "A", IF(ToxData!BF497="--","--", IF(ToxData!BF497="","", ToxData!BF497)))</f>
        <v>O</v>
      </c>
      <c r="H497" s="123" t="str">
        <f>IF(ISBLANK(ToxData!BH497),"",ToxData!BH497)</f>
        <v>--</v>
      </c>
      <c r="I497" s="193" t="str">
        <f t="shared" si="22"/>
        <v>--</v>
      </c>
      <c r="J497" s="124" t="str">
        <f>IF(ToxData!BI497="A", "A", IF(ToxData!BJ497="--","--", IF(ToxData!BJ497="","", ToxData!BJ497)))</f>
        <v>--</v>
      </c>
      <c r="K497" s="120" t="str">
        <f>IF(ISBLANK(ToxData!BN497),"",ToxData!BN497)</f>
        <v/>
      </c>
      <c r="L497" s="193" t="str">
        <f t="shared" si="23"/>
        <v>--</v>
      </c>
      <c r="M497" s="16" t="str">
        <f>IF(ISBLANK(ToxData!BO497),"",ToxData!BO497)</f>
        <v/>
      </c>
      <c r="N497" s="16">
        <f>IF(ISBLANK(ToxData!AY497),"",ToxData!AY497)</f>
        <v>1</v>
      </c>
      <c r="O497" s="16" t="str">
        <f>IF(ISBLANK(ToxData!AZ497),"",ToxData!AZ497)</f>
        <v/>
      </c>
    </row>
    <row r="498" spans="1:15" hidden="1">
      <c r="A498" t="str">
        <f>IF(ISBLANK(ToxData!B498),"",ToxData!B498)</f>
        <v>63-25-2</v>
      </c>
      <c r="B498" s="94" t="str">
        <f>IF(ISBLANK(ToxData!C498),"",ToxData!C498)</f>
        <v>Carbaryl</v>
      </c>
      <c r="E498" s="123" t="str">
        <f>IF(ISBLANK(ToxData!BD498),"",ToxData!BD498)</f>
        <v>--</v>
      </c>
      <c r="F498" s="193" t="str">
        <f t="shared" si="21"/>
        <v>--</v>
      </c>
      <c r="G498" s="124" t="str">
        <f>IF(ToxData!BE498="A", "A", IF(ToxData!BF498="--","--", IF(ToxData!BF498="","", ToxData!BF498)))</f>
        <v>--</v>
      </c>
      <c r="H498" s="123" t="str">
        <f>IF(ISBLANK(ToxData!BH498),"",ToxData!BH498)</f>
        <v>--</v>
      </c>
      <c r="I498" s="193" t="str">
        <f t="shared" si="22"/>
        <v>--</v>
      </c>
      <c r="J498" s="124" t="str">
        <f>IF(ToxData!BI498="A", "A", IF(ToxData!BJ498="--","--", IF(ToxData!BJ498="","", ToxData!BJ498)))</f>
        <v>--</v>
      </c>
      <c r="K498" s="120" t="str">
        <f>IF(ISBLANK(ToxData!BN498),"",ToxData!BN498)</f>
        <v/>
      </c>
      <c r="L498" s="193" t="str">
        <f t="shared" si="23"/>
        <v>--</v>
      </c>
      <c r="M498" s="16" t="str">
        <f>IF(ISBLANK(ToxData!BO498),"",ToxData!BO498)</f>
        <v/>
      </c>
      <c r="N498" s="16" t="str">
        <f>IF(ISBLANK(ToxData!AY498),"",ToxData!AY498)</f>
        <v/>
      </c>
      <c r="O498" s="16" t="str">
        <f>IF(ISBLANK(ToxData!AZ498),"",ToxData!AZ498)</f>
        <v/>
      </c>
    </row>
    <row r="499" spans="1:15" hidden="1">
      <c r="A499" t="str">
        <f>IF(ISBLANK(ToxData!B499),"",ToxData!B499)</f>
        <v>57-97-6</v>
      </c>
      <c r="B499" s="94" t="str">
        <f>IF(ISBLANK(ToxData!C499),"",ToxData!C499)</f>
        <v>7,12-Dimethylbenz[a]anthracene</v>
      </c>
      <c r="E499" s="123">
        <f>IF(ISBLANK(ToxData!BD499),"",ToxData!BD499)</f>
        <v>1.4084507042253522E-5</v>
      </c>
      <c r="F499" s="217">
        <f t="shared" si="21"/>
        <v>1.4E-5</v>
      </c>
      <c r="G499" s="124" t="str">
        <f>IF(ToxData!BE499="A", "A", IF(ToxData!BF499="--","--", IF(ToxData!BF499="","", ToxData!BF499)))</f>
        <v>O</v>
      </c>
      <c r="H499" s="123" t="str">
        <f>IF(ISBLANK(ToxData!BH499),"",ToxData!BH499)</f>
        <v>--</v>
      </c>
      <c r="I499" s="193" t="str">
        <f t="shared" si="22"/>
        <v>--</v>
      </c>
      <c r="J499" s="124" t="str">
        <f>IF(ToxData!BI499="A", "A", IF(ToxData!BJ499="--","--", IF(ToxData!BJ499="","", ToxData!BJ499)))</f>
        <v>--</v>
      </c>
      <c r="K499" s="120" t="str">
        <f>IF(ISBLANK(ToxData!BN499),"",ToxData!BN499)</f>
        <v/>
      </c>
      <c r="L499" s="193" t="str">
        <f t="shared" si="23"/>
        <v>--</v>
      </c>
      <c r="M499" s="16" t="str">
        <f>IF(ISBLANK(ToxData!BO499),"",ToxData!BO499)</f>
        <v/>
      </c>
      <c r="N499" s="16">
        <f>IF(ISBLANK(ToxData!AY499),"",ToxData!AY499)</f>
        <v>1</v>
      </c>
      <c r="O499" s="16" t="str">
        <f>IF(ISBLANK(ToxData!AZ499),"",ToxData!AZ499)</f>
        <v/>
      </c>
    </row>
    <row r="500" spans="1:15" hidden="1">
      <c r="A500" t="str">
        <f>IF(ISBLANK(ToxData!B500),"",ToxData!B500)</f>
        <v>42397-64-8</v>
      </c>
      <c r="B500" s="94" t="str">
        <f>IF(ISBLANK(ToxData!C500),"",ToxData!C500)</f>
        <v>1,6-Dinitropyrene</v>
      </c>
      <c r="E500" s="123">
        <f>IF(ISBLANK(ToxData!BD500),"",ToxData!BD500)</f>
        <v>9.0909090909090904E-5</v>
      </c>
      <c r="F500" s="217">
        <f t="shared" si="21"/>
        <v>9.1000000000000003E-5</v>
      </c>
      <c r="G500" s="124" t="str">
        <f>IF(ToxData!BE500="A", "A", IF(ToxData!BF500="--","--", IF(ToxData!BF500="","", ToxData!BF500)))</f>
        <v>O</v>
      </c>
      <c r="H500" s="123" t="str">
        <f>IF(ISBLANK(ToxData!BH500),"",ToxData!BH500)</f>
        <v>--</v>
      </c>
      <c r="I500" s="193" t="str">
        <f t="shared" si="22"/>
        <v>--</v>
      </c>
      <c r="J500" s="124" t="str">
        <f>IF(ToxData!BI500="A", "A", IF(ToxData!BJ500="--","--", IF(ToxData!BJ500="","", ToxData!BJ500)))</f>
        <v>--</v>
      </c>
      <c r="K500" s="120" t="str">
        <f>IF(ISBLANK(ToxData!BN500),"",ToxData!BN500)</f>
        <v/>
      </c>
      <c r="L500" s="193" t="str">
        <f t="shared" si="23"/>
        <v>--</v>
      </c>
      <c r="M500" s="16" t="str">
        <f>IF(ISBLANK(ToxData!BO500),"",ToxData!BO500)</f>
        <v/>
      </c>
      <c r="N500" s="16">
        <f>IF(ISBLANK(ToxData!AY500),"",ToxData!AY500)</f>
        <v>1</v>
      </c>
      <c r="O500" s="16" t="str">
        <f>IF(ISBLANK(ToxData!AZ500),"",ToxData!AZ500)</f>
        <v/>
      </c>
    </row>
    <row r="501" spans="1:15" hidden="1">
      <c r="A501" t="str">
        <f>IF(ISBLANK(ToxData!B501),"",ToxData!B501)</f>
        <v>42397-65-9</v>
      </c>
      <c r="B501" s="94" t="str">
        <f>IF(ISBLANK(ToxData!C501),"",ToxData!C501)</f>
        <v>1,8-Dinitropyrene</v>
      </c>
      <c r="E501" s="123">
        <f>IF(ISBLANK(ToxData!BD501),"",ToxData!BD501)</f>
        <v>9.0909090909090898E-4</v>
      </c>
      <c r="F501" s="193">
        <f t="shared" si="21"/>
        <v>9.1E-4</v>
      </c>
      <c r="G501" s="124" t="str">
        <f>IF(ToxData!BE501="A", "A", IF(ToxData!BF501="--","--", IF(ToxData!BF501="","", ToxData!BF501)))</f>
        <v>O</v>
      </c>
      <c r="H501" s="123" t="str">
        <f>IF(ISBLANK(ToxData!BH501),"",ToxData!BH501)</f>
        <v>--</v>
      </c>
      <c r="I501" s="193" t="str">
        <f t="shared" si="22"/>
        <v>--</v>
      </c>
      <c r="J501" s="124" t="str">
        <f>IF(ToxData!BI501="A", "A", IF(ToxData!BJ501="--","--", IF(ToxData!BJ501="","", ToxData!BJ501)))</f>
        <v>--</v>
      </c>
      <c r="K501" s="120" t="str">
        <f>IF(ISBLANK(ToxData!BN501),"",ToxData!BN501)</f>
        <v/>
      </c>
      <c r="L501" s="193" t="str">
        <f t="shared" si="23"/>
        <v>--</v>
      </c>
      <c r="M501" s="16" t="str">
        <f>IF(ISBLANK(ToxData!BO501),"",ToxData!BO501)</f>
        <v/>
      </c>
      <c r="N501" s="16">
        <f>IF(ISBLANK(ToxData!AY501),"",ToxData!AY501)</f>
        <v>1</v>
      </c>
      <c r="O501" s="16" t="str">
        <f>IF(ISBLANK(ToxData!AZ501),"",ToxData!AZ501)</f>
        <v/>
      </c>
    </row>
    <row r="502" spans="1:15" hidden="1">
      <c r="A502" t="str">
        <f>IF(ISBLANK(ToxData!B502),"",ToxData!B502)</f>
        <v>56-49-5</v>
      </c>
      <c r="B502" s="94" t="str">
        <f>IF(ISBLANK(ToxData!C502),"",ToxData!C502)</f>
        <v>3-Methylcholanthrene</v>
      </c>
      <c r="E502" s="123">
        <f>IF(ISBLANK(ToxData!BD502),"",ToxData!BD502)</f>
        <v>1.5873015873015873E-4</v>
      </c>
      <c r="F502" s="193">
        <f t="shared" si="21"/>
        <v>1.6000000000000001E-4</v>
      </c>
      <c r="G502" s="124" t="str">
        <f>IF(ToxData!BE502="A", "A", IF(ToxData!BF502="--","--", IF(ToxData!BF502="","", ToxData!BF502)))</f>
        <v>O</v>
      </c>
      <c r="H502" s="123" t="str">
        <f>IF(ISBLANK(ToxData!BH502),"",ToxData!BH502)</f>
        <v>--</v>
      </c>
      <c r="I502" s="193" t="str">
        <f t="shared" si="22"/>
        <v>--</v>
      </c>
      <c r="J502" s="124" t="str">
        <f>IF(ToxData!BI502="A", "A", IF(ToxData!BJ502="--","--", IF(ToxData!BJ502="","", ToxData!BJ502)))</f>
        <v>--</v>
      </c>
      <c r="K502" s="120" t="str">
        <f>IF(ISBLANK(ToxData!BN502),"",ToxData!BN502)</f>
        <v/>
      </c>
      <c r="L502" s="193" t="str">
        <f t="shared" si="23"/>
        <v>--</v>
      </c>
      <c r="M502" s="16" t="str">
        <f>IF(ISBLANK(ToxData!BO502),"",ToxData!BO502)</f>
        <v/>
      </c>
      <c r="N502" s="16">
        <f>IF(ISBLANK(ToxData!AY502),"",ToxData!AY502)</f>
        <v>1</v>
      </c>
      <c r="O502" s="16" t="str">
        <f>IF(ISBLANK(ToxData!AZ502),"",ToxData!AZ502)</f>
        <v/>
      </c>
    </row>
    <row r="503" spans="1:15">
      <c r="A503" t="str">
        <f>IF(ISBLANK(ToxData!B503),"",ToxData!B503)</f>
        <v>3697-24-3</v>
      </c>
      <c r="B503" s="94" t="str">
        <f>IF(ISBLANK(ToxData!C503),"",ToxData!C503)</f>
        <v>5-Methylchrysene</v>
      </c>
      <c r="C503" s="61" t="s">
        <v>1197</v>
      </c>
      <c r="D503" s="61" t="str">
        <f>IF(ToxData!D503="","--",ToxData!D503)</f>
        <v>--</v>
      </c>
      <c r="E503" s="123">
        <f>IF(ISBLANK(ToxData!BD503),"",ToxData!BD503)</f>
        <v>1.6666666666666668E-3</v>
      </c>
      <c r="F503" s="193">
        <f t="shared" si="21"/>
        <v>1.6999999999999999E-3</v>
      </c>
      <c r="G503" s="124" t="s">
        <v>1389</v>
      </c>
      <c r="H503" s="123" t="str">
        <f>IF(ISBLANK(ToxData!BH503),"",ToxData!BH503)</f>
        <v>--</v>
      </c>
      <c r="I503" s="193" t="str">
        <f t="shared" si="22"/>
        <v>--</v>
      </c>
      <c r="J503" s="124" t="str">
        <f>IF(ToxData!BI503="A", "A", IF(ToxData!BJ503="--","--", IF(ToxData!BJ503="","", ToxData!BJ503)))</f>
        <v>--</v>
      </c>
      <c r="K503" s="120" t="str">
        <f>IF(ISBLANK(ToxData!BN503),"",ToxData!BN503)</f>
        <v/>
      </c>
      <c r="L503" s="193" t="str">
        <f t="shared" si="23"/>
        <v>--</v>
      </c>
      <c r="M503" s="16" t="str">
        <f>IF(ISBLANK(ToxData!BO503),"",ToxData!BO503)</f>
        <v/>
      </c>
      <c r="N503" s="16">
        <f>IF(ISBLANK(ToxData!AY503),"",ToxData!AY503)</f>
        <v>1</v>
      </c>
      <c r="O503" s="16">
        <f>IF(ISBLANK(ToxData!AZ503),"",ToxData!AZ503)</f>
        <v>1</v>
      </c>
    </row>
    <row r="504" spans="1:15" hidden="1">
      <c r="A504" t="str">
        <f>IF(ISBLANK(ToxData!B504),"",ToxData!B504)</f>
        <v>602-87-9</v>
      </c>
      <c r="B504" s="94" t="str">
        <f>IF(ISBLANK(ToxData!C504),"",ToxData!C504)</f>
        <v>5-Nitroacenaphthene</v>
      </c>
      <c r="E504" s="123">
        <f>IF(ISBLANK(ToxData!BD504),"",ToxData!BD504)</f>
        <v>2.7027027027027029E-2</v>
      </c>
      <c r="F504" s="193">
        <f t="shared" si="21"/>
        <v>2.7E-2</v>
      </c>
      <c r="G504" s="124" t="str">
        <f>IF(ToxData!BE504="A", "A", IF(ToxData!BF504="--","--", IF(ToxData!BF504="","", ToxData!BF504)))</f>
        <v>O</v>
      </c>
      <c r="H504" s="123" t="str">
        <f>IF(ISBLANK(ToxData!BH504),"",ToxData!BH504)</f>
        <v>--</v>
      </c>
      <c r="I504" s="193" t="str">
        <f t="shared" si="22"/>
        <v>--</v>
      </c>
      <c r="J504" s="124" t="str">
        <f>IF(ToxData!BI504="A", "A", IF(ToxData!BJ504="--","--", IF(ToxData!BJ504="","", ToxData!BJ504)))</f>
        <v>--</v>
      </c>
      <c r="K504" s="120" t="str">
        <f>IF(ISBLANK(ToxData!BN504),"",ToxData!BN504)</f>
        <v/>
      </c>
      <c r="L504" s="193" t="str">
        <f t="shared" si="23"/>
        <v>--</v>
      </c>
      <c r="M504" s="16" t="str">
        <f>IF(ISBLANK(ToxData!BO504),"",ToxData!BO504)</f>
        <v/>
      </c>
      <c r="N504" s="16">
        <f>IF(ISBLANK(ToxData!AY504),"",ToxData!AY504)</f>
        <v>1</v>
      </c>
      <c r="O504" s="16" t="str">
        <f>IF(ISBLANK(ToxData!AZ504),"",ToxData!AZ504)</f>
        <v/>
      </c>
    </row>
    <row r="505" spans="1:15">
      <c r="A505" t="str">
        <f>IF(ISBLANK(ToxData!B505),"",ToxData!B505)</f>
        <v>7496-02-8</v>
      </c>
      <c r="B505" s="94" t="str">
        <f>IF(ISBLANK(ToxData!C505),"",ToxData!C505)</f>
        <v>6-Nitrochrysene</v>
      </c>
      <c r="C505" s="61" t="s">
        <v>1197</v>
      </c>
      <c r="D505" s="61" t="str">
        <f>IF(ToxData!D505="","--",ToxData!D505)</f>
        <v>--</v>
      </c>
      <c r="E505" s="123">
        <f>IF(ISBLANK(ToxData!BD505),"",ToxData!BD505)</f>
        <v>1.6666666666666669E-4</v>
      </c>
      <c r="F505" s="193">
        <f t="shared" si="21"/>
        <v>1.7000000000000001E-4</v>
      </c>
      <c r="G505" s="124" t="s">
        <v>1389</v>
      </c>
      <c r="H505" s="123" t="str">
        <f>IF(ISBLANK(ToxData!BH505),"",ToxData!BH505)</f>
        <v>--</v>
      </c>
      <c r="I505" s="193" t="str">
        <f t="shared" si="22"/>
        <v>--</v>
      </c>
      <c r="J505" s="124" t="str">
        <f>IF(ToxData!BI505="A", "A", IF(ToxData!BJ505="--","--", IF(ToxData!BJ505="","", ToxData!BJ505)))</f>
        <v>--</v>
      </c>
      <c r="K505" s="120" t="str">
        <f>IF(ISBLANK(ToxData!BN505),"",ToxData!BN505)</f>
        <v/>
      </c>
      <c r="L505" s="193" t="str">
        <f t="shared" si="23"/>
        <v>--</v>
      </c>
      <c r="M505" s="16" t="str">
        <f>IF(ISBLANK(ToxData!BO505),"",ToxData!BO505)</f>
        <v/>
      </c>
      <c r="N505" s="16">
        <f>IF(ISBLANK(ToxData!AY505),"",ToxData!AY505)</f>
        <v>1</v>
      </c>
      <c r="O505" s="16">
        <f>IF(ISBLANK(ToxData!AZ505),"",ToxData!AZ505)</f>
        <v>1</v>
      </c>
    </row>
    <row r="506" spans="1:15" hidden="1">
      <c r="A506" t="str">
        <f>IF(ISBLANK(ToxData!B506),"",ToxData!B506)</f>
        <v>607-57-8</v>
      </c>
      <c r="B506" s="94" t="str">
        <f>IF(ISBLANK(ToxData!C506),"",ToxData!C506)</f>
        <v>2-Nitrofluorene</v>
      </c>
      <c r="E506" s="123">
        <f>IF(ISBLANK(ToxData!BD506),"",ToxData!BD506)</f>
        <v>9.0909090909090912E-2</v>
      </c>
      <c r="F506" s="193">
        <f t="shared" si="21"/>
        <v>9.0999999999999998E-2</v>
      </c>
      <c r="G506" s="124" t="str">
        <f>IF(ToxData!BE506="A", "A", IF(ToxData!BF506="--","--", IF(ToxData!BF506="","", ToxData!BF506)))</f>
        <v>O</v>
      </c>
      <c r="H506" s="123" t="str">
        <f>IF(ISBLANK(ToxData!BH506),"",ToxData!BH506)</f>
        <v>--</v>
      </c>
      <c r="I506" s="193" t="str">
        <f t="shared" si="22"/>
        <v>--</v>
      </c>
      <c r="J506" s="124" t="str">
        <f>IF(ToxData!BI506="A", "A", IF(ToxData!BJ506="--","--", IF(ToxData!BJ506="","", ToxData!BJ506)))</f>
        <v>--</v>
      </c>
      <c r="K506" s="120" t="str">
        <f>IF(ISBLANK(ToxData!BN506),"",ToxData!BN506)</f>
        <v/>
      </c>
      <c r="L506" s="193" t="str">
        <f t="shared" si="23"/>
        <v>--</v>
      </c>
      <c r="M506" s="16" t="str">
        <f>IF(ISBLANK(ToxData!BO506),"",ToxData!BO506)</f>
        <v/>
      </c>
      <c r="N506" s="16">
        <f>IF(ISBLANK(ToxData!AY506),"",ToxData!AY506)</f>
        <v>1</v>
      </c>
      <c r="O506" s="16" t="str">
        <f>IF(ISBLANK(ToxData!AZ506),"",ToxData!AZ506)</f>
        <v/>
      </c>
    </row>
    <row r="507" spans="1:15" hidden="1">
      <c r="A507" t="str">
        <f>IF(ISBLANK(ToxData!B507),"",ToxData!B507)</f>
        <v>5522-43-0</v>
      </c>
      <c r="B507" s="94" t="str">
        <f>IF(ISBLANK(ToxData!C507),"",ToxData!C507)</f>
        <v>1-Nitropyrene</v>
      </c>
      <c r="E507" s="123">
        <f>IF(ISBLANK(ToxData!BD507),"",ToxData!BD507)</f>
        <v>9.0909090909090905E-3</v>
      </c>
      <c r="F507" s="193">
        <f t="shared" si="21"/>
        <v>9.1000000000000004E-3</v>
      </c>
      <c r="G507" s="124" t="str">
        <f>IF(ToxData!BE507="A", "A", IF(ToxData!BF507="--","--", IF(ToxData!BF507="","", ToxData!BF507)))</f>
        <v>O</v>
      </c>
      <c r="H507" s="123" t="str">
        <f>IF(ISBLANK(ToxData!BH507),"",ToxData!BH507)</f>
        <v>--</v>
      </c>
      <c r="I507" s="193" t="str">
        <f t="shared" si="22"/>
        <v>--</v>
      </c>
      <c r="J507" s="124" t="str">
        <f>IF(ToxData!BI507="A", "A", IF(ToxData!BJ507="--","--", IF(ToxData!BJ507="","", ToxData!BJ507)))</f>
        <v>--</v>
      </c>
      <c r="K507" s="120" t="str">
        <f>IF(ISBLANK(ToxData!BN507),"",ToxData!BN507)</f>
        <v/>
      </c>
      <c r="L507" s="193" t="str">
        <f t="shared" si="23"/>
        <v>--</v>
      </c>
      <c r="M507" s="16" t="str">
        <f>IF(ISBLANK(ToxData!BO507),"",ToxData!BO507)</f>
        <v/>
      </c>
      <c r="N507" s="16">
        <f>IF(ISBLANK(ToxData!AY507),"",ToxData!AY507)</f>
        <v>1</v>
      </c>
      <c r="O507" s="16" t="str">
        <f>IF(ISBLANK(ToxData!AZ507),"",ToxData!AZ507)</f>
        <v/>
      </c>
    </row>
    <row r="508" spans="1:15" hidden="1">
      <c r="A508" t="str">
        <f>IF(ISBLANK(ToxData!B508),"",ToxData!B508)</f>
        <v>57835-92-4</v>
      </c>
      <c r="B508" s="94" t="str">
        <f>IF(ISBLANK(ToxData!C508),"",ToxData!C508)</f>
        <v>4-Nitropyrene</v>
      </c>
      <c r="E508" s="123">
        <f>IF(ISBLANK(ToxData!BD508),"",ToxData!BD508)</f>
        <v>9.0909090909090905E-3</v>
      </c>
      <c r="F508" s="193">
        <f t="shared" si="21"/>
        <v>9.1000000000000004E-3</v>
      </c>
      <c r="G508" s="124" t="str">
        <f>IF(ToxData!BE508="A", "A", IF(ToxData!BF508="--","--", IF(ToxData!BF508="","", ToxData!BF508)))</f>
        <v>O</v>
      </c>
      <c r="H508" s="123" t="str">
        <f>IF(ISBLANK(ToxData!BH508),"",ToxData!BH508)</f>
        <v>--</v>
      </c>
      <c r="I508" s="193" t="str">
        <f t="shared" si="22"/>
        <v>--</v>
      </c>
      <c r="J508" s="124" t="str">
        <f>IF(ToxData!BI508="A", "A", IF(ToxData!BJ508="--","--", IF(ToxData!BJ508="","", ToxData!BJ508)))</f>
        <v>--</v>
      </c>
      <c r="K508" s="120" t="str">
        <f>IF(ISBLANK(ToxData!BN508),"",ToxData!BN508)</f>
        <v/>
      </c>
      <c r="L508" s="193" t="str">
        <f t="shared" si="23"/>
        <v>--</v>
      </c>
      <c r="M508" s="16" t="str">
        <f>IF(ISBLANK(ToxData!BO508),"",ToxData!BO508)</f>
        <v/>
      </c>
      <c r="N508" s="16">
        <f>IF(ISBLANK(ToxData!AY508),"",ToxData!AY508)</f>
        <v>1</v>
      </c>
      <c r="O508" s="16" t="str">
        <f>IF(ISBLANK(ToxData!AZ508),"",ToxData!AZ508)</f>
        <v/>
      </c>
    </row>
    <row r="509" spans="1:15" hidden="1">
      <c r="A509" t="str">
        <f>IF(ISBLANK(ToxData!B509),"",ToxData!B509)</f>
        <v>3564-09-8</v>
      </c>
      <c r="B509" s="94" t="str">
        <f>IF(ISBLANK(ToxData!C509),"",ToxData!C509)</f>
        <v>Ponceau 3R</v>
      </c>
      <c r="E509" s="123" t="str">
        <f>IF(ISBLANK(ToxData!BD509),"",ToxData!BD509)</f>
        <v>--</v>
      </c>
      <c r="F509" s="193" t="str">
        <f t="shared" si="21"/>
        <v>--</v>
      </c>
      <c r="G509" s="124" t="str">
        <f>IF(ToxData!BE509="A", "A", IF(ToxData!BF509="--","--", IF(ToxData!BF509="","", ToxData!BF509)))</f>
        <v>--</v>
      </c>
      <c r="H509" s="123" t="str">
        <f>IF(ISBLANK(ToxData!BH509),"",ToxData!BH509)</f>
        <v>--</v>
      </c>
      <c r="I509" s="193" t="str">
        <f t="shared" si="22"/>
        <v>--</v>
      </c>
      <c r="J509" s="124" t="str">
        <f>IF(ToxData!BI509="A", "A", IF(ToxData!BJ509="--","--", IF(ToxData!BJ509="","", ToxData!BJ509)))</f>
        <v>--</v>
      </c>
      <c r="K509" s="120" t="str">
        <f>IF(ISBLANK(ToxData!BN509),"",ToxData!BN509)</f>
        <v/>
      </c>
      <c r="L509" s="193" t="str">
        <f t="shared" si="23"/>
        <v>--</v>
      </c>
      <c r="M509" s="16" t="str">
        <f>IF(ISBLANK(ToxData!BO509),"",ToxData!BO509)</f>
        <v/>
      </c>
      <c r="N509" s="16" t="str">
        <f>IF(ISBLANK(ToxData!AY509),"",ToxData!AY509)</f>
        <v/>
      </c>
      <c r="O509" s="16" t="str">
        <f>IF(ISBLANK(ToxData!AZ509),"",ToxData!AZ509)</f>
        <v/>
      </c>
    </row>
    <row r="510" spans="1:15" hidden="1">
      <c r="A510" t="str">
        <f>IF(ISBLANK(ToxData!B510),"",ToxData!B510)</f>
        <v>3761-53-3</v>
      </c>
      <c r="B510" s="94" t="str">
        <f>IF(ISBLANK(ToxData!C510),"",ToxData!C510)</f>
        <v>Ponceau MX</v>
      </c>
      <c r="E510" s="123" t="str">
        <f>IF(ISBLANK(ToxData!BD510),"",ToxData!BD510)</f>
        <v>--</v>
      </c>
      <c r="F510" s="193" t="str">
        <f t="shared" si="21"/>
        <v>--</v>
      </c>
      <c r="G510" s="124" t="str">
        <f>IF(ToxData!BE510="A", "A", IF(ToxData!BF510="--","--", IF(ToxData!BF510="","", ToxData!BF510)))</f>
        <v>--</v>
      </c>
      <c r="H510" s="123" t="str">
        <f>IF(ISBLANK(ToxData!BH510),"",ToxData!BH510)</f>
        <v>--</v>
      </c>
      <c r="I510" s="193" t="str">
        <f t="shared" si="22"/>
        <v>--</v>
      </c>
      <c r="J510" s="124" t="str">
        <f>IF(ToxData!BI510="A", "A", IF(ToxData!BJ510="--","--", IF(ToxData!BJ510="","", ToxData!BJ510)))</f>
        <v>--</v>
      </c>
      <c r="K510" s="120" t="str">
        <f>IF(ISBLANK(ToxData!BN510),"",ToxData!BN510)</f>
        <v/>
      </c>
      <c r="L510" s="193" t="str">
        <f t="shared" si="23"/>
        <v>--</v>
      </c>
      <c r="M510" s="16" t="str">
        <f>IF(ISBLANK(ToxData!BO510),"",ToxData!BO510)</f>
        <v/>
      </c>
      <c r="N510" s="16" t="str">
        <f>IF(ISBLANK(ToxData!AY510),"",ToxData!AY510)</f>
        <v/>
      </c>
      <c r="O510" s="16" t="str">
        <f>IF(ISBLANK(ToxData!AZ510),"",ToxData!AZ510)</f>
        <v/>
      </c>
    </row>
    <row r="511" spans="1:15">
      <c r="A511" t="str">
        <f>IF(ISBLANK(ToxData!B511),"",ToxData!B511)</f>
        <v>7758-01-2</v>
      </c>
      <c r="B511" s="94" t="str">
        <f>IF(ISBLANK(ToxData!C511),"",ToxData!C511)</f>
        <v>Potassium bromate</v>
      </c>
      <c r="D511" s="61" t="str">
        <f>IF(ToxData!D511="","--",ToxData!D511)</f>
        <v>--</v>
      </c>
      <c r="E511" s="123">
        <f>IF(ISBLANK(ToxData!BD511),"",ToxData!BD511)</f>
        <v>7.1428571428571435E-3</v>
      </c>
      <c r="F511" s="193">
        <f t="shared" si="21"/>
        <v>7.1000000000000004E-3</v>
      </c>
      <c r="G511" s="124" t="str">
        <f>IF(ToxData!BE511="A", "A", IF(ToxData!BF511="--","--", IF(ToxData!BF511="","", ToxData!BF511)))</f>
        <v>O</v>
      </c>
      <c r="H511" s="123" t="str">
        <f>IF(ISBLANK(ToxData!BH511),"",ToxData!BH511)</f>
        <v>--</v>
      </c>
      <c r="I511" s="193" t="str">
        <f t="shared" si="22"/>
        <v>--</v>
      </c>
      <c r="J511" s="124" t="str">
        <f>IF(ToxData!BI511="A", "A", IF(ToxData!BJ511="--","--", IF(ToxData!BJ511="","", ToxData!BJ511)))</f>
        <v>--</v>
      </c>
      <c r="K511" s="120" t="str">
        <f>IF(ISBLANK(ToxData!BN511),"",ToxData!BN511)</f>
        <v/>
      </c>
      <c r="L511" s="193" t="str">
        <f t="shared" si="23"/>
        <v>--</v>
      </c>
      <c r="M511" s="16" t="str">
        <f>IF(ISBLANK(ToxData!BO511),"",ToxData!BO511)</f>
        <v/>
      </c>
      <c r="N511" s="16">
        <f>IF(ISBLANK(ToxData!AY511),"",ToxData!AY511)</f>
        <v>1</v>
      </c>
      <c r="O511" s="16">
        <f>IF(ISBLANK(ToxData!AZ511),"",ToxData!AZ511)</f>
        <v>1</v>
      </c>
    </row>
    <row r="512" spans="1:15" hidden="1">
      <c r="A512" t="str">
        <f>IF(ISBLANK(ToxData!B512),"",ToxData!B512)</f>
        <v>671-16-9</v>
      </c>
      <c r="B512" s="94" t="str">
        <f>IF(ISBLANK(ToxData!C512),"",ToxData!C512)</f>
        <v>Procarbazine</v>
      </c>
      <c r="E512" s="123" t="str">
        <f>IF(ISBLANK(ToxData!BD512),"",ToxData!BD512)</f>
        <v>--</v>
      </c>
      <c r="F512" s="193" t="str">
        <f t="shared" si="21"/>
        <v>--</v>
      </c>
      <c r="G512" s="124" t="str">
        <f>IF(ToxData!BE512="A", "A", IF(ToxData!BF512="--","--", IF(ToxData!BF512="","", ToxData!BF512)))</f>
        <v>--</v>
      </c>
      <c r="H512" s="123" t="str">
        <f>IF(ISBLANK(ToxData!BH512),"",ToxData!BH512)</f>
        <v>--</v>
      </c>
      <c r="I512" s="193" t="str">
        <f t="shared" si="22"/>
        <v>--</v>
      </c>
      <c r="J512" s="124" t="str">
        <f>IF(ToxData!BI512="A", "A", IF(ToxData!BJ512="--","--", IF(ToxData!BJ512="","", ToxData!BJ512)))</f>
        <v>--</v>
      </c>
      <c r="K512" s="120" t="str">
        <f>IF(ISBLANK(ToxData!BN512),"",ToxData!BN512)</f>
        <v/>
      </c>
      <c r="L512" s="193" t="str">
        <f t="shared" si="23"/>
        <v>--</v>
      </c>
      <c r="M512" s="16" t="str">
        <f>IF(ISBLANK(ToxData!BO512),"",ToxData!BO512)</f>
        <v/>
      </c>
      <c r="N512" s="16" t="str">
        <f>IF(ISBLANK(ToxData!AY512),"",ToxData!AY512)</f>
        <v/>
      </c>
      <c r="O512" s="16" t="str">
        <f>IF(ISBLANK(ToxData!AZ512),"",ToxData!AZ512)</f>
        <v/>
      </c>
    </row>
    <row r="513" spans="1:15" hidden="1">
      <c r="A513" t="str">
        <f>IF(ISBLANK(ToxData!B513),"",ToxData!B513)</f>
        <v>366-70-1</v>
      </c>
      <c r="B513" s="94" t="str">
        <f>IF(ISBLANK(ToxData!C513),"",ToxData!C513)</f>
        <v>Procarbazine Hydrochloride</v>
      </c>
      <c r="E513" s="123" t="str">
        <f>IF(ISBLANK(ToxData!BD513),"",ToxData!BD513)</f>
        <v>--</v>
      </c>
      <c r="F513" s="193" t="str">
        <f t="shared" si="21"/>
        <v>--</v>
      </c>
      <c r="G513" s="124" t="str">
        <f>IF(ToxData!BE513="A", "A", IF(ToxData!BF513="--","--", IF(ToxData!BF513="","", ToxData!BF513)))</f>
        <v>--</v>
      </c>
      <c r="H513" s="123" t="str">
        <f>IF(ISBLANK(ToxData!BH513),"",ToxData!BH513)</f>
        <v>--</v>
      </c>
      <c r="I513" s="193" t="str">
        <f t="shared" si="22"/>
        <v>--</v>
      </c>
      <c r="J513" s="124" t="str">
        <f>IF(ToxData!BI513="A", "A", IF(ToxData!BJ513="--","--", IF(ToxData!BJ513="","", ToxData!BJ513)))</f>
        <v>--</v>
      </c>
      <c r="K513" s="120" t="str">
        <f>IF(ISBLANK(ToxData!BN513),"",ToxData!BN513)</f>
        <v/>
      </c>
      <c r="L513" s="193" t="str">
        <f t="shared" si="23"/>
        <v>--</v>
      </c>
      <c r="M513" s="16" t="str">
        <f>IF(ISBLANK(ToxData!BO513),"",ToxData!BO513)</f>
        <v/>
      </c>
      <c r="N513" s="16" t="str">
        <f>IF(ISBLANK(ToxData!AY513),"",ToxData!AY513)</f>
        <v/>
      </c>
      <c r="O513" s="16" t="str">
        <f>IF(ISBLANK(ToxData!AZ513),"",ToxData!AZ513)</f>
        <v/>
      </c>
    </row>
    <row r="514" spans="1:15">
      <c r="A514" t="str">
        <f>IF(ISBLANK(ToxData!B514),"",ToxData!B514)</f>
        <v>1120-71-4</v>
      </c>
      <c r="B514" s="94" t="str">
        <f>IF(ISBLANK(ToxData!C514),"",ToxData!C514)</f>
        <v>1,3-Propane sultone</v>
      </c>
      <c r="D514" s="61" t="str">
        <f>IF(ToxData!D514="","--",ToxData!D514)</f>
        <v>--</v>
      </c>
      <c r="E514" s="123">
        <f>IF(ISBLANK(ToxData!BD514),"",ToxData!BD514)</f>
        <v>1.4492753623188406E-3</v>
      </c>
      <c r="F514" s="193">
        <f t="shared" si="21"/>
        <v>1.4E-3</v>
      </c>
      <c r="G514" s="124" t="str">
        <f>IF(ToxData!BE514="A", "A", IF(ToxData!BF514="--","--", IF(ToxData!BF514="","", ToxData!BF514)))</f>
        <v>O</v>
      </c>
      <c r="H514" s="123" t="str">
        <f>IF(ISBLANK(ToxData!BH514),"",ToxData!BH514)</f>
        <v>--</v>
      </c>
      <c r="I514" s="193" t="str">
        <f t="shared" si="22"/>
        <v>--</v>
      </c>
      <c r="J514" s="124" t="str">
        <f>IF(ToxData!BI514="A", "A", IF(ToxData!BJ514="--","--", IF(ToxData!BJ514="","", ToxData!BJ514)))</f>
        <v>--</v>
      </c>
      <c r="K514" s="120" t="str">
        <f>IF(ISBLANK(ToxData!BN514),"",ToxData!BN514)</f>
        <v/>
      </c>
      <c r="L514" s="193" t="str">
        <f t="shared" si="23"/>
        <v>--</v>
      </c>
      <c r="M514" s="16" t="str">
        <f>IF(ISBLANK(ToxData!BO514),"",ToxData!BO514)</f>
        <v/>
      </c>
      <c r="N514" s="16">
        <f>IF(ISBLANK(ToxData!AY514),"",ToxData!AY514)</f>
        <v>1</v>
      </c>
      <c r="O514" s="16">
        <f>IF(ISBLANK(ToxData!AZ514),"",ToxData!AZ514)</f>
        <v>1</v>
      </c>
    </row>
    <row r="515" spans="1:15" hidden="1">
      <c r="A515" t="str">
        <f>IF(ISBLANK(ToxData!B515),"",ToxData!B515)</f>
        <v>57-57-8</v>
      </c>
      <c r="B515" s="94" t="str">
        <f>IF(ISBLANK(ToxData!C515),"",ToxData!C515)</f>
        <v>beta-Propiolactone</v>
      </c>
      <c r="E515" s="123" t="str">
        <f>IF(ISBLANK(ToxData!BD515),"",ToxData!BD515)</f>
        <v>--</v>
      </c>
      <c r="F515" s="193" t="str">
        <f t="shared" si="21"/>
        <v>--</v>
      </c>
      <c r="G515" s="124" t="str">
        <f>IF(ToxData!BE515="A", "A", IF(ToxData!BF515="--","--", IF(ToxData!BF515="","", ToxData!BF515)))</f>
        <v>--</v>
      </c>
      <c r="H515" s="123" t="str">
        <f>IF(ISBLANK(ToxData!BH515),"",ToxData!BH515)</f>
        <v>--</v>
      </c>
      <c r="I515" s="193" t="str">
        <f t="shared" si="22"/>
        <v>--</v>
      </c>
      <c r="J515" s="124" t="str">
        <f>IF(ToxData!BI515="A", "A", IF(ToxData!BJ515="--","--", IF(ToxData!BJ515="","", ToxData!BJ515)))</f>
        <v>--</v>
      </c>
      <c r="K515" s="120" t="str">
        <f>IF(ISBLANK(ToxData!BN515),"",ToxData!BN515)</f>
        <v/>
      </c>
      <c r="L515" s="193" t="str">
        <f t="shared" si="23"/>
        <v>--</v>
      </c>
      <c r="M515" s="16" t="str">
        <f>IF(ISBLANK(ToxData!BO515),"",ToxData!BO515)</f>
        <v/>
      </c>
      <c r="N515" s="16" t="str">
        <f>IF(ISBLANK(ToxData!AY515),"",ToxData!AY515)</f>
        <v/>
      </c>
      <c r="O515" s="16" t="str">
        <f>IF(ISBLANK(ToxData!AZ515),"",ToxData!AZ515)</f>
        <v/>
      </c>
    </row>
    <row r="516" spans="1:15">
      <c r="A516" t="str">
        <f>IF(ISBLANK(ToxData!B516),"",ToxData!B516)</f>
        <v>123-38-6</v>
      </c>
      <c r="B516" s="94" t="str">
        <f>IF(ISBLANK(ToxData!C516),"",ToxData!C516)</f>
        <v>Propionaldehyde</v>
      </c>
      <c r="D516" s="61" t="str">
        <f>IF(ToxData!D516="","--",ToxData!D516)</f>
        <v>HI5</v>
      </c>
      <c r="E516" s="123" t="str">
        <f>IF(ISBLANK(ToxData!BD516),"",ToxData!BD516)</f>
        <v>--</v>
      </c>
      <c r="F516" s="193" t="str">
        <f t="shared" si="21"/>
        <v>--</v>
      </c>
      <c r="G516" s="124" t="str">
        <f>IF(ToxData!BE516="A", "A", IF(ToxData!BF516="--","--", IF(ToxData!BF516="","", ToxData!BF516)))</f>
        <v>--</v>
      </c>
      <c r="H516" s="123">
        <f>IF(ISBLANK(ToxData!BH516),"",ToxData!BH516)</f>
        <v>8</v>
      </c>
      <c r="I516" s="193">
        <f t="shared" si="22"/>
        <v>8</v>
      </c>
      <c r="J516" s="124" t="str">
        <f>IF(ToxData!BI516="A", "A", IF(ToxData!BJ516="--","--", IF(ToxData!BJ516="","", ToxData!BJ516)))</f>
        <v>I</v>
      </c>
      <c r="K516" s="120" t="str">
        <f>IF(ISBLANK(ToxData!BN516),"",ToxData!BN516)</f>
        <v/>
      </c>
      <c r="L516" s="193" t="str">
        <f t="shared" si="23"/>
        <v>--</v>
      </c>
      <c r="M516" s="16" t="str">
        <f>IF(ISBLANK(ToxData!BO516),"",ToxData!BO516)</f>
        <v/>
      </c>
      <c r="N516" s="16">
        <f>IF(ISBLANK(ToxData!AY516),"",ToxData!AY516)</f>
        <v>1</v>
      </c>
      <c r="O516" s="16">
        <f>IF(ISBLANK(ToxData!AZ516),"",ToxData!AZ516)</f>
        <v>1</v>
      </c>
    </row>
    <row r="517" spans="1:15" hidden="1">
      <c r="A517" t="str">
        <f>IF(ISBLANK(ToxData!B517),"",ToxData!B517)</f>
        <v>114-26-1</v>
      </c>
      <c r="B517" s="94" t="str">
        <f>IF(ISBLANK(ToxData!C517),"",ToxData!C517)</f>
        <v>Propoxur (Baygon)</v>
      </c>
      <c r="E517" s="123" t="str">
        <f>IF(ISBLANK(ToxData!BD517),"",ToxData!BD517)</f>
        <v>--</v>
      </c>
      <c r="F517" s="193" t="str">
        <f t="shared" si="21"/>
        <v>--</v>
      </c>
      <c r="G517" s="124" t="str">
        <f>IF(ToxData!BE517="A", "A", IF(ToxData!BF517="--","--", IF(ToxData!BF517="","", ToxData!BF517)))</f>
        <v>--</v>
      </c>
      <c r="H517" s="123" t="str">
        <f>IF(ISBLANK(ToxData!BH517),"",ToxData!BH517)</f>
        <v>--</v>
      </c>
      <c r="I517" s="193" t="str">
        <f t="shared" si="22"/>
        <v>--</v>
      </c>
      <c r="J517" s="124" t="str">
        <f>IF(ToxData!BI517="A", "A", IF(ToxData!BJ517="--","--", IF(ToxData!BJ517="","", ToxData!BJ517)))</f>
        <v>--</v>
      </c>
      <c r="K517" s="120" t="str">
        <f>IF(ISBLANK(ToxData!BN517),"",ToxData!BN517)</f>
        <v/>
      </c>
      <c r="L517" s="193" t="str">
        <f t="shared" si="23"/>
        <v>--</v>
      </c>
      <c r="M517" s="16" t="str">
        <f>IF(ISBLANK(ToxData!BO517),"",ToxData!BO517)</f>
        <v/>
      </c>
      <c r="N517" s="16" t="str">
        <f>IF(ISBLANK(ToxData!AY517),"",ToxData!AY517)</f>
        <v/>
      </c>
      <c r="O517" s="16" t="str">
        <f>IF(ISBLANK(ToxData!AZ517),"",ToxData!AZ517)</f>
        <v/>
      </c>
    </row>
    <row r="518" spans="1:15">
      <c r="A518" t="str">
        <f>IF(ISBLANK(ToxData!B518),"",ToxData!B518)</f>
        <v>115-07-1</v>
      </c>
      <c r="B518" s="94" t="str">
        <f>IF(ISBLANK(ToxData!C518),"",ToxData!C518)</f>
        <v>Propylene</v>
      </c>
      <c r="D518" s="61" t="str">
        <f>IF(ToxData!D518="","--",ToxData!D518)</f>
        <v>HI5</v>
      </c>
      <c r="E518" s="123" t="str">
        <f>IF(ISBLANK(ToxData!BD518),"",ToxData!BD518)</f>
        <v>--</v>
      </c>
      <c r="F518" s="193" t="str">
        <f t="shared" si="21"/>
        <v>--</v>
      </c>
      <c r="G518" s="124" t="str">
        <f>IF(ToxData!BE518="A", "A", IF(ToxData!BF518="--","--", IF(ToxData!BF518="","", ToxData!BF518)))</f>
        <v>--</v>
      </c>
      <c r="H518" s="123">
        <f>IF(ISBLANK(ToxData!BH518),"",ToxData!BH518)</f>
        <v>3000</v>
      </c>
      <c r="I518" s="193">
        <f t="shared" si="22"/>
        <v>3000</v>
      </c>
      <c r="J518" s="124" t="str">
        <f>IF(ToxData!BI518="A", "A", IF(ToxData!BJ518="--","--", IF(ToxData!BJ518="","", ToxData!BJ518)))</f>
        <v>O</v>
      </c>
      <c r="K518" s="120" t="str">
        <f>IF(ISBLANK(ToxData!BN518),"",ToxData!BN518)</f>
        <v/>
      </c>
      <c r="L518" s="193" t="str">
        <f t="shared" si="23"/>
        <v>--</v>
      </c>
      <c r="M518" s="16" t="str">
        <f>IF(ISBLANK(ToxData!BO518),"",ToxData!BO518)</f>
        <v/>
      </c>
      <c r="N518" s="16">
        <f>IF(ISBLANK(ToxData!AY518),"",ToxData!AY518)</f>
        <v>1</v>
      </c>
      <c r="O518" s="16">
        <f>IF(ISBLANK(ToxData!AZ518),"",ToxData!AZ518)</f>
        <v>1</v>
      </c>
    </row>
    <row r="519" spans="1:15">
      <c r="A519" t="str">
        <f>IF(ISBLANK(ToxData!B519),"",ToxData!B519)</f>
        <v>6423-43-4</v>
      </c>
      <c r="B519" s="94" t="str">
        <f>IF(ISBLANK(ToxData!C519),"",ToxData!C519)</f>
        <v>Propylene glycol dinitrate</v>
      </c>
      <c r="D519" s="61" t="str">
        <f>IF(ToxData!D519="","--",ToxData!D519)</f>
        <v>HI5</v>
      </c>
      <c r="E519" s="123" t="str">
        <f>IF(ISBLANK(ToxData!BD519),"",ToxData!BD519)</f>
        <v>--</v>
      </c>
      <c r="F519" s="193" t="str">
        <f t="shared" si="21"/>
        <v>--</v>
      </c>
      <c r="G519" s="124" t="str">
        <f>IF(ToxData!BE519="A", "A", IF(ToxData!BF519="--","--", IF(ToxData!BF519="","", ToxData!BF519)))</f>
        <v>--</v>
      </c>
      <c r="H519" s="123">
        <f>IF(ISBLANK(ToxData!BH519),"",ToxData!BH519)</f>
        <v>0.27</v>
      </c>
      <c r="I519" s="193">
        <f t="shared" si="22"/>
        <v>0.27</v>
      </c>
      <c r="J519" s="124" t="str">
        <f>IF(ToxData!BI519="A", "A", IF(ToxData!BJ519="--","--", IF(ToxData!BJ519="","", ToxData!BJ519)))</f>
        <v>T</v>
      </c>
      <c r="K519" s="120">
        <f>IF(ISBLANK(ToxData!BN519),"",ToxData!BN519)</f>
        <v>20</v>
      </c>
      <c r="L519" s="193">
        <f t="shared" si="23"/>
        <v>20</v>
      </c>
      <c r="M519" s="16" t="str">
        <f>IF(ISBLANK(ToxData!BO519),"",ToxData!BO519)</f>
        <v>T</v>
      </c>
      <c r="N519" s="16">
        <f>IF(ISBLANK(ToxData!AY519),"",ToxData!AY519)</f>
        <v>1</v>
      </c>
      <c r="O519" s="16">
        <f>IF(ISBLANK(ToxData!AZ519),"",ToxData!AZ519)</f>
        <v>1</v>
      </c>
    </row>
    <row r="520" spans="1:15">
      <c r="A520" t="str">
        <f>IF(ISBLANK(ToxData!B520),"",ToxData!B520)</f>
        <v>107-98-2</v>
      </c>
      <c r="B520" s="94" t="str">
        <f>IF(ISBLANK(ToxData!C520),"",ToxData!C520)</f>
        <v>Propylene glycol monomethyl ether</v>
      </c>
      <c r="D520" s="61" t="str">
        <f>IF(ToxData!D520="","--",ToxData!D520)</f>
        <v>HI3</v>
      </c>
      <c r="E520" s="123" t="str">
        <f>IF(ISBLANK(ToxData!BD520),"",ToxData!BD520)</f>
        <v>--</v>
      </c>
      <c r="F520" s="193" t="str">
        <f t="shared" ref="F520:F583" si="24">IF(E520="--","--",ROUND(E520,2-(1+INT(LOG10(ABS(E520))))))</f>
        <v>--</v>
      </c>
      <c r="G520" s="124" t="str">
        <f>IF(ToxData!BE520="A", "A", IF(ToxData!BF520="--","--", IF(ToxData!BF520="","", ToxData!BF520)))</f>
        <v>--</v>
      </c>
      <c r="H520" s="123">
        <f>IF(ISBLANK(ToxData!BH520),"",ToxData!BH520)</f>
        <v>7000</v>
      </c>
      <c r="I520" s="193">
        <f t="shared" ref="I520:I583" si="25">IF(H520="--","--",ROUND(H520,2-(1+INT(LOG10(ABS(H520))))))</f>
        <v>7000</v>
      </c>
      <c r="J520" s="124" t="str">
        <f>IF(ToxData!BI520="A", "A", IF(ToxData!BJ520="--","--", IF(ToxData!BJ520="","", ToxData!BJ520)))</f>
        <v>O</v>
      </c>
      <c r="K520" s="120" t="str">
        <f>IF(ISBLANK(ToxData!BN520),"",ToxData!BN520)</f>
        <v/>
      </c>
      <c r="L520" s="193" t="str">
        <f t="shared" ref="L520:L583" si="26">IF(K520="","--",ROUND(K520,2-(1+INT(LOG10(ABS(K520))))))</f>
        <v>--</v>
      </c>
      <c r="M520" s="16" t="str">
        <f>IF(ISBLANK(ToxData!BO520),"",ToxData!BO520)</f>
        <v/>
      </c>
      <c r="N520" s="16">
        <f>IF(ISBLANK(ToxData!AY520),"",ToxData!AY520)</f>
        <v>1</v>
      </c>
      <c r="O520" s="16">
        <f>IF(ISBLANK(ToxData!AZ520),"",ToxData!AZ520)</f>
        <v>1</v>
      </c>
    </row>
    <row r="521" spans="1:15" ht="28.8" hidden="1">
      <c r="A521" t="str">
        <f>IF(ISBLANK(ToxData!B521),"",ToxData!B521)</f>
        <v>108-65-6</v>
      </c>
      <c r="B521" s="94" t="str">
        <f>IF(ISBLANK(ToxData!C521),"",ToxData!C521)</f>
        <v>Propylene glycol monomethyl ether acetate</v>
      </c>
      <c r="E521" s="123" t="str">
        <f>IF(ISBLANK(ToxData!BD521),"",ToxData!BD521)</f>
        <v>--</v>
      </c>
      <c r="F521" s="193" t="str">
        <f t="shared" si="24"/>
        <v>--</v>
      </c>
      <c r="G521" s="124" t="str">
        <f>IF(ToxData!BE521="A", "A", IF(ToxData!BF521="--","--", IF(ToxData!BF521="","", ToxData!BF521)))</f>
        <v>--</v>
      </c>
      <c r="H521" s="123" t="str">
        <f>IF(ISBLANK(ToxData!BH521),"",ToxData!BH521)</f>
        <v>--</v>
      </c>
      <c r="I521" s="193" t="str">
        <f t="shared" si="25"/>
        <v>--</v>
      </c>
      <c r="J521" s="124" t="str">
        <f>IF(ToxData!BI521="A", "A", IF(ToxData!BJ521="--","--", IF(ToxData!BJ521="","", ToxData!BJ521)))</f>
        <v>--</v>
      </c>
      <c r="K521" s="120" t="str">
        <f>IF(ISBLANK(ToxData!BN521),"",ToxData!BN521)</f>
        <v/>
      </c>
      <c r="L521" s="193" t="str">
        <f t="shared" si="26"/>
        <v>--</v>
      </c>
      <c r="M521" s="16" t="str">
        <f>IF(ISBLANK(ToxData!BO521),"",ToxData!BO521)</f>
        <v/>
      </c>
      <c r="N521" s="16" t="str">
        <f>IF(ISBLANK(ToxData!AY521),"",ToxData!AY521)</f>
        <v/>
      </c>
      <c r="O521" s="16" t="str">
        <f>IF(ISBLANK(ToxData!AZ521),"",ToxData!AZ521)</f>
        <v/>
      </c>
    </row>
    <row r="522" spans="1:15">
      <c r="A522" t="str">
        <f>IF(ISBLANK(ToxData!B522),"",ToxData!B522)</f>
        <v>75-56-9</v>
      </c>
      <c r="B522" s="94" t="str">
        <f>IF(ISBLANK(ToxData!C522),"",ToxData!C522)</f>
        <v>Propylene oxide</v>
      </c>
      <c r="D522" s="61" t="str">
        <f>IF(ToxData!D522="","--",ToxData!D522)</f>
        <v>HI3</v>
      </c>
      <c r="E522" s="123">
        <f>IF(ISBLANK(ToxData!BD522),"",ToxData!BD522)</f>
        <v>0.27027027027027023</v>
      </c>
      <c r="F522" s="193">
        <f t="shared" si="24"/>
        <v>0.27</v>
      </c>
      <c r="G522" s="124" t="str">
        <f>IF(ToxData!BE522="A", "A", IF(ToxData!BF522="--","--", IF(ToxData!BF522="","", ToxData!BF522)))</f>
        <v>O</v>
      </c>
      <c r="H522" s="123">
        <f>IF(ISBLANK(ToxData!BH522),"",ToxData!BH522)</f>
        <v>30</v>
      </c>
      <c r="I522" s="193">
        <f t="shared" si="25"/>
        <v>30</v>
      </c>
      <c r="J522" s="124" t="str">
        <f>IF(ToxData!BI522="A", "A", IF(ToxData!BJ522="--","--", IF(ToxData!BJ522="","", ToxData!BJ522)))</f>
        <v>O</v>
      </c>
      <c r="K522" s="120">
        <f>IF(ISBLANK(ToxData!BN522),"",ToxData!BN522)</f>
        <v>3100</v>
      </c>
      <c r="L522" s="193">
        <f t="shared" si="26"/>
        <v>3100</v>
      </c>
      <c r="M522" s="16" t="str">
        <f>IF(ISBLANK(ToxData!BO522),"",ToxData!BO522)</f>
        <v>O</v>
      </c>
      <c r="N522" s="16">
        <f>IF(ISBLANK(ToxData!AY522),"",ToxData!AY522)</f>
        <v>1</v>
      </c>
      <c r="O522" s="16">
        <f>IF(ISBLANK(ToxData!AZ522),"",ToxData!AZ522)</f>
        <v>1</v>
      </c>
    </row>
    <row r="523" spans="1:15" ht="28.8" hidden="1">
      <c r="A523" t="str">
        <f>IF(ISBLANK(ToxData!B523),"",ToxData!B523)</f>
        <v>75-55-8</v>
      </c>
      <c r="B523" s="94" t="str">
        <f>IF(ISBLANK(ToxData!C523),"",ToxData!C523)</f>
        <v>1,2-Propyleneimine (2-Methylaziridine)</v>
      </c>
      <c r="E523" s="123" t="str">
        <f>IF(ISBLANK(ToxData!BD523),"",ToxData!BD523)</f>
        <v>--</v>
      </c>
      <c r="F523" s="193" t="str">
        <f t="shared" si="24"/>
        <v>--</v>
      </c>
      <c r="G523" s="124" t="str">
        <f>IF(ToxData!BE523="A", "A", IF(ToxData!BF523="--","--", IF(ToxData!BF523="","", ToxData!BF523)))</f>
        <v>--</v>
      </c>
      <c r="H523" s="123" t="str">
        <f>IF(ISBLANK(ToxData!BH523),"",ToxData!BH523)</f>
        <v>--</v>
      </c>
      <c r="I523" s="193" t="str">
        <f t="shared" si="25"/>
        <v>--</v>
      </c>
      <c r="J523" s="124" t="str">
        <f>IF(ToxData!BI523="A", "A", IF(ToxData!BJ523="--","--", IF(ToxData!BJ523="","", ToxData!BJ523)))</f>
        <v>--</v>
      </c>
      <c r="K523" s="120" t="str">
        <f>IF(ISBLANK(ToxData!BN523),"",ToxData!BN523)</f>
        <v/>
      </c>
      <c r="L523" s="193" t="str">
        <f t="shared" si="26"/>
        <v>--</v>
      </c>
      <c r="M523" s="16" t="str">
        <f>IF(ISBLANK(ToxData!BO523),"",ToxData!BO523)</f>
        <v/>
      </c>
      <c r="N523" s="16" t="str">
        <f>IF(ISBLANK(ToxData!AY523),"",ToxData!AY523)</f>
        <v/>
      </c>
      <c r="O523" s="16" t="str">
        <f>IF(ISBLANK(ToxData!AZ523),"",ToxData!AZ523)</f>
        <v/>
      </c>
    </row>
    <row r="524" spans="1:15" hidden="1">
      <c r="A524" t="str">
        <f>IF(ISBLANK(ToxData!B524),"",ToxData!B524)</f>
        <v>51-52-5</v>
      </c>
      <c r="B524" s="94" t="str">
        <f>IF(ISBLANK(ToxData!C524),"",ToxData!C524)</f>
        <v>Propylthiouracil</v>
      </c>
      <c r="E524" s="123" t="str">
        <f>IF(ISBLANK(ToxData!BD524),"",ToxData!BD524)</f>
        <v>--</v>
      </c>
      <c r="F524" s="193" t="str">
        <f t="shared" si="24"/>
        <v>--</v>
      </c>
      <c r="G524" s="124" t="str">
        <f>IF(ToxData!BE524="A", "A", IF(ToxData!BF524="--","--", IF(ToxData!BF524="","", ToxData!BF524)))</f>
        <v>--</v>
      </c>
      <c r="H524" s="123" t="str">
        <f>IF(ISBLANK(ToxData!BH524),"",ToxData!BH524)</f>
        <v>--</v>
      </c>
      <c r="I524" s="193" t="str">
        <f t="shared" si="25"/>
        <v>--</v>
      </c>
      <c r="J524" s="124" t="str">
        <f>IF(ToxData!BI524="A", "A", IF(ToxData!BJ524="--","--", IF(ToxData!BJ524="","", ToxData!BJ524)))</f>
        <v>--</v>
      </c>
      <c r="K524" s="120" t="str">
        <f>IF(ISBLANK(ToxData!BN524),"",ToxData!BN524)</f>
        <v/>
      </c>
      <c r="L524" s="193" t="str">
        <f t="shared" si="26"/>
        <v>--</v>
      </c>
      <c r="M524" s="16" t="str">
        <f>IF(ISBLANK(ToxData!BO524),"",ToxData!BO524)</f>
        <v/>
      </c>
      <c r="N524" s="16" t="str">
        <f>IF(ISBLANK(ToxData!AY524),"",ToxData!AY524)</f>
        <v/>
      </c>
      <c r="O524" s="16" t="str">
        <f>IF(ISBLANK(ToxData!AZ524),"",ToxData!AZ524)</f>
        <v/>
      </c>
    </row>
    <row r="525" spans="1:15" hidden="1">
      <c r="A525" t="str">
        <f>IF(ISBLANK(ToxData!B525),"",ToxData!B525)</f>
        <v>110-86-1</v>
      </c>
      <c r="B525" s="94" t="str">
        <f>IF(ISBLANK(ToxData!C525),"",ToxData!C525)</f>
        <v>Pyridine</v>
      </c>
      <c r="E525" s="123" t="str">
        <f>IF(ISBLANK(ToxData!BD525),"",ToxData!BD525)</f>
        <v>--</v>
      </c>
      <c r="F525" s="193" t="str">
        <f t="shared" si="24"/>
        <v>--</v>
      </c>
      <c r="G525" s="124" t="str">
        <f>IF(ToxData!BE525="A", "A", IF(ToxData!BF525="--","--", IF(ToxData!BF525="","", ToxData!BF525)))</f>
        <v>--</v>
      </c>
      <c r="H525" s="123" t="str">
        <f>IF(ISBLANK(ToxData!BH525),"",ToxData!BH525)</f>
        <v>--</v>
      </c>
      <c r="I525" s="193" t="str">
        <f t="shared" si="25"/>
        <v>--</v>
      </c>
      <c r="J525" s="124" t="str">
        <f>IF(ToxData!BI525="A", "A", IF(ToxData!BJ525="--","--", IF(ToxData!BJ525="","", ToxData!BJ525)))</f>
        <v>--</v>
      </c>
      <c r="K525" s="120" t="str">
        <f>IF(ISBLANK(ToxData!BN525),"",ToxData!BN525)</f>
        <v/>
      </c>
      <c r="L525" s="193" t="str">
        <f t="shared" si="26"/>
        <v>--</v>
      </c>
      <c r="M525" s="16" t="str">
        <f>IF(ISBLANK(ToxData!BO525),"",ToxData!BO525)</f>
        <v/>
      </c>
      <c r="N525" s="16" t="str">
        <f>IF(ISBLANK(ToxData!AY525),"",ToxData!AY525)</f>
        <v/>
      </c>
      <c r="O525" s="16" t="str">
        <f>IF(ISBLANK(ToxData!AZ525),"",ToxData!AZ525)</f>
        <v/>
      </c>
    </row>
    <row r="526" spans="1:15" hidden="1">
      <c r="A526" t="str">
        <f>IF(ISBLANK(ToxData!B526),"",ToxData!B526)</f>
        <v>91-22-5</v>
      </c>
      <c r="B526" s="94" t="str">
        <f>IF(ISBLANK(ToxData!C526),"",ToxData!C526)</f>
        <v>Quinoline</v>
      </c>
      <c r="E526" s="123" t="str">
        <f>IF(ISBLANK(ToxData!BD526),"",ToxData!BD526)</f>
        <v>--</v>
      </c>
      <c r="F526" s="193" t="str">
        <f t="shared" si="24"/>
        <v>--</v>
      </c>
      <c r="G526" s="124" t="str">
        <f>IF(ToxData!BE526="A", "A", IF(ToxData!BF526="--","--", IF(ToxData!BF526="","", ToxData!BF526)))</f>
        <v>--</v>
      </c>
      <c r="H526" s="123" t="str">
        <f>IF(ISBLANK(ToxData!BH526),"",ToxData!BH526)</f>
        <v>--</v>
      </c>
      <c r="I526" s="193" t="str">
        <f t="shared" si="25"/>
        <v>--</v>
      </c>
      <c r="J526" s="124" t="str">
        <f>IF(ToxData!BI526="A", "A", IF(ToxData!BJ526="--","--", IF(ToxData!BJ526="","", ToxData!BJ526)))</f>
        <v>--</v>
      </c>
      <c r="K526" s="120" t="str">
        <f>IF(ISBLANK(ToxData!BN526),"",ToxData!BN526)</f>
        <v/>
      </c>
      <c r="L526" s="193" t="str">
        <f t="shared" si="26"/>
        <v>--</v>
      </c>
      <c r="M526" s="16" t="str">
        <f>IF(ISBLANK(ToxData!BO526),"",ToxData!BO526)</f>
        <v/>
      </c>
      <c r="N526" s="16" t="str">
        <f>IF(ISBLANK(ToxData!AY526),"",ToxData!AY526)</f>
        <v/>
      </c>
      <c r="O526" s="16" t="str">
        <f>IF(ISBLANK(ToxData!AZ526),"",ToxData!AZ526)</f>
        <v/>
      </c>
    </row>
    <row r="527" spans="1:15" hidden="1">
      <c r="A527" t="str">
        <f>IF(ISBLANK(ToxData!B527),"",ToxData!B527)</f>
        <v>106-51-4</v>
      </c>
      <c r="B527" s="94" t="str">
        <f>IF(ISBLANK(ToxData!C527),"",ToxData!C527)</f>
        <v>Quinone</v>
      </c>
      <c r="E527" s="123" t="str">
        <f>IF(ISBLANK(ToxData!BD527),"",ToxData!BD527)</f>
        <v>--</v>
      </c>
      <c r="F527" s="193" t="str">
        <f t="shared" si="24"/>
        <v>--</v>
      </c>
      <c r="G527" s="124" t="str">
        <f>IF(ToxData!BE527="A", "A", IF(ToxData!BF527="--","--", IF(ToxData!BF527="","", ToxData!BF527)))</f>
        <v>--</v>
      </c>
      <c r="H527" s="123" t="str">
        <f>IF(ISBLANK(ToxData!BH527),"",ToxData!BH527)</f>
        <v>--</v>
      </c>
      <c r="I527" s="193" t="str">
        <f t="shared" si="25"/>
        <v>--</v>
      </c>
      <c r="J527" s="124" t="str">
        <f>IF(ToxData!BI527="A", "A", IF(ToxData!BJ527="--","--", IF(ToxData!BJ527="","", ToxData!BJ527)))</f>
        <v>--</v>
      </c>
      <c r="K527" s="120" t="str">
        <f>IF(ISBLANK(ToxData!BN527),"",ToxData!BN527)</f>
        <v/>
      </c>
      <c r="L527" s="193" t="str">
        <f t="shared" si="26"/>
        <v>--</v>
      </c>
      <c r="M527" s="16" t="str">
        <f>IF(ISBLANK(ToxData!BO527),"",ToxData!BO527)</f>
        <v/>
      </c>
      <c r="N527" s="16" t="str">
        <f>IF(ISBLANK(ToxData!AY527),"",ToxData!AY527)</f>
        <v/>
      </c>
      <c r="O527" s="16" t="str">
        <f>IF(ISBLANK(ToxData!AZ527),"",ToxData!AZ527)</f>
        <v/>
      </c>
    </row>
    <row r="528" spans="1:15" hidden="1">
      <c r="A528">
        <f>IF(ISBLANK(ToxData!B528),"",ToxData!B528)</f>
        <v>571</v>
      </c>
      <c r="B528" s="94" t="str">
        <f>IF(ISBLANK(ToxData!C528),"",ToxData!C528)</f>
        <v>Radon and its decay products</v>
      </c>
      <c r="E528" s="123" t="str">
        <f>IF(ISBLANK(ToxData!BD528),"",ToxData!BD528)</f>
        <v>--</v>
      </c>
      <c r="F528" s="193" t="str">
        <f t="shared" si="24"/>
        <v>--</v>
      </c>
      <c r="G528" s="124" t="str">
        <f>IF(ToxData!BE528="A", "A", IF(ToxData!BF528="--","--", IF(ToxData!BF528="","", ToxData!BF528)))</f>
        <v>--</v>
      </c>
      <c r="H528" s="123" t="str">
        <f>IF(ISBLANK(ToxData!BH528),"",ToxData!BH528)</f>
        <v>--</v>
      </c>
      <c r="I528" s="193" t="str">
        <f t="shared" si="25"/>
        <v>--</v>
      </c>
      <c r="J528" s="124" t="str">
        <f>IF(ToxData!BI528="A", "A", IF(ToxData!BJ528="--","--", IF(ToxData!BJ528="","", ToxData!BJ528)))</f>
        <v>--</v>
      </c>
      <c r="K528" s="120" t="str">
        <f>IF(ISBLANK(ToxData!BN528),"",ToxData!BN528)</f>
        <v/>
      </c>
      <c r="L528" s="193" t="str">
        <f t="shared" si="26"/>
        <v>--</v>
      </c>
      <c r="M528" s="16" t="str">
        <f>IF(ISBLANK(ToxData!BO528),"",ToxData!BO528)</f>
        <v/>
      </c>
      <c r="N528" s="16" t="str">
        <f>IF(ISBLANK(ToxData!AY528),"",ToxData!AY528)</f>
        <v/>
      </c>
      <c r="O528" s="16" t="str">
        <f>IF(ISBLANK(ToxData!AZ528),"",ToxData!AZ528)</f>
        <v/>
      </c>
    </row>
    <row r="529" spans="1:15">
      <c r="A529">
        <f>IF(ISBLANK(ToxData!B529),"",ToxData!B529)</f>
        <v>572</v>
      </c>
      <c r="B529" s="94" t="str">
        <f>IF(ISBLANK(ToxData!C529),"",ToxData!C529)</f>
        <v>Refractory Ceramic Fibers</v>
      </c>
      <c r="C529" s="61" t="s">
        <v>1308</v>
      </c>
      <c r="D529" s="61" t="str">
        <f>IF(ToxData!D529="","--",ToxData!D529)</f>
        <v>HI5</v>
      </c>
      <c r="E529" s="123" t="str">
        <f>IF(ISBLANK(ToxData!BD529),"",ToxData!BD529)</f>
        <v>--</v>
      </c>
      <c r="F529" s="193" t="str">
        <f t="shared" si="24"/>
        <v>--</v>
      </c>
      <c r="G529" s="124" t="str">
        <f>IF(ToxData!BE529="A", "A", IF(ToxData!BF529="--","--", IF(ToxData!BF529="","", ToxData!BF529)))</f>
        <v>--</v>
      </c>
      <c r="H529" s="123">
        <f>IF(ISBLANK(ToxData!BH529),"",ToxData!BH529)</f>
        <v>0.03</v>
      </c>
      <c r="I529" s="193">
        <f t="shared" si="25"/>
        <v>0.03</v>
      </c>
      <c r="J529" s="124" t="str">
        <f>IF(ToxData!BI529="A", "A", IF(ToxData!BJ529="--","--", IF(ToxData!BJ529="","", ToxData!BJ529)))</f>
        <v>T</v>
      </c>
      <c r="K529" s="120" t="str">
        <f>IF(ISBLANK(ToxData!BN529),"",ToxData!BN529)</f>
        <v/>
      </c>
      <c r="L529" s="193" t="str">
        <f t="shared" si="26"/>
        <v>--</v>
      </c>
      <c r="M529" s="16" t="str">
        <f>IF(ISBLANK(ToxData!BO529),"",ToxData!BO529)</f>
        <v/>
      </c>
      <c r="N529" s="16">
        <f>IF(ISBLANK(ToxData!AY529),"",ToxData!AY529)</f>
        <v>1</v>
      </c>
      <c r="O529" s="16">
        <f>IF(ISBLANK(ToxData!AZ529),"",ToxData!AZ529)</f>
        <v>1</v>
      </c>
    </row>
    <row r="530" spans="1:15" hidden="1">
      <c r="A530" t="str">
        <f>IF(ISBLANK(ToxData!B530),"",ToxData!B530)</f>
        <v>50-55-5</v>
      </c>
      <c r="B530" s="94" t="str">
        <f>IF(ISBLANK(ToxData!C530),"",ToxData!C530)</f>
        <v xml:space="preserve">Reserpine </v>
      </c>
      <c r="E530" s="123" t="str">
        <f>IF(ISBLANK(ToxData!BD530),"",ToxData!BD530)</f>
        <v>--</v>
      </c>
      <c r="F530" s="193" t="str">
        <f t="shared" si="24"/>
        <v>--</v>
      </c>
      <c r="G530" s="124" t="str">
        <f>IF(ToxData!BE530="A", "A", IF(ToxData!BF530="--","--", IF(ToxData!BF530="","", ToxData!BF530)))</f>
        <v>--</v>
      </c>
      <c r="H530" s="123" t="str">
        <f>IF(ISBLANK(ToxData!BH530),"",ToxData!BH530)</f>
        <v>--</v>
      </c>
      <c r="I530" s="193" t="str">
        <f t="shared" si="25"/>
        <v>--</v>
      </c>
      <c r="J530" s="124" t="str">
        <f>IF(ToxData!BI530="A", "A", IF(ToxData!BJ530="--","--", IF(ToxData!BJ530="","", ToxData!BJ530)))</f>
        <v>--</v>
      </c>
      <c r="K530" s="120" t="str">
        <f>IF(ISBLANK(ToxData!BN530),"",ToxData!BN530)</f>
        <v/>
      </c>
      <c r="L530" s="193" t="str">
        <f t="shared" si="26"/>
        <v>--</v>
      </c>
      <c r="M530" s="16" t="str">
        <f>IF(ISBLANK(ToxData!BO530),"",ToxData!BO530)</f>
        <v/>
      </c>
      <c r="N530" s="16" t="str">
        <f>IF(ISBLANK(ToxData!AY530),"",ToxData!AY530)</f>
        <v/>
      </c>
      <c r="O530" s="16" t="str">
        <f>IF(ISBLANK(ToxData!AZ530),"",ToxData!AZ530)</f>
        <v/>
      </c>
    </row>
    <row r="531" spans="1:15" hidden="1">
      <c r="A531">
        <f>IF(ISBLANK(ToxData!B531),"",ToxData!B531)</f>
        <v>353</v>
      </c>
      <c r="B531" s="94" t="str">
        <f>IF(ISBLANK(ToxData!C531),"",ToxData!C531)</f>
        <v>Rockwool</v>
      </c>
      <c r="E531" s="123" t="str">
        <f>IF(ISBLANK(ToxData!BD531),"",ToxData!BD531)</f>
        <v>--</v>
      </c>
      <c r="F531" s="193" t="str">
        <f t="shared" si="24"/>
        <v>--</v>
      </c>
      <c r="G531" s="124" t="str">
        <f>IF(ToxData!BE531="A", "A", IF(ToxData!BF531="--","--", IF(ToxData!BF531="","", ToxData!BF531)))</f>
        <v>--</v>
      </c>
      <c r="H531" s="123" t="str">
        <f>IF(ISBLANK(ToxData!BH531),"",ToxData!BH531)</f>
        <v>--</v>
      </c>
      <c r="I531" s="193" t="str">
        <f t="shared" si="25"/>
        <v>--</v>
      </c>
      <c r="J531" s="124" t="str">
        <f>IF(ToxData!BI531="A", "A", IF(ToxData!BJ531="--","--", IF(ToxData!BJ531="","", ToxData!BJ531)))</f>
        <v>--</v>
      </c>
      <c r="K531" s="120" t="str">
        <f>IF(ISBLANK(ToxData!BN531),"",ToxData!BN531)</f>
        <v/>
      </c>
      <c r="L531" s="193" t="str">
        <f t="shared" si="26"/>
        <v>--</v>
      </c>
      <c r="M531" s="16" t="str">
        <f>IF(ISBLANK(ToxData!BO531),"",ToxData!BO531)</f>
        <v/>
      </c>
      <c r="N531" s="16" t="str">
        <f>IF(ISBLANK(ToxData!AY531),"",ToxData!AY531)</f>
        <v/>
      </c>
      <c r="O531" s="16" t="str">
        <f>IF(ISBLANK(ToxData!AZ531),"",ToxData!AZ531)</f>
        <v/>
      </c>
    </row>
    <row r="532" spans="1:15" hidden="1">
      <c r="A532" t="str">
        <f>IF(ISBLANK(ToxData!B532),"",ToxData!B532)</f>
        <v>94-59-7</v>
      </c>
      <c r="B532" s="94" t="str">
        <f>IF(ISBLANK(ToxData!C532),"",ToxData!C532)</f>
        <v>Safrole</v>
      </c>
      <c r="E532" s="123" t="str">
        <f>IF(ISBLANK(ToxData!BD532),"",ToxData!BD532)</f>
        <v>--</v>
      </c>
      <c r="F532" s="193" t="str">
        <f t="shared" si="24"/>
        <v>--</v>
      </c>
      <c r="G532" s="124" t="str">
        <f>IF(ToxData!BE532="A", "A", IF(ToxData!BF532="--","--", IF(ToxData!BF532="","", ToxData!BF532)))</f>
        <v>--</v>
      </c>
      <c r="H532" s="123" t="str">
        <f>IF(ISBLANK(ToxData!BH532),"",ToxData!BH532)</f>
        <v>--</v>
      </c>
      <c r="I532" s="193" t="str">
        <f t="shared" si="25"/>
        <v>--</v>
      </c>
      <c r="J532" s="124" t="str">
        <f>IF(ToxData!BI532="A", "A", IF(ToxData!BJ532="--","--", IF(ToxData!BJ532="","", ToxData!BJ532)))</f>
        <v>--</v>
      </c>
      <c r="K532" s="120" t="str">
        <f>IF(ISBLANK(ToxData!BN532),"",ToxData!BN532)</f>
        <v/>
      </c>
      <c r="L532" s="193" t="str">
        <f t="shared" si="26"/>
        <v>--</v>
      </c>
      <c r="M532" s="16" t="str">
        <f>IF(ISBLANK(ToxData!BO532),"",ToxData!BO532)</f>
        <v/>
      </c>
      <c r="N532" s="16" t="str">
        <f>IF(ISBLANK(ToxData!AY532),"",ToxData!AY532)</f>
        <v/>
      </c>
      <c r="O532" s="16" t="str">
        <f>IF(ISBLANK(ToxData!AZ532),"",ToxData!AZ532)</f>
        <v/>
      </c>
    </row>
    <row r="533" spans="1:15">
      <c r="A533" t="str">
        <f>IF(ISBLANK(ToxData!B533),"",ToxData!B533)</f>
        <v>7783-07-5</v>
      </c>
      <c r="B533" s="94" t="str">
        <f>IF(ISBLANK(ToxData!C533),"",ToxData!C533)</f>
        <v>Selenide, hydrogen</v>
      </c>
      <c r="D533" s="61" t="str">
        <f>IF(ToxData!D533="","--",ToxData!D533)</f>
        <v>HI3</v>
      </c>
      <c r="E533" s="123" t="str">
        <f>IF(ISBLANK(ToxData!BD533),"",ToxData!BD533)</f>
        <v>--</v>
      </c>
      <c r="F533" s="193" t="str">
        <f t="shared" si="24"/>
        <v>--</v>
      </c>
      <c r="G533" s="124" t="str">
        <f>IF(ToxData!BE533="A", "A", IF(ToxData!BF533="--","--", IF(ToxData!BF533="","", ToxData!BF533)))</f>
        <v>--</v>
      </c>
      <c r="H533" s="123" t="str">
        <f>IF(ISBLANK(ToxData!BH533),"",ToxData!BH533)</f>
        <v>--</v>
      </c>
      <c r="I533" s="193" t="str">
        <f t="shared" si="25"/>
        <v>--</v>
      </c>
      <c r="J533" s="124" t="str">
        <f>IF(ToxData!BI533="A", "A", IF(ToxData!BJ533="--","--", IF(ToxData!BJ533="","", ToxData!BJ533)))</f>
        <v>--</v>
      </c>
      <c r="K533" s="120">
        <f>IF(ISBLANK(ToxData!BN533),"",ToxData!BN533)</f>
        <v>5</v>
      </c>
      <c r="L533" s="193">
        <f t="shared" si="26"/>
        <v>5</v>
      </c>
      <c r="M533" s="16" t="str">
        <f>IF(ISBLANK(ToxData!BO533),"",ToxData!BO533)</f>
        <v>O</v>
      </c>
      <c r="N533" s="16">
        <f>IF(ISBLANK(ToxData!AY533),"",ToxData!AY533)</f>
        <v>1</v>
      </c>
      <c r="O533" s="16">
        <f>IF(ISBLANK(ToxData!AZ533),"",ToxData!AZ533)</f>
        <v>1</v>
      </c>
    </row>
    <row r="534" spans="1:15">
      <c r="A534" t="str">
        <f>IF(ISBLANK(ToxData!B534),"",ToxData!B534)</f>
        <v>7782-49-2</v>
      </c>
      <c r="B534" s="94" t="str">
        <f>IF(ISBLANK(ToxData!C534),"",ToxData!C534)</f>
        <v>Selenium and compounds</v>
      </c>
      <c r="C534" s="61" t="s">
        <v>1318</v>
      </c>
      <c r="D534" s="61" t="str">
        <f>IF(ToxData!D534="","--",ToxData!D534)</f>
        <v>HI3</v>
      </c>
      <c r="E534" s="123" t="str">
        <f>IF(ISBLANK(ToxData!BD534),"",ToxData!BD534)</f>
        <v>--</v>
      </c>
      <c r="F534" s="193" t="str">
        <f t="shared" si="24"/>
        <v>--</v>
      </c>
      <c r="G534" s="124" t="str">
        <f>IF(ToxData!BE534="A", "A", IF(ToxData!BF534="--","--", IF(ToxData!BF534="","", ToxData!BF534)))</f>
        <v>--</v>
      </c>
      <c r="H534" s="123" t="str">
        <f>IF(ISBLANK(ToxData!BH534),"",ToxData!BH534)</f>
        <v>--</v>
      </c>
      <c r="I534" s="193" t="str">
        <f t="shared" si="25"/>
        <v>--</v>
      </c>
      <c r="J534" s="124" t="s">
        <v>1160</v>
      </c>
      <c r="K534" s="120">
        <f>IF(ISBLANK(ToxData!BN534),"",ToxData!BN534)</f>
        <v>2</v>
      </c>
      <c r="L534" s="193">
        <f t="shared" si="26"/>
        <v>2</v>
      </c>
      <c r="M534" s="16" t="str">
        <f>IF(ISBLANK(ToxData!BO534),"",ToxData!BO534)</f>
        <v>S</v>
      </c>
      <c r="N534" s="16">
        <f>IF(ISBLANK(ToxData!AY534),"",ToxData!AY534)</f>
        <v>1</v>
      </c>
      <c r="O534" s="16">
        <f>IF(ISBLANK(ToxData!AZ534),"",ToxData!AZ534)</f>
        <v>1</v>
      </c>
    </row>
    <row r="535" spans="1:15" hidden="1">
      <c r="A535" t="str">
        <f>IF(ISBLANK(ToxData!B535),"",ToxData!B535)</f>
        <v>7446-34-6</v>
      </c>
      <c r="B535" s="94" t="str">
        <f>IF(ISBLANK(ToxData!C535),"",ToxData!C535)</f>
        <v>Selenium sulfide</v>
      </c>
      <c r="E535" s="123" t="str">
        <f>IF(ISBLANK(ToxData!BD535),"",ToxData!BD535)</f>
        <v>--</v>
      </c>
      <c r="F535" s="193" t="str">
        <f t="shared" si="24"/>
        <v>--</v>
      </c>
      <c r="G535" s="124" t="str">
        <f>IF(ToxData!BE535="A", "A", IF(ToxData!BF535="--","--", IF(ToxData!BF535="","", ToxData!BF535)))</f>
        <v>--</v>
      </c>
      <c r="H535" s="123" t="str">
        <f>IF(ISBLANK(ToxData!BH535),"",ToxData!BH535)</f>
        <v>--</v>
      </c>
      <c r="I535" s="193" t="str">
        <f t="shared" si="25"/>
        <v>--</v>
      </c>
      <c r="J535" s="124" t="str">
        <f>IF(ToxData!BI535="A", "A", IF(ToxData!BJ535="--","--", IF(ToxData!BJ535="","", ToxData!BJ535)))</f>
        <v>--</v>
      </c>
      <c r="K535" s="120" t="str">
        <f>IF(ISBLANK(ToxData!BN535),"",ToxData!BN535)</f>
        <v/>
      </c>
      <c r="L535" s="193" t="str">
        <f t="shared" si="26"/>
        <v>--</v>
      </c>
      <c r="M535" s="16" t="str">
        <f>IF(ISBLANK(ToxData!BO535),"",ToxData!BO535)</f>
        <v/>
      </c>
      <c r="N535" s="16" t="str">
        <f>IF(ISBLANK(ToxData!AY535),"",ToxData!AY535)</f>
        <v/>
      </c>
      <c r="O535" s="16" t="str">
        <f>IF(ISBLANK(ToxData!AZ535),"",ToxData!AZ535)</f>
        <v/>
      </c>
    </row>
    <row r="536" spans="1:15">
      <c r="A536" t="str">
        <f>IF(ISBLANK(ToxData!B536),"",ToxData!B536)</f>
        <v>7631-86-9</v>
      </c>
      <c r="B536" s="94" t="str">
        <f>IF(ISBLANK(ToxData!C536),"",ToxData!C536)</f>
        <v>Silica, crystalline (respirable)</v>
      </c>
      <c r="D536" s="61" t="str">
        <f>IF(ToxData!D536="","--",ToxData!D536)</f>
        <v>HI5</v>
      </c>
      <c r="E536" s="123" t="str">
        <f>IF(ISBLANK(ToxData!BD536),"",ToxData!BD536)</f>
        <v>--</v>
      </c>
      <c r="F536" s="193" t="str">
        <f t="shared" si="24"/>
        <v>--</v>
      </c>
      <c r="G536" s="124" t="str">
        <f>IF(ToxData!BE536="A", "A", IF(ToxData!BF536="--","--", IF(ToxData!BF536="","", ToxData!BF536)))</f>
        <v>--</v>
      </c>
      <c r="H536" s="123">
        <f>IF(ISBLANK(ToxData!BH536),"",ToxData!BH536)</f>
        <v>3</v>
      </c>
      <c r="I536" s="193">
        <f t="shared" si="25"/>
        <v>3</v>
      </c>
      <c r="J536" s="124" t="str">
        <f>IF(ToxData!BI536="A", "A", IF(ToxData!BJ536="--","--", IF(ToxData!BJ536="","", ToxData!BJ536)))</f>
        <v>O</v>
      </c>
      <c r="K536" s="120" t="str">
        <f>IF(ISBLANK(ToxData!BN536),"",ToxData!BN536)</f>
        <v/>
      </c>
      <c r="L536" s="193" t="str">
        <f t="shared" si="26"/>
        <v>--</v>
      </c>
      <c r="M536" s="16" t="str">
        <f>IF(ISBLANK(ToxData!BO536),"",ToxData!BO536)</f>
        <v/>
      </c>
      <c r="N536" s="16">
        <f>IF(ISBLANK(ToxData!AY536),"",ToxData!AY536)</f>
        <v>1</v>
      </c>
      <c r="O536" s="16">
        <f>IF(ISBLANK(ToxData!AZ536),"",ToxData!AZ536)</f>
        <v>1</v>
      </c>
    </row>
    <row r="537" spans="1:15" hidden="1">
      <c r="A537" t="str">
        <f>IF(ISBLANK(ToxData!B537),"",ToxData!B537)</f>
        <v>7440-22-4</v>
      </c>
      <c r="B537" s="94" t="str">
        <f>IF(ISBLANK(ToxData!C537),"",ToxData!C537)</f>
        <v>Silver and compounds</v>
      </c>
      <c r="E537" s="123" t="str">
        <f>IF(ISBLANK(ToxData!BD537),"",ToxData!BD537)</f>
        <v>--</v>
      </c>
      <c r="F537" s="193" t="str">
        <f t="shared" si="24"/>
        <v>--</v>
      </c>
      <c r="G537" s="124" t="str">
        <f>IF(ToxData!BE537="A", "A", IF(ToxData!BF537="--","--", IF(ToxData!BF537="","", ToxData!BF537)))</f>
        <v>--</v>
      </c>
      <c r="H537" s="123" t="str">
        <f>IF(ISBLANK(ToxData!BH537),"",ToxData!BH537)</f>
        <v>--</v>
      </c>
      <c r="I537" s="193" t="str">
        <f t="shared" si="25"/>
        <v>--</v>
      </c>
      <c r="J537" s="124" t="str">
        <f>IF(ToxData!BI537="A", "A", IF(ToxData!BJ537="--","--", IF(ToxData!BJ537="","", ToxData!BJ537)))</f>
        <v>--</v>
      </c>
      <c r="K537" s="120" t="str">
        <f>IF(ISBLANK(ToxData!BN537),"",ToxData!BN537)</f>
        <v/>
      </c>
      <c r="L537" s="193" t="str">
        <f t="shared" si="26"/>
        <v>--</v>
      </c>
      <c r="M537" s="16" t="str">
        <f>IF(ISBLANK(ToxData!BO537),"",ToxData!BO537)</f>
        <v/>
      </c>
      <c r="N537" s="16" t="str">
        <f>IF(ISBLANK(ToxData!AY537),"",ToxData!AY537)</f>
        <v/>
      </c>
      <c r="O537" s="16" t="str">
        <f>IF(ISBLANK(ToxData!AZ537),"",ToxData!AZ537)</f>
        <v/>
      </c>
    </row>
    <row r="538" spans="1:15" hidden="1">
      <c r="A538">
        <f>IF(ISBLANK(ToxData!B538),"",ToxData!B538)</f>
        <v>354</v>
      </c>
      <c r="B538" s="94" t="str">
        <f>IF(ISBLANK(ToxData!C538),"",ToxData!C538)</f>
        <v>Slagwool</v>
      </c>
      <c r="E538" s="123" t="str">
        <f>IF(ISBLANK(ToxData!BD538),"",ToxData!BD538)</f>
        <v>--</v>
      </c>
      <c r="F538" s="193" t="str">
        <f t="shared" si="24"/>
        <v>--</v>
      </c>
      <c r="G538" s="124" t="str">
        <f>IF(ToxData!BE538="A", "A", IF(ToxData!BF538="--","--", IF(ToxData!BF538="","", ToxData!BF538)))</f>
        <v>--</v>
      </c>
      <c r="H538" s="123" t="str">
        <f>IF(ISBLANK(ToxData!BH538),"",ToxData!BH538)</f>
        <v>--</v>
      </c>
      <c r="I538" s="193" t="str">
        <f t="shared" si="25"/>
        <v>--</v>
      </c>
      <c r="J538" s="124" t="str">
        <f>IF(ToxData!BI538="A", "A", IF(ToxData!BJ538="--","--", IF(ToxData!BJ538="","", ToxData!BJ538)))</f>
        <v>--</v>
      </c>
      <c r="K538" s="120" t="str">
        <f>IF(ISBLANK(ToxData!BN538),"",ToxData!BN538)</f>
        <v/>
      </c>
      <c r="L538" s="193" t="str">
        <f t="shared" si="26"/>
        <v>--</v>
      </c>
      <c r="M538" s="16" t="str">
        <f>IF(ISBLANK(ToxData!BO538),"",ToxData!BO538)</f>
        <v/>
      </c>
      <c r="N538" s="16" t="str">
        <f>IF(ISBLANK(ToxData!AY538),"",ToxData!AY538)</f>
        <v/>
      </c>
      <c r="O538" s="16" t="str">
        <f>IF(ISBLANK(ToxData!AZ538),"",ToxData!AZ538)</f>
        <v/>
      </c>
    </row>
    <row r="539" spans="1:15">
      <c r="A539" t="str">
        <f>IF(ISBLANK(ToxData!B539),"",ToxData!B539)</f>
        <v>1310-73-2</v>
      </c>
      <c r="B539" s="94" t="str">
        <f>IF(ISBLANK(ToxData!C539),"",ToxData!C539)</f>
        <v>Sodium hydroxide</v>
      </c>
      <c r="D539" s="61" t="str">
        <f>IF(ToxData!D539="","--",ToxData!D539)</f>
        <v>HI3</v>
      </c>
      <c r="E539" s="123" t="str">
        <f>IF(ISBLANK(ToxData!BD539),"",ToxData!BD539)</f>
        <v>--</v>
      </c>
      <c r="F539" s="193" t="str">
        <f t="shared" si="24"/>
        <v>--</v>
      </c>
      <c r="G539" s="124" t="str">
        <f>IF(ToxData!BE539="A", "A", IF(ToxData!BF539="--","--", IF(ToxData!BF539="","", ToxData!BF539)))</f>
        <v>--</v>
      </c>
      <c r="H539" s="123" t="str">
        <f>IF(ISBLANK(ToxData!BH539),"",ToxData!BH539)</f>
        <v>--</v>
      </c>
      <c r="I539" s="193" t="str">
        <f t="shared" si="25"/>
        <v>--</v>
      </c>
      <c r="J539" s="124" t="str">
        <f>IF(ToxData!BI539="A", "A", IF(ToxData!BJ539="--","--", IF(ToxData!BJ539="","", ToxData!BJ539)))</f>
        <v>--</v>
      </c>
      <c r="K539" s="120">
        <f>IF(ISBLANK(ToxData!BN539),"",ToxData!BN539)</f>
        <v>8</v>
      </c>
      <c r="L539" s="193">
        <f t="shared" si="26"/>
        <v>8</v>
      </c>
      <c r="M539" s="16" t="str">
        <f>IF(ISBLANK(ToxData!BO539),"",ToxData!BO539)</f>
        <v>O</v>
      </c>
      <c r="N539" s="16">
        <f>IF(ISBLANK(ToxData!AY539),"",ToxData!AY539)</f>
        <v>1</v>
      </c>
      <c r="O539" s="16">
        <f>IF(ISBLANK(ToxData!AZ539),"",ToxData!AZ539)</f>
        <v>1</v>
      </c>
    </row>
    <row r="540" spans="1:15" hidden="1">
      <c r="A540" t="str">
        <f>IF(ISBLANK(ToxData!B540),"",ToxData!B540)</f>
        <v>10048-13-2</v>
      </c>
      <c r="B540" s="94" t="str">
        <f>IF(ISBLANK(ToxData!C540),"",ToxData!C540)</f>
        <v>Sterigmatocystin</v>
      </c>
      <c r="E540" s="123" t="str">
        <f>IF(ISBLANK(ToxData!BD540),"",ToxData!BD540)</f>
        <v>--</v>
      </c>
      <c r="F540" s="193" t="str">
        <f t="shared" si="24"/>
        <v>--</v>
      </c>
      <c r="G540" s="124" t="str">
        <f>IF(ToxData!BE540="A", "A", IF(ToxData!BF540="--","--", IF(ToxData!BF540="","", ToxData!BF540)))</f>
        <v>--</v>
      </c>
      <c r="H540" s="123" t="str">
        <f>IF(ISBLANK(ToxData!BH540),"",ToxData!BH540)</f>
        <v>--</v>
      </c>
      <c r="I540" s="193" t="str">
        <f t="shared" si="25"/>
        <v>--</v>
      </c>
      <c r="J540" s="124" t="str">
        <f>IF(ToxData!BI540="A", "A", IF(ToxData!BJ540="--","--", IF(ToxData!BJ540="","", ToxData!BJ540)))</f>
        <v>--</v>
      </c>
      <c r="K540" s="120" t="str">
        <f>IF(ISBLANK(ToxData!BN540),"",ToxData!BN540)</f>
        <v/>
      </c>
      <c r="L540" s="193" t="str">
        <f t="shared" si="26"/>
        <v>--</v>
      </c>
      <c r="M540" s="16" t="str">
        <f>IF(ISBLANK(ToxData!BO540),"",ToxData!BO540)</f>
        <v/>
      </c>
      <c r="N540" s="16" t="str">
        <f>IF(ISBLANK(ToxData!AY540),"",ToxData!AY540)</f>
        <v/>
      </c>
      <c r="O540" s="16" t="str">
        <f>IF(ISBLANK(ToxData!AZ540),"",ToxData!AZ540)</f>
        <v/>
      </c>
    </row>
    <row r="541" spans="1:15" hidden="1">
      <c r="A541" t="str">
        <f>IF(ISBLANK(ToxData!B541),"",ToxData!B541)</f>
        <v>18883-66-4</v>
      </c>
      <c r="B541" s="94" t="str">
        <f>IF(ISBLANK(ToxData!C541),"",ToxData!C541)</f>
        <v>Streptozotocin</v>
      </c>
      <c r="E541" s="123" t="str">
        <f>IF(ISBLANK(ToxData!BD541),"",ToxData!BD541)</f>
        <v>--</v>
      </c>
      <c r="F541" s="193" t="str">
        <f t="shared" si="24"/>
        <v>--</v>
      </c>
      <c r="G541" s="124" t="str">
        <f>IF(ToxData!BE541="A", "A", IF(ToxData!BF541="--","--", IF(ToxData!BF541="","", ToxData!BF541)))</f>
        <v>--</v>
      </c>
      <c r="H541" s="123" t="str">
        <f>IF(ISBLANK(ToxData!BH541),"",ToxData!BH541)</f>
        <v>--</v>
      </c>
      <c r="I541" s="193" t="str">
        <f t="shared" si="25"/>
        <v>--</v>
      </c>
      <c r="J541" s="124" t="str">
        <f>IF(ToxData!BI541="A", "A", IF(ToxData!BJ541="--","--", IF(ToxData!BJ541="","", ToxData!BJ541)))</f>
        <v>--</v>
      </c>
      <c r="K541" s="120" t="str">
        <f>IF(ISBLANK(ToxData!BN541),"",ToxData!BN541)</f>
        <v/>
      </c>
      <c r="L541" s="193" t="str">
        <f t="shared" si="26"/>
        <v>--</v>
      </c>
      <c r="M541" s="16" t="str">
        <f>IF(ISBLANK(ToxData!BO541),"",ToxData!BO541)</f>
        <v/>
      </c>
      <c r="N541" s="16" t="str">
        <f>IF(ISBLANK(ToxData!AY541),"",ToxData!AY541)</f>
        <v/>
      </c>
      <c r="O541" s="16" t="str">
        <f>IF(ISBLANK(ToxData!AZ541),"",ToxData!AZ541)</f>
        <v/>
      </c>
    </row>
    <row r="542" spans="1:15">
      <c r="A542" t="str">
        <f>IF(ISBLANK(ToxData!B542),"",ToxData!B542)</f>
        <v>100-42-5</v>
      </c>
      <c r="B542" s="94" t="str">
        <f>IF(ISBLANK(ToxData!C542),"",ToxData!C542)</f>
        <v>Styrene</v>
      </c>
      <c r="D542" s="61" t="str">
        <f>IF(ToxData!D542="","--",ToxData!D542)</f>
        <v>HI3</v>
      </c>
      <c r="E542" s="123" t="str">
        <f>IF(ISBLANK(ToxData!BD542),"",ToxData!BD542)</f>
        <v>--</v>
      </c>
      <c r="F542" s="193" t="str">
        <f t="shared" si="24"/>
        <v>--</v>
      </c>
      <c r="G542" s="124" t="str">
        <f>IF(ToxData!BE542="A", "A", IF(ToxData!BF542="--","--", IF(ToxData!BF542="","", ToxData!BF542)))</f>
        <v>--</v>
      </c>
      <c r="H542" s="123">
        <f>IF(ISBLANK(ToxData!BH542),"",ToxData!BH542)</f>
        <v>1000</v>
      </c>
      <c r="I542" s="193">
        <f t="shared" si="25"/>
        <v>1000</v>
      </c>
      <c r="J542" s="124" t="str">
        <f>IF(ToxData!BI542="A", "A", IF(ToxData!BJ542="--","--", IF(ToxData!BJ542="","", ToxData!BJ542)))</f>
        <v>A</v>
      </c>
      <c r="K542" s="120">
        <f>IF(ISBLANK(ToxData!BN542),"",ToxData!BN542)</f>
        <v>21000</v>
      </c>
      <c r="L542" s="215">
        <f t="shared" si="26"/>
        <v>21000</v>
      </c>
      <c r="M542" s="16" t="str">
        <f>IF(ISBLANK(ToxData!BO542),"",ToxData!BO542)</f>
        <v>S</v>
      </c>
      <c r="N542" s="16">
        <f>IF(ISBLANK(ToxData!AY542),"",ToxData!AY542)</f>
        <v>1</v>
      </c>
      <c r="O542" s="16">
        <f>IF(ISBLANK(ToxData!AZ542),"",ToxData!AZ542)</f>
        <v>1</v>
      </c>
    </row>
    <row r="543" spans="1:15" hidden="1">
      <c r="A543" t="str">
        <f>IF(ISBLANK(ToxData!B543),"",ToxData!B543)</f>
        <v>96-09-3</v>
      </c>
      <c r="B543" s="94" t="str">
        <f>IF(ISBLANK(ToxData!C543),"",ToxData!C543)</f>
        <v>Styrene oxide</v>
      </c>
      <c r="E543" s="123" t="str">
        <f>IF(ISBLANK(ToxData!BD543),"",ToxData!BD543)</f>
        <v>--</v>
      </c>
      <c r="F543" s="193" t="str">
        <f t="shared" si="24"/>
        <v>--</v>
      </c>
      <c r="G543" s="124" t="str">
        <f>IF(ToxData!BE543="A", "A", IF(ToxData!BF543="--","--", IF(ToxData!BF543="","", ToxData!BF543)))</f>
        <v>--</v>
      </c>
      <c r="H543" s="123" t="str">
        <f>IF(ISBLANK(ToxData!BH543),"",ToxData!BH543)</f>
        <v>--</v>
      </c>
      <c r="I543" s="193" t="str">
        <f t="shared" si="25"/>
        <v>--</v>
      </c>
      <c r="J543" s="124" t="str">
        <f>IF(ToxData!BI543="A", "A", IF(ToxData!BJ543="--","--", IF(ToxData!BJ543="","", ToxData!BJ543)))</f>
        <v>--</v>
      </c>
      <c r="K543" s="120" t="str">
        <f>IF(ISBLANK(ToxData!BN543),"",ToxData!BN543)</f>
        <v/>
      </c>
      <c r="L543" s="193" t="str">
        <f t="shared" si="26"/>
        <v>--</v>
      </c>
      <c r="M543" s="16" t="str">
        <f>IF(ISBLANK(ToxData!BO543),"",ToxData!BO543)</f>
        <v/>
      </c>
      <c r="N543" s="16" t="str">
        <f>IF(ISBLANK(ToxData!AY543),"",ToxData!AY543)</f>
        <v/>
      </c>
      <c r="O543" s="16" t="str">
        <f>IF(ISBLANK(ToxData!AZ543),"",ToxData!AZ543)</f>
        <v/>
      </c>
    </row>
    <row r="544" spans="1:15" hidden="1">
      <c r="A544" t="str">
        <f>IF(ISBLANK(ToxData!B544),"",ToxData!B544)</f>
        <v>95-06-7</v>
      </c>
      <c r="B544" s="94" t="str">
        <f>IF(ISBLANK(ToxData!C544),"",ToxData!C544)</f>
        <v>Sulfallate</v>
      </c>
      <c r="E544" s="123" t="str">
        <f>IF(ISBLANK(ToxData!BD544),"",ToxData!BD544)</f>
        <v>--</v>
      </c>
      <c r="F544" s="193" t="str">
        <f t="shared" si="24"/>
        <v>--</v>
      </c>
      <c r="G544" s="124" t="str">
        <f>IF(ToxData!BE544="A", "A", IF(ToxData!BF544="--","--", IF(ToxData!BF544="","", ToxData!BF544)))</f>
        <v>--</v>
      </c>
      <c r="H544" s="123" t="str">
        <f>IF(ISBLANK(ToxData!BH544),"",ToxData!BH544)</f>
        <v>--</v>
      </c>
      <c r="I544" s="193" t="str">
        <f t="shared" si="25"/>
        <v>--</v>
      </c>
      <c r="J544" s="124" t="str">
        <f>IF(ToxData!BI544="A", "A", IF(ToxData!BJ544="--","--", IF(ToxData!BJ544="","", ToxData!BJ544)))</f>
        <v>--</v>
      </c>
      <c r="K544" s="120" t="str">
        <f>IF(ISBLANK(ToxData!BN544),"",ToxData!BN544)</f>
        <v/>
      </c>
      <c r="L544" s="193" t="str">
        <f t="shared" si="26"/>
        <v>--</v>
      </c>
      <c r="M544" s="16" t="str">
        <f>IF(ISBLANK(ToxData!BO544),"",ToxData!BO544)</f>
        <v/>
      </c>
      <c r="N544" s="16" t="str">
        <f>IF(ISBLANK(ToxData!AY544),"",ToxData!AY544)</f>
        <v/>
      </c>
      <c r="O544" s="16" t="str">
        <f>IF(ISBLANK(ToxData!AZ544),"",ToxData!AZ544)</f>
        <v/>
      </c>
    </row>
    <row r="545" spans="1:15">
      <c r="A545" t="str">
        <f>IF(ISBLANK(ToxData!B545),"",ToxData!B545)</f>
        <v>7664-93-9</v>
      </c>
      <c r="B545" s="94" t="str">
        <f>IF(ISBLANK(ToxData!C545),"",ToxData!C545)</f>
        <v>Sulfuric acid</v>
      </c>
      <c r="D545" s="61" t="str">
        <f>IF(ToxData!D545="","--",ToxData!D545)</f>
        <v>HI5</v>
      </c>
      <c r="E545" s="123" t="str">
        <f>IF(ISBLANK(ToxData!BD545),"",ToxData!BD545)</f>
        <v>--</v>
      </c>
      <c r="F545" s="193" t="str">
        <f t="shared" si="24"/>
        <v>--</v>
      </c>
      <c r="G545" s="124" t="str">
        <f>IF(ToxData!BE545="A", "A", IF(ToxData!BF545="--","--", IF(ToxData!BF545="","", ToxData!BF545)))</f>
        <v>--</v>
      </c>
      <c r="H545" s="123">
        <f>IF(ISBLANK(ToxData!BH545),"",ToxData!BH545)</f>
        <v>1</v>
      </c>
      <c r="I545" s="193">
        <f t="shared" si="25"/>
        <v>1</v>
      </c>
      <c r="J545" s="124" t="str">
        <f>IF(ToxData!BI545="A", "A", IF(ToxData!BJ545="--","--", IF(ToxData!BJ545="","", ToxData!BJ545)))</f>
        <v>O</v>
      </c>
      <c r="K545" s="120">
        <f>IF(ISBLANK(ToxData!BN545),"",ToxData!BN545)</f>
        <v>120</v>
      </c>
      <c r="L545" s="193">
        <f t="shared" si="26"/>
        <v>120</v>
      </c>
      <c r="M545" s="16" t="str">
        <f>IF(ISBLANK(ToxData!BO545),"",ToxData!BO545)</f>
        <v>O</v>
      </c>
      <c r="N545" s="16">
        <f>IF(ISBLANK(ToxData!AY545),"",ToxData!AY545)</f>
        <v>1</v>
      </c>
      <c r="O545" s="16">
        <f>IF(ISBLANK(ToxData!AZ545),"",ToxData!AZ545)</f>
        <v>1</v>
      </c>
    </row>
    <row r="546" spans="1:15">
      <c r="A546" t="str">
        <f>IF(ISBLANK(ToxData!B546),"",ToxData!B546)</f>
        <v>505-60-2</v>
      </c>
      <c r="B546" s="94" t="str">
        <f>IF(ISBLANK(ToxData!C546),"",ToxData!C546)</f>
        <v>Sulfur Mustard</v>
      </c>
      <c r="D546" s="61" t="str">
        <f>IF(ToxData!D546="","--",ToxData!D546)</f>
        <v>HI3</v>
      </c>
      <c r="E546" s="123" t="str">
        <f>IF(ISBLANK(ToxData!BD546),"",ToxData!BD546)</f>
        <v>--</v>
      </c>
      <c r="F546" s="193" t="str">
        <f t="shared" si="24"/>
        <v>--</v>
      </c>
      <c r="G546" s="124" t="str">
        <f>IF(ToxData!BE546="A", "A", IF(ToxData!BF546="--","--", IF(ToxData!BF546="","", ToxData!BF546)))</f>
        <v>--</v>
      </c>
      <c r="H546" s="123" t="str">
        <f>IF(ISBLANK(ToxData!BH546),"",ToxData!BH546)</f>
        <v>--</v>
      </c>
      <c r="I546" s="193" t="str">
        <f t="shared" si="25"/>
        <v>--</v>
      </c>
      <c r="J546" s="124" t="str">
        <f>IF(ToxData!BI546="A", "A", IF(ToxData!BJ546="--","--", IF(ToxData!BJ546="","", ToxData!BJ546)))</f>
        <v>--</v>
      </c>
      <c r="K546" s="120">
        <f>IF(ISBLANK(ToxData!BN546),"",ToxData!BN546)</f>
        <v>0.7</v>
      </c>
      <c r="L546" s="193">
        <f t="shared" si="26"/>
        <v>0.7</v>
      </c>
      <c r="M546" s="16" t="str">
        <f>IF(ISBLANK(ToxData!BO546),"",ToxData!BO546)</f>
        <v>T</v>
      </c>
      <c r="N546" s="16">
        <f>IF(ISBLANK(ToxData!AY546),"",ToxData!AY546)</f>
        <v>1</v>
      </c>
      <c r="O546" s="16">
        <f>IF(ISBLANK(ToxData!AZ546),"",ToxData!AZ546)</f>
        <v>1</v>
      </c>
    </row>
    <row r="547" spans="1:15">
      <c r="A547" t="str">
        <f>IF(ISBLANK(ToxData!B547),"",ToxData!B547)</f>
        <v>7446-11-9</v>
      </c>
      <c r="B547" s="94" t="str">
        <f>IF(ISBLANK(ToxData!C547),"",ToxData!C547)</f>
        <v>Sulfur trioxide</v>
      </c>
      <c r="D547" s="61" t="str">
        <f>IF(ToxData!D547="","--",ToxData!D547)</f>
        <v>HI5</v>
      </c>
      <c r="E547" s="123" t="str">
        <f>IF(ISBLANK(ToxData!BD547),"",ToxData!BD547)</f>
        <v>--</v>
      </c>
      <c r="F547" s="193" t="str">
        <f t="shared" si="24"/>
        <v>--</v>
      </c>
      <c r="G547" s="124" t="str">
        <f>IF(ToxData!BE547="A", "A", IF(ToxData!BF547="--","--", IF(ToxData!BF547="","", ToxData!BF547)))</f>
        <v>--</v>
      </c>
      <c r="H547" s="123">
        <f>IF(ISBLANK(ToxData!BH547),"",ToxData!BH547)</f>
        <v>1</v>
      </c>
      <c r="I547" s="193">
        <f t="shared" si="25"/>
        <v>1</v>
      </c>
      <c r="J547" s="124" t="str">
        <f>IF(ToxData!BI547="A", "A", IF(ToxData!BJ547="--","--", IF(ToxData!BJ547="","", ToxData!BJ547)))</f>
        <v>O</v>
      </c>
      <c r="K547" s="120">
        <f>IF(ISBLANK(ToxData!BN547),"",ToxData!BN547)</f>
        <v>120</v>
      </c>
      <c r="L547" s="193">
        <f t="shared" si="26"/>
        <v>120</v>
      </c>
      <c r="M547" s="16" t="str">
        <f>IF(ISBLANK(ToxData!BO547),"",ToxData!BO547)</f>
        <v>O</v>
      </c>
      <c r="N547" s="16">
        <f>IF(ISBLANK(ToxData!AY547),"",ToxData!AY547)</f>
        <v>1</v>
      </c>
      <c r="O547" s="16">
        <f>IF(ISBLANK(ToxData!AZ547),"",ToxData!AZ547)</f>
        <v>1</v>
      </c>
    </row>
    <row r="548" spans="1:15" hidden="1">
      <c r="A548">
        <f>IF(ISBLANK(ToxData!B548),"",ToxData!B548)</f>
        <v>358</v>
      </c>
      <c r="B548" s="94" t="str">
        <f>IF(ISBLANK(ToxData!C548),"",ToxData!C548)</f>
        <v>Talc containing asbestiform fibers</v>
      </c>
      <c r="E548" s="123" t="str">
        <f>IF(ISBLANK(ToxData!BD548),"",ToxData!BD548)</f>
        <v>--</v>
      </c>
      <c r="F548" s="193" t="str">
        <f t="shared" si="24"/>
        <v>--</v>
      </c>
      <c r="G548" s="124" t="str">
        <f>IF(ToxData!BE548="A", "A", IF(ToxData!BF548="--","--", IF(ToxData!BF548="","", ToxData!BF548)))</f>
        <v>--</v>
      </c>
      <c r="H548" s="123" t="str">
        <f>IF(ISBLANK(ToxData!BH548),"",ToxData!BH548)</f>
        <v>--</v>
      </c>
      <c r="I548" s="193" t="str">
        <f t="shared" si="25"/>
        <v>--</v>
      </c>
      <c r="J548" s="124" t="str">
        <f>IF(ToxData!BI548="A", "A", IF(ToxData!BJ548="--","--", IF(ToxData!BJ548="","", ToxData!BJ548)))</f>
        <v>--</v>
      </c>
      <c r="K548" s="120" t="str">
        <f>IF(ISBLANK(ToxData!BN548),"",ToxData!BN548)</f>
        <v/>
      </c>
      <c r="L548" s="193" t="str">
        <f t="shared" si="26"/>
        <v>--</v>
      </c>
      <c r="M548" s="16" t="str">
        <f>IF(ISBLANK(ToxData!BO548),"",ToxData!BO548)</f>
        <v/>
      </c>
      <c r="N548" s="16" t="str">
        <f>IF(ISBLANK(ToxData!AY548),"",ToxData!AY548)</f>
        <v/>
      </c>
      <c r="O548" s="16" t="str">
        <f>IF(ISBLANK(ToxData!AZ548),"",ToxData!AZ548)</f>
        <v/>
      </c>
    </row>
    <row r="549" spans="1:15" hidden="1">
      <c r="A549" t="str">
        <f>IF(ISBLANK(ToxData!B549),"",ToxData!B549)</f>
        <v>100-21-0</v>
      </c>
      <c r="B549" s="94" t="str">
        <f>IF(ISBLANK(ToxData!C549),"",ToxData!C549)</f>
        <v>Terephthalic acid</v>
      </c>
      <c r="E549" s="123" t="str">
        <f>IF(ISBLANK(ToxData!BD549),"",ToxData!BD549)</f>
        <v>--</v>
      </c>
      <c r="F549" s="193" t="str">
        <f t="shared" si="24"/>
        <v>--</v>
      </c>
      <c r="G549" s="124" t="str">
        <f>IF(ToxData!BE549="A", "A", IF(ToxData!BF549="--","--", IF(ToxData!BF549="","", ToxData!BF549)))</f>
        <v>--</v>
      </c>
      <c r="H549" s="123" t="str">
        <f>IF(ISBLANK(ToxData!BH549),"",ToxData!BH549)</f>
        <v>--</v>
      </c>
      <c r="I549" s="193" t="str">
        <f t="shared" si="25"/>
        <v>--</v>
      </c>
      <c r="J549" s="124" t="str">
        <f>IF(ToxData!BI549="A", "A", IF(ToxData!BJ549="--","--", IF(ToxData!BJ549="","", ToxData!BJ549)))</f>
        <v>--</v>
      </c>
      <c r="K549" s="120" t="str">
        <f>IF(ISBLANK(ToxData!BN549),"",ToxData!BN549)</f>
        <v/>
      </c>
      <c r="L549" s="193" t="str">
        <f t="shared" si="26"/>
        <v>--</v>
      </c>
      <c r="M549" s="16" t="str">
        <f>IF(ISBLANK(ToxData!BO549),"",ToxData!BO549)</f>
        <v/>
      </c>
      <c r="N549" s="16" t="str">
        <f>IF(ISBLANK(ToxData!AY549),"",ToxData!AY549)</f>
        <v/>
      </c>
      <c r="O549" s="16" t="str">
        <f>IF(ISBLANK(ToxData!AZ549),"",ToxData!AZ549)</f>
        <v/>
      </c>
    </row>
    <row r="550" spans="1:15" hidden="1">
      <c r="A550" t="str">
        <f>IF(ISBLANK(ToxData!B550),"",ToxData!B550)</f>
        <v>40088-47-9</v>
      </c>
      <c r="B550" s="94" t="str">
        <f>IF(ISBLANK(ToxData!C550),"",ToxData!C550)</f>
        <v>Tetrabromodiphenyl Ether</v>
      </c>
      <c r="E550" s="123" t="str">
        <f>IF(ISBLANK(ToxData!BD550),"",ToxData!BD550)</f>
        <v>--</v>
      </c>
      <c r="F550" s="193" t="str">
        <f t="shared" si="24"/>
        <v>--</v>
      </c>
      <c r="G550" s="124" t="str">
        <f>IF(ToxData!BE550="A", "A", IF(ToxData!BF550="--","--", IF(ToxData!BF550="","", ToxData!BF550)))</f>
        <v>--</v>
      </c>
      <c r="H550" s="123" t="str">
        <f>IF(ISBLANK(ToxData!BH550),"",ToxData!BH550)</f>
        <v>--</v>
      </c>
      <c r="I550" s="193" t="str">
        <f t="shared" si="25"/>
        <v>--</v>
      </c>
      <c r="J550" s="124" t="str">
        <f>IF(ToxData!BI550="A", "A", IF(ToxData!BJ550="--","--", IF(ToxData!BJ550="","", ToxData!BJ550)))</f>
        <v>--</v>
      </c>
      <c r="K550" s="120" t="str">
        <f>IF(ISBLANK(ToxData!BN550),"",ToxData!BN550)</f>
        <v/>
      </c>
      <c r="L550" s="193" t="str">
        <f t="shared" si="26"/>
        <v>--</v>
      </c>
      <c r="M550" s="16" t="str">
        <f>IF(ISBLANK(ToxData!BO550),"",ToxData!BO550)</f>
        <v/>
      </c>
      <c r="N550" s="16" t="str">
        <f>IF(ISBLANK(ToxData!AY550),"",ToxData!AY550)</f>
        <v/>
      </c>
      <c r="O550" s="16" t="str">
        <f>IF(ISBLANK(ToxData!AZ550),"",ToxData!AZ550)</f>
        <v/>
      </c>
    </row>
    <row r="551" spans="1:15">
      <c r="A551" t="str">
        <f>IF(ISBLANK(ToxData!B551),"",ToxData!B551)</f>
        <v>630-20-6</v>
      </c>
      <c r="B551" s="94" t="str">
        <f>IF(ISBLANK(ToxData!C551),"",ToxData!C551)</f>
        <v>1,1,1,2-Tetrachloroethane</v>
      </c>
      <c r="D551" s="61" t="str">
        <f>IF(ToxData!D551="","--",ToxData!D551)</f>
        <v>--</v>
      </c>
      <c r="E551" s="123">
        <f>IF(ISBLANK(ToxData!BD551),"",ToxData!BD551)</f>
        <v>0.13513513513513511</v>
      </c>
      <c r="F551" s="193">
        <f t="shared" si="24"/>
        <v>0.14000000000000001</v>
      </c>
      <c r="G551" s="124" t="str">
        <f>IF(ToxData!BE551="A", "A", IF(ToxData!BF551="--","--", IF(ToxData!BF551="","", ToxData!BF551)))</f>
        <v>I</v>
      </c>
      <c r="H551" s="123" t="str">
        <f>IF(ISBLANK(ToxData!BH551),"",ToxData!BH551)</f>
        <v>--</v>
      </c>
      <c r="I551" s="193" t="str">
        <f t="shared" si="25"/>
        <v>--</v>
      </c>
      <c r="J551" s="124" t="str">
        <f>IF(ToxData!BI551="A", "A", IF(ToxData!BJ551="--","--", IF(ToxData!BJ551="","", ToxData!BJ551)))</f>
        <v>--</v>
      </c>
      <c r="K551" s="120" t="str">
        <f>IF(ISBLANK(ToxData!BN551),"",ToxData!BN551)</f>
        <v/>
      </c>
      <c r="L551" s="193" t="str">
        <f t="shared" si="26"/>
        <v>--</v>
      </c>
      <c r="M551" s="16" t="str">
        <f>IF(ISBLANK(ToxData!BO551),"",ToxData!BO551)</f>
        <v/>
      </c>
      <c r="N551" s="16">
        <f>IF(ISBLANK(ToxData!AY551),"",ToxData!AY551)</f>
        <v>1</v>
      </c>
      <c r="O551" s="16">
        <f>IF(ISBLANK(ToxData!AZ551),"",ToxData!AZ551)</f>
        <v>1</v>
      </c>
    </row>
    <row r="552" spans="1:15">
      <c r="A552" t="str">
        <f>IF(ISBLANK(ToxData!B552),"",ToxData!B552)</f>
        <v>79-34-5</v>
      </c>
      <c r="B552" s="94" t="str">
        <f>IF(ISBLANK(ToxData!C552),"",ToxData!C552)</f>
        <v>1,1,2,2-Tetrachloroethane</v>
      </c>
      <c r="D552" s="61" t="str">
        <f>IF(ToxData!D552="","--",ToxData!D552)</f>
        <v>--</v>
      </c>
      <c r="E552" s="123">
        <f>IF(ISBLANK(ToxData!BD552),"",ToxData!BD552)</f>
        <v>1.7241379310344827E-2</v>
      </c>
      <c r="F552" s="193">
        <f t="shared" si="24"/>
        <v>1.7000000000000001E-2</v>
      </c>
      <c r="G552" s="124" t="str">
        <f>IF(ToxData!BE552="A", "A", IF(ToxData!BF552="--","--", IF(ToxData!BF552="","", ToxData!BF552)))</f>
        <v>O</v>
      </c>
      <c r="H552" s="123" t="str">
        <f>IF(ISBLANK(ToxData!BH552),"",ToxData!BH552)</f>
        <v>--</v>
      </c>
      <c r="I552" s="193" t="str">
        <f t="shared" si="25"/>
        <v>--</v>
      </c>
      <c r="J552" s="124" t="str">
        <f>IF(ToxData!BI552="A", "A", IF(ToxData!BJ552="--","--", IF(ToxData!BJ552="","", ToxData!BJ552)))</f>
        <v>--</v>
      </c>
      <c r="K552" s="120" t="str">
        <f>IF(ISBLANK(ToxData!BN552),"",ToxData!BN552)</f>
        <v/>
      </c>
      <c r="L552" s="193" t="str">
        <f t="shared" si="26"/>
        <v>--</v>
      </c>
      <c r="M552" s="16" t="str">
        <f>IF(ISBLANK(ToxData!BO552),"",ToxData!BO552)</f>
        <v/>
      </c>
      <c r="N552" s="16">
        <f>IF(ISBLANK(ToxData!AY552),"",ToxData!AY552)</f>
        <v>1</v>
      </c>
      <c r="O552" s="16">
        <f>IF(ISBLANK(ToxData!AZ552),"",ToxData!AZ552)</f>
        <v>1</v>
      </c>
    </row>
    <row r="553" spans="1:15" ht="28.8">
      <c r="A553" t="str">
        <f>IF(ISBLANK(ToxData!B553),"",ToxData!B553)</f>
        <v>127-18-4</v>
      </c>
      <c r="B553" s="94" t="str">
        <f>IF(ISBLANK(ToxData!C553),"",ToxData!C553)</f>
        <v>Tetrachloroethene (Perchloroethylene)</v>
      </c>
      <c r="D553" s="61" t="str">
        <f>IF(ToxData!D553="","--",ToxData!D553)</f>
        <v>HI3</v>
      </c>
      <c r="E553" s="123">
        <f>IF(ISBLANK(ToxData!BD553),"",ToxData!BD553)</f>
        <v>3.8461538461538458</v>
      </c>
      <c r="F553" s="193">
        <f t="shared" si="24"/>
        <v>3.8</v>
      </c>
      <c r="G553" s="124" t="str">
        <f>IF(ToxData!BE553="A", "A", IF(ToxData!BF553="--","--", IF(ToxData!BF553="","", ToxData!BF553)))</f>
        <v>A</v>
      </c>
      <c r="H553" s="123">
        <f>IF(ISBLANK(ToxData!BH553),"",ToxData!BH553)</f>
        <v>41</v>
      </c>
      <c r="I553" s="193">
        <f t="shared" si="25"/>
        <v>41</v>
      </c>
      <c r="J553" s="124" t="str">
        <f>IF(ToxData!BI553="A", "A", IF(ToxData!BJ553="--","--", IF(ToxData!BJ553="","", ToxData!BJ553)))</f>
        <v>T</v>
      </c>
      <c r="K553" s="120">
        <f>IF(ISBLANK(ToxData!BN553),"",ToxData!BN553)</f>
        <v>41</v>
      </c>
      <c r="L553" s="193">
        <f t="shared" si="26"/>
        <v>41</v>
      </c>
      <c r="M553" s="16" t="str">
        <f>IF(ISBLANK(ToxData!BO553),"",ToxData!BO553)</f>
        <v>T</v>
      </c>
      <c r="N553" s="16">
        <f>IF(ISBLANK(ToxData!AY553),"",ToxData!AY553)</f>
        <v>1</v>
      </c>
      <c r="O553" s="16">
        <f>IF(ISBLANK(ToxData!AZ553),"",ToxData!AZ553)</f>
        <v>1</v>
      </c>
    </row>
    <row r="554" spans="1:15" hidden="1">
      <c r="A554" t="str">
        <f>IF(ISBLANK(ToxData!B554),"",ToxData!B554)</f>
        <v>58-90-2</v>
      </c>
      <c r="B554" s="94" t="str">
        <f>IF(ISBLANK(ToxData!C554),"",ToxData!C554)</f>
        <v>2,3,4,6-Tetrachlorophenol</v>
      </c>
      <c r="E554" s="123" t="str">
        <f>IF(ISBLANK(ToxData!BD554),"",ToxData!BD554)</f>
        <v>--</v>
      </c>
      <c r="F554" s="193" t="str">
        <f t="shared" si="24"/>
        <v>--</v>
      </c>
      <c r="G554" s="124" t="str">
        <f>IF(ToxData!BE554="A", "A", IF(ToxData!BF554="--","--", IF(ToxData!BF554="","", ToxData!BF554)))</f>
        <v>--</v>
      </c>
      <c r="H554" s="123" t="str">
        <f>IF(ISBLANK(ToxData!BH554),"",ToxData!BH554)</f>
        <v>--</v>
      </c>
      <c r="I554" s="193" t="str">
        <f t="shared" si="25"/>
        <v>--</v>
      </c>
      <c r="J554" s="124" t="str">
        <f>IF(ToxData!BI554="A", "A", IF(ToxData!BJ554="--","--", IF(ToxData!BJ554="","", ToxData!BJ554)))</f>
        <v>--</v>
      </c>
      <c r="K554" s="120" t="str">
        <f>IF(ISBLANK(ToxData!BN554),"",ToxData!BN554)</f>
        <v/>
      </c>
      <c r="L554" s="193" t="str">
        <f t="shared" si="26"/>
        <v>--</v>
      </c>
      <c r="M554" s="16" t="str">
        <f>IF(ISBLANK(ToxData!BO554),"",ToxData!BO554)</f>
        <v/>
      </c>
      <c r="N554" s="16" t="str">
        <f>IF(ISBLANK(ToxData!AY554),"",ToxData!AY554)</f>
        <v/>
      </c>
      <c r="O554" s="16" t="str">
        <f>IF(ISBLANK(ToxData!AZ554),"",ToxData!AZ554)</f>
        <v/>
      </c>
    </row>
    <row r="555" spans="1:15">
      <c r="A555" t="str">
        <f>IF(ISBLANK(ToxData!B555),"",ToxData!B555)</f>
        <v>811-97-2</v>
      </c>
      <c r="B555" s="94" t="str">
        <f>IF(ISBLANK(ToxData!C555),"",ToxData!C555)</f>
        <v>1,1,1,2-Tetrafluoroethane</v>
      </c>
      <c r="D555" s="61" t="str">
        <f>IF(ToxData!D555="","--",ToxData!D555)</f>
        <v>HI3</v>
      </c>
      <c r="E555" s="123" t="str">
        <f>IF(ISBLANK(ToxData!BD555),"",ToxData!BD555)</f>
        <v>--</v>
      </c>
      <c r="F555" s="193" t="str">
        <f t="shared" si="24"/>
        <v>--</v>
      </c>
      <c r="G555" s="124" t="str">
        <f>IF(ToxData!BE555="A", "A", IF(ToxData!BF555="--","--", IF(ToxData!BF555="","", ToxData!BF555)))</f>
        <v>--</v>
      </c>
      <c r="H555" s="123">
        <f>IF(ISBLANK(ToxData!BH555),"",ToxData!BH555)</f>
        <v>80000</v>
      </c>
      <c r="I555" s="215">
        <f t="shared" si="25"/>
        <v>80000</v>
      </c>
      <c r="J555" s="124" t="str">
        <f>IF(ToxData!BI555="A", "A", IF(ToxData!BJ555="--","--", IF(ToxData!BJ555="","", ToxData!BJ555)))</f>
        <v>I</v>
      </c>
      <c r="K555" s="120" t="str">
        <f>IF(ISBLANK(ToxData!BN555),"",ToxData!BN555)</f>
        <v/>
      </c>
      <c r="L555" s="193" t="str">
        <f t="shared" si="26"/>
        <v>--</v>
      </c>
      <c r="M555" s="16" t="str">
        <f>IF(ISBLANK(ToxData!BO555),"",ToxData!BO555)</f>
        <v/>
      </c>
      <c r="N555" s="16">
        <f>IF(ISBLANK(ToxData!AY555),"",ToxData!AY555)</f>
        <v>1</v>
      </c>
      <c r="O555" s="16">
        <f>IF(ISBLANK(ToxData!AZ555),"",ToxData!AZ555)</f>
        <v>1</v>
      </c>
    </row>
    <row r="556" spans="1:15" hidden="1">
      <c r="A556" t="str">
        <f>IF(ISBLANK(ToxData!B556),"",ToxData!B556)</f>
        <v>7440-28-0</v>
      </c>
      <c r="B556" s="94" t="str">
        <f>IF(ISBLANK(ToxData!C556),"",ToxData!C556)</f>
        <v>Thallium and compounds</v>
      </c>
      <c r="E556" s="123" t="str">
        <f>IF(ISBLANK(ToxData!BD556),"",ToxData!BD556)</f>
        <v>--</v>
      </c>
      <c r="F556" s="193" t="str">
        <f t="shared" si="24"/>
        <v>--</v>
      </c>
      <c r="G556" s="124" t="str">
        <f>IF(ToxData!BE556="A", "A", IF(ToxData!BF556="--","--", IF(ToxData!BF556="","", ToxData!BF556)))</f>
        <v>--</v>
      </c>
      <c r="H556" s="123" t="str">
        <f>IF(ISBLANK(ToxData!BH556),"",ToxData!BH556)</f>
        <v>--</v>
      </c>
      <c r="I556" s="193" t="str">
        <f t="shared" si="25"/>
        <v>--</v>
      </c>
      <c r="J556" s="124" t="str">
        <f>IF(ToxData!BI556="A", "A", IF(ToxData!BJ556="--","--", IF(ToxData!BJ556="","", ToxData!BJ556)))</f>
        <v>--</v>
      </c>
      <c r="K556" s="120" t="str">
        <f>IF(ISBLANK(ToxData!BN556),"",ToxData!BN556)</f>
        <v/>
      </c>
      <c r="L556" s="193" t="str">
        <f t="shared" si="26"/>
        <v>--</v>
      </c>
      <c r="M556" s="16" t="str">
        <f>IF(ISBLANK(ToxData!BO556),"",ToxData!BO556)</f>
        <v/>
      </c>
      <c r="N556" s="16" t="str">
        <f>IF(ISBLANK(ToxData!AY556),"",ToxData!AY556)</f>
        <v/>
      </c>
      <c r="O556" s="16" t="str">
        <f>IF(ISBLANK(ToxData!AZ556),"",ToxData!AZ556)</f>
        <v/>
      </c>
    </row>
    <row r="557" spans="1:15">
      <c r="A557" t="str">
        <f>IF(ISBLANK(ToxData!B557),"",ToxData!B557)</f>
        <v>62-55-5</v>
      </c>
      <c r="B557" s="94" t="str">
        <f>IF(ISBLANK(ToxData!C557),"",ToxData!C557)</f>
        <v>Thioacetamide</v>
      </c>
      <c r="D557" s="61" t="str">
        <f>IF(ToxData!D557="","--",ToxData!D557)</f>
        <v>--</v>
      </c>
      <c r="E557" s="123">
        <f>IF(ISBLANK(ToxData!BD557),"",ToxData!BD557)</f>
        <v>5.8823529411764712E-4</v>
      </c>
      <c r="F557" s="193">
        <f t="shared" si="24"/>
        <v>5.9000000000000003E-4</v>
      </c>
      <c r="G557" s="124" t="str">
        <f>IF(ToxData!BE557="A", "A", IF(ToxData!BF557="--","--", IF(ToxData!BF557="","", ToxData!BF557)))</f>
        <v>O</v>
      </c>
      <c r="H557" s="123" t="str">
        <f>IF(ISBLANK(ToxData!BH557),"",ToxData!BH557)</f>
        <v>--</v>
      </c>
      <c r="I557" s="193" t="str">
        <f t="shared" si="25"/>
        <v>--</v>
      </c>
      <c r="J557" s="124" t="str">
        <f>IF(ToxData!BI557="A", "A", IF(ToxData!BJ557="--","--", IF(ToxData!BJ557="","", ToxData!BJ557)))</f>
        <v>--</v>
      </c>
      <c r="K557" s="120" t="str">
        <f>IF(ISBLANK(ToxData!BN557),"",ToxData!BN557)</f>
        <v/>
      </c>
      <c r="L557" s="193" t="str">
        <f t="shared" si="26"/>
        <v>--</v>
      </c>
      <c r="M557" s="16" t="str">
        <f>IF(ISBLANK(ToxData!BO557),"",ToxData!BO557)</f>
        <v/>
      </c>
      <c r="N557" s="16">
        <f>IF(ISBLANK(ToxData!AY557),"",ToxData!AY557)</f>
        <v>1</v>
      </c>
      <c r="O557" s="16">
        <f>IF(ISBLANK(ToxData!AZ557),"",ToxData!AZ557)</f>
        <v>1</v>
      </c>
    </row>
    <row r="558" spans="1:15" hidden="1">
      <c r="A558" t="str">
        <f>IF(ISBLANK(ToxData!B558),"",ToxData!B558)</f>
        <v>139-65-1</v>
      </c>
      <c r="B558" s="94" t="str">
        <f>IF(ISBLANK(ToxData!C558),"",ToxData!C558)</f>
        <v>4,4-Thiodianiline</v>
      </c>
      <c r="E558" s="123" t="str">
        <f>IF(ISBLANK(ToxData!BD558),"",ToxData!BD558)</f>
        <v>--</v>
      </c>
      <c r="F558" s="193" t="str">
        <f t="shared" si="24"/>
        <v>--</v>
      </c>
      <c r="G558" s="124" t="str">
        <f>IF(ToxData!BE558="A", "A", IF(ToxData!BF558="--","--", IF(ToxData!BF558="","", ToxData!BF558)))</f>
        <v>--</v>
      </c>
      <c r="H558" s="123" t="str">
        <f>IF(ISBLANK(ToxData!BH558),"",ToxData!BH558)</f>
        <v>--</v>
      </c>
      <c r="I558" s="193" t="str">
        <f t="shared" si="25"/>
        <v>--</v>
      </c>
      <c r="J558" s="124" t="str">
        <f>IF(ToxData!BI558="A", "A", IF(ToxData!BJ558="--","--", IF(ToxData!BJ558="","", ToxData!BJ558)))</f>
        <v>--</v>
      </c>
      <c r="K558" s="120" t="str">
        <f>IF(ISBLANK(ToxData!BN558),"",ToxData!BN558)</f>
        <v/>
      </c>
      <c r="L558" s="193" t="str">
        <f t="shared" si="26"/>
        <v>--</v>
      </c>
      <c r="M558" s="16" t="str">
        <f>IF(ISBLANK(ToxData!BO558),"",ToxData!BO558)</f>
        <v/>
      </c>
      <c r="N558" s="16" t="str">
        <f>IF(ISBLANK(ToxData!AY558),"",ToxData!AY558)</f>
        <v/>
      </c>
      <c r="O558" s="16" t="str">
        <f>IF(ISBLANK(ToxData!AZ558),"",ToxData!AZ558)</f>
        <v/>
      </c>
    </row>
    <row r="559" spans="1:15" hidden="1">
      <c r="A559" t="str">
        <f>IF(ISBLANK(ToxData!B559),"",ToxData!B559)</f>
        <v>62-56-6</v>
      </c>
      <c r="B559" s="94" t="str">
        <f>IF(ISBLANK(ToxData!C559),"",ToxData!C559)</f>
        <v>Thiourea</v>
      </c>
      <c r="E559" s="123" t="str">
        <f>IF(ISBLANK(ToxData!BD559),"",ToxData!BD559)</f>
        <v>--</v>
      </c>
      <c r="F559" s="193" t="str">
        <f t="shared" si="24"/>
        <v>--</v>
      </c>
      <c r="G559" s="124" t="str">
        <f>IF(ToxData!BE559="A", "A", IF(ToxData!BF559="--","--", IF(ToxData!BF559="","", ToxData!BF559)))</f>
        <v>--</v>
      </c>
      <c r="H559" s="123" t="str">
        <f>IF(ISBLANK(ToxData!BH559),"",ToxData!BH559)</f>
        <v>--</v>
      </c>
      <c r="I559" s="193" t="str">
        <f t="shared" si="25"/>
        <v>--</v>
      </c>
      <c r="J559" s="124" t="str">
        <f>IF(ToxData!BI559="A", "A", IF(ToxData!BJ559="--","--", IF(ToxData!BJ559="","", ToxData!BJ559)))</f>
        <v>--</v>
      </c>
      <c r="K559" s="120" t="str">
        <f>IF(ISBLANK(ToxData!BN559),"",ToxData!BN559)</f>
        <v/>
      </c>
      <c r="L559" s="193" t="str">
        <f t="shared" si="26"/>
        <v>--</v>
      </c>
      <c r="M559" s="16" t="str">
        <f>IF(ISBLANK(ToxData!BO559),"",ToxData!BO559)</f>
        <v/>
      </c>
      <c r="N559" s="16" t="str">
        <f>IF(ISBLANK(ToxData!AY559),"",ToxData!AY559)</f>
        <v/>
      </c>
      <c r="O559" s="16" t="str">
        <f>IF(ISBLANK(ToxData!AZ559),"",ToxData!AZ559)</f>
        <v/>
      </c>
    </row>
    <row r="560" spans="1:15">
      <c r="A560" t="str">
        <f>IF(ISBLANK(ToxData!B560),"",ToxData!B560)</f>
        <v>7550-45-0</v>
      </c>
      <c r="B560" s="94" t="str">
        <f>IF(ISBLANK(ToxData!C560),"",ToxData!C560)</f>
        <v>Titanium tetrachloride</v>
      </c>
      <c r="D560" s="61" t="str">
        <f>IF(ToxData!D560="","--",ToxData!D560)</f>
        <v>HI3</v>
      </c>
      <c r="E560" s="123" t="str">
        <f>IF(ISBLANK(ToxData!BD560),"",ToxData!BD560)</f>
        <v>--</v>
      </c>
      <c r="F560" s="193" t="str">
        <f t="shared" si="24"/>
        <v>--</v>
      </c>
      <c r="G560" s="124" t="str">
        <f>IF(ToxData!BE560="A", "A", IF(ToxData!BF560="--","--", IF(ToxData!BF560="","", ToxData!BF560)))</f>
        <v>--</v>
      </c>
      <c r="H560" s="123">
        <f>IF(ISBLANK(ToxData!BH560),"",ToxData!BH560)</f>
        <v>0.1</v>
      </c>
      <c r="I560" s="193">
        <f t="shared" si="25"/>
        <v>0.1</v>
      </c>
      <c r="J560" s="124" t="str">
        <f>IF(ToxData!BI560="A", "A", IF(ToxData!BJ560="--","--", IF(ToxData!BJ560="","", ToxData!BJ560)))</f>
        <v>T</v>
      </c>
      <c r="K560" s="120">
        <f>IF(ISBLANK(ToxData!BN560),"",ToxData!BN560)</f>
        <v>10</v>
      </c>
      <c r="L560" s="193">
        <f t="shared" si="26"/>
        <v>10</v>
      </c>
      <c r="M560" s="16" t="str">
        <f>IF(ISBLANK(ToxData!BO560),"",ToxData!BO560)</f>
        <v>Tint</v>
      </c>
      <c r="N560" s="16">
        <f>IF(ISBLANK(ToxData!AY560),"",ToxData!AY560)</f>
        <v>1</v>
      </c>
      <c r="O560" s="16">
        <f>IF(ISBLANK(ToxData!AZ560),"",ToxData!AZ560)</f>
        <v>1</v>
      </c>
    </row>
    <row r="561" spans="1:15">
      <c r="A561" t="str">
        <f>IF(ISBLANK(ToxData!B561),"",ToxData!B561)</f>
        <v>108-88-3</v>
      </c>
      <c r="B561" s="94" t="str">
        <f>IF(ISBLANK(ToxData!C561),"",ToxData!C561)</f>
        <v>Toluene</v>
      </c>
      <c r="D561" s="61" t="str">
        <f>IF(ToxData!D561="","--",ToxData!D561)</f>
        <v>HI3</v>
      </c>
      <c r="E561" s="123" t="str">
        <f>IF(ISBLANK(ToxData!BD561),"",ToxData!BD561)</f>
        <v>--</v>
      </c>
      <c r="F561" s="193" t="str">
        <f t="shared" si="24"/>
        <v>--</v>
      </c>
      <c r="G561" s="124" t="str">
        <f>IF(ToxData!BE561="A", "A", IF(ToxData!BF561="--","--", IF(ToxData!BF561="","", ToxData!BF561)))</f>
        <v>--</v>
      </c>
      <c r="H561" s="123">
        <f>IF(ISBLANK(ToxData!BH561),"",ToxData!BH561)</f>
        <v>5000</v>
      </c>
      <c r="I561" s="193">
        <f t="shared" si="25"/>
        <v>5000</v>
      </c>
      <c r="J561" s="124" t="str">
        <f>IF(ToxData!BI561="A", "A", IF(ToxData!BJ561="--","--", IF(ToxData!BJ561="","", ToxData!BJ561)))</f>
        <v>A</v>
      </c>
      <c r="K561" s="120">
        <f>IF(ISBLANK(ToxData!BN561),"",ToxData!BN561)</f>
        <v>7500</v>
      </c>
      <c r="L561" s="193">
        <f t="shared" si="26"/>
        <v>7500</v>
      </c>
      <c r="M561" s="16" t="str">
        <f>IF(ISBLANK(ToxData!BO561),"",ToxData!BO561)</f>
        <v>T</v>
      </c>
      <c r="N561" s="16">
        <f>IF(ISBLANK(ToxData!AY561),"",ToxData!AY561)</f>
        <v>1</v>
      </c>
      <c r="O561" s="16">
        <f>IF(ISBLANK(ToxData!AZ561),"",ToxData!AZ561)</f>
        <v>1</v>
      </c>
    </row>
    <row r="562" spans="1:15">
      <c r="A562" t="str">
        <f>IF(ISBLANK(ToxData!B562),"",ToxData!B562)</f>
        <v>26471-62-5</v>
      </c>
      <c r="B562" s="94" t="str">
        <f>IF(ISBLANK(ToxData!C562),"",ToxData!C562)</f>
        <v>Toluene diisocyanates (2,4- and 2,6-)</v>
      </c>
      <c r="D562" s="61" t="str">
        <f>IF(ToxData!D562="","--",ToxData!D562)</f>
        <v>HI3</v>
      </c>
      <c r="E562" s="123">
        <f>IF(ISBLANK(ToxData!BD562),"",ToxData!BD562)</f>
        <v>9.0909090909090912E-2</v>
      </c>
      <c r="F562" s="193">
        <f t="shared" si="24"/>
        <v>9.0999999999999998E-2</v>
      </c>
      <c r="G562" s="124" t="str">
        <f>IF(ToxData!BE562="A", "A", IF(ToxData!BF562="--","--", IF(ToxData!BF562="","", ToxData!BF562)))</f>
        <v>O</v>
      </c>
      <c r="H562" s="123">
        <f>IF(ISBLANK(ToxData!BH562),"",ToxData!BH562)</f>
        <v>2.1000000000000001E-2</v>
      </c>
      <c r="I562" s="193">
        <f t="shared" si="25"/>
        <v>2.1000000000000001E-2</v>
      </c>
      <c r="J562" s="124" t="str">
        <f>IF(ToxData!BI562="A", "A", IF(ToxData!BJ562="--","--", IF(ToxData!BJ562="","", ToxData!BJ562)))</f>
        <v>A</v>
      </c>
      <c r="K562" s="120">
        <f>IF(ISBLANK(ToxData!BN562),"",ToxData!BN562)</f>
        <v>7.0999999999999994E-2</v>
      </c>
      <c r="L562" s="193">
        <f t="shared" si="26"/>
        <v>7.0999999999999994E-2</v>
      </c>
      <c r="M562" s="16" t="str">
        <f>IF(ISBLANK(ToxData!BO562),"",ToxData!BO562)</f>
        <v>T</v>
      </c>
      <c r="N562" s="16">
        <f>IF(ISBLANK(ToxData!AY562),"",ToxData!AY562)</f>
        <v>1</v>
      </c>
      <c r="O562" s="16">
        <f>IF(ISBLANK(ToxData!AZ562),"",ToxData!AZ562)</f>
        <v>1</v>
      </c>
    </row>
    <row r="563" spans="1:15" hidden="1">
      <c r="A563" t="str">
        <f>IF(ISBLANK(ToxData!B563),"",ToxData!B563)</f>
        <v>584-84-9</v>
      </c>
      <c r="B563" s="94" t="str">
        <f>IF(ISBLANK(ToxData!C563),"",ToxData!C563)</f>
        <v>Toluene-2,4-diisocyanate</v>
      </c>
      <c r="E563" s="123">
        <f>IF(ISBLANK(ToxData!BD563),"",ToxData!BD563)</f>
        <v>9.0909090909090912E-2</v>
      </c>
      <c r="F563" s="193">
        <f t="shared" si="24"/>
        <v>9.0999999999999998E-2</v>
      </c>
      <c r="G563" s="124" t="str">
        <f>IF(ToxData!BE563="A", "A", IF(ToxData!BF563="--","--", IF(ToxData!BF563="","", ToxData!BF563)))</f>
        <v>O</v>
      </c>
      <c r="H563" s="123">
        <f>IF(ISBLANK(ToxData!BH563),"",ToxData!BH563)</f>
        <v>8.0000000000000002E-3</v>
      </c>
      <c r="I563" s="193">
        <f t="shared" si="25"/>
        <v>8.0000000000000002E-3</v>
      </c>
      <c r="J563" s="124" t="str">
        <f>IF(ToxData!BI563="A", "A", IF(ToxData!BJ563="--","--", IF(ToxData!BJ563="","", ToxData!BJ563)))</f>
        <v>O</v>
      </c>
      <c r="K563" s="120">
        <f>IF(ISBLANK(ToxData!BN563),"",ToxData!BN563)</f>
        <v>2</v>
      </c>
      <c r="L563" s="193">
        <f t="shared" si="26"/>
        <v>2</v>
      </c>
      <c r="M563" s="16" t="str">
        <f>IF(ISBLANK(ToxData!BO563),"",ToxData!BO563)</f>
        <v>O</v>
      </c>
      <c r="N563" s="16">
        <f>IF(ISBLANK(ToxData!AY563),"",ToxData!AY563)</f>
        <v>1</v>
      </c>
      <c r="O563" s="16" t="str">
        <f>IF(ISBLANK(ToxData!AZ563),"",ToxData!AZ563)</f>
        <v/>
      </c>
    </row>
    <row r="564" spans="1:15" hidden="1">
      <c r="A564" t="str">
        <f>IF(ISBLANK(ToxData!B564),"",ToxData!B564)</f>
        <v>91-08-7</v>
      </c>
      <c r="B564" s="94" t="str">
        <f>IF(ISBLANK(ToxData!C564),"",ToxData!C564)</f>
        <v>Toluene-2,6-diisocyanate</v>
      </c>
      <c r="E564" s="123">
        <f>IF(ISBLANK(ToxData!BD564),"",ToxData!BD564)</f>
        <v>9.0909090909090912E-2</v>
      </c>
      <c r="F564" s="193">
        <f t="shared" si="24"/>
        <v>9.0999999999999998E-2</v>
      </c>
      <c r="G564" s="124" t="str">
        <f>IF(ToxData!BE564="A", "A", IF(ToxData!BF564="--","--", IF(ToxData!BF564="","", ToxData!BF564)))</f>
        <v>O</v>
      </c>
      <c r="H564" s="123">
        <f>IF(ISBLANK(ToxData!BH564),"",ToxData!BH564)</f>
        <v>8.0000000000000002E-3</v>
      </c>
      <c r="I564" s="193">
        <f t="shared" si="25"/>
        <v>8.0000000000000002E-3</v>
      </c>
      <c r="J564" s="124" t="str">
        <f>IF(ToxData!BI564="A", "A", IF(ToxData!BJ564="--","--", IF(ToxData!BJ564="","", ToxData!BJ564)))</f>
        <v>O</v>
      </c>
      <c r="K564" s="120">
        <f>IF(ISBLANK(ToxData!BN564),"",ToxData!BN564)</f>
        <v>2</v>
      </c>
      <c r="L564" s="193">
        <f t="shared" si="26"/>
        <v>2</v>
      </c>
      <c r="M564" s="16" t="str">
        <f>IF(ISBLANK(ToxData!BO564),"",ToxData!BO564)</f>
        <v>O</v>
      </c>
      <c r="N564" s="16">
        <f>IF(ISBLANK(ToxData!AY564),"",ToxData!AY564)</f>
        <v>1</v>
      </c>
      <c r="O564" s="16" t="str">
        <f>IF(ISBLANK(ToxData!AZ564),"",ToxData!AZ564)</f>
        <v/>
      </c>
    </row>
    <row r="565" spans="1:15" hidden="1">
      <c r="A565" t="str">
        <f>IF(ISBLANK(ToxData!B565),"",ToxData!B565)</f>
        <v>95-53-4</v>
      </c>
      <c r="B565" s="94" t="str">
        <f>IF(ISBLANK(ToxData!C565),"",ToxData!C565)</f>
        <v>o-Toluidine</v>
      </c>
      <c r="E565" s="123" t="str">
        <f>IF(ISBLANK(ToxData!BD565),"",ToxData!BD565)</f>
        <v>--</v>
      </c>
      <c r="F565" s="193" t="str">
        <f t="shared" si="24"/>
        <v>--</v>
      </c>
      <c r="G565" s="124" t="str">
        <f>IF(ToxData!BE565="A", "A", IF(ToxData!BF565="--","--", IF(ToxData!BF565="","", ToxData!BF565)))</f>
        <v>--</v>
      </c>
      <c r="H565" s="123" t="str">
        <f>IF(ISBLANK(ToxData!BH565),"",ToxData!BH565)</f>
        <v>--</v>
      </c>
      <c r="I565" s="193" t="str">
        <f t="shared" si="25"/>
        <v>--</v>
      </c>
      <c r="J565" s="124" t="str">
        <f>IF(ToxData!BI565="A", "A", IF(ToxData!BJ565="--","--", IF(ToxData!BJ565="","", ToxData!BJ565)))</f>
        <v>--</v>
      </c>
      <c r="K565" s="120" t="str">
        <f>IF(ISBLANK(ToxData!BN565),"",ToxData!BN565)</f>
        <v/>
      </c>
      <c r="L565" s="193" t="str">
        <f t="shared" si="26"/>
        <v>--</v>
      </c>
      <c r="M565" s="16" t="str">
        <f>IF(ISBLANK(ToxData!BO565),"",ToxData!BO565)</f>
        <v/>
      </c>
      <c r="N565" s="16" t="str">
        <f>IF(ISBLANK(ToxData!AY565),"",ToxData!AY565)</f>
        <v/>
      </c>
      <c r="O565" s="16" t="str">
        <f>IF(ISBLANK(ToxData!AZ565),"",ToxData!AZ565)</f>
        <v/>
      </c>
    </row>
    <row r="566" spans="1:15" hidden="1">
      <c r="A566" t="str">
        <f>IF(ISBLANK(ToxData!B566),"",ToxData!B566)</f>
        <v>636-21-5</v>
      </c>
      <c r="B566" s="94" t="str">
        <f>IF(ISBLANK(ToxData!C566),"",ToxData!C566)</f>
        <v>o-Toluidine Hydrochloride</v>
      </c>
      <c r="E566" s="123" t="str">
        <f>IF(ISBLANK(ToxData!BD566),"",ToxData!BD566)</f>
        <v>--</v>
      </c>
      <c r="F566" s="193" t="str">
        <f t="shared" si="24"/>
        <v>--</v>
      </c>
      <c r="G566" s="124" t="str">
        <f>IF(ToxData!BE566="A", "A", IF(ToxData!BF566="--","--", IF(ToxData!BF566="","", ToxData!BF566)))</f>
        <v>--</v>
      </c>
      <c r="H566" s="123" t="str">
        <f>IF(ISBLANK(ToxData!BH566),"",ToxData!BH566)</f>
        <v>--</v>
      </c>
      <c r="I566" s="193" t="str">
        <f t="shared" si="25"/>
        <v>--</v>
      </c>
      <c r="J566" s="124" t="str">
        <f>IF(ToxData!BI566="A", "A", IF(ToxData!BJ566="--","--", IF(ToxData!BJ566="","", ToxData!BJ566)))</f>
        <v>--</v>
      </c>
      <c r="K566" s="120" t="str">
        <f>IF(ISBLANK(ToxData!BN566),"",ToxData!BN566)</f>
        <v/>
      </c>
      <c r="L566" s="193" t="str">
        <f t="shared" si="26"/>
        <v>--</v>
      </c>
      <c r="M566" s="16" t="str">
        <f>IF(ISBLANK(ToxData!BO566),"",ToxData!BO566)</f>
        <v/>
      </c>
      <c r="N566" s="16" t="str">
        <f>IF(ISBLANK(ToxData!AY566),"",ToxData!AY566)</f>
        <v/>
      </c>
      <c r="O566" s="16" t="str">
        <f>IF(ISBLANK(ToxData!AZ566),"",ToxData!AZ566)</f>
        <v/>
      </c>
    </row>
    <row r="567" spans="1:15" hidden="1">
      <c r="A567" t="str">
        <f>IF(ISBLANK(ToxData!B567),"",ToxData!B567)</f>
        <v>41903-57-5</v>
      </c>
      <c r="B567" s="94" t="str">
        <f>IF(ISBLANK(ToxData!C567),"",ToxData!C567)</f>
        <v xml:space="preserve">Total Tetrachlorodibenzo-p-dioxin </v>
      </c>
      <c r="E567" s="123" t="str">
        <f>IF(ISBLANK(ToxData!BD567),"",ToxData!BD567)</f>
        <v>--</v>
      </c>
      <c r="F567" s="193" t="str">
        <f t="shared" si="24"/>
        <v>--</v>
      </c>
      <c r="G567" s="124" t="str">
        <f>IF(ToxData!BE567="A", "A", IF(ToxData!BF567="--","--", IF(ToxData!BF567="","", ToxData!BF567)))</f>
        <v>--</v>
      </c>
      <c r="H567" s="123" t="str">
        <f>IF(ISBLANK(ToxData!BH567),"",ToxData!BH567)</f>
        <v>--</v>
      </c>
      <c r="I567" s="193" t="str">
        <f t="shared" si="25"/>
        <v>--</v>
      </c>
      <c r="J567" s="124" t="str">
        <f>IF(ToxData!BI567="A", "A", IF(ToxData!BJ567="--","--", IF(ToxData!BJ567="","", ToxData!BJ567)))</f>
        <v>--</v>
      </c>
      <c r="K567" s="120" t="str">
        <f>IF(ISBLANK(ToxData!BN567),"",ToxData!BN567)</f>
        <v/>
      </c>
      <c r="L567" s="193" t="str">
        <f t="shared" si="26"/>
        <v>--</v>
      </c>
      <c r="M567" s="16" t="str">
        <f>IF(ISBLANK(ToxData!BO567),"",ToxData!BO567)</f>
        <v/>
      </c>
      <c r="N567" s="16" t="str">
        <f>IF(ISBLANK(ToxData!AY567),"",ToxData!AY567)</f>
        <v/>
      </c>
      <c r="O567" s="16" t="str">
        <f>IF(ISBLANK(ToxData!AZ567),"",ToxData!AZ567)</f>
        <v/>
      </c>
    </row>
    <row r="568" spans="1:15" hidden="1">
      <c r="A568" t="str">
        <f>IF(ISBLANK(ToxData!B568),"",ToxData!B568)</f>
        <v>36088-22-9</v>
      </c>
      <c r="B568" s="94" t="str">
        <f>IF(ISBLANK(ToxData!C568),"",ToxData!C568)</f>
        <v xml:space="preserve">Total Pentachlorodibenzo-p-dioxin </v>
      </c>
      <c r="E568" s="123" t="str">
        <f>IF(ISBLANK(ToxData!BD568),"",ToxData!BD568)</f>
        <v>--</v>
      </c>
      <c r="F568" s="193" t="str">
        <f t="shared" si="24"/>
        <v>--</v>
      </c>
      <c r="G568" s="124" t="str">
        <f>IF(ToxData!BE568="A", "A", IF(ToxData!BF568="--","--", IF(ToxData!BF568="","", ToxData!BF568)))</f>
        <v>--</v>
      </c>
      <c r="H568" s="123" t="str">
        <f>IF(ISBLANK(ToxData!BH568),"",ToxData!BH568)</f>
        <v>--</v>
      </c>
      <c r="I568" s="193" t="str">
        <f t="shared" si="25"/>
        <v>--</v>
      </c>
      <c r="J568" s="124" t="str">
        <f>IF(ToxData!BI568="A", "A", IF(ToxData!BJ568="--","--", IF(ToxData!BJ568="","", ToxData!BJ568)))</f>
        <v>--</v>
      </c>
      <c r="K568" s="120" t="str">
        <f>IF(ISBLANK(ToxData!BN568),"",ToxData!BN568)</f>
        <v/>
      </c>
      <c r="L568" s="193" t="str">
        <f t="shared" si="26"/>
        <v>--</v>
      </c>
      <c r="M568" s="16" t="str">
        <f>IF(ISBLANK(ToxData!BO568),"",ToxData!BO568)</f>
        <v/>
      </c>
      <c r="N568" s="16" t="str">
        <f>IF(ISBLANK(ToxData!AY568),"",ToxData!AY568)</f>
        <v/>
      </c>
      <c r="O568" s="16" t="str">
        <f>IF(ISBLANK(ToxData!AZ568),"",ToxData!AZ568)</f>
        <v/>
      </c>
    </row>
    <row r="569" spans="1:15" hidden="1">
      <c r="A569" t="str">
        <f>IF(ISBLANK(ToxData!B569),"",ToxData!B569)</f>
        <v>34465-46-8</v>
      </c>
      <c r="B569" s="94" t="str">
        <f>IF(ISBLANK(ToxData!C569),"",ToxData!C569)</f>
        <v xml:space="preserve">Total Hexachlorodibenzo-p-dioxin </v>
      </c>
      <c r="E569" s="123" t="str">
        <f>IF(ISBLANK(ToxData!BD569),"",ToxData!BD569)</f>
        <v>--</v>
      </c>
      <c r="F569" s="193" t="str">
        <f t="shared" si="24"/>
        <v>--</v>
      </c>
      <c r="G569" s="124" t="str">
        <f>IF(ToxData!BE569="A", "A", IF(ToxData!BF569="--","--", IF(ToxData!BF569="","", ToxData!BF569)))</f>
        <v>--</v>
      </c>
      <c r="H569" s="123" t="str">
        <f>IF(ISBLANK(ToxData!BH569),"",ToxData!BH569)</f>
        <v>--</v>
      </c>
      <c r="I569" s="193" t="str">
        <f t="shared" si="25"/>
        <v>--</v>
      </c>
      <c r="J569" s="124" t="str">
        <f>IF(ToxData!BI569="A", "A", IF(ToxData!BJ569="--","--", IF(ToxData!BJ569="","", ToxData!BJ569)))</f>
        <v>--</v>
      </c>
      <c r="K569" s="120" t="str">
        <f>IF(ISBLANK(ToxData!BN569),"",ToxData!BN569)</f>
        <v/>
      </c>
      <c r="L569" s="193" t="str">
        <f t="shared" si="26"/>
        <v>--</v>
      </c>
      <c r="M569" s="16" t="str">
        <f>IF(ISBLANK(ToxData!BO569),"",ToxData!BO569)</f>
        <v/>
      </c>
      <c r="N569" s="16" t="str">
        <f>IF(ISBLANK(ToxData!AY569),"",ToxData!AY569)</f>
        <v/>
      </c>
      <c r="O569" s="16" t="str">
        <f>IF(ISBLANK(ToxData!AZ569),"",ToxData!AZ569)</f>
        <v/>
      </c>
    </row>
    <row r="570" spans="1:15" hidden="1">
      <c r="A570" t="str">
        <f>IF(ISBLANK(ToxData!B570),"",ToxData!B570)</f>
        <v>37871-00-4</v>
      </c>
      <c r="B570" s="94" t="str">
        <f>IF(ISBLANK(ToxData!C570),"",ToxData!C570)</f>
        <v xml:space="preserve">Total Heptachlorodibenzo-p-dioxin </v>
      </c>
      <c r="E570" s="123" t="str">
        <f>IF(ISBLANK(ToxData!BD570),"",ToxData!BD570)</f>
        <v>--</v>
      </c>
      <c r="F570" s="193" t="str">
        <f t="shared" si="24"/>
        <v>--</v>
      </c>
      <c r="G570" s="124" t="str">
        <f>IF(ToxData!BE570="A", "A", IF(ToxData!BF570="--","--", IF(ToxData!BF570="","", ToxData!BF570)))</f>
        <v>--</v>
      </c>
      <c r="H570" s="123" t="str">
        <f>IF(ISBLANK(ToxData!BH570),"",ToxData!BH570)</f>
        <v>--</v>
      </c>
      <c r="I570" s="193" t="str">
        <f t="shared" si="25"/>
        <v>--</v>
      </c>
      <c r="J570" s="124" t="str">
        <f>IF(ToxData!BI570="A", "A", IF(ToxData!BJ570="--","--", IF(ToxData!BJ570="","", ToxData!BJ570)))</f>
        <v>--</v>
      </c>
      <c r="K570" s="120" t="str">
        <f>IF(ISBLANK(ToxData!BN570),"",ToxData!BN570)</f>
        <v/>
      </c>
      <c r="L570" s="193" t="str">
        <f t="shared" si="26"/>
        <v>--</v>
      </c>
      <c r="M570" s="16" t="str">
        <f>IF(ISBLANK(ToxData!BO570),"",ToxData!BO570)</f>
        <v/>
      </c>
      <c r="N570" s="16" t="str">
        <f>IF(ISBLANK(ToxData!AY570),"",ToxData!AY570)</f>
        <v/>
      </c>
      <c r="O570" s="16" t="str">
        <f>IF(ISBLANK(ToxData!AZ570),"",ToxData!AZ570)</f>
        <v/>
      </c>
    </row>
    <row r="571" spans="1:15" hidden="1">
      <c r="A571" t="str">
        <f>IF(ISBLANK(ToxData!B571),"",ToxData!B571)</f>
        <v>55722-27-5</v>
      </c>
      <c r="B571" s="94" t="str">
        <f>IF(ISBLANK(ToxData!C571),"",ToxData!C571)</f>
        <v xml:space="preserve">Total Tetrachlorodibenzofuran </v>
      </c>
      <c r="E571" s="123" t="str">
        <f>IF(ISBLANK(ToxData!BD571),"",ToxData!BD571)</f>
        <v>--</v>
      </c>
      <c r="F571" s="193" t="str">
        <f t="shared" si="24"/>
        <v>--</v>
      </c>
      <c r="G571" s="124" t="str">
        <f>IF(ToxData!BE571="A", "A", IF(ToxData!BF571="--","--", IF(ToxData!BF571="","", ToxData!BF571)))</f>
        <v>--</v>
      </c>
      <c r="H571" s="123" t="str">
        <f>IF(ISBLANK(ToxData!BH571),"",ToxData!BH571)</f>
        <v>--</v>
      </c>
      <c r="I571" s="193" t="str">
        <f t="shared" si="25"/>
        <v>--</v>
      </c>
      <c r="J571" s="124" t="str">
        <f>IF(ToxData!BI571="A", "A", IF(ToxData!BJ571="--","--", IF(ToxData!BJ571="","", ToxData!BJ571)))</f>
        <v>--</v>
      </c>
      <c r="K571" s="120" t="str">
        <f>IF(ISBLANK(ToxData!BN571),"",ToxData!BN571)</f>
        <v/>
      </c>
      <c r="L571" s="193" t="str">
        <f t="shared" si="26"/>
        <v>--</v>
      </c>
      <c r="M571" s="16" t="str">
        <f>IF(ISBLANK(ToxData!BO571),"",ToxData!BO571)</f>
        <v/>
      </c>
      <c r="N571" s="16" t="str">
        <f>IF(ISBLANK(ToxData!AY571),"",ToxData!AY571)</f>
        <v/>
      </c>
      <c r="O571" s="16" t="str">
        <f>IF(ISBLANK(ToxData!AZ571),"",ToxData!AZ571)</f>
        <v/>
      </c>
    </row>
    <row r="572" spans="1:15" hidden="1">
      <c r="A572" t="str">
        <f>IF(ISBLANK(ToxData!B572),"",ToxData!B572)</f>
        <v>30402-15-4</v>
      </c>
      <c r="B572" s="94" t="str">
        <f>IF(ISBLANK(ToxData!C572),"",ToxData!C572)</f>
        <v xml:space="preserve">Total Pentachlorodibenzofuran </v>
      </c>
      <c r="E572" s="123" t="str">
        <f>IF(ISBLANK(ToxData!BD572),"",ToxData!BD572)</f>
        <v>--</v>
      </c>
      <c r="F572" s="193" t="str">
        <f t="shared" si="24"/>
        <v>--</v>
      </c>
      <c r="G572" s="124" t="str">
        <f>IF(ToxData!BE572="A", "A", IF(ToxData!BF572="--","--", IF(ToxData!BF572="","", ToxData!BF572)))</f>
        <v>--</v>
      </c>
      <c r="H572" s="123" t="str">
        <f>IF(ISBLANK(ToxData!BH572),"",ToxData!BH572)</f>
        <v>--</v>
      </c>
      <c r="I572" s="193" t="str">
        <f t="shared" si="25"/>
        <v>--</v>
      </c>
      <c r="J572" s="124" t="str">
        <f>IF(ToxData!BI572="A", "A", IF(ToxData!BJ572="--","--", IF(ToxData!BJ572="","", ToxData!BJ572)))</f>
        <v>--</v>
      </c>
      <c r="K572" s="120" t="str">
        <f>IF(ISBLANK(ToxData!BN572),"",ToxData!BN572)</f>
        <v/>
      </c>
      <c r="L572" s="193" t="str">
        <f t="shared" si="26"/>
        <v>--</v>
      </c>
      <c r="M572" s="16" t="str">
        <f>IF(ISBLANK(ToxData!BO572),"",ToxData!BO572)</f>
        <v/>
      </c>
      <c r="N572" s="16" t="str">
        <f>IF(ISBLANK(ToxData!AY572),"",ToxData!AY572)</f>
        <v/>
      </c>
      <c r="O572" s="16" t="str">
        <f>IF(ISBLANK(ToxData!AZ572),"",ToxData!AZ572)</f>
        <v/>
      </c>
    </row>
    <row r="573" spans="1:15" hidden="1">
      <c r="A573" t="str">
        <f>IF(ISBLANK(ToxData!B573),"",ToxData!B573)</f>
        <v>55684-94-1</v>
      </c>
      <c r="B573" s="94" t="str">
        <f>IF(ISBLANK(ToxData!C573),"",ToxData!C573)</f>
        <v xml:space="preserve">Total Hexachlorodibenzofuran </v>
      </c>
      <c r="E573" s="123" t="str">
        <f>IF(ISBLANK(ToxData!BD573),"",ToxData!BD573)</f>
        <v>--</v>
      </c>
      <c r="F573" s="193" t="str">
        <f t="shared" si="24"/>
        <v>--</v>
      </c>
      <c r="G573" s="124" t="str">
        <f>IF(ToxData!BE573="A", "A", IF(ToxData!BF573="--","--", IF(ToxData!BF573="","", ToxData!BF573)))</f>
        <v>--</v>
      </c>
      <c r="H573" s="123" t="str">
        <f>IF(ISBLANK(ToxData!BH573),"",ToxData!BH573)</f>
        <v>--</v>
      </c>
      <c r="I573" s="193" t="str">
        <f t="shared" si="25"/>
        <v>--</v>
      </c>
      <c r="J573" s="124" t="str">
        <f>IF(ToxData!BI573="A", "A", IF(ToxData!BJ573="--","--", IF(ToxData!BJ573="","", ToxData!BJ573)))</f>
        <v>--</v>
      </c>
      <c r="K573" s="120" t="str">
        <f>IF(ISBLANK(ToxData!BN573),"",ToxData!BN573)</f>
        <v/>
      </c>
      <c r="L573" s="193" t="str">
        <f t="shared" si="26"/>
        <v>--</v>
      </c>
      <c r="M573" s="16" t="str">
        <f>IF(ISBLANK(ToxData!BO573),"",ToxData!BO573)</f>
        <v/>
      </c>
      <c r="N573" s="16" t="str">
        <f>IF(ISBLANK(ToxData!AY573),"",ToxData!AY573)</f>
        <v/>
      </c>
      <c r="O573" s="16" t="str">
        <f>IF(ISBLANK(ToxData!AZ573),"",ToxData!AZ573)</f>
        <v/>
      </c>
    </row>
    <row r="574" spans="1:15" hidden="1">
      <c r="A574" t="str">
        <f>IF(ISBLANK(ToxData!B574),"",ToxData!B574)</f>
        <v>38998-75-3</v>
      </c>
      <c r="B574" s="94" t="str">
        <f>IF(ISBLANK(ToxData!C574),"",ToxData!C574)</f>
        <v xml:space="preserve">Total Heptachlorodibenzofuran </v>
      </c>
      <c r="E574" s="123" t="str">
        <f>IF(ISBLANK(ToxData!BD574),"",ToxData!BD574)</f>
        <v>--</v>
      </c>
      <c r="F574" s="193" t="str">
        <f t="shared" si="24"/>
        <v>--</v>
      </c>
      <c r="G574" s="124" t="str">
        <f>IF(ToxData!BE574="A", "A", IF(ToxData!BF574="--","--", IF(ToxData!BF574="","", ToxData!BF574)))</f>
        <v>--</v>
      </c>
      <c r="H574" s="123" t="str">
        <f>IF(ISBLANK(ToxData!BH574),"",ToxData!BH574)</f>
        <v>--</v>
      </c>
      <c r="I574" s="193" t="str">
        <f t="shared" si="25"/>
        <v>--</v>
      </c>
      <c r="J574" s="124" t="str">
        <f>IF(ToxData!BI574="A", "A", IF(ToxData!BJ574="--","--", IF(ToxData!BJ574="","", ToxData!BJ574)))</f>
        <v>--</v>
      </c>
      <c r="K574" s="120" t="str">
        <f>IF(ISBLANK(ToxData!BN574),"",ToxData!BN574)</f>
        <v/>
      </c>
      <c r="L574" s="193" t="str">
        <f t="shared" si="26"/>
        <v>--</v>
      </c>
      <c r="M574" s="16" t="str">
        <f>IF(ISBLANK(ToxData!BO574),"",ToxData!BO574)</f>
        <v/>
      </c>
      <c r="N574" s="16" t="str">
        <f>IF(ISBLANK(ToxData!AY574),"",ToxData!AY574)</f>
        <v/>
      </c>
      <c r="O574" s="16" t="str">
        <f>IF(ISBLANK(ToxData!AZ574),"",ToxData!AZ574)</f>
        <v/>
      </c>
    </row>
    <row r="575" spans="1:15" ht="28.8">
      <c r="A575" t="str">
        <f>IF(ISBLANK(ToxData!B575),"",ToxData!B575)</f>
        <v>8001-35-2</v>
      </c>
      <c r="B575" s="94" t="str">
        <f>IF(ISBLANK(ToxData!C575),"",ToxData!C575)</f>
        <v>Toxaphene (Polychlorinated camphenes)</v>
      </c>
      <c r="D575" s="61" t="str">
        <f>IF(ToxData!D575="","--",ToxData!D575)</f>
        <v>--</v>
      </c>
      <c r="E575" s="123">
        <f>IF(ISBLANK(ToxData!BD575),"",ToxData!BD575)</f>
        <v>3.1249999999999997E-3</v>
      </c>
      <c r="F575" s="193">
        <f t="shared" si="24"/>
        <v>3.0999999999999999E-3</v>
      </c>
      <c r="G575" s="124" t="str">
        <f>IF(ToxData!BE575="A", "A", IF(ToxData!BF575="--","--", IF(ToxData!BF575="","", ToxData!BF575)))</f>
        <v>I</v>
      </c>
      <c r="H575" s="123" t="str">
        <f>IF(ISBLANK(ToxData!BH575),"",ToxData!BH575)</f>
        <v>--</v>
      </c>
      <c r="I575" s="193" t="str">
        <f t="shared" si="25"/>
        <v>--</v>
      </c>
      <c r="J575" s="124" t="str">
        <f>IF(ToxData!BI575="A", "A", IF(ToxData!BJ575="--","--", IF(ToxData!BJ575="","", ToxData!BJ575)))</f>
        <v>--</v>
      </c>
      <c r="K575" s="120" t="str">
        <f>IF(ISBLANK(ToxData!BN575),"",ToxData!BN575)</f>
        <v/>
      </c>
      <c r="L575" s="193" t="str">
        <f t="shared" si="26"/>
        <v>--</v>
      </c>
      <c r="M575" s="16" t="str">
        <f>IF(ISBLANK(ToxData!BO575),"",ToxData!BO575)</f>
        <v/>
      </c>
      <c r="N575" s="16">
        <f>IF(ISBLANK(ToxData!AY575),"",ToxData!AY575)</f>
        <v>1</v>
      </c>
      <c r="O575" s="16">
        <f>IF(ISBLANK(ToxData!AZ575),"",ToxData!AZ575)</f>
        <v>1</v>
      </c>
    </row>
    <row r="576" spans="1:15" hidden="1">
      <c r="A576" t="str">
        <f>IF(ISBLANK(ToxData!B576),"",ToxData!B576)</f>
        <v>126-73-8</v>
      </c>
      <c r="B576" s="94" t="str">
        <f>IF(ISBLANK(ToxData!C576),"",ToxData!C576)</f>
        <v>Tributyl phosphate</v>
      </c>
      <c r="E576" s="123" t="str">
        <f>IF(ISBLANK(ToxData!BD576),"",ToxData!BD576)</f>
        <v>--</v>
      </c>
      <c r="F576" s="193" t="str">
        <f t="shared" si="24"/>
        <v>--</v>
      </c>
      <c r="G576" s="124" t="str">
        <f>IF(ToxData!BE576="A", "A", IF(ToxData!BF576="--","--", IF(ToxData!BF576="","", ToxData!BF576)))</f>
        <v>--</v>
      </c>
      <c r="H576" s="123" t="str">
        <f>IF(ISBLANK(ToxData!BH576),"",ToxData!BH576)</f>
        <v>--</v>
      </c>
      <c r="I576" s="193" t="str">
        <f t="shared" si="25"/>
        <v>--</v>
      </c>
      <c r="J576" s="124" t="str">
        <f>IF(ToxData!BI576="A", "A", IF(ToxData!BJ576="--","--", IF(ToxData!BJ576="","", ToxData!BJ576)))</f>
        <v>--</v>
      </c>
      <c r="K576" s="120" t="str">
        <f>IF(ISBLANK(ToxData!BN576),"",ToxData!BN576)</f>
        <v/>
      </c>
      <c r="L576" s="193" t="str">
        <f t="shared" si="26"/>
        <v>--</v>
      </c>
      <c r="M576" s="16" t="str">
        <f>IF(ISBLANK(ToxData!BO576),"",ToxData!BO576)</f>
        <v/>
      </c>
      <c r="N576" s="16" t="str">
        <f>IF(ISBLANK(ToxData!AY576),"",ToxData!AY576)</f>
        <v/>
      </c>
      <c r="O576" s="16" t="str">
        <f>IF(ISBLANK(ToxData!AZ576),"",ToxData!AZ576)</f>
        <v/>
      </c>
    </row>
    <row r="577" spans="1:15" hidden="1">
      <c r="A577" t="str">
        <f>IF(ISBLANK(ToxData!B577),"",ToxData!B577)</f>
        <v>120-82-1</v>
      </c>
      <c r="B577" s="94" t="str">
        <f>IF(ISBLANK(ToxData!C577),"",ToxData!C577)</f>
        <v>1,2,4-Trichlorobenzene</v>
      </c>
      <c r="E577" s="123" t="str">
        <f>IF(ISBLANK(ToxData!BD577),"",ToxData!BD577)</f>
        <v>--</v>
      </c>
      <c r="F577" s="193" t="str">
        <f t="shared" si="24"/>
        <v>--</v>
      </c>
      <c r="G577" s="124" t="str">
        <f>IF(ToxData!BE577="A", "A", IF(ToxData!BF577="--","--", IF(ToxData!BF577="","", ToxData!BF577)))</f>
        <v>--</v>
      </c>
      <c r="H577" s="123" t="str">
        <f>IF(ISBLANK(ToxData!BH577),"",ToxData!BH577)</f>
        <v>--</v>
      </c>
      <c r="I577" s="193" t="str">
        <f t="shared" si="25"/>
        <v>--</v>
      </c>
      <c r="J577" s="124" t="str">
        <f>IF(ToxData!BI577="A", "A", IF(ToxData!BJ577="--","--", IF(ToxData!BJ577="","", ToxData!BJ577)))</f>
        <v>--</v>
      </c>
      <c r="K577" s="120" t="str">
        <f>IF(ISBLANK(ToxData!BN577),"",ToxData!BN577)</f>
        <v/>
      </c>
      <c r="L577" s="193" t="str">
        <f t="shared" si="26"/>
        <v>--</v>
      </c>
      <c r="M577" s="16" t="str">
        <f>IF(ISBLANK(ToxData!BO577),"",ToxData!BO577)</f>
        <v/>
      </c>
      <c r="N577" s="16" t="str">
        <f>IF(ISBLANK(ToxData!AY577),"",ToxData!AY577)</f>
        <v/>
      </c>
      <c r="O577" s="16" t="str">
        <f>IF(ISBLANK(ToxData!AZ577),"",ToxData!AZ577)</f>
        <v/>
      </c>
    </row>
    <row r="578" spans="1:15" ht="28.8">
      <c r="A578" t="str">
        <f>IF(ISBLANK(ToxData!B578),"",ToxData!B578)</f>
        <v>71-55-6</v>
      </c>
      <c r="B578" s="94" t="str">
        <f>IF(ISBLANK(ToxData!C578),"",ToxData!C578)</f>
        <v>1,1,1-Trichloroethane (Methyl chloroform)</v>
      </c>
      <c r="D578" s="61" t="str">
        <f>IF(ToxData!D578="","--",ToxData!D578)</f>
        <v>HI3</v>
      </c>
      <c r="E578" s="123" t="str">
        <f>IF(ISBLANK(ToxData!BD578),"",ToxData!BD578)</f>
        <v>--</v>
      </c>
      <c r="F578" s="193" t="str">
        <f t="shared" si="24"/>
        <v>--</v>
      </c>
      <c r="G578" s="124" t="str">
        <f>IF(ToxData!BE578="A", "A", IF(ToxData!BF578="--","--", IF(ToxData!BF578="","", ToxData!BF578)))</f>
        <v>--</v>
      </c>
      <c r="H578" s="123">
        <f>IF(ISBLANK(ToxData!BH578),"",ToxData!BH578)</f>
        <v>5000</v>
      </c>
      <c r="I578" s="193">
        <f t="shared" si="25"/>
        <v>5000</v>
      </c>
      <c r="J578" s="124" t="str">
        <f>IF(ToxData!BI578="A", "A", IF(ToxData!BJ578="--","--", IF(ToxData!BJ578="","", ToxData!BJ578)))</f>
        <v>A</v>
      </c>
      <c r="K578" s="120">
        <f>IF(ISBLANK(ToxData!BN578),"",ToxData!BN578)</f>
        <v>11000</v>
      </c>
      <c r="L578" s="215">
        <f t="shared" si="26"/>
        <v>11000</v>
      </c>
      <c r="M578" s="16" t="str">
        <f>IF(ISBLANK(ToxData!BO578),"",ToxData!BO578)</f>
        <v>T</v>
      </c>
      <c r="N578" s="16">
        <f>IF(ISBLANK(ToxData!AY578),"",ToxData!AY578)</f>
        <v>1</v>
      </c>
      <c r="O578" s="16">
        <f>IF(ISBLANK(ToxData!AZ578),"",ToxData!AZ578)</f>
        <v>1</v>
      </c>
    </row>
    <row r="579" spans="1:15" ht="28.8">
      <c r="A579" t="str">
        <f>IF(ISBLANK(ToxData!B579),"",ToxData!B579)</f>
        <v>79-00-5</v>
      </c>
      <c r="B579" s="94" t="str">
        <f>IF(ISBLANK(ToxData!C579),"",ToxData!C579)</f>
        <v>1,1,2-Trichloroethane (Vinyl trichloride)</v>
      </c>
      <c r="D579" s="61" t="str">
        <f>IF(ToxData!D579="","--",ToxData!D579)</f>
        <v>--</v>
      </c>
      <c r="E579" s="123">
        <f>IF(ISBLANK(ToxData!BD579),"",ToxData!BD579)</f>
        <v>6.25E-2</v>
      </c>
      <c r="F579" s="193">
        <f t="shared" si="24"/>
        <v>6.3E-2</v>
      </c>
      <c r="G579" s="124" t="str">
        <f>IF(ToxData!BE579="A", "A", IF(ToxData!BF579="--","--", IF(ToxData!BF579="","", ToxData!BF579)))</f>
        <v>O</v>
      </c>
      <c r="H579" s="123" t="str">
        <f>IF(ISBLANK(ToxData!BH579),"",ToxData!BH579)</f>
        <v>--</v>
      </c>
      <c r="I579" s="193" t="str">
        <f t="shared" si="25"/>
        <v>--</v>
      </c>
      <c r="J579" s="124" t="str">
        <f>IF(ToxData!BI579="A", "A", IF(ToxData!BJ579="--","--", IF(ToxData!BJ579="","", ToxData!BJ579)))</f>
        <v>--</v>
      </c>
      <c r="K579" s="120" t="str">
        <f>IF(ISBLANK(ToxData!BN579),"",ToxData!BN579)</f>
        <v/>
      </c>
      <c r="L579" s="193" t="str">
        <f t="shared" si="26"/>
        <v>--</v>
      </c>
      <c r="M579" s="16" t="str">
        <f>IF(ISBLANK(ToxData!BO579),"",ToxData!BO579)</f>
        <v/>
      </c>
      <c r="N579" s="16">
        <f>IF(ISBLANK(ToxData!AY579),"",ToxData!AY579)</f>
        <v>1</v>
      </c>
      <c r="O579" s="16">
        <f>IF(ISBLANK(ToxData!AZ579),"",ToxData!AZ579)</f>
        <v>1</v>
      </c>
    </row>
    <row r="580" spans="1:15" ht="28.8">
      <c r="A580" t="str">
        <f>IF(ISBLANK(ToxData!B580),"",ToxData!B580)</f>
        <v>79-01-6</v>
      </c>
      <c r="B580" s="94" t="str">
        <f>IF(ISBLANK(ToxData!C580),"",ToxData!C580)</f>
        <v>Trichloroethene (TCE, Trichloroethylene)</v>
      </c>
      <c r="D580" s="61" t="str">
        <f>IF(ToxData!D580="","--",ToxData!D580)</f>
        <v>HI3</v>
      </c>
      <c r="E580" s="123">
        <f>IF(ISBLANK(ToxData!BD580),"",ToxData!BD580)</f>
        <v>0.24390243902439024</v>
      </c>
      <c r="F580" s="193">
        <f t="shared" si="24"/>
        <v>0.24</v>
      </c>
      <c r="G580" s="124" t="str">
        <f>IF(ToxData!BE580="A", "A", IF(ToxData!BF580="--","--", IF(ToxData!BF580="","", ToxData!BF580)))</f>
        <v>A</v>
      </c>
      <c r="H580" s="123">
        <f>IF(ISBLANK(ToxData!BH580),"",ToxData!BH580)</f>
        <v>2.1</v>
      </c>
      <c r="I580" s="193">
        <f t="shared" si="25"/>
        <v>2.1</v>
      </c>
      <c r="J580" s="124" t="str">
        <f>IF(ToxData!BI580="A", "A", IF(ToxData!BJ580="--","--", IF(ToxData!BJ580="","", ToxData!BJ580)))</f>
        <v>T</v>
      </c>
      <c r="K580" s="120">
        <f>IF(ISBLANK(ToxData!BN580),"",ToxData!BN580)</f>
        <v>2.1</v>
      </c>
      <c r="L580" s="193">
        <f t="shared" si="26"/>
        <v>2.1</v>
      </c>
      <c r="M580" s="16" t="str">
        <f>IF(ISBLANK(ToxData!BO580),"",ToxData!BO580)</f>
        <v>Tint</v>
      </c>
      <c r="N580" s="16">
        <f>IF(ISBLANK(ToxData!AY580),"",ToxData!AY580)</f>
        <v>1</v>
      </c>
      <c r="O580" s="16">
        <f>IF(ISBLANK(ToxData!AZ580),"",ToxData!AZ580)</f>
        <v>1</v>
      </c>
    </row>
    <row r="581" spans="1:15" hidden="1">
      <c r="A581" t="str">
        <f>IF(ISBLANK(ToxData!B581),"",ToxData!B581)</f>
        <v>75-69-4</v>
      </c>
      <c r="B581" s="94" t="str">
        <f>IF(ISBLANK(ToxData!C581),"",ToxData!C581)</f>
        <v>Trichlorofluoromethane (Freon 11)</v>
      </c>
      <c r="E581" s="123" t="str">
        <f>IF(ISBLANK(ToxData!BD581),"",ToxData!BD581)</f>
        <v>--</v>
      </c>
      <c r="F581" s="193" t="str">
        <f t="shared" si="24"/>
        <v>--</v>
      </c>
      <c r="G581" s="124" t="str">
        <f>IF(ToxData!BE581="A", "A", IF(ToxData!BF581="--","--", IF(ToxData!BF581="","", ToxData!BF581)))</f>
        <v>--</v>
      </c>
      <c r="H581" s="123" t="str">
        <f>IF(ISBLANK(ToxData!BH581),"",ToxData!BH581)</f>
        <v>--</v>
      </c>
      <c r="I581" s="193" t="str">
        <f t="shared" si="25"/>
        <v>--</v>
      </c>
      <c r="J581" s="124" t="str">
        <f>IF(ToxData!BI581="A", "A", IF(ToxData!BJ581="--","--", IF(ToxData!BJ581="","", ToxData!BJ581)))</f>
        <v>--</v>
      </c>
      <c r="K581" s="120" t="str">
        <f>IF(ISBLANK(ToxData!BN581),"",ToxData!BN581)</f>
        <v/>
      </c>
      <c r="L581" s="193" t="str">
        <f t="shared" si="26"/>
        <v>--</v>
      </c>
      <c r="M581" s="16" t="str">
        <f>IF(ISBLANK(ToxData!BO581),"",ToxData!BO581)</f>
        <v/>
      </c>
      <c r="N581" s="16" t="str">
        <f>IF(ISBLANK(ToxData!AY581),"",ToxData!AY581)</f>
        <v/>
      </c>
      <c r="O581" s="16" t="str">
        <f>IF(ISBLANK(ToxData!AZ581),"",ToxData!AZ581)</f>
        <v/>
      </c>
    </row>
    <row r="582" spans="1:15" hidden="1">
      <c r="A582" t="str">
        <f>IF(ISBLANK(ToxData!B582),"",ToxData!B582)</f>
        <v>95-95-4</v>
      </c>
      <c r="B582" s="94" t="str">
        <f>IF(ISBLANK(ToxData!C582),"",ToxData!C582)</f>
        <v>2,4,5-Trichlorophenol</v>
      </c>
      <c r="E582" s="123" t="str">
        <f>IF(ISBLANK(ToxData!BD582),"",ToxData!BD582)</f>
        <v>--</v>
      </c>
      <c r="F582" s="193" t="str">
        <f t="shared" si="24"/>
        <v>--</v>
      </c>
      <c r="G582" s="124" t="str">
        <f>IF(ToxData!BE582="A", "A", IF(ToxData!BF582="--","--", IF(ToxData!BF582="","", ToxData!BF582)))</f>
        <v>--</v>
      </c>
      <c r="H582" s="123" t="str">
        <f>IF(ISBLANK(ToxData!BH582),"",ToxData!BH582)</f>
        <v>--</v>
      </c>
      <c r="I582" s="193" t="str">
        <f t="shared" si="25"/>
        <v>--</v>
      </c>
      <c r="J582" s="124" t="str">
        <f>IF(ToxData!BI582="A", "A", IF(ToxData!BJ582="--","--", IF(ToxData!BJ582="","", ToxData!BJ582)))</f>
        <v>--</v>
      </c>
      <c r="K582" s="120" t="str">
        <f>IF(ISBLANK(ToxData!BN582),"",ToxData!BN582)</f>
        <v/>
      </c>
      <c r="L582" s="193" t="str">
        <f t="shared" si="26"/>
        <v>--</v>
      </c>
      <c r="M582" s="16" t="str">
        <f>IF(ISBLANK(ToxData!BO582),"",ToxData!BO582)</f>
        <v/>
      </c>
      <c r="N582" s="16" t="str">
        <f>IF(ISBLANK(ToxData!AY582),"",ToxData!AY582)</f>
        <v/>
      </c>
      <c r="O582" s="16" t="str">
        <f>IF(ISBLANK(ToxData!AZ582),"",ToxData!AZ582)</f>
        <v/>
      </c>
    </row>
    <row r="583" spans="1:15">
      <c r="A583" t="str">
        <f>IF(ISBLANK(ToxData!B583),"",ToxData!B583)</f>
        <v>88-06-2</v>
      </c>
      <c r="B583" s="94" t="str">
        <f>IF(ISBLANK(ToxData!C583),"",ToxData!C583)</f>
        <v>2,4,6-Trichlorophenol</v>
      </c>
      <c r="D583" s="61" t="str">
        <f>IF(ToxData!D583="","--",ToxData!D583)</f>
        <v>--</v>
      </c>
      <c r="E583" s="123">
        <f>IF(ISBLANK(ToxData!BD583),"",ToxData!BD583)</f>
        <v>4.9999999999999996E-2</v>
      </c>
      <c r="F583" s="193">
        <f t="shared" si="24"/>
        <v>0.05</v>
      </c>
      <c r="G583" s="124" t="str">
        <f>IF(ToxData!BE583="A", "A", IF(ToxData!BF583="--","--", IF(ToxData!BF583="","", ToxData!BF583)))</f>
        <v>O</v>
      </c>
      <c r="H583" s="123" t="str">
        <f>IF(ISBLANK(ToxData!BH583),"",ToxData!BH583)</f>
        <v>--</v>
      </c>
      <c r="I583" s="193" t="str">
        <f t="shared" si="25"/>
        <v>--</v>
      </c>
      <c r="J583" s="124" t="str">
        <f>IF(ToxData!BI583="A", "A", IF(ToxData!BJ583="--","--", IF(ToxData!BJ583="","", ToxData!BJ583)))</f>
        <v>--</v>
      </c>
      <c r="K583" s="120" t="str">
        <f>IF(ISBLANK(ToxData!BN583),"",ToxData!BN583)</f>
        <v/>
      </c>
      <c r="L583" s="193" t="str">
        <f t="shared" si="26"/>
        <v>--</v>
      </c>
      <c r="M583" s="16" t="str">
        <f>IF(ISBLANK(ToxData!BO583),"",ToxData!BO583)</f>
        <v/>
      </c>
      <c r="N583" s="16">
        <f>IF(ISBLANK(ToxData!AY583),"",ToxData!AY583)</f>
        <v>1</v>
      </c>
      <c r="O583" s="16">
        <f>IF(ISBLANK(ToxData!AZ583),"",ToxData!AZ583)</f>
        <v>1</v>
      </c>
    </row>
    <row r="584" spans="1:15">
      <c r="A584" t="str">
        <f>IF(ISBLANK(ToxData!B584),"",ToxData!B584)</f>
        <v>96-18-4</v>
      </c>
      <c r="B584" s="94" t="str">
        <f>IF(ISBLANK(ToxData!C584),"",ToxData!C584)</f>
        <v>1,2,3-Trichloropropane</v>
      </c>
      <c r="D584" s="61" t="str">
        <f>IF(ToxData!D584="","--",ToxData!D584)</f>
        <v>HI5</v>
      </c>
      <c r="E584" s="123" t="str">
        <f>IF(ISBLANK(ToxData!BD584),"",ToxData!BD584)</f>
        <v>--</v>
      </c>
      <c r="F584" s="193" t="str">
        <f t="shared" ref="F584:F613" si="27">IF(E584="--","--",ROUND(E584,2-(1+INT(LOG10(ABS(E584))))))</f>
        <v>--</v>
      </c>
      <c r="G584" s="124" t="str">
        <f>IF(ToxData!BE584="A", "A", IF(ToxData!BF584="--","--", IF(ToxData!BF584="","", ToxData!BF584)))</f>
        <v>--</v>
      </c>
      <c r="H584" s="123">
        <f>IF(ISBLANK(ToxData!BH584),"",ToxData!BH584)</f>
        <v>0.3</v>
      </c>
      <c r="I584" s="193">
        <f t="shared" ref="I584:I613" si="28">IF(H584="--","--",ROUND(H584,2-(1+INT(LOG10(ABS(H584))))))</f>
        <v>0.3</v>
      </c>
      <c r="J584" s="124" t="str">
        <f>IF(ToxData!BI584="A", "A", IF(ToxData!BJ584="--","--", IF(ToxData!BJ584="","", ToxData!BJ584)))</f>
        <v>I</v>
      </c>
      <c r="K584" s="120">
        <f>IF(ISBLANK(ToxData!BN584),"",ToxData!BN584)</f>
        <v>1.8</v>
      </c>
      <c r="L584" s="193">
        <f t="shared" ref="L584:L613" si="29">IF(K584="","--",ROUND(K584,2-(1+INT(LOG10(ABS(K584))))))</f>
        <v>1.8</v>
      </c>
      <c r="M584" s="16" t="str">
        <f>IF(ISBLANK(ToxData!BO584),"",ToxData!BO584)</f>
        <v>T</v>
      </c>
      <c r="N584" s="16">
        <f>IF(ISBLANK(ToxData!AY584),"",ToxData!AY584)</f>
        <v>1</v>
      </c>
      <c r="O584" s="16">
        <f>IF(ISBLANK(ToxData!AZ584),"",ToxData!AZ584)</f>
        <v>1</v>
      </c>
    </row>
    <row r="585" spans="1:15" hidden="1">
      <c r="A585" t="str">
        <f>IF(ISBLANK(ToxData!B585),"",ToxData!B585)</f>
        <v>78-40-0</v>
      </c>
      <c r="B585" s="94" t="str">
        <f>IF(ISBLANK(ToxData!C585),"",ToxData!C585)</f>
        <v>Triethyl phosphine</v>
      </c>
      <c r="E585" s="123" t="str">
        <f>IF(ISBLANK(ToxData!BD585),"",ToxData!BD585)</f>
        <v>--</v>
      </c>
      <c r="F585" s="193" t="str">
        <f t="shared" si="27"/>
        <v>--</v>
      </c>
      <c r="G585" s="124" t="str">
        <f>IF(ToxData!BE585="A", "A", IF(ToxData!BF585="--","--", IF(ToxData!BF585="","", ToxData!BF585)))</f>
        <v>--</v>
      </c>
      <c r="H585" s="123" t="str">
        <f>IF(ISBLANK(ToxData!BH585),"",ToxData!BH585)</f>
        <v>--</v>
      </c>
      <c r="I585" s="193" t="str">
        <f t="shared" si="28"/>
        <v>--</v>
      </c>
      <c r="J585" s="124" t="str">
        <f>IF(ToxData!BI585="A", "A", IF(ToxData!BJ585="--","--", IF(ToxData!BJ585="","", ToxData!BJ585)))</f>
        <v>--</v>
      </c>
      <c r="K585" s="120" t="str">
        <f>IF(ISBLANK(ToxData!BN585),"",ToxData!BN585)</f>
        <v/>
      </c>
      <c r="L585" s="193" t="str">
        <f t="shared" si="29"/>
        <v>--</v>
      </c>
      <c r="M585" s="16" t="str">
        <f>IF(ISBLANK(ToxData!BO585),"",ToxData!BO585)</f>
        <v/>
      </c>
      <c r="N585" s="16" t="str">
        <f>IF(ISBLANK(ToxData!AY585),"",ToxData!AY585)</f>
        <v/>
      </c>
      <c r="O585" s="16" t="str">
        <f>IF(ISBLANK(ToxData!AZ585),"",ToxData!AZ585)</f>
        <v/>
      </c>
    </row>
    <row r="586" spans="1:15">
      <c r="A586" t="str">
        <f>IF(ISBLANK(ToxData!B586),"",ToxData!B586)</f>
        <v>121-44-8</v>
      </c>
      <c r="B586" s="94" t="str">
        <f>IF(ISBLANK(ToxData!C586),"",ToxData!C586)</f>
        <v>Triethylamine</v>
      </c>
      <c r="D586" s="61" t="str">
        <f>IF(ToxData!D586="","--",ToxData!D586)</f>
        <v>HI3</v>
      </c>
      <c r="E586" s="123" t="str">
        <f>IF(ISBLANK(ToxData!BD586),"",ToxData!BD586)</f>
        <v>--</v>
      </c>
      <c r="F586" s="193" t="str">
        <f t="shared" si="27"/>
        <v>--</v>
      </c>
      <c r="G586" s="124" t="str">
        <f>IF(ToxData!BE586="A", "A", IF(ToxData!BF586="--","--", IF(ToxData!BF586="","", ToxData!BF586)))</f>
        <v>--</v>
      </c>
      <c r="H586" s="123">
        <f>IF(ISBLANK(ToxData!BH586),"",ToxData!BH586)</f>
        <v>200</v>
      </c>
      <c r="I586" s="193">
        <f t="shared" si="28"/>
        <v>200</v>
      </c>
      <c r="J586" s="124" t="str">
        <f>IF(ToxData!BI586="A", "A", IF(ToxData!BJ586="--","--", IF(ToxData!BJ586="","", ToxData!BJ586)))</f>
        <v>O</v>
      </c>
      <c r="K586" s="120">
        <f>IF(ISBLANK(ToxData!BN586),"",ToxData!BN586)</f>
        <v>2800</v>
      </c>
      <c r="L586" s="193">
        <f t="shared" si="29"/>
        <v>2800</v>
      </c>
      <c r="M586" s="16" t="str">
        <f>IF(ISBLANK(ToxData!BO586),"",ToxData!BO586)</f>
        <v>O</v>
      </c>
      <c r="N586" s="16">
        <f>IF(ISBLANK(ToxData!AY586),"",ToxData!AY586)</f>
        <v>1</v>
      </c>
      <c r="O586" s="16">
        <f>IF(ISBLANK(ToxData!AZ586),"",ToxData!AZ586)</f>
        <v>1</v>
      </c>
    </row>
    <row r="587" spans="1:15" hidden="1">
      <c r="A587" t="str">
        <f>IF(ISBLANK(ToxData!B587),"",ToxData!B587)</f>
        <v>112-49-2</v>
      </c>
      <c r="B587" s="94" t="str">
        <f>IF(ISBLANK(ToxData!C587),"",ToxData!C587)</f>
        <v>Triethylene glycol dimethyl ether</v>
      </c>
      <c r="E587" s="123" t="str">
        <f>IF(ISBLANK(ToxData!BD587),"",ToxData!BD587)</f>
        <v>--</v>
      </c>
      <c r="F587" s="193" t="str">
        <f t="shared" si="27"/>
        <v>--</v>
      </c>
      <c r="G587" s="124" t="str">
        <f>IF(ToxData!BE587="A", "A", IF(ToxData!BF587="--","--", IF(ToxData!BF587="","", ToxData!BF587)))</f>
        <v>--</v>
      </c>
      <c r="H587" s="123" t="str">
        <f>IF(ISBLANK(ToxData!BH587),"",ToxData!BH587)</f>
        <v>--</v>
      </c>
      <c r="I587" s="193" t="str">
        <f t="shared" si="28"/>
        <v>--</v>
      </c>
      <c r="J587" s="124" t="str">
        <f>IF(ToxData!BI587="A", "A", IF(ToxData!BJ587="--","--", IF(ToxData!BJ587="","", ToxData!BJ587)))</f>
        <v>--</v>
      </c>
      <c r="K587" s="120" t="str">
        <f>IF(ISBLANK(ToxData!BN587),"",ToxData!BN587)</f>
        <v/>
      </c>
      <c r="L587" s="193" t="str">
        <f t="shared" si="29"/>
        <v>--</v>
      </c>
      <c r="M587" s="16" t="str">
        <f>IF(ISBLANK(ToxData!BO587),"",ToxData!BO587)</f>
        <v/>
      </c>
      <c r="N587" s="16" t="str">
        <f>IF(ISBLANK(ToxData!AY587),"",ToxData!AY587)</f>
        <v/>
      </c>
      <c r="O587" s="16" t="str">
        <f>IF(ISBLANK(ToxData!AZ587),"",ToxData!AZ587)</f>
        <v/>
      </c>
    </row>
    <row r="588" spans="1:15" hidden="1">
      <c r="A588" t="str">
        <f>IF(ISBLANK(ToxData!B588),"",ToxData!B588)</f>
        <v>512-56-1</v>
      </c>
      <c r="B588" s="94" t="str">
        <f>IF(ISBLANK(ToxData!C588),"",ToxData!C588)</f>
        <v>Trimethyl phosphate</v>
      </c>
      <c r="E588" s="123" t="str">
        <f>IF(ISBLANK(ToxData!BD588),"",ToxData!BD588)</f>
        <v>--</v>
      </c>
      <c r="F588" s="193" t="str">
        <f t="shared" si="27"/>
        <v>--</v>
      </c>
      <c r="G588" s="124" t="str">
        <f>IF(ToxData!BE588="A", "A", IF(ToxData!BF588="--","--", IF(ToxData!BF588="","", ToxData!BF588)))</f>
        <v>--</v>
      </c>
      <c r="H588" s="123" t="str">
        <f>IF(ISBLANK(ToxData!BH588),"",ToxData!BH588)</f>
        <v>--</v>
      </c>
      <c r="I588" s="193" t="str">
        <f t="shared" si="28"/>
        <v>--</v>
      </c>
      <c r="J588" s="124" t="str">
        <f>IF(ToxData!BI588="A", "A", IF(ToxData!BJ588="--","--", IF(ToxData!BJ588="","", ToxData!BJ588)))</f>
        <v>--</v>
      </c>
      <c r="K588" s="120" t="str">
        <f>IF(ISBLANK(ToxData!BN588),"",ToxData!BN588)</f>
        <v/>
      </c>
      <c r="L588" s="193" t="str">
        <f t="shared" si="29"/>
        <v>--</v>
      </c>
      <c r="M588" s="16" t="str">
        <f>IF(ISBLANK(ToxData!BO588),"",ToxData!BO588)</f>
        <v/>
      </c>
      <c r="N588" s="16" t="str">
        <f>IF(ISBLANK(ToxData!AY588),"",ToxData!AY588)</f>
        <v/>
      </c>
      <c r="O588" s="16" t="str">
        <f>IF(ISBLANK(ToxData!AZ588),"",ToxData!AZ588)</f>
        <v/>
      </c>
    </row>
    <row r="589" spans="1:15" hidden="1">
      <c r="A589" t="str">
        <f>IF(ISBLANK(ToxData!B589),"",ToxData!B589)</f>
        <v>78-30-8</v>
      </c>
      <c r="B589" s="94" t="str">
        <f>IF(ISBLANK(ToxData!C589),"",ToxData!C589)</f>
        <v xml:space="preserve">Triorthocresyl phosphate </v>
      </c>
      <c r="E589" s="123" t="str">
        <f>IF(ISBLANK(ToxData!BD589),"",ToxData!BD589)</f>
        <v>--</v>
      </c>
      <c r="F589" s="193" t="str">
        <f t="shared" si="27"/>
        <v>--</v>
      </c>
      <c r="G589" s="124" t="str">
        <f>IF(ToxData!BE589="A", "A", IF(ToxData!BF589="--","--", IF(ToxData!BF589="","", ToxData!BF589)))</f>
        <v>--</v>
      </c>
      <c r="H589" s="123" t="str">
        <f>IF(ISBLANK(ToxData!BH589),"",ToxData!BH589)</f>
        <v>--</v>
      </c>
      <c r="I589" s="193" t="str">
        <f t="shared" si="28"/>
        <v>--</v>
      </c>
      <c r="J589" s="124" t="str">
        <f>IF(ToxData!BI589="A", "A", IF(ToxData!BJ589="--","--", IF(ToxData!BJ589="","", ToxData!BJ589)))</f>
        <v>--</v>
      </c>
      <c r="K589" s="120" t="str">
        <f>IF(ISBLANK(ToxData!BN589),"",ToxData!BN589)</f>
        <v/>
      </c>
      <c r="L589" s="193" t="str">
        <f t="shared" si="29"/>
        <v>--</v>
      </c>
      <c r="M589" s="16" t="str">
        <f>IF(ISBLANK(ToxData!BO589),"",ToxData!BO589)</f>
        <v/>
      </c>
      <c r="N589" s="16" t="str">
        <f>IF(ISBLANK(ToxData!AY589),"",ToxData!AY589)</f>
        <v/>
      </c>
      <c r="O589" s="16" t="str">
        <f>IF(ISBLANK(ToxData!AZ589),"",ToxData!AZ589)</f>
        <v/>
      </c>
    </row>
    <row r="590" spans="1:15" hidden="1">
      <c r="A590" t="str">
        <f>IF(ISBLANK(ToxData!B590),"",ToxData!B590)</f>
        <v>115-86-6</v>
      </c>
      <c r="B590" s="94" t="str">
        <f>IF(ISBLANK(ToxData!C590),"",ToxData!C590)</f>
        <v xml:space="preserve">Triphenyl phosphate </v>
      </c>
      <c r="E590" s="123" t="str">
        <f>IF(ISBLANK(ToxData!BD590),"",ToxData!BD590)</f>
        <v>--</v>
      </c>
      <c r="F590" s="193" t="str">
        <f t="shared" si="27"/>
        <v>--</v>
      </c>
      <c r="G590" s="124" t="str">
        <f>IF(ToxData!BE590="A", "A", IF(ToxData!BF590="--","--", IF(ToxData!BF590="","", ToxData!BF590)))</f>
        <v>--</v>
      </c>
      <c r="H590" s="123" t="str">
        <f>IF(ISBLANK(ToxData!BH590),"",ToxData!BH590)</f>
        <v>--</v>
      </c>
      <c r="I590" s="193" t="str">
        <f t="shared" si="28"/>
        <v>--</v>
      </c>
      <c r="J590" s="124" t="str">
        <f>IF(ToxData!BI590="A", "A", IF(ToxData!BJ590="--","--", IF(ToxData!BJ590="","", ToxData!BJ590)))</f>
        <v>--</v>
      </c>
      <c r="K590" s="120" t="str">
        <f>IF(ISBLANK(ToxData!BN590),"",ToxData!BN590)</f>
        <v/>
      </c>
      <c r="L590" s="193" t="str">
        <f t="shared" si="29"/>
        <v>--</v>
      </c>
      <c r="M590" s="16" t="str">
        <f>IF(ISBLANK(ToxData!BO590),"",ToxData!BO590)</f>
        <v/>
      </c>
      <c r="N590" s="16" t="str">
        <f>IF(ISBLANK(ToxData!AY590),"",ToxData!AY590)</f>
        <v/>
      </c>
      <c r="O590" s="16" t="str">
        <f>IF(ISBLANK(ToxData!AZ590),"",ToxData!AZ590)</f>
        <v/>
      </c>
    </row>
    <row r="591" spans="1:15" hidden="1">
      <c r="A591" t="str">
        <f>IF(ISBLANK(ToxData!B591),"",ToxData!B591)</f>
        <v>101-02-0</v>
      </c>
      <c r="B591" s="94" t="str">
        <f>IF(ISBLANK(ToxData!C591),"",ToxData!C591)</f>
        <v xml:space="preserve">Triphenyl phosphite </v>
      </c>
      <c r="E591" s="123" t="str">
        <f>IF(ISBLANK(ToxData!BD591),"",ToxData!BD591)</f>
        <v>--</v>
      </c>
      <c r="F591" s="193" t="str">
        <f t="shared" si="27"/>
        <v>--</v>
      </c>
      <c r="G591" s="124" t="str">
        <f>IF(ToxData!BE591="A", "A", IF(ToxData!BF591="--","--", IF(ToxData!BF591="","", ToxData!BF591)))</f>
        <v>--</v>
      </c>
      <c r="H591" s="123" t="str">
        <f>IF(ISBLANK(ToxData!BH591),"",ToxData!BH591)</f>
        <v>--</v>
      </c>
      <c r="I591" s="193" t="str">
        <f t="shared" si="28"/>
        <v>--</v>
      </c>
      <c r="J591" s="124" t="str">
        <f>IF(ToxData!BI591="A", "A", IF(ToxData!BJ591="--","--", IF(ToxData!BJ591="","", ToxData!BJ591)))</f>
        <v>--</v>
      </c>
      <c r="K591" s="120" t="str">
        <f>IF(ISBLANK(ToxData!BN591),"",ToxData!BN591)</f>
        <v/>
      </c>
      <c r="L591" s="193" t="str">
        <f t="shared" si="29"/>
        <v>--</v>
      </c>
      <c r="M591" s="16" t="str">
        <f>IF(ISBLANK(ToxData!BO591),"",ToxData!BO591)</f>
        <v/>
      </c>
      <c r="N591" s="16" t="str">
        <f>IF(ISBLANK(ToxData!AY591),"",ToxData!AY591)</f>
        <v/>
      </c>
      <c r="O591" s="16" t="str">
        <f>IF(ISBLANK(ToxData!AZ591),"",ToxData!AZ591)</f>
        <v/>
      </c>
    </row>
    <row r="592" spans="1:15" hidden="1">
      <c r="A592" t="str">
        <f>IF(ISBLANK(ToxData!B592),"",ToxData!B592)</f>
        <v>1582-09-8</v>
      </c>
      <c r="B592" s="94" t="str">
        <f>IF(ISBLANK(ToxData!C592),"",ToxData!C592)</f>
        <v>Trifluralin</v>
      </c>
      <c r="E592" s="123" t="str">
        <f>IF(ISBLANK(ToxData!BD592),"",ToxData!BD592)</f>
        <v>--</v>
      </c>
      <c r="F592" s="193" t="str">
        <f t="shared" si="27"/>
        <v>--</v>
      </c>
      <c r="G592" s="124" t="str">
        <f>IF(ToxData!BE592="A", "A", IF(ToxData!BF592="--","--", IF(ToxData!BF592="","", ToxData!BF592)))</f>
        <v>--</v>
      </c>
      <c r="H592" s="123" t="str">
        <f>IF(ISBLANK(ToxData!BH592),"",ToxData!BH592)</f>
        <v>--</v>
      </c>
      <c r="I592" s="193" t="str">
        <f t="shared" si="28"/>
        <v>--</v>
      </c>
      <c r="J592" s="124" t="str">
        <f>IF(ToxData!BI592="A", "A", IF(ToxData!BJ592="--","--", IF(ToxData!BJ592="","", ToxData!BJ592)))</f>
        <v>--</v>
      </c>
      <c r="K592" s="120" t="str">
        <f>IF(ISBLANK(ToxData!BN592),"",ToxData!BN592)</f>
        <v/>
      </c>
      <c r="L592" s="193" t="str">
        <f t="shared" si="29"/>
        <v>--</v>
      </c>
      <c r="M592" s="16" t="str">
        <f>IF(ISBLANK(ToxData!BO592),"",ToxData!BO592)</f>
        <v/>
      </c>
      <c r="N592" s="16" t="str">
        <f>IF(ISBLANK(ToxData!AY592),"",ToxData!AY592)</f>
        <v/>
      </c>
      <c r="O592" s="16" t="str">
        <f>IF(ISBLANK(ToxData!AZ592),"",ToxData!AZ592)</f>
        <v/>
      </c>
    </row>
    <row r="593" spans="1:15">
      <c r="A593" t="str">
        <f>IF(ISBLANK(ToxData!B593),"",ToxData!B593)</f>
        <v>526-73-8</v>
      </c>
      <c r="B593" s="94" t="str">
        <f>IF(ISBLANK(ToxData!C593),"",ToxData!C593)</f>
        <v>1,2,3-Trimethylbenzene</v>
      </c>
      <c r="D593" s="61" t="str">
        <f>IF(ToxData!D593="","--",ToxData!D593)</f>
        <v>HI3</v>
      </c>
      <c r="E593" s="123" t="str">
        <f>IF(ISBLANK(ToxData!BD593),"",ToxData!BD593)</f>
        <v>--</v>
      </c>
      <c r="F593" s="193" t="str">
        <f t="shared" si="27"/>
        <v>--</v>
      </c>
      <c r="G593" s="124" t="str">
        <f>IF(ToxData!BE593="A", "A", IF(ToxData!BF593="--","--", IF(ToxData!BF593="","", ToxData!BF593)))</f>
        <v>--</v>
      </c>
      <c r="H593" s="123">
        <f>IF(ISBLANK(ToxData!BH593),"",ToxData!BH593)</f>
        <v>60</v>
      </c>
      <c r="I593" s="193">
        <f t="shared" si="28"/>
        <v>60</v>
      </c>
      <c r="J593" s="124" t="str">
        <f>IF(ToxData!BI593="A", "A", IF(ToxData!BJ593="--","--", IF(ToxData!BJ593="","", ToxData!BJ593)))</f>
        <v>I</v>
      </c>
      <c r="K593" s="120" t="str">
        <f>IF(ISBLANK(ToxData!BN593),"",ToxData!BN593)</f>
        <v/>
      </c>
      <c r="L593" s="193" t="str">
        <f t="shared" si="29"/>
        <v>--</v>
      </c>
      <c r="M593" s="16" t="str">
        <f>IF(ISBLANK(ToxData!BO593),"",ToxData!BO593)</f>
        <v/>
      </c>
      <c r="N593" s="16">
        <f>IF(ISBLANK(ToxData!AY593),"",ToxData!AY593)</f>
        <v>1</v>
      </c>
      <c r="O593" s="16">
        <f>IF(ISBLANK(ToxData!AZ593),"",ToxData!AZ593)</f>
        <v>1</v>
      </c>
    </row>
    <row r="594" spans="1:15">
      <c r="A594" t="str">
        <f>IF(ISBLANK(ToxData!B594),"",ToxData!B594)</f>
        <v>95-63-6</v>
      </c>
      <c r="B594" s="94" t="str">
        <f>IF(ISBLANK(ToxData!C594),"",ToxData!C594)</f>
        <v>1,2,4-Trimethylbenzene</v>
      </c>
      <c r="D594" s="61" t="str">
        <f>IF(ToxData!D594="","--",ToxData!D594)</f>
        <v>HI3</v>
      </c>
      <c r="E594" s="123" t="str">
        <f>IF(ISBLANK(ToxData!BD594),"",ToxData!BD594)</f>
        <v>--</v>
      </c>
      <c r="F594" s="193" t="str">
        <f t="shared" si="27"/>
        <v>--</v>
      </c>
      <c r="G594" s="124" t="str">
        <f>IF(ToxData!BE594="A", "A", IF(ToxData!BF594="--","--", IF(ToxData!BF594="","", ToxData!BF594)))</f>
        <v>--</v>
      </c>
      <c r="H594" s="123">
        <f>IF(ISBLANK(ToxData!BH594),"",ToxData!BH594)</f>
        <v>60</v>
      </c>
      <c r="I594" s="193">
        <f t="shared" si="28"/>
        <v>60</v>
      </c>
      <c r="J594" s="124" t="str">
        <f>IF(ToxData!BI594="A", "A", IF(ToxData!BJ594="--","--", IF(ToxData!BJ594="","", ToxData!BJ594)))</f>
        <v>I</v>
      </c>
      <c r="K594" s="120" t="str">
        <f>IF(ISBLANK(ToxData!BN594),"",ToxData!BN594)</f>
        <v/>
      </c>
      <c r="L594" s="193" t="str">
        <f t="shared" si="29"/>
        <v>--</v>
      </c>
      <c r="M594" s="16" t="str">
        <f>IF(ISBLANK(ToxData!BO594),"",ToxData!BO594)</f>
        <v/>
      </c>
      <c r="N594" s="16">
        <f>IF(ISBLANK(ToxData!AY594),"",ToxData!AY594)</f>
        <v>1</v>
      </c>
      <c r="O594" s="16">
        <f>IF(ISBLANK(ToxData!AZ594),"",ToxData!AZ594)</f>
        <v>1</v>
      </c>
    </row>
    <row r="595" spans="1:15">
      <c r="A595" t="str">
        <f>IF(ISBLANK(ToxData!B595),"",ToxData!B595)</f>
        <v>108-67-8</v>
      </c>
      <c r="B595" s="94" t="str">
        <f>IF(ISBLANK(ToxData!C595),"",ToxData!C595)</f>
        <v>1,3,5-Trimethylbenzene</v>
      </c>
      <c r="D595" s="61" t="str">
        <f>IF(ToxData!D595="","--",ToxData!D595)</f>
        <v>HI3</v>
      </c>
      <c r="E595" s="123" t="str">
        <f>IF(ISBLANK(ToxData!BD595),"",ToxData!BD595)</f>
        <v>--</v>
      </c>
      <c r="F595" s="193" t="str">
        <f t="shared" si="27"/>
        <v>--</v>
      </c>
      <c r="G595" s="124" t="str">
        <f>IF(ToxData!BE595="A", "A", IF(ToxData!BF595="--","--", IF(ToxData!BF595="","", ToxData!BF595)))</f>
        <v>--</v>
      </c>
      <c r="H595" s="123">
        <f>IF(ISBLANK(ToxData!BH595),"",ToxData!BH595)</f>
        <v>60</v>
      </c>
      <c r="I595" s="193">
        <f t="shared" si="28"/>
        <v>60</v>
      </c>
      <c r="J595" s="124" t="str">
        <f>IF(ToxData!BI595="A", "A", IF(ToxData!BJ595="--","--", IF(ToxData!BJ595="","", ToxData!BJ595)))</f>
        <v>I</v>
      </c>
      <c r="K595" s="120" t="str">
        <f>IF(ISBLANK(ToxData!BN595),"",ToxData!BN595)</f>
        <v/>
      </c>
      <c r="L595" s="193" t="str">
        <f t="shared" si="29"/>
        <v>--</v>
      </c>
      <c r="M595" s="16" t="str">
        <f>IF(ISBLANK(ToxData!BO595),"",ToxData!BO595)</f>
        <v/>
      </c>
      <c r="N595" s="16">
        <f>IF(ISBLANK(ToxData!AY595),"",ToxData!AY595)</f>
        <v>1</v>
      </c>
      <c r="O595" s="16">
        <f>IF(ISBLANK(ToxData!AZ595),"",ToxData!AZ595)</f>
        <v>1</v>
      </c>
    </row>
    <row r="596" spans="1:15" hidden="1">
      <c r="A596" t="str">
        <f>IF(ISBLANK(ToxData!B596),"",ToxData!B596)</f>
        <v>540-84-1</v>
      </c>
      <c r="B596" s="94" t="str">
        <f>IF(ISBLANK(ToxData!C596),"",ToxData!C596)</f>
        <v>2,2,4-Trimethylpentane</v>
      </c>
      <c r="E596" s="123" t="str">
        <f>IF(ISBLANK(ToxData!BD596),"",ToxData!BD596)</f>
        <v>--</v>
      </c>
      <c r="F596" s="193" t="str">
        <f t="shared" si="27"/>
        <v>--</v>
      </c>
      <c r="G596" s="124" t="str">
        <f>IF(ToxData!BE596="A", "A", IF(ToxData!BF596="--","--", IF(ToxData!BF596="","", ToxData!BF596)))</f>
        <v>--</v>
      </c>
      <c r="H596" s="123" t="str">
        <f>IF(ISBLANK(ToxData!BH596),"",ToxData!BH596)</f>
        <v>--</v>
      </c>
      <c r="I596" s="193" t="str">
        <f t="shared" si="28"/>
        <v>--</v>
      </c>
      <c r="J596" s="124" t="str">
        <f>IF(ToxData!BI596="A", "A", IF(ToxData!BJ596="--","--", IF(ToxData!BJ596="","", ToxData!BJ596)))</f>
        <v>--</v>
      </c>
      <c r="K596" s="120" t="str">
        <f>IF(ISBLANK(ToxData!BN596),"",ToxData!BN596)</f>
        <v/>
      </c>
      <c r="L596" s="193" t="str">
        <f t="shared" si="29"/>
        <v>--</v>
      </c>
      <c r="M596" s="16" t="str">
        <f>IF(ISBLANK(ToxData!BO596),"",ToxData!BO596)</f>
        <v/>
      </c>
      <c r="N596" s="16" t="str">
        <f>IF(ISBLANK(ToxData!AY596),"",ToxData!AY596)</f>
        <v/>
      </c>
      <c r="O596" s="16" t="str">
        <f>IF(ISBLANK(ToxData!AZ596),"",ToxData!AZ596)</f>
        <v/>
      </c>
    </row>
    <row r="597" spans="1:15" hidden="1">
      <c r="A597" t="str">
        <f>IF(ISBLANK(ToxData!B597),"",ToxData!B597)</f>
        <v>62450-06-0</v>
      </c>
      <c r="B597" s="94" t="str">
        <f>IF(ISBLANK(ToxData!C597),"",ToxData!C597)</f>
        <v>Tryptophan-P-1</v>
      </c>
      <c r="E597" s="123" t="str">
        <f>IF(ISBLANK(ToxData!BD597),"",ToxData!BD597)</f>
        <v>--</v>
      </c>
      <c r="F597" s="193" t="str">
        <f t="shared" si="27"/>
        <v>--</v>
      </c>
      <c r="G597" s="124" t="str">
        <f>IF(ToxData!BE597="A", "A", IF(ToxData!BF597="--","--", IF(ToxData!BF597="","", ToxData!BF597)))</f>
        <v>--</v>
      </c>
      <c r="H597" s="123" t="str">
        <f>IF(ISBLANK(ToxData!BH597),"",ToxData!BH597)</f>
        <v>--</v>
      </c>
      <c r="I597" s="193" t="str">
        <f t="shared" si="28"/>
        <v>--</v>
      </c>
      <c r="J597" s="124" t="str">
        <f>IF(ToxData!BI597="A", "A", IF(ToxData!BJ597="--","--", IF(ToxData!BJ597="","", ToxData!BJ597)))</f>
        <v>--</v>
      </c>
      <c r="K597" s="120" t="str">
        <f>IF(ISBLANK(ToxData!BN597),"",ToxData!BN597)</f>
        <v/>
      </c>
      <c r="L597" s="193" t="str">
        <f t="shared" si="29"/>
        <v>--</v>
      </c>
      <c r="M597" s="16" t="str">
        <f>IF(ISBLANK(ToxData!BO597),"",ToxData!BO597)</f>
        <v/>
      </c>
      <c r="N597" s="16" t="str">
        <f>IF(ISBLANK(ToxData!AY597),"",ToxData!AY597)</f>
        <v/>
      </c>
      <c r="O597" s="16" t="str">
        <f>IF(ISBLANK(ToxData!AZ597),"",ToxData!AZ597)</f>
        <v/>
      </c>
    </row>
    <row r="598" spans="1:15" hidden="1">
      <c r="A598" t="str">
        <f>IF(ISBLANK(ToxData!B598),"",ToxData!B598)</f>
        <v>62450-07-1</v>
      </c>
      <c r="B598" s="94" t="str">
        <f>IF(ISBLANK(ToxData!C598),"",ToxData!C598)</f>
        <v>Tryptophan-P-2</v>
      </c>
      <c r="E598" s="123" t="str">
        <f>IF(ISBLANK(ToxData!BD598),"",ToxData!BD598)</f>
        <v>--</v>
      </c>
      <c r="F598" s="193" t="str">
        <f t="shared" si="27"/>
        <v>--</v>
      </c>
      <c r="G598" s="124" t="str">
        <f>IF(ToxData!BE598="A", "A", IF(ToxData!BF598="--","--", IF(ToxData!BF598="","", ToxData!BF598)))</f>
        <v>--</v>
      </c>
      <c r="H598" s="123" t="str">
        <f>IF(ISBLANK(ToxData!BH598),"",ToxData!BH598)</f>
        <v>--</v>
      </c>
      <c r="I598" s="193" t="str">
        <f t="shared" si="28"/>
        <v>--</v>
      </c>
      <c r="J598" s="124" t="str">
        <f>IF(ToxData!BI598="A", "A", IF(ToxData!BJ598="--","--", IF(ToxData!BJ598="","", ToxData!BJ598)))</f>
        <v>--</v>
      </c>
      <c r="K598" s="120" t="str">
        <f>IF(ISBLANK(ToxData!BN598),"",ToxData!BN598)</f>
        <v/>
      </c>
      <c r="L598" s="193" t="str">
        <f t="shared" si="29"/>
        <v>--</v>
      </c>
      <c r="M598" s="16" t="str">
        <f>IF(ISBLANK(ToxData!BO598),"",ToxData!BO598)</f>
        <v/>
      </c>
      <c r="N598" s="16" t="str">
        <f>IF(ISBLANK(ToxData!AY598),"",ToxData!AY598)</f>
        <v/>
      </c>
      <c r="O598" s="16" t="str">
        <f>IF(ISBLANK(ToxData!AZ598),"",ToxData!AZ598)</f>
        <v/>
      </c>
    </row>
    <row r="599" spans="1:15">
      <c r="A599" t="str">
        <f>IF(ISBLANK(ToxData!B599),"",ToxData!B599)</f>
        <v>51-79-6</v>
      </c>
      <c r="B599" s="94" t="str">
        <f>IF(ISBLANK(ToxData!C599),"",ToxData!C599)</f>
        <v>Urethane (Ethyl carbamate)</v>
      </c>
      <c r="D599" s="61" t="str">
        <f>IF(ToxData!D599="","--",ToxData!D599)</f>
        <v>--</v>
      </c>
      <c r="E599" s="123">
        <f>IF(ISBLANK(ToxData!BD599),"",ToxData!BD599)</f>
        <v>3.4482758620689655E-3</v>
      </c>
      <c r="F599" s="193">
        <f t="shared" si="27"/>
        <v>3.3999999999999998E-3</v>
      </c>
      <c r="G599" s="124" t="str">
        <f>IF(ToxData!BE599="A", "A", IF(ToxData!BF599="--","--", IF(ToxData!BF599="","", ToxData!BF599)))</f>
        <v>O</v>
      </c>
      <c r="H599" s="123" t="str">
        <f>IF(ISBLANK(ToxData!BH599),"",ToxData!BH599)</f>
        <v>--</v>
      </c>
      <c r="I599" s="193" t="str">
        <f t="shared" si="28"/>
        <v>--</v>
      </c>
      <c r="J599" s="124" t="str">
        <f>IF(ToxData!BI599="A", "A", IF(ToxData!BJ599="--","--", IF(ToxData!BJ599="","", ToxData!BJ599)))</f>
        <v>--</v>
      </c>
      <c r="K599" s="120" t="str">
        <f>IF(ISBLANK(ToxData!BN599),"",ToxData!BN599)</f>
        <v/>
      </c>
      <c r="L599" s="193" t="str">
        <f t="shared" si="29"/>
        <v>--</v>
      </c>
      <c r="M599" s="16" t="str">
        <f>IF(ISBLANK(ToxData!BO599),"",ToxData!BO599)</f>
        <v/>
      </c>
      <c r="N599" s="16">
        <f>IF(ISBLANK(ToxData!AY599),"",ToxData!AY599)</f>
        <v>1</v>
      </c>
      <c r="O599" s="16">
        <f>IF(ISBLANK(ToxData!AZ599),"",ToxData!AZ599)</f>
        <v>1</v>
      </c>
    </row>
    <row r="600" spans="1:15">
      <c r="A600" t="str">
        <f>IF(ISBLANK(ToxData!B600),"",ToxData!B600)</f>
        <v>7440-62-2</v>
      </c>
      <c r="B600" s="94" t="str">
        <f>IF(ISBLANK(ToxData!C600),"",ToxData!C600)</f>
        <v>Vanadium (fume or dust)</v>
      </c>
      <c r="D600" s="61" t="str">
        <f>IF(ToxData!D600="","--",ToxData!D600)</f>
        <v>HI3</v>
      </c>
      <c r="E600" s="123" t="str">
        <f>IF(ISBLANK(ToxData!BD600),"",ToxData!BD600)</f>
        <v>--</v>
      </c>
      <c r="F600" s="193" t="str">
        <f t="shared" si="27"/>
        <v>--</v>
      </c>
      <c r="G600" s="124" t="str">
        <f>IF(ToxData!BE600="A", "A", IF(ToxData!BF600="--","--", IF(ToxData!BF600="","", ToxData!BF600)))</f>
        <v>--</v>
      </c>
      <c r="H600" s="123">
        <f>IF(ISBLANK(ToxData!BH600),"",ToxData!BH600)</f>
        <v>0.1</v>
      </c>
      <c r="I600" s="193">
        <f t="shared" si="28"/>
        <v>0.1</v>
      </c>
      <c r="J600" s="124" t="str">
        <f>IF(ToxData!BI600="A", "A", IF(ToxData!BJ600="--","--", IF(ToxData!BJ600="","", ToxData!BJ600)))</f>
        <v>T</v>
      </c>
      <c r="K600" s="120">
        <f>IF(ISBLANK(ToxData!BN600),"",ToxData!BN600)</f>
        <v>0.8</v>
      </c>
      <c r="L600" s="193">
        <f t="shared" si="29"/>
        <v>0.8</v>
      </c>
      <c r="M600" s="16" t="str">
        <f>IF(ISBLANK(ToxData!BO600),"",ToxData!BO600)</f>
        <v>T</v>
      </c>
      <c r="N600" s="16">
        <f>IF(ISBLANK(ToxData!AY600),"",ToxData!AY600)</f>
        <v>1</v>
      </c>
      <c r="O600" s="16">
        <f>IF(ISBLANK(ToxData!AZ600),"",ToxData!AZ600)</f>
        <v>1</v>
      </c>
    </row>
    <row r="601" spans="1:15">
      <c r="A601" t="str">
        <f>IF(ISBLANK(ToxData!B601),"",ToxData!B601)</f>
        <v>1314-62-1</v>
      </c>
      <c r="B601" s="94" t="str">
        <f>IF(ISBLANK(ToxData!C601),"",ToxData!C601)</f>
        <v>Vanadium pentoxide</v>
      </c>
      <c r="D601" s="61" t="str">
        <f>IF(ToxData!D601="","--",ToxData!D601)</f>
        <v>HI3</v>
      </c>
      <c r="E601" s="123">
        <f>IF(ISBLANK(ToxData!BD601),"",ToxData!BD601)</f>
        <v>1.2048192771084337E-4</v>
      </c>
      <c r="F601" s="193">
        <f t="shared" si="27"/>
        <v>1.2E-4</v>
      </c>
      <c r="G601" s="124" t="str">
        <f>IF(ToxData!BE601="A", "A", IF(ToxData!BF601="--","--", IF(ToxData!BF601="","", ToxData!BF601)))</f>
        <v>P</v>
      </c>
      <c r="H601" s="123">
        <f>IF(ISBLANK(ToxData!BH601),"",ToxData!BH601)</f>
        <v>7.0000000000000001E-3</v>
      </c>
      <c r="I601" s="193">
        <f t="shared" si="28"/>
        <v>7.0000000000000001E-3</v>
      </c>
      <c r="J601" s="124" t="str">
        <f>IF(ToxData!BI601="A", "A", IF(ToxData!BJ601="--","--", IF(ToxData!BJ601="","", ToxData!BJ601)))</f>
        <v>P</v>
      </c>
      <c r="K601" s="120">
        <f>IF(ISBLANK(ToxData!BN601),"",ToxData!BN601)</f>
        <v>30</v>
      </c>
      <c r="L601" s="193">
        <f t="shared" si="29"/>
        <v>30</v>
      </c>
      <c r="M601" s="16" t="str">
        <f>IF(ISBLANK(ToxData!BO601),"",ToxData!BO601)</f>
        <v>O</v>
      </c>
      <c r="N601" s="16">
        <f>IF(ISBLANK(ToxData!AY601),"",ToxData!AY601)</f>
        <v>1</v>
      </c>
      <c r="O601" s="16">
        <f>IF(ISBLANK(ToxData!AZ601),"",ToxData!AZ601)</f>
        <v>1</v>
      </c>
    </row>
    <row r="602" spans="1:15">
      <c r="A602" t="str">
        <f>IF(ISBLANK(ToxData!B602),"",ToxData!B602)</f>
        <v>108-05-4</v>
      </c>
      <c r="B602" s="94" t="str">
        <f>IF(ISBLANK(ToxData!C602),"",ToxData!C602)</f>
        <v>Vinyl acetate</v>
      </c>
      <c r="C602" s="61" t="s">
        <v>1196</v>
      </c>
      <c r="D602" s="61" t="str">
        <f>IF(ToxData!D602="","--",ToxData!D602)</f>
        <v>HI3</v>
      </c>
      <c r="E602" s="123" t="str">
        <f>IF(ISBLANK(ToxData!BD602),"",ToxData!BD602)</f>
        <v>--</v>
      </c>
      <c r="F602" s="193" t="str">
        <f t="shared" si="27"/>
        <v>--</v>
      </c>
      <c r="G602" s="124" t="str">
        <f>IF(ToxData!BE602="A", "A", IF(ToxData!BF602="--","--", IF(ToxData!BF602="","", ToxData!BF602)))</f>
        <v>--</v>
      </c>
      <c r="H602" s="123">
        <f>IF(ISBLANK(ToxData!BH602),"",ToxData!BH602)</f>
        <v>200</v>
      </c>
      <c r="I602" s="193">
        <f t="shared" si="28"/>
        <v>200</v>
      </c>
      <c r="J602" s="124" t="str">
        <f>IF(ToxData!BI602="A", "A", IF(ToxData!BJ602="--","--", IF(ToxData!BJ602="","", ToxData!BJ602)))</f>
        <v>O</v>
      </c>
      <c r="K602" s="120">
        <f>IF(ISBLANK(ToxData!BN602),"",ToxData!BN602)</f>
        <v>200</v>
      </c>
      <c r="L602" s="193">
        <f t="shared" si="29"/>
        <v>200</v>
      </c>
      <c r="M602" s="16" t="str">
        <f>IF(ISBLANK(ToxData!BO602),"",ToxData!BO602)</f>
        <v>--</v>
      </c>
      <c r="N602" s="16">
        <f>IF(ISBLANK(ToxData!AY602),"",ToxData!AY602)</f>
        <v>1</v>
      </c>
      <c r="O602" s="16">
        <f>IF(ISBLANK(ToxData!AZ602),"",ToxData!AZ602)</f>
        <v>1</v>
      </c>
    </row>
    <row r="603" spans="1:15">
      <c r="A603" t="str">
        <f>IF(ISBLANK(ToxData!B603),"",ToxData!B603)</f>
        <v>593-60-2</v>
      </c>
      <c r="B603" s="94" t="str">
        <f>IF(ISBLANK(ToxData!C603),"",ToxData!C603)</f>
        <v>Vinyl bromide</v>
      </c>
      <c r="D603" s="61" t="str">
        <f>IF(ToxData!D603="","--",ToxData!D603)</f>
        <v>HI5</v>
      </c>
      <c r="E603" s="123" t="str">
        <f>IF(ISBLANK(ToxData!BD603),"",ToxData!BD603)</f>
        <v>--</v>
      </c>
      <c r="F603" s="193" t="str">
        <f t="shared" si="27"/>
        <v>--</v>
      </c>
      <c r="G603" s="124" t="str">
        <f>IF(ToxData!BE603="A", "A", IF(ToxData!BF603="--","--", IF(ToxData!BF603="","", ToxData!BF603)))</f>
        <v>--</v>
      </c>
      <c r="H603" s="123">
        <f>IF(ISBLANK(ToxData!BH603),"",ToxData!BH603)</f>
        <v>3</v>
      </c>
      <c r="I603" s="193">
        <f t="shared" si="28"/>
        <v>3</v>
      </c>
      <c r="J603" s="124" t="str">
        <f>IF(ToxData!BI603="A", "A", IF(ToxData!BJ603="--","--", IF(ToxData!BJ603="","", ToxData!BJ603)))</f>
        <v>I</v>
      </c>
      <c r="K603" s="120" t="str">
        <f>IF(ISBLANK(ToxData!BN603),"",ToxData!BN603)</f>
        <v/>
      </c>
      <c r="L603" s="193" t="str">
        <f t="shared" si="29"/>
        <v>--</v>
      </c>
      <c r="M603" s="16" t="str">
        <f>IF(ISBLANK(ToxData!BO603),"",ToxData!BO603)</f>
        <v/>
      </c>
      <c r="N603" s="16">
        <f>IF(ISBLANK(ToxData!AY603),"",ToxData!AY603)</f>
        <v>1</v>
      </c>
      <c r="O603" s="16">
        <f>IF(ISBLANK(ToxData!AZ603),"",ToxData!AZ603)</f>
        <v>1</v>
      </c>
    </row>
    <row r="604" spans="1:15">
      <c r="A604" t="str">
        <f>IF(ISBLANK(ToxData!B604),"",ToxData!B604)</f>
        <v>75-01-4</v>
      </c>
      <c r="B604" s="94" t="str">
        <f>IF(ISBLANK(ToxData!C604),"",ToxData!C604)</f>
        <v>Vinyl chloride</v>
      </c>
      <c r="D604" s="61" t="str">
        <f>IF(ToxData!D604="","--",ToxData!D604)</f>
        <v>HI3</v>
      </c>
      <c r="E604" s="123">
        <f>IF(ISBLANK(ToxData!BD604),"",ToxData!BD604)</f>
        <v>0.11363636363636362</v>
      </c>
      <c r="F604" s="193">
        <f t="shared" si="27"/>
        <v>0.11</v>
      </c>
      <c r="G604" s="124" t="str">
        <f>IF(ToxData!BE604="A", "A", IF(ToxData!BF604="--","--", IF(ToxData!BF604="","", ToxData!BF604)))</f>
        <v>A</v>
      </c>
      <c r="H604" s="123">
        <f>IF(ISBLANK(ToxData!BH604),"",ToxData!BH604)</f>
        <v>100</v>
      </c>
      <c r="I604" s="193">
        <f t="shared" si="28"/>
        <v>100</v>
      </c>
      <c r="J604" s="124" t="str">
        <f>IF(ToxData!BI604="A", "A", IF(ToxData!BJ604="--","--", IF(ToxData!BJ604="","", ToxData!BJ604)))</f>
        <v>I</v>
      </c>
      <c r="K604" s="120">
        <f>IF(ISBLANK(ToxData!BN604),"",ToxData!BN604)</f>
        <v>1300</v>
      </c>
      <c r="L604" s="193">
        <f t="shared" si="29"/>
        <v>1300</v>
      </c>
      <c r="M604" s="16" t="str">
        <f>IF(ISBLANK(ToxData!BO604),"",ToxData!BO604)</f>
        <v>T</v>
      </c>
      <c r="N604" s="16">
        <f>IF(ISBLANK(ToxData!AY604),"",ToxData!AY604)</f>
        <v>1</v>
      </c>
      <c r="O604" s="16">
        <f>IF(ISBLANK(ToxData!AZ604),"",ToxData!AZ604)</f>
        <v>1</v>
      </c>
    </row>
    <row r="605" spans="1:15" hidden="1">
      <c r="A605" t="str">
        <f>IF(ISBLANK(ToxData!B605),"",ToxData!B605)</f>
        <v>100-40-3</v>
      </c>
      <c r="B605" s="94" t="str">
        <f>IF(ISBLANK(ToxData!C605),"",ToxData!C605)</f>
        <v>4-Vinylcyclohexene</v>
      </c>
      <c r="E605" s="123" t="str">
        <f>IF(ISBLANK(ToxData!BD605),"",ToxData!BD605)</f>
        <v>--</v>
      </c>
      <c r="F605" s="193" t="str">
        <f t="shared" si="27"/>
        <v>--</v>
      </c>
      <c r="G605" s="124" t="str">
        <f>IF(ToxData!BE605="A", "A", IF(ToxData!BF605="--","--", IF(ToxData!BF605="","", ToxData!BF605)))</f>
        <v>--</v>
      </c>
      <c r="H605" s="123" t="str">
        <f>IF(ISBLANK(ToxData!BH605),"",ToxData!BH605)</f>
        <v>--</v>
      </c>
      <c r="I605" s="193" t="str">
        <f t="shared" si="28"/>
        <v>--</v>
      </c>
      <c r="J605" s="124" t="str">
        <f>IF(ToxData!BI605="A", "A", IF(ToxData!BJ605="--","--", IF(ToxData!BJ605="","", ToxData!BJ605)))</f>
        <v>--</v>
      </c>
      <c r="K605" s="120" t="str">
        <f>IF(ISBLANK(ToxData!BN605),"",ToxData!BN605)</f>
        <v/>
      </c>
      <c r="L605" s="193" t="str">
        <f t="shared" si="29"/>
        <v>--</v>
      </c>
      <c r="M605" s="16" t="str">
        <f>IF(ISBLANK(ToxData!BO605),"",ToxData!BO605)</f>
        <v/>
      </c>
      <c r="N605" s="16" t="str">
        <f>IF(ISBLANK(ToxData!AY605),"",ToxData!AY605)</f>
        <v/>
      </c>
      <c r="O605" s="16" t="str">
        <f>IF(ISBLANK(ToxData!AZ605),"",ToxData!AZ605)</f>
        <v/>
      </c>
    </row>
    <row r="606" spans="1:15" hidden="1">
      <c r="A606" t="str">
        <f>IF(ISBLANK(ToxData!B606),"",ToxData!B606)</f>
        <v>75-02-5</v>
      </c>
      <c r="B606" s="94" t="str">
        <f>IF(ISBLANK(ToxData!C606),"",ToxData!C606)</f>
        <v>Vinyl fluoride</v>
      </c>
      <c r="E606" s="123" t="str">
        <f>IF(ISBLANK(ToxData!BD606),"",ToxData!BD606)</f>
        <v>--</v>
      </c>
      <c r="F606" s="193" t="str">
        <f t="shared" si="27"/>
        <v>--</v>
      </c>
      <c r="G606" s="124" t="str">
        <f>IF(ToxData!BE606="A", "A", IF(ToxData!BF606="--","--", IF(ToxData!BF606="","", ToxData!BF606)))</f>
        <v>--</v>
      </c>
      <c r="H606" s="123" t="str">
        <f>IF(ISBLANK(ToxData!BH606),"",ToxData!BH606)</f>
        <v>--</v>
      </c>
      <c r="I606" s="193" t="str">
        <f t="shared" si="28"/>
        <v>--</v>
      </c>
      <c r="J606" s="124" t="str">
        <f>IF(ToxData!BI606="A", "A", IF(ToxData!BJ606="--","--", IF(ToxData!BJ606="","", ToxData!BJ606)))</f>
        <v>--</v>
      </c>
      <c r="K606" s="120" t="str">
        <f>IF(ISBLANK(ToxData!BN606),"",ToxData!BN606)</f>
        <v/>
      </c>
      <c r="L606" s="193" t="str">
        <f t="shared" si="29"/>
        <v>--</v>
      </c>
      <c r="M606" s="16" t="str">
        <f>IF(ISBLANK(ToxData!BO606),"",ToxData!BO606)</f>
        <v/>
      </c>
      <c r="N606" s="16" t="str">
        <f>IF(ISBLANK(ToxData!AY606),"",ToxData!AY606)</f>
        <v/>
      </c>
      <c r="O606" s="16" t="str">
        <f>IF(ISBLANK(ToxData!AZ606),"",ToxData!AZ606)</f>
        <v/>
      </c>
    </row>
    <row r="607" spans="1:15">
      <c r="A607" t="str">
        <f>IF(ISBLANK(ToxData!B607),"",ToxData!B607)</f>
        <v>75-35-4</v>
      </c>
      <c r="B607" s="94" t="str">
        <f>IF(ISBLANK(ToxData!C607),"",ToxData!C607)</f>
        <v>Vinylidene chloride</v>
      </c>
      <c r="C607" s="61" t="s">
        <v>1196</v>
      </c>
      <c r="D607" s="61" t="str">
        <f>IF(ToxData!D607="","--",ToxData!D607)</f>
        <v>HI3</v>
      </c>
      <c r="E607" s="123" t="str">
        <f>IF(ISBLANK(ToxData!BD607),"",ToxData!BD607)</f>
        <v>--</v>
      </c>
      <c r="F607" s="193" t="str">
        <f t="shared" si="27"/>
        <v>--</v>
      </c>
      <c r="G607" s="124" t="str">
        <f>IF(ToxData!BE607="A", "A", IF(ToxData!BF607="--","--", IF(ToxData!BF607="","", ToxData!BF607)))</f>
        <v>--</v>
      </c>
      <c r="H607" s="123">
        <f>IF(ISBLANK(ToxData!BH607),"",ToxData!BH607)</f>
        <v>200</v>
      </c>
      <c r="I607" s="193">
        <f t="shared" si="28"/>
        <v>200</v>
      </c>
      <c r="J607" s="124" t="str">
        <f>IF(ToxData!BI607="A", "A", IF(ToxData!BJ607="--","--", IF(ToxData!BJ607="","", ToxData!BJ607)))</f>
        <v>I</v>
      </c>
      <c r="K607" s="120">
        <f>IF(ISBLANK(ToxData!BN607),"",ToxData!BN607)</f>
        <v>200</v>
      </c>
      <c r="L607" s="193">
        <f t="shared" si="29"/>
        <v>200</v>
      </c>
      <c r="M607" s="16" t="str">
        <f>IF(ISBLANK(ToxData!BO607),"",ToxData!BO607)</f>
        <v>--</v>
      </c>
      <c r="N607" s="16">
        <f>IF(ISBLANK(ToxData!AY607),"",ToxData!AY607)</f>
        <v>1</v>
      </c>
      <c r="O607" s="16">
        <f>IF(ISBLANK(ToxData!AZ607),"",ToxData!AZ607)</f>
        <v>1</v>
      </c>
    </row>
    <row r="608" spans="1:15" ht="28.8">
      <c r="A608" t="str">
        <f>IF(ISBLANK(ToxData!B608),"",ToxData!B608)</f>
        <v>1330-20-7</v>
      </c>
      <c r="B608" s="94" t="str">
        <f>IF(ISBLANK(ToxData!C608),"",ToxData!C608)</f>
        <v>Xylene (mixture), including m-xylene, o-xylene, p-xylene</v>
      </c>
      <c r="D608" s="61" t="str">
        <f>IF(ToxData!D608="","--",ToxData!D608)</f>
        <v>HI3</v>
      </c>
      <c r="E608" s="123" t="str">
        <f>IF(ISBLANK(ToxData!BD608),"",ToxData!BD608)</f>
        <v>--</v>
      </c>
      <c r="F608" s="193" t="str">
        <f t="shared" si="27"/>
        <v>--</v>
      </c>
      <c r="G608" s="124" t="str">
        <f>IF(ToxData!BE608="A", "A", IF(ToxData!BF608="--","--", IF(ToxData!BF608="","", ToxData!BF608)))</f>
        <v>--</v>
      </c>
      <c r="H608" s="123">
        <f>IF(ISBLANK(ToxData!BH608),"",ToxData!BH608)</f>
        <v>220</v>
      </c>
      <c r="I608" s="193">
        <f t="shared" si="28"/>
        <v>220</v>
      </c>
      <c r="J608" s="124" t="str">
        <f>IF(ToxData!BI608="A", "A", IF(ToxData!BJ608="--","--", IF(ToxData!BJ608="","", ToxData!BJ608)))</f>
        <v>A</v>
      </c>
      <c r="K608" s="120">
        <f>IF(ISBLANK(ToxData!BN608),"",ToxData!BN608)</f>
        <v>8700</v>
      </c>
      <c r="L608" s="193">
        <f t="shared" si="29"/>
        <v>8700</v>
      </c>
      <c r="M608" s="16" t="str">
        <f>IF(ISBLANK(ToxData!BO608),"",ToxData!BO608)</f>
        <v>T</v>
      </c>
      <c r="N608" s="16">
        <f>IF(ISBLANK(ToxData!AY608),"",ToxData!AY608)</f>
        <v>1</v>
      </c>
      <c r="O608" s="16">
        <f>IF(ISBLANK(ToxData!AZ608),"",ToxData!AZ608)</f>
        <v>1</v>
      </c>
    </row>
    <row r="609" spans="1:15" hidden="1">
      <c r="A609" t="str">
        <f>IF(ISBLANK(ToxData!B609),"",ToxData!B609)</f>
        <v>108-38-3</v>
      </c>
      <c r="B609" s="94" t="str">
        <f>IF(ISBLANK(ToxData!C609),"",ToxData!C609)</f>
        <v>m-Xylene</v>
      </c>
      <c r="E609" s="123" t="str">
        <f>IF(ISBLANK(ToxData!BD609),"",ToxData!BD609)</f>
        <v>--</v>
      </c>
      <c r="F609" s="193" t="str">
        <f t="shared" si="27"/>
        <v>--</v>
      </c>
      <c r="G609" s="124" t="str">
        <f>IF(ToxData!BE609="A", "A", IF(ToxData!BF609="--","--", IF(ToxData!BF609="","", ToxData!BF609)))</f>
        <v>--</v>
      </c>
      <c r="H609" s="123">
        <f>IF(ISBLANK(ToxData!BH609),"",ToxData!BH609)</f>
        <v>200</v>
      </c>
      <c r="I609" s="193">
        <f t="shared" si="28"/>
        <v>200</v>
      </c>
      <c r="J609" s="124" t="str">
        <f>IF(ToxData!BI609="A", "A", IF(ToxData!BJ609="--","--", IF(ToxData!BJ609="","", ToxData!BJ609)))</f>
        <v>A</v>
      </c>
      <c r="K609" s="120">
        <f>IF(ISBLANK(ToxData!BN609),"",ToxData!BN609)</f>
        <v>8700</v>
      </c>
      <c r="L609" s="193">
        <f t="shared" si="29"/>
        <v>8700</v>
      </c>
      <c r="M609" s="16" t="str">
        <f>IF(ISBLANK(ToxData!BO609),"",ToxData!BO609)</f>
        <v>T</v>
      </c>
      <c r="N609" s="16">
        <f>IF(ISBLANK(ToxData!AY609),"",ToxData!AY609)</f>
        <v>1</v>
      </c>
      <c r="O609" s="16" t="str">
        <f>IF(ISBLANK(ToxData!AZ609),"",ToxData!AZ609)</f>
        <v/>
      </c>
    </row>
    <row r="610" spans="1:15" hidden="1">
      <c r="A610" t="str">
        <f>IF(ISBLANK(ToxData!B610),"",ToxData!B610)</f>
        <v>95-47-6</v>
      </c>
      <c r="B610" s="94" t="str">
        <f>IF(ISBLANK(ToxData!C610),"",ToxData!C610)</f>
        <v>o-Xylene</v>
      </c>
      <c r="E610" s="123" t="str">
        <f>IF(ISBLANK(ToxData!BD610),"",ToxData!BD610)</f>
        <v>--</v>
      </c>
      <c r="F610" s="193" t="str">
        <f t="shared" si="27"/>
        <v>--</v>
      </c>
      <c r="G610" s="124" t="str">
        <f>IF(ToxData!BE610="A", "A", IF(ToxData!BF610="--","--", IF(ToxData!BF610="","", ToxData!BF610)))</f>
        <v>--</v>
      </c>
      <c r="H610" s="123">
        <f>IF(ISBLANK(ToxData!BH610),"",ToxData!BH610)</f>
        <v>200</v>
      </c>
      <c r="I610" s="193">
        <f t="shared" si="28"/>
        <v>200</v>
      </c>
      <c r="J610" s="124" t="str">
        <f>IF(ToxData!BI610="A", "A", IF(ToxData!BJ610="--","--", IF(ToxData!BJ610="","", ToxData!BJ610)))</f>
        <v>A</v>
      </c>
      <c r="K610" s="120">
        <f>IF(ISBLANK(ToxData!BN610),"",ToxData!BN610)</f>
        <v>8700</v>
      </c>
      <c r="L610" s="193">
        <f t="shared" si="29"/>
        <v>8700</v>
      </c>
      <c r="M610" s="16" t="str">
        <f>IF(ISBLANK(ToxData!BO610),"",ToxData!BO610)</f>
        <v>T</v>
      </c>
      <c r="N610" s="16">
        <f>IF(ISBLANK(ToxData!AY610),"",ToxData!AY610)</f>
        <v>1</v>
      </c>
      <c r="O610" s="16" t="str">
        <f>IF(ISBLANK(ToxData!AZ610),"",ToxData!AZ610)</f>
        <v/>
      </c>
    </row>
    <row r="611" spans="1:15" hidden="1">
      <c r="A611" t="str">
        <f>IF(ISBLANK(ToxData!B611),"",ToxData!B611)</f>
        <v>106-42-3</v>
      </c>
      <c r="B611" s="94" t="str">
        <f>IF(ISBLANK(ToxData!C611),"",ToxData!C611)</f>
        <v>p-Xylene</v>
      </c>
      <c r="E611" s="123" t="str">
        <f>IF(ISBLANK(ToxData!BD611),"",ToxData!BD611)</f>
        <v>--</v>
      </c>
      <c r="F611" s="193" t="str">
        <f t="shared" si="27"/>
        <v>--</v>
      </c>
      <c r="G611" s="124" t="str">
        <f>IF(ToxData!BE611="A", "A", IF(ToxData!BF611="--","--", IF(ToxData!BF611="","", ToxData!BF611)))</f>
        <v>--</v>
      </c>
      <c r="H611" s="123">
        <f>IF(ISBLANK(ToxData!BH611),"",ToxData!BH611)</f>
        <v>200</v>
      </c>
      <c r="I611" s="193">
        <f t="shared" si="28"/>
        <v>200</v>
      </c>
      <c r="J611" s="124" t="str">
        <f>IF(ToxData!BI611="A", "A", IF(ToxData!BJ611="--","--", IF(ToxData!BJ611="","", ToxData!BJ611)))</f>
        <v>A</v>
      </c>
      <c r="K611" s="120">
        <f>IF(ISBLANK(ToxData!BN611),"",ToxData!BN611)</f>
        <v>8700</v>
      </c>
      <c r="L611" s="193">
        <f t="shared" si="29"/>
        <v>8700</v>
      </c>
      <c r="M611" s="16" t="str">
        <f>IF(ISBLANK(ToxData!BO611),"",ToxData!BO611)</f>
        <v>T</v>
      </c>
      <c r="N611" s="16">
        <f>IF(ISBLANK(ToxData!AY611),"",ToxData!AY611)</f>
        <v>1</v>
      </c>
      <c r="O611" s="16" t="str">
        <f>IF(ISBLANK(ToxData!AZ611),"",ToxData!AZ611)</f>
        <v/>
      </c>
    </row>
    <row r="612" spans="1:15" hidden="1">
      <c r="A612" t="str">
        <f>IF(ISBLANK(ToxData!B612),"",ToxData!B612)</f>
        <v>7440-66-6</v>
      </c>
      <c r="B612" s="94" t="str">
        <f>IF(ISBLANK(ToxData!C612),"",ToxData!C612)</f>
        <v>Zinc and compounds</v>
      </c>
      <c r="E612" s="123" t="str">
        <f>IF(ISBLANK(ToxData!BD612),"",ToxData!BD612)</f>
        <v>--</v>
      </c>
      <c r="F612" s="193" t="str">
        <f t="shared" si="27"/>
        <v>--</v>
      </c>
      <c r="G612" s="124" t="str">
        <f>IF(ToxData!BE612="A", "A", IF(ToxData!BF612="--","--", IF(ToxData!BF612="","", ToxData!BF612)))</f>
        <v>--</v>
      </c>
      <c r="H612" s="123" t="str">
        <f>IF(ISBLANK(ToxData!BH612),"",ToxData!BH612)</f>
        <v>--</v>
      </c>
      <c r="I612" s="193" t="str">
        <f t="shared" si="28"/>
        <v>--</v>
      </c>
      <c r="J612" s="124" t="str">
        <f>IF(ToxData!BI612="A", "A", IF(ToxData!BJ612="--","--", IF(ToxData!BJ612="","", ToxData!BJ612)))</f>
        <v>--</v>
      </c>
      <c r="K612" s="120" t="str">
        <f>IF(ISBLANK(ToxData!BN612),"",ToxData!BN612)</f>
        <v/>
      </c>
      <c r="L612" s="193" t="str">
        <f t="shared" si="29"/>
        <v>--</v>
      </c>
      <c r="M612" s="16" t="str">
        <f>IF(ISBLANK(ToxData!BO612),"",ToxData!BO612)</f>
        <v/>
      </c>
      <c r="N612" s="16" t="str">
        <f>IF(ISBLANK(ToxData!AY612),"",ToxData!AY612)</f>
        <v/>
      </c>
      <c r="O612" s="16" t="str">
        <f>IF(ISBLANK(ToxData!AZ612),"",ToxData!AZ612)</f>
        <v/>
      </c>
    </row>
    <row r="613" spans="1:15" hidden="1">
      <c r="A613" t="str">
        <f>IF(ISBLANK(ToxData!B613),"",ToxData!B613)</f>
        <v>1314-13-2</v>
      </c>
      <c r="B613" s="94" t="str">
        <f>IF(ISBLANK(ToxData!C613),"",ToxData!C613)</f>
        <v>Zinc oxide</v>
      </c>
      <c r="E613" s="123" t="str">
        <f>IF(ISBLANK(ToxData!BD613),"",ToxData!BD613)</f>
        <v>--</v>
      </c>
      <c r="F613" s="193" t="str">
        <f t="shared" si="27"/>
        <v>--</v>
      </c>
      <c r="G613" s="124" t="str">
        <f>IF(ToxData!BE613="A", "A", IF(ToxData!BF613="--","--", IF(ToxData!BF613="","", ToxData!BF613)))</f>
        <v>--</v>
      </c>
      <c r="H613" s="123" t="str">
        <f>IF(ISBLANK(ToxData!BH613),"",ToxData!BH613)</f>
        <v>--</v>
      </c>
      <c r="I613" s="193" t="str">
        <f t="shared" si="28"/>
        <v>--</v>
      </c>
      <c r="J613" s="124" t="str">
        <f>IF(ToxData!BI613="A", "A", IF(ToxData!BJ613="--","--", IF(ToxData!BJ613="","", ToxData!BJ613)))</f>
        <v>--</v>
      </c>
      <c r="K613" s="120" t="str">
        <f>IF(ISBLANK(ToxData!BN613),"",ToxData!BN613)</f>
        <v/>
      </c>
      <c r="L613" s="193" t="str">
        <f t="shared" si="29"/>
        <v>--</v>
      </c>
      <c r="M613" s="16" t="str">
        <f>IF(ISBLANK(ToxData!BO613),"",ToxData!BO613)</f>
        <v/>
      </c>
      <c r="N613" s="16" t="str">
        <f>IF(ISBLANK(ToxData!AY613),"",ToxData!AY613)</f>
        <v/>
      </c>
      <c r="O613" s="16" t="str">
        <f>IF(ISBLANK(ToxData!AZ613),"",ToxData!AZ613)</f>
        <v/>
      </c>
    </row>
    <row r="614" spans="1:15">
      <c r="E614" s="32"/>
      <c r="F614" s="213"/>
      <c r="H614" s="32"/>
      <c r="I614" s="213"/>
      <c r="K614" s="32"/>
      <c r="L614" s="213"/>
    </row>
    <row r="615" spans="1:15">
      <c r="A615" s="28" t="s">
        <v>1116</v>
      </c>
      <c r="B615" s="41"/>
      <c r="C615" s="43"/>
      <c r="D615" s="43"/>
      <c r="E615" s="27"/>
      <c r="F615" s="214"/>
      <c r="G615" s="27"/>
      <c r="H615" s="27"/>
      <c r="I615" s="214"/>
      <c r="J615" s="27"/>
      <c r="K615" s="27"/>
      <c r="L615" s="214"/>
      <c r="M615" s="27"/>
      <c r="N615" s="27"/>
      <c r="O615" s="220">
        <f>SUM(O7:O613)</f>
        <v>261</v>
      </c>
    </row>
    <row r="616" spans="1:15" s="47" customFormat="1">
      <c r="A616" s="29" t="s">
        <v>1186</v>
      </c>
      <c r="B616" s="41"/>
      <c r="C616" s="43"/>
      <c r="D616" s="43"/>
      <c r="E616" s="27"/>
      <c r="F616" s="214"/>
      <c r="G616" s="27"/>
      <c r="H616" s="27"/>
      <c r="I616" s="214"/>
      <c r="J616" s="27"/>
      <c r="K616" s="27"/>
      <c r="L616" s="214"/>
      <c r="M616" s="27"/>
      <c r="N616" s="27"/>
      <c r="O616" s="220"/>
    </row>
    <row r="617" spans="1:15" s="47" customFormat="1">
      <c r="A617" s="29" t="s">
        <v>1364</v>
      </c>
      <c r="B617" s="41"/>
      <c r="C617" s="43"/>
      <c r="D617" s="43"/>
      <c r="E617" s="27"/>
      <c r="F617" s="214"/>
      <c r="G617" s="27"/>
      <c r="H617" s="27"/>
      <c r="I617" s="214"/>
      <c r="J617" s="27"/>
      <c r="K617" s="27"/>
      <c r="L617" s="214"/>
      <c r="M617" s="27"/>
      <c r="N617" s="27"/>
    </row>
    <row r="618" spans="1:15" s="47" customFormat="1">
      <c r="A618" s="29" t="s">
        <v>1365</v>
      </c>
      <c r="B618" s="41"/>
      <c r="C618" s="43"/>
      <c r="D618" s="43"/>
      <c r="E618" s="27"/>
      <c r="F618" s="214"/>
      <c r="G618" s="27"/>
      <c r="H618" s="27"/>
      <c r="I618" s="214"/>
      <c r="J618" s="27"/>
      <c r="K618" s="27"/>
      <c r="L618" s="214"/>
      <c r="M618" s="27"/>
      <c r="N618" s="27"/>
    </row>
    <row r="619" spans="1:15" s="47" customFormat="1">
      <c r="A619" s="29" t="s">
        <v>1187</v>
      </c>
      <c r="B619" s="41"/>
      <c r="C619" s="43"/>
      <c r="D619" s="43"/>
      <c r="E619" s="27"/>
      <c r="F619" s="214"/>
      <c r="G619" s="27"/>
      <c r="H619" s="27"/>
      <c r="I619" s="214"/>
      <c r="J619" s="27"/>
      <c r="K619" s="27"/>
      <c r="L619" s="214"/>
      <c r="M619" s="27"/>
      <c r="N619" s="27"/>
    </row>
    <row r="620" spans="1:15" s="47" customFormat="1">
      <c r="A620" s="63" t="s">
        <v>1188</v>
      </c>
      <c r="B620" s="97"/>
      <c r="C620" s="43"/>
      <c r="D620" s="43"/>
      <c r="E620" s="93"/>
      <c r="F620" s="214"/>
      <c r="G620" s="27"/>
      <c r="H620" s="27"/>
      <c r="I620" s="214"/>
      <c r="J620" s="27"/>
      <c r="K620" s="27"/>
      <c r="L620" s="214"/>
      <c r="M620" s="27"/>
      <c r="N620" s="27"/>
    </row>
    <row r="621" spans="1:15" s="47" customFormat="1">
      <c r="A621" s="63" t="s">
        <v>1311</v>
      </c>
      <c r="B621" s="97"/>
      <c r="C621" s="43"/>
      <c r="D621" s="43"/>
      <c r="E621" s="93"/>
      <c r="F621" s="214"/>
      <c r="G621" s="27"/>
      <c r="H621" s="27"/>
      <c r="I621" s="214"/>
      <c r="J621" s="27"/>
      <c r="K621" s="27"/>
      <c r="L621" s="214"/>
      <c r="M621" s="27"/>
      <c r="N621" s="27"/>
    </row>
    <row r="622" spans="1:15" s="47" customFormat="1">
      <c r="A622" s="106" t="s">
        <v>1312</v>
      </c>
      <c r="B622" s="97"/>
      <c r="C622" s="43"/>
      <c r="D622" s="43"/>
      <c r="E622" s="93"/>
      <c r="F622" s="214"/>
      <c r="G622" s="27"/>
      <c r="H622" s="27"/>
      <c r="I622" s="214"/>
      <c r="J622" s="27"/>
      <c r="K622" s="27"/>
      <c r="L622" s="214"/>
      <c r="M622" s="27"/>
      <c r="N622" s="27"/>
    </row>
    <row r="623" spans="1:15" s="47" customFormat="1">
      <c r="A623" s="106" t="s">
        <v>1313</v>
      </c>
      <c r="B623" s="97"/>
      <c r="C623" s="43"/>
      <c r="D623" s="43"/>
      <c r="E623" s="93"/>
      <c r="F623" s="214"/>
      <c r="G623" s="27"/>
      <c r="H623" s="27"/>
      <c r="I623" s="214"/>
      <c r="J623" s="27"/>
      <c r="K623" s="27"/>
      <c r="L623" s="214"/>
      <c r="M623" s="27"/>
      <c r="N623" s="27"/>
    </row>
    <row r="624" spans="1:15" s="47" customFormat="1">
      <c r="A624" s="63" t="s">
        <v>1189</v>
      </c>
      <c r="B624" s="97"/>
      <c r="C624" s="43"/>
      <c r="D624" s="43"/>
      <c r="E624" s="93"/>
      <c r="F624" s="214"/>
      <c r="G624" s="27"/>
      <c r="H624" s="27"/>
      <c r="I624" s="214"/>
      <c r="J624" s="27"/>
      <c r="K624" s="27"/>
      <c r="L624" s="214"/>
      <c r="M624" s="27"/>
      <c r="N624" s="27"/>
    </row>
    <row r="625" spans="1:14" s="47" customFormat="1">
      <c r="A625" s="63" t="s">
        <v>1190</v>
      </c>
      <c r="B625" s="97"/>
      <c r="C625" s="43"/>
      <c r="D625" s="43"/>
      <c r="E625" s="93"/>
      <c r="F625" s="214"/>
      <c r="G625" s="27"/>
      <c r="H625" s="27"/>
      <c r="I625" s="214"/>
      <c r="J625" s="27"/>
      <c r="K625" s="27"/>
      <c r="L625" s="214"/>
      <c r="M625" s="27"/>
      <c r="N625" s="27"/>
    </row>
    <row r="626" spans="1:14" s="47" customFormat="1">
      <c r="A626" s="63" t="s">
        <v>1191</v>
      </c>
      <c r="B626" s="97"/>
      <c r="C626" s="43"/>
      <c r="D626" s="43"/>
      <c r="E626" s="93"/>
      <c r="F626" s="214"/>
      <c r="G626" s="27"/>
      <c r="H626" s="27"/>
      <c r="I626" s="214"/>
      <c r="J626" s="27"/>
      <c r="K626" s="27"/>
      <c r="L626" s="214"/>
      <c r="M626" s="27"/>
      <c r="N626" s="27"/>
    </row>
    <row r="627" spans="1:14" s="47" customFormat="1">
      <c r="A627" s="29" t="s">
        <v>1192</v>
      </c>
      <c r="B627" s="41"/>
      <c r="C627" s="43"/>
      <c r="D627" s="43"/>
      <c r="E627" s="27"/>
      <c r="F627" s="214"/>
      <c r="G627" s="27"/>
      <c r="H627" s="27"/>
      <c r="I627" s="214"/>
      <c r="J627" s="27"/>
      <c r="K627" s="27"/>
      <c r="L627" s="214"/>
      <c r="M627" s="27"/>
      <c r="N627" s="27"/>
    </row>
    <row r="628" spans="1:14" s="47" customFormat="1">
      <c r="A628" s="29" t="s">
        <v>1193</v>
      </c>
      <c r="B628" s="41"/>
      <c r="C628" s="43"/>
      <c r="D628" s="43"/>
      <c r="E628" s="27"/>
      <c r="F628" s="214"/>
      <c r="G628" s="27"/>
      <c r="H628" s="27"/>
      <c r="I628" s="214"/>
      <c r="J628" s="27"/>
      <c r="K628" s="27"/>
      <c r="L628" s="214"/>
      <c r="M628" s="27"/>
      <c r="N628" s="27"/>
    </row>
    <row r="629" spans="1:14" s="47" customFormat="1">
      <c r="A629" s="29" t="s">
        <v>1194</v>
      </c>
      <c r="B629" s="41"/>
      <c r="C629" s="43"/>
      <c r="D629" s="43"/>
      <c r="E629" s="27"/>
      <c r="F629" s="214"/>
      <c r="G629" s="27"/>
      <c r="H629" s="27"/>
      <c r="I629" s="214"/>
      <c r="J629" s="27"/>
      <c r="K629" s="27"/>
      <c r="L629" s="214"/>
      <c r="M629" s="27"/>
      <c r="N629" s="27"/>
    </row>
    <row r="630" spans="1:14" s="47" customFormat="1">
      <c r="A630" s="29" t="s">
        <v>1195</v>
      </c>
      <c r="B630" s="41"/>
      <c r="C630" s="43"/>
      <c r="D630" s="43"/>
      <c r="E630" s="27"/>
      <c r="F630" s="214"/>
      <c r="G630" s="27"/>
      <c r="H630" s="27"/>
      <c r="I630" s="214"/>
      <c r="J630" s="27"/>
      <c r="K630" s="27"/>
      <c r="L630" s="214"/>
      <c r="M630" s="27"/>
      <c r="N630" s="27"/>
    </row>
    <row r="631" spans="1:14" s="47" customFormat="1">
      <c r="A631" s="63" t="s">
        <v>1371</v>
      </c>
      <c r="B631" s="97"/>
      <c r="C631" s="43"/>
      <c r="D631" s="43"/>
      <c r="E631" s="27"/>
      <c r="F631" s="214"/>
      <c r="G631" s="27"/>
      <c r="H631" s="27"/>
      <c r="I631" s="214"/>
      <c r="J631" s="27"/>
      <c r="K631" s="27"/>
      <c r="L631" s="214"/>
      <c r="M631" s="27"/>
      <c r="N631" s="27"/>
    </row>
    <row r="632" spans="1:14">
      <c r="A632" s="63"/>
      <c r="B632" s="48"/>
    </row>
    <row r="633" spans="1:14">
      <c r="A633" s="62" t="s">
        <v>1117</v>
      </c>
      <c r="B633" s="48"/>
    </row>
    <row r="634" spans="1:14">
      <c r="A634" s="63" t="s">
        <v>1388</v>
      </c>
      <c r="B634" s="48"/>
    </row>
    <row r="635" spans="1:14">
      <c r="A635" s="139" t="s">
        <v>1391</v>
      </c>
      <c r="B635" s="48"/>
    </row>
    <row r="636" spans="1:14">
      <c r="A636" s="63" t="s">
        <v>1462</v>
      </c>
      <c r="B636" s="48"/>
    </row>
    <row r="637" spans="1:14">
      <c r="A637" s="63" t="s">
        <v>1463</v>
      </c>
      <c r="B637" s="48"/>
    </row>
    <row r="638" spans="1:14">
      <c r="A638" s="63" t="s">
        <v>1118</v>
      </c>
      <c r="B638" s="48"/>
    </row>
    <row r="639" spans="1:14">
      <c r="A639" s="63" t="s">
        <v>1119</v>
      </c>
      <c r="B639" s="48"/>
    </row>
    <row r="640" spans="1:14">
      <c r="A640" s="29" t="s">
        <v>1120</v>
      </c>
    </row>
    <row r="641" spans="1:1">
      <c r="A641" s="29" t="s">
        <v>1121</v>
      </c>
    </row>
    <row r="642" spans="1:1">
      <c r="A642" s="29" t="s">
        <v>1122</v>
      </c>
    </row>
    <row r="643" spans="1:1">
      <c r="A643" s="29" t="s">
        <v>1123</v>
      </c>
    </row>
    <row r="644" spans="1:1">
      <c r="A644" s="29" t="s">
        <v>1124</v>
      </c>
    </row>
    <row r="645" spans="1:1">
      <c r="A645" s="29" t="s">
        <v>1375</v>
      </c>
    </row>
    <row r="646" spans="1:1">
      <c r="A646" s="29" t="s">
        <v>1125</v>
      </c>
    </row>
    <row r="647" spans="1:1">
      <c r="A647" s="30"/>
    </row>
    <row r="648" spans="1:1">
      <c r="A648" s="30"/>
    </row>
    <row r="649" spans="1:1">
      <c r="A649" s="31"/>
    </row>
    <row r="650" spans="1:1">
      <c r="A650" s="31"/>
    </row>
    <row r="651" spans="1:1">
      <c r="A651" s="30"/>
    </row>
  </sheetData>
  <autoFilter ref="A6:O613" xr:uid="{00000000-0009-0000-0000-000002000000}">
    <filterColumn colId="14">
      <customFilters>
        <customFilter operator="notEqual" val=" "/>
      </customFilters>
    </filterColumn>
  </autoFilter>
  <mergeCells count="4">
    <mergeCell ref="E4:M4"/>
    <mergeCell ref="E5:G5"/>
    <mergeCell ref="H5:J5"/>
    <mergeCell ref="K5:M5"/>
  </mergeCells>
  <pageMargins left="0.7" right="0.7" top="0.75" bottom="0.75" header="0.3" footer="0.3"/>
  <pageSetup scale="38"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71A57-1D9F-4AC6-BF6A-62BC1ED88D05}">
  <dimension ref="A1:E262"/>
  <sheetViews>
    <sheetView tabSelected="1" workbookViewId="0">
      <pane ySplit="1" topLeftCell="A2" activePane="bottomLeft" state="frozen"/>
      <selection pane="bottomLeft" activeCell="C2" sqref="C2:E262"/>
    </sheetView>
  </sheetViews>
  <sheetFormatPr defaultRowHeight="14.4"/>
  <cols>
    <col min="1" max="1" width="32.109375" style="311" customWidth="1"/>
    <col min="2" max="2" width="60.6640625" bestFit="1" customWidth="1"/>
    <col min="3" max="3" width="14.21875" style="311" bestFit="1" customWidth="1"/>
    <col min="4" max="4" width="17.6640625" style="311" bestFit="1" customWidth="1"/>
    <col min="5" max="5" width="11.5546875" style="311" bestFit="1" customWidth="1"/>
  </cols>
  <sheetData>
    <row r="1" spans="1:5" s="189" customFormat="1">
      <c r="A1" s="310" t="s">
        <v>1504</v>
      </c>
      <c r="B1" s="189" t="s">
        <v>1505</v>
      </c>
      <c r="C1" s="314" t="s">
        <v>1506</v>
      </c>
      <c r="D1" s="314" t="s">
        <v>1507</v>
      </c>
      <c r="E1" s="314" t="s">
        <v>1508</v>
      </c>
    </row>
    <row r="2" spans="1:5">
      <c r="A2" s="311" t="s">
        <v>22</v>
      </c>
      <c r="B2" t="s">
        <v>23</v>
      </c>
      <c r="C2" s="406">
        <v>0.45500000000000002</v>
      </c>
      <c r="D2" s="406">
        <v>140</v>
      </c>
      <c r="E2" s="406">
        <v>470</v>
      </c>
    </row>
    <row r="3" spans="1:5">
      <c r="A3" s="311" t="s">
        <v>26</v>
      </c>
      <c r="B3" t="s">
        <v>27</v>
      </c>
      <c r="C3" s="406">
        <v>0.05</v>
      </c>
      <c r="D3" s="406" t="s">
        <v>1438</v>
      </c>
      <c r="E3" s="406"/>
    </row>
    <row r="4" spans="1:5">
      <c r="A4" s="311" t="s">
        <v>28</v>
      </c>
      <c r="B4" t="s">
        <v>29</v>
      </c>
      <c r="C4" s="406" t="s">
        <v>1438</v>
      </c>
      <c r="D4" s="406">
        <v>31000</v>
      </c>
      <c r="E4" s="406">
        <v>62000</v>
      </c>
    </row>
    <row r="5" spans="1:5">
      <c r="A5" s="311" t="s">
        <v>30</v>
      </c>
      <c r="B5" t="s">
        <v>31</v>
      </c>
      <c r="C5" s="406" t="s">
        <v>1438</v>
      </c>
      <c r="D5" s="406">
        <v>60</v>
      </c>
      <c r="E5" s="406"/>
    </row>
    <row r="6" spans="1:5">
      <c r="A6" s="311" t="s">
        <v>34</v>
      </c>
      <c r="B6" t="s">
        <v>35</v>
      </c>
      <c r="C6" s="406" t="s">
        <v>1438</v>
      </c>
      <c r="D6" s="406">
        <v>0.35</v>
      </c>
      <c r="E6" s="406">
        <v>6.9</v>
      </c>
    </row>
    <row r="7" spans="1:5">
      <c r="A7" s="311" t="s">
        <v>37</v>
      </c>
      <c r="B7" t="s">
        <v>38</v>
      </c>
      <c r="C7" s="406">
        <v>0.01</v>
      </c>
      <c r="D7" s="406">
        <v>6</v>
      </c>
      <c r="E7" s="406"/>
    </row>
    <row r="8" spans="1:5">
      <c r="A8" s="311" t="s">
        <v>39</v>
      </c>
      <c r="B8" t="s">
        <v>40</v>
      </c>
      <c r="C8" s="406" t="s">
        <v>1438</v>
      </c>
      <c r="D8" s="406">
        <v>1</v>
      </c>
      <c r="E8" s="406">
        <v>6000</v>
      </c>
    </row>
    <row r="9" spans="1:5">
      <c r="A9" s="311" t="s">
        <v>41</v>
      </c>
      <c r="B9" t="s">
        <v>42</v>
      </c>
      <c r="C9" s="406">
        <v>1.47E-2</v>
      </c>
      <c r="D9" s="406">
        <v>5</v>
      </c>
      <c r="E9" s="406">
        <v>220</v>
      </c>
    </row>
    <row r="10" spans="1:5">
      <c r="A10" s="311" t="s">
        <v>47</v>
      </c>
      <c r="B10" t="s">
        <v>48</v>
      </c>
      <c r="C10" s="406">
        <v>2.04E-4</v>
      </c>
      <c r="D10" s="406" t="s">
        <v>1438</v>
      </c>
      <c r="E10" s="406"/>
    </row>
    <row r="11" spans="1:5">
      <c r="A11" s="311" t="s">
        <v>49</v>
      </c>
      <c r="B11" t="s">
        <v>50</v>
      </c>
      <c r="C11" s="406">
        <v>0.16700000000000001</v>
      </c>
      <c r="D11" s="406">
        <v>1</v>
      </c>
      <c r="E11" s="406"/>
    </row>
    <row r="12" spans="1:5">
      <c r="A12" s="311" t="s">
        <v>51</v>
      </c>
      <c r="B12" t="s">
        <v>1267</v>
      </c>
      <c r="C12" s="406" t="s">
        <v>1438</v>
      </c>
      <c r="D12" s="406">
        <v>5</v>
      </c>
      <c r="E12" s="406"/>
    </row>
    <row r="13" spans="1:5">
      <c r="A13" s="311" t="s">
        <v>76</v>
      </c>
      <c r="B13" t="s">
        <v>77</v>
      </c>
      <c r="C13" s="406" t="s">
        <v>1438</v>
      </c>
      <c r="D13" s="406">
        <v>500</v>
      </c>
      <c r="E13" s="406">
        <v>1200</v>
      </c>
    </row>
    <row r="14" spans="1:5">
      <c r="A14" s="311" t="s">
        <v>84</v>
      </c>
      <c r="B14" t="s">
        <v>85</v>
      </c>
      <c r="C14" s="406">
        <v>0.625</v>
      </c>
      <c r="D14" s="406">
        <v>1</v>
      </c>
      <c r="E14" s="406"/>
    </row>
    <row r="15" spans="1:5">
      <c r="A15" s="311" t="s">
        <v>91</v>
      </c>
      <c r="B15" t="s">
        <v>92</v>
      </c>
      <c r="C15" s="406" t="s">
        <v>1438</v>
      </c>
      <c r="D15" s="406">
        <v>0.2</v>
      </c>
      <c r="E15" s="406"/>
    </row>
    <row r="16" spans="1:5">
      <c r="A16" s="311" t="s">
        <v>93</v>
      </c>
      <c r="B16" t="s">
        <v>94</v>
      </c>
      <c r="C16" s="406">
        <v>0.14099999999999999</v>
      </c>
      <c r="D16" s="406" t="s">
        <v>1438</v>
      </c>
      <c r="E16" s="406"/>
    </row>
    <row r="17" spans="1:5">
      <c r="A17" s="311" t="s">
        <v>95</v>
      </c>
      <c r="B17" t="s">
        <v>1268</v>
      </c>
      <c r="C17" s="406">
        <v>2.33E-4</v>
      </c>
      <c r="D17" s="406">
        <v>1.4999999999999999E-2</v>
      </c>
      <c r="E17" s="406">
        <v>0.2</v>
      </c>
    </row>
    <row r="18" spans="1:5">
      <c r="A18" s="311" t="s">
        <v>96</v>
      </c>
      <c r="B18" t="s">
        <v>97</v>
      </c>
      <c r="C18" s="406" t="s">
        <v>1438</v>
      </c>
      <c r="D18" s="406">
        <v>1.4999999999999999E-2</v>
      </c>
      <c r="E18" s="406">
        <v>0.2</v>
      </c>
    </row>
    <row r="19" spans="1:5">
      <c r="A19" s="311" t="s">
        <v>98</v>
      </c>
      <c r="B19" t="s">
        <v>99</v>
      </c>
      <c r="C19" s="406">
        <v>4.3499999999999999E-6</v>
      </c>
      <c r="D19" s="406" t="s">
        <v>1438</v>
      </c>
      <c r="E19" s="406"/>
    </row>
    <row r="20" spans="1:5">
      <c r="A20" s="311" t="s">
        <v>108</v>
      </c>
      <c r="B20" t="s">
        <v>109</v>
      </c>
      <c r="C20" s="406">
        <v>3.2300000000000002E-2</v>
      </c>
      <c r="D20" s="406" t="s">
        <v>1438</v>
      </c>
      <c r="E20" s="406"/>
    </row>
    <row r="21" spans="1:5">
      <c r="A21" s="311" t="s">
        <v>111</v>
      </c>
      <c r="B21" t="s">
        <v>112</v>
      </c>
      <c r="C21" s="406">
        <v>0.128</v>
      </c>
      <c r="D21" s="406">
        <v>3</v>
      </c>
      <c r="E21" s="406">
        <v>29</v>
      </c>
    </row>
    <row r="22" spans="1:5">
      <c r="A22" s="311" t="s">
        <v>113</v>
      </c>
      <c r="B22" t="s">
        <v>114</v>
      </c>
      <c r="C22" s="406">
        <v>7.1400000000000002E-6</v>
      </c>
      <c r="D22" s="406" t="s">
        <v>1438</v>
      </c>
      <c r="E22" s="406"/>
    </row>
    <row r="23" spans="1:5">
      <c r="A23" s="311" t="s">
        <v>125</v>
      </c>
      <c r="B23" t="s">
        <v>126</v>
      </c>
      <c r="C23" s="406">
        <v>2.0400000000000001E-2</v>
      </c>
      <c r="D23" s="406">
        <v>1</v>
      </c>
      <c r="E23" s="406">
        <v>240</v>
      </c>
    </row>
    <row r="24" spans="1:5">
      <c r="A24" s="311" t="s">
        <v>129</v>
      </c>
      <c r="B24" t="s">
        <v>1270</v>
      </c>
      <c r="C24" s="406">
        <v>4.17E-4</v>
      </c>
      <c r="D24" s="406">
        <v>7.0000000000000001E-3</v>
      </c>
      <c r="E24" s="406">
        <v>0.02</v>
      </c>
    </row>
    <row r="25" spans="1:5">
      <c r="A25" s="311" t="s">
        <v>136</v>
      </c>
      <c r="B25" t="s">
        <v>1509</v>
      </c>
      <c r="C25" s="406">
        <v>1.41E-3</v>
      </c>
      <c r="D25" s="406" t="s">
        <v>1438</v>
      </c>
      <c r="E25" s="406">
        <v>120</v>
      </c>
    </row>
    <row r="26" spans="1:5">
      <c r="A26" s="311" t="s">
        <v>137</v>
      </c>
      <c r="B26" t="s">
        <v>1510</v>
      </c>
      <c r="C26" s="406">
        <v>7.6899999999999999E-5</v>
      </c>
      <c r="D26" s="406" t="s">
        <v>1438</v>
      </c>
      <c r="E26" s="406">
        <v>1.4</v>
      </c>
    </row>
    <row r="27" spans="1:5">
      <c r="A27" s="311" t="s">
        <v>141</v>
      </c>
      <c r="B27" t="s">
        <v>1511</v>
      </c>
      <c r="C27" s="406">
        <v>0.41699999999999998</v>
      </c>
      <c r="D27" s="406" t="s">
        <v>1438</v>
      </c>
      <c r="E27" s="406"/>
    </row>
    <row r="28" spans="1:5">
      <c r="A28" s="311" t="s">
        <v>148</v>
      </c>
      <c r="B28" t="s">
        <v>149</v>
      </c>
      <c r="C28" s="406">
        <v>0.90900000000000003</v>
      </c>
      <c r="D28" s="406" t="s">
        <v>1438</v>
      </c>
      <c r="E28" s="406"/>
    </row>
    <row r="29" spans="1:5">
      <c r="A29" s="311" t="s">
        <v>150</v>
      </c>
      <c r="B29" t="s">
        <v>151</v>
      </c>
      <c r="C29" s="406" t="s">
        <v>1438</v>
      </c>
      <c r="D29" s="406">
        <v>5</v>
      </c>
      <c r="E29" s="406">
        <v>190</v>
      </c>
    </row>
    <row r="30" spans="1:5">
      <c r="A30" s="311" t="s">
        <v>152</v>
      </c>
      <c r="B30" t="s">
        <v>1512</v>
      </c>
      <c r="C30" s="406">
        <v>0.47599999999999998</v>
      </c>
      <c r="D30" s="406">
        <v>100</v>
      </c>
      <c r="E30" s="406">
        <v>5000</v>
      </c>
    </row>
    <row r="31" spans="1:5">
      <c r="A31" s="311" t="s">
        <v>156</v>
      </c>
      <c r="B31" t="s">
        <v>157</v>
      </c>
      <c r="C31" s="406">
        <v>3.3000000000000002E-2</v>
      </c>
      <c r="D31" s="406">
        <v>2</v>
      </c>
      <c r="E31" s="406">
        <v>660</v>
      </c>
    </row>
    <row r="32" spans="1:5">
      <c r="A32" s="311" t="s">
        <v>158</v>
      </c>
      <c r="B32" t="s">
        <v>159</v>
      </c>
      <c r="C32" s="406" t="s">
        <v>1438</v>
      </c>
      <c r="D32" s="406">
        <v>5000</v>
      </c>
      <c r="E32" s="406">
        <v>5000</v>
      </c>
    </row>
    <row r="33" spans="1:5">
      <c r="A33" s="311" t="s">
        <v>166</v>
      </c>
      <c r="B33" t="s">
        <v>1513</v>
      </c>
      <c r="C33" s="406" t="s">
        <v>1438</v>
      </c>
      <c r="D33" s="406">
        <v>30000</v>
      </c>
      <c r="E33" s="406"/>
    </row>
    <row r="34" spans="1:5">
      <c r="A34" s="311" t="s">
        <v>176</v>
      </c>
      <c r="B34" t="s">
        <v>1272</v>
      </c>
      <c r="C34" s="406">
        <v>5.5599999999999996E-4</v>
      </c>
      <c r="D34" s="406">
        <v>0.01</v>
      </c>
      <c r="E34" s="406">
        <v>0.03</v>
      </c>
    </row>
    <row r="35" spans="1:5">
      <c r="A35" s="311" t="s">
        <v>179</v>
      </c>
      <c r="B35" t="s">
        <v>180</v>
      </c>
      <c r="C35" s="406" t="s">
        <v>1438</v>
      </c>
      <c r="D35" s="406">
        <v>2.2000000000000002</v>
      </c>
      <c r="E35" s="406">
        <v>50</v>
      </c>
    </row>
    <row r="36" spans="1:5">
      <c r="A36" s="311" t="s">
        <v>186</v>
      </c>
      <c r="B36" t="s">
        <v>187</v>
      </c>
      <c r="C36" s="406" t="s">
        <v>1438</v>
      </c>
      <c r="D36" s="406">
        <v>800</v>
      </c>
      <c r="E36" s="406">
        <v>6200</v>
      </c>
    </row>
    <row r="37" spans="1:5">
      <c r="A37" s="311" t="s">
        <v>188</v>
      </c>
      <c r="B37" t="s">
        <v>189</v>
      </c>
      <c r="C37" s="406">
        <v>0.16700000000000001</v>
      </c>
      <c r="D37" s="406">
        <v>100</v>
      </c>
      <c r="E37" s="406">
        <v>1900</v>
      </c>
    </row>
    <row r="38" spans="1:5">
      <c r="A38" s="311" t="s">
        <v>190</v>
      </c>
      <c r="B38" t="s">
        <v>191</v>
      </c>
      <c r="C38" s="406" t="s">
        <v>1438</v>
      </c>
      <c r="D38" s="406">
        <v>10</v>
      </c>
      <c r="E38" s="406">
        <v>660</v>
      </c>
    </row>
    <row r="39" spans="1:5">
      <c r="A39" s="311" t="s">
        <v>201</v>
      </c>
      <c r="B39" t="s">
        <v>202</v>
      </c>
      <c r="C39" s="406">
        <v>0.01</v>
      </c>
      <c r="D39" s="406">
        <v>0.7</v>
      </c>
      <c r="E39" s="406">
        <v>0.7</v>
      </c>
    </row>
    <row r="40" spans="1:5">
      <c r="A40" s="311" t="s">
        <v>209</v>
      </c>
      <c r="B40" t="s">
        <v>210</v>
      </c>
      <c r="C40" s="406">
        <v>0.04</v>
      </c>
      <c r="D40" s="406" t="s">
        <v>1438</v>
      </c>
      <c r="E40" s="406"/>
    </row>
    <row r="41" spans="1:5">
      <c r="A41" s="311" t="s">
        <v>211</v>
      </c>
      <c r="B41" t="s">
        <v>212</v>
      </c>
      <c r="C41" s="406" t="s">
        <v>1438</v>
      </c>
      <c r="D41" s="406">
        <v>0.15</v>
      </c>
      <c r="E41" s="406">
        <v>170</v>
      </c>
    </row>
    <row r="42" spans="1:5">
      <c r="A42" s="311" t="s">
        <v>213</v>
      </c>
      <c r="B42" t="s">
        <v>214</v>
      </c>
      <c r="C42" s="406" t="s">
        <v>1438</v>
      </c>
      <c r="D42" s="406">
        <v>0.6</v>
      </c>
      <c r="E42" s="406">
        <v>2.8</v>
      </c>
    </row>
    <row r="43" spans="1:5">
      <c r="A43" s="311" t="s">
        <v>217</v>
      </c>
      <c r="B43" t="s">
        <v>218</v>
      </c>
      <c r="C43" s="406" t="s">
        <v>1438</v>
      </c>
      <c r="D43" s="406">
        <v>0.03</v>
      </c>
      <c r="E43" s="406"/>
    </row>
    <row r="44" spans="1:5">
      <c r="A44" s="311" t="s">
        <v>223</v>
      </c>
      <c r="B44" t="s">
        <v>224</v>
      </c>
      <c r="C44" s="406" t="s">
        <v>1438</v>
      </c>
      <c r="D44" s="406">
        <v>50</v>
      </c>
      <c r="E44" s="406"/>
    </row>
    <row r="45" spans="1:5">
      <c r="A45" s="311" t="s">
        <v>237</v>
      </c>
      <c r="B45" t="s">
        <v>238</v>
      </c>
      <c r="C45" s="406" t="s">
        <v>1438</v>
      </c>
      <c r="D45" s="406">
        <v>50000</v>
      </c>
      <c r="E45" s="406"/>
    </row>
    <row r="46" spans="1:5">
      <c r="A46" s="311" t="s">
        <v>239</v>
      </c>
      <c r="B46" t="s">
        <v>240</v>
      </c>
      <c r="C46" s="406" t="s">
        <v>1438</v>
      </c>
      <c r="D46" s="406">
        <v>50000</v>
      </c>
      <c r="E46" s="406"/>
    </row>
    <row r="47" spans="1:5">
      <c r="A47" s="311" t="s">
        <v>241</v>
      </c>
      <c r="B47" t="s">
        <v>242</v>
      </c>
      <c r="C47" s="406" t="s">
        <v>1438</v>
      </c>
      <c r="D47" s="406">
        <v>30000</v>
      </c>
      <c r="E47" s="406">
        <v>40000</v>
      </c>
    </row>
    <row r="48" spans="1:5">
      <c r="A48" s="311" t="s">
        <v>243</v>
      </c>
      <c r="B48" t="s">
        <v>244</v>
      </c>
      <c r="C48" s="406"/>
      <c r="D48" s="406">
        <v>300</v>
      </c>
      <c r="E48" s="406">
        <v>490</v>
      </c>
    </row>
    <row r="49" spans="1:5">
      <c r="A49" s="311" t="s">
        <v>245</v>
      </c>
      <c r="B49" t="s">
        <v>246</v>
      </c>
      <c r="C49" s="406" t="s">
        <v>1438</v>
      </c>
      <c r="D49" s="406">
        <v>90</v>
      </c>
      <c r="E49" s="406">
        <v>1000</v>
      </c>
    </row>
    <row r="50" spans="1:5">
      <c r="A50" s="311" t="s">
        <v>257</v>
      </c>
      <c r="B50" t="s">
        <v>1514</v>
      </c>
      <c r="C50" s="406">
        <v>0.217</v>
      </c>
      <c r="D50" s="406" t="s">
        <v>1438</v>
      </c>
      <c r="E50" s="406"/>
    </row>
    <row r="51" spans="1:5">
      <c r="A51" s="311" t="s">
        <v>259</v>
      </c>
      <c r="B51" t="s">
        <v>260</v>
      </c>
      <c r="C51" s="406" t="s">
        <v>1438</v>
      </c>
      <c r="D51" s="406">
        <v>0.4</v>
      </c>
      <c r="E51" s="406">
        <v>29</v>
      </c>
    </row>
    <row r="52" spans="1:5">
      <c r="A52" s="311" t="s">
        <v>261</v>
      </c>
      <c r="B52" t="s">
        <v>262</v>
      </c>
      <c r="C52" s="406">
        <v>3.3300000000000001E-3</v>
      </c>
      <c r="D52" s="406">
        <v>20</v>
      </c>
      <c r="E52" s="406"/>
    </row>
    <row r="53" spans="1:5">
      <c r="A53" s="311" t="s">
        <v>265</v>
      </c>
      <c r="B53" t="s">
        <v>1515</v>
      </c>
      <c r="C53" s="406">
        <v>1.2999999999999999E-2</v>
      </c>
      <c r="D53" s="406" t="s">
        <v>1438</v>
      </c>
      <c r="E53" s="406"/>
    </row>
    <row r="54" spans="1:5">
      <c r="A54" s="311" t="s">
        <v>271</v>
      </c>
      <c r="B54" t="s">
        <v>272</v>
      </c>
      <c r="C54" s="406">
        <v>8.3300000000000005E-5</v>
      </c>
      <c r="D54" s="406">
        <v>5.0000000000000001E-3</v>
      </c>
      <c r="E54" s="406">
        <v>0.3</v>
      </c>
    </row>
    <row r="55" spans="1:5">
      <c r="A55" s="311" t="s">
        <v>271</v>
      </c>
      <c r="B55" t="s">
        <v>1516</v>
      </c>
      <c r="C55" s="406">
        <v>8.3300000000000005E-5</v>
      </c>
      <c r="D55" s="406">
        <v>5.0000000000000001E-3</v>
      </c>
      <c r="E55" s="406">
        <v>5.0000000000000001E-3</v>
      </c>
    </row>
    <row r="56" spans="1:5">
      <c r="A56" s="311" t="s">
        <v>277</v>
      </c>
      <c r="B56" t="s">
        <v>1273</v>
      </c>
      <c r="C56" s="406"/>
      <c r="D56" s="406">
        <v>0.1</v>
      </c>
      <c r="E56" s="406"/>
    </row>
    <row r="57" spans="1:5">
      <c r="B57" t="s">
        <v>278</v>
      </c>
      <c r="C57" s="406">
        <v>1.6100000000000001E-3</v>
      </c>
      <c r="D57" s="406" t="s">
        <v>1438</v>
      </c>
      <c r="E57" s="406"/>
    </row>
    <row r="58" spans="1:5">
      <c r="A58" s="311" t="s">
        <v>279</v>
      </c>
      <c r="B58" t="s">
        <v>1274</v>
      </c>
      <c r="C58" s="406" t="s">
        <v>1438</v>
      </c>
      <c r="D58" s="406" t="s">
        <v>1438</v>
      </c>
      <c r="E58" s="406">
        <v>100</v>
      </c>
    </row>
    <row r="59" spans="1:5">
      <c r="A59" s="311" t="s">
        <v>281</v>
      </c>
      <c r="B59" t="s">
        <v>1517</v>
      </c>
      <c r="C59" s="406">
        <v>2.3300000000000001E-2</v>
      </c>
      <c r="D59" s="406" t="s">
        <v>1438</v>
      </c>
      <c r="E59" s="406"/>
    </row>
    <row r="60" spans="1:5">
      <c r="A60" s="311" t="s">
        <v>283</v>
      </c>
      <c r="B60" t="s">
        <v>1518</v>
      </c>
      <c r="C60" s="406" t="s">
        <v>1438</v>
      </c>
      <c r="D60" s="406">
        <v>600</v>
      </c>
      <c r="E60" s="406"/>
    </row>
    <row r="61" spans="1:5">
      <c r="A61" s="311" t="s">
        <v>292</v>
      </c>
      <c r="B61" t="s">
        <v>293</v>
      </c>
      <c r="C61" s="406">
        <v>1.5900000000000001E-2</v>
      </c>
      <c r="D61" s="406" t="s">
        <v>1438</v>
      </c>
      <c r="E61" s="406"/>
    </row>
    <row r="62" spans="1:5">
      <c r="A62" s="311" t="s">
        <v>294</v>
      </c>
      <c r="B62" t="s">
        <v>295</v>
      </c>
      <c r="C62" s="406" t="s">
        <v>1438</v>
      </c>
      <c r="D62" s="406">
        <v>0.8</v>
      </c>
      <c r="E62" s="406">
        <v>340</v>
      </c>
    </row>
    <row r="63" spans="1:5">
      <c r="A63" s="311" t="s">
        <v>296</v>
      </c>
      <c r="B63" t="s">
        <v>297</v>
      </c>
      <c r="C63" s="406" t="s">
        <v>1438</v>
      </c>
      <c r="D63" s="406">
        <v>6000</v>
      </c>
      <c r="E63" s="406"/>
    </row>
    <row r="64" spans="1:5">
      <c r="A64" s="311" t="s">
        <v>1266</v>
      </c>
      <c r="B64" t="s">
        <v>318</v>
      </c>
      <c r="C64" s="406">
        <v>1.03E-2</v>
      </c>
      <c r="D64" s="406" t="s">
        <v>1438</v>
      </c>
      <c r="E64" s="406"/>
    </row>
    <row r="65" spans="1:5">
      <c r="A65" s="311" t="s">
        <v>319</v>
      </c>
      <c r="B65" t="s">
        <v>320</v>
      </c>
      <c r="C65" s="406">
        <v>0.152</v>
      </c>
      <c r="D65" s="406" t="s">
        <v>1438</v>
      </c>
      <c r="E65" s="406"/>
    </row>
    <row r="66" spans="1:5">
      <c r="A66" s="311" t="s">
        <v>321</v>
      </c>
      <c r="B66" t="s">
        <v>322</v>
      </c>
      <c r="C66" s="406">
        <v>9.0899999999999998E-4</v>
      </c>
      <c r="D66" s="406" t="s">
        <v>1438</v>
      </c>
      <c r="E66" s="406"/>
    </row>
    <row r="67" spans="1:5">
      <c r="A67" s="311" t="s">
        <v>325</v>
      </c>
      <c r="B67" t="s">
        <v>326</v>
      </c>
      <c r="C67" s="406" t="s">
        <v>1438</v>
      </c>
      <c r="D67" s="406" t="s">
        <v>1438</v>
      </c>
      <c r="E67" s="406">
        <v>10</v>
      </c>
    </row>
    <row r="68" spans="1:5">
      <c r="A68" s="311" t="s">
        <v>332</v>
      </c>
      <c r="B68" t="s">
        <v>333</v>
      </c>
      <c r="C68" s="406">
        <v>1.6699999999999999E-4</v>
      </c>
      <c r="D68" s="406">
        <v>0.2</v>
      </c>
      <c r="E68" s="406">
        <v>1.9</v>
      </c>
    </row>
    <row r="69" spans="1:5">
      <c r="A69" s="311" t="s">
        <v>229</v>
      </c>
      <c r="B69" t="s">
        <v>1519</v>
      </c>
      <c r="C69" s="406">
        <v>9.0899999999999995E-2</v>
      </c>
      <c r="D69" s="406">
        <v>60</v>
      </c>
      <c r="E69" s="406">
        <v>12000</v>
      </c>
    </row>
    <row r="70" spans="1:5">
      <c r="A70" s="311" t="s">
        <v>338</v>
      </c>
      <c r="B70" t="s">
        <v>339</v>
      </c>
      <c r="C70" s="406">
        <v>2.9399999999999999E-3</v>
      </c>
      <c r="D70" s="406" t="s">
        <v>1438</v>
      </c>
      <c r="E70" s="406"/>
    </row>
    <row r="71" spans="1:5">
      <c r="A71" s="311" t="s">
        <v>344</v>
      </c>
      <c r="B71" t="s">
        <v>345</v>
      </c>
      <c r="C71" s="406">
        <v>0.625</v>
      </c>
      <c r="D71" s="406" t="s">
        <v>1438</v>
      </c>
      <c r="E71" s="406"/>
    </row>
    <row r="72" spans="1:5">
      <c r="A72" s="311" t="s">
        <v>235</v>
      </c>
      <c r="B72" t="s">
        <v>1520</v>
      </c>
      <c r="C72" s="406" t="s">
        <v>1438</v>
      </c>
      <c r="D72" s="406" t="s">
        <v>1438</v>
      </c>
      <c r="E72" s="406">
        <v>790</v>
      </c>
    </row>
    <row r="73" spans="1:5">
      <c r="A73" s="311" t="s">
        <v>346</v>
      </c>
      <c r="B73" t="s">
        <v>347</v>
      </c>
      <c r="C73" s="406">
        <v>100</v>
      </c>
      <c r="D73" s="406">
        <v>600</v>
      </c>
      <c r="E73" s="406">
        <v>2100</v>
      </c>
    </row>
    <row r="74" spans="1:5">
      <c r="A74" s="311" t="s">
        <v>350</v>
      </c>
      <c r="B74" t="s">
        <v>351</v>
      </c>
      <c r="C74" s="406" t="s">
        <v>1438</v>
      </c>
      <c r="D74" s="406">
        <v>4</v>
      </c>
      <c r="E74" s="406">
        <v>230</v>
      </c>
    </row>
    <row r="75" spans="1:5">
      <c r="A75" s="311" t="s">
        <v>352</v>
      </c>
      <c r="B75" t="s">
        <v>353</v>
      </c>
      <c r="C75" s="406">
        <v>0.25</v>
      </c>
      <c r="D75" s="406">
        <v>32</v>
      </c>
      <c r="E75" s="406">
        <v>36</v>
      </c>
    </row>
    <row r="76" spans="1:5">
      <c r="A76" s="311" t="s">
        <v>354</v>
      </c>
      <c r="B76" t="s">
        <v>355</v>
      </c>
      <c r="C76" s="406" t="s">
        <v>1438</v>
      </c>
      <c r="D76" s="406">
        <v>0.54</v>
      </c>
      <c r="E76" s="406">
        <v>18</v>
      </c>
    </row>
    <row r="77" spans="1:5">
      <c r="A77" s="311" t="s">
        <v>360</v>
      </c>
      <c r="B77" t="s">
        <v>361</v>
      </c>
      <c r="C77" s="406">
        <v>2.1699999999999999E-4</v>
      </c>
      <c r="D77" s="406" t="s">
        <v>1438</v>
      </c>
      <c r="E77" s="406"/>
    </row>
    <row r="78" spans="1:5">
      <c r="B78" t="s">
        <v>362</v>
      </c>
      <c r="C78" s="406">
        <v>0.1</v>
      </c>
      <c r="D78" s="406">
        <v>5</v>
      </c>
      <c r="E78" s="406"/>
    </row>
    <row r="79" spans="1:5">
      <c r="A79" s="311" t="s">
        <v>363</v>
      </c>
      <c r="B79" t="s">
        <v>364</v>
      </c>
      <c r="C79" s="406" t="s">
        <v>1438</v>
      </c>
      <c r="D79" s="406">
        <v>0.2</v>
      </c>
      <c r="E79" s="406"/>
    </row>
    <row r="80" spans="1:5">
      <c r="A80" s="311" t="s">
        <v>369</v>
      </c>
      <c r="B80" t="s">
        <v>370</v>
      </c>
      <c r="C80" s="406" t="s">
        <v>1438</v>
      </c>
      <c r="D80" s="406">
        <v>0.1</v>
      </c>
      <c r="E80" s="406"/>
    </row>
    <row r="81" spans="1:5">
      <c r="A81" s="311" t="s">
        <v>371</v>
      </c>
      <c r="B81" t="s">
        <v>372</v>
      </c>
      <c r="C81" s="406" t="s">
        <v>1438</v>
      </c>
      <c r="D81" s="406">
        <v>0.3</v>
      </c>
      <c r="E81" s="406"/>
    </row>
    <row r="82" spans="1:5">
      <c r="A82" s="311" t="s">
        <v>382</v>
      </c>
      <c r="B82" t="s">
        <v>383</v>
      </c>
      <c r="C82" s="406" t="s">
        <v>1438</v>
      </c>
      <c r="D82" s="406">
        <v>40000</v>
      </c>
      <c r="E82" s="406"/>
    </row>
    <row r="83" spans="1:5">
      <c r="A83" s="311" t="s">
        <v>390</v>
      </c>
      <c r="B83" t="s">
        <v>391</v>
      </c>
      <c r="C83" s="406">
        <v>7.6900000000000004E-4</v>
      </c>
      <c r="D83" s="406" t="s">
        <v>1438</v>
      </c>
      <c r="E83" s="406"/>
    </row>
    <row r="84" spans="1:5">
      <c r="A84" s="311" t="s">
        <v>398</v>
      </c>
      <c r="B84" t="s">
        <v>399</v>
      </c>
      <c r="C84" s="406" t="s">
        <v>1438</v>
      </c>
      <c r="D84" s="406">
        <v>80</v>
      </c>
      <c r="E84" s="406"/>
    </row>
    <row r="85" spans="1:5">
      <c r="A85" s="311" t="s">
        <v>400</v>
      </c>
      <c r="B85" t="s">
        <v>401</v>
      </c>
      <c r="C85" s="406" t="s">
        <v>1438</v>
      </c>
      <c r="D85" s="406" t="s">
        <v>1438</v>
      </c>
      <c r="E85" s="406">
        <v>0.49</v>
      </c>
    </row>
    <row r="86" spans="1:5">
      <c r="A86" s="311" t="s">
        <v>412</v>
      </c>
      <c r="B86" t="s">
        <v>413</v>
      </c>
      <c r="C86" s="406">
        <v>1.12E-2</v>
      </c>
      <c r="D86" s="406" t="s">
        <v>1438</v>
      </c>
      <c r="E86" s="406"/>
    </row>
    <row r="87" spans="1:5">
      <c r="A87" s="311" t="s">
        <v>416</v>
      </c>
      <c r="B87" t="s">
        <v>417</v>
      </c>
      <c r="C87" s="406">
        <v>0.2</v>
      </c>
      <c r="D87" s="406">
        <v>110</v>
      </c>
      <c r="E87" s="406">
        <v>7200</v>
      </c>
    </row>
    <row r="88" spans="1:5">
      <c r="A88" s="311" t="s">
        <v>420</v>
      </c>
      <c r="B88" t="s">
        <v>421</v>
      </c>
      <c r="C88" s="406">
        <v>4.5500000000000002E-3</v>
      </c>
      <c r="D88" s="406" t="s">
        <v>1438</v>
      </c>
      <c r="E88" s="406"/>
    </row>
    <row r="89" spans="1:5">
      <c r="A89" s="311" t="s">
        <v>426</v>
      </c>
      <c r="B89" t="s">
        <v>427</v>
      </c>
      <c r="C89" s="406">
        <v>7.1400000000000002E-6</v>
      </c>
      <c r="D89" s="406" t="s">
        <v>1438</v>
      </c>
      <c r="E89" s="406"/>
    </row>
    <row r="90" spans="1:5">
      <c r="A90" s="311" t="s">
        <v>428</v>
      </c>
      <c r="B90" t="s">
        <v>429</v>
      </c>
      <c r="C90" s="406">
        <v>7.1400000000000002E-6</v>
      </c>
      <c r="D90" s="406" t="s">
        <v>1438</v>
      </c>
      <c r="E90" s="406"/>
    </row>
    <row r="91" spans="1:5">
      <c r="A91" s="311" t="s">
        <v>430</v>
      </c>
      <c r="B91" t="s">
        <v>431</v>
      </c>
      <c r="C91" s="406">
        <v>7.1400000000000002E-6</v>
      </c>
      <c r="D91" s="406" t="s">
        <v>1438</v>
      </c>
      <c r="E91" s="406"/>
    </row>
    <row r="92" spans="1:5">
      <c r="A92" s="311" t="s">
        <v>434</v>
      </c>
      <c r="B92" t="s">
        <v>435</v>
      </c>
      <c r="C92" s="406" t="s">
        <v>1438</v>
      </c>
      <c r="D92" s="406" t="s">
        <v>1438</v>
      </c>
      <c r="E92" s="406">
        <v>6</v>
      </c>
    </row>
    <row r="93" spans="1:5">
      <c r="A93" s="311" t="s">
        <v>436</v>
      </c>
      <c r="B93" t="s">
        <v>437</v>
      </c>
      <c r="C93" s="406">
        <v>4.3499999999999997E-2</v>
      </c>
      <c r="D93" s="406">
        <v>3</v>
      </c>
      <c r="E93" s="406">
        <v>1300</v>
      </c>
    </row>
    <row r="94" spans="1:5">
      <c r="A94" s="311" t="s">
        <v>438</v>
      </c>
      <c r="B94" t="s">
        <v>439</v>
      </c>
      <c r="C94" s="406" t="s">
        <v>1438</v>
      </c>
      <c r="D94" s="406">
        <v>20</v>
      </c>
      <c r="E94" s="406"/>
    </row>
    <row r="95" spans="1:5">
      <c r="A95" s="311" t="s">
        <v>443</v>
      </c>
      <c r="B95" t="s">
        <v>444</v>
      </c>
      <c r="C95" s="406" t="s">
        <v>1438</v>
      </c>
      <c r="D95" s="406">
        <v>8</v>
      </c>
      <c r="E95" s="406"/>
    </row>
    <row r="96" spans="1:5">
      <c r="A96" s="311" t="s">
        <v>445</v>
      </c>
      <c r="B96" t="s">
        <v>446</v>
      </c>
      <c r="C96" s="406">
        <v>0.4</v>
      </c>
      <c r="D96" s="406">
        <v>260</v>
      </c>
      <c r="E96" s="406">
        <v>22000</v>
      </c>
    </row>
    <row r="97" spans="1:5">
      <c r="A97" s="311" t="s">
        <v>449</v>
      </c>
      <c r="B97" t="s">
        <v>450</v>
      </c>
      <c r="C97" s="406">
        <v>1.67E-3</v>
      </c>
      <c r="D97" s="406">
        <v>9</v>
      </c>
      <c r="E97" s="406"/>
    </row>
    <row r="98" spans="1:5">
      <c r="A98" s="311" t="s">
        <v>451</v>
      </c>
      <c r="B98" t="s">
        <v>452</v>
      </c>
      <c r="C98" s="406">
        <v>3.85E-2</v>
      </c>
      <c r="D98" s="406">
        <v>7</v>
      </c>
      <c r="E98" s="406"/>
    </row>
    <row r="99" spans="1:5">
      <c r="A99" s="311" t="s">
        <v>453</v>
      </c>
      <c r="B99" t="s">
        <v>454</v>
      </c>
      <c r="C99" s="406" t="s">
        <v>1438</v>
      </c>
      <c r="D99" s="406">
        <v>400</v>
      </c>
      <c r="E99" s="406">
        <v>2000</v>
      </c>
    </row>
    <row r="100" spans="1:5">
      <c r="A100" s="311" t="s">
        <v>459</v>
      </c>
      <c r="B100" t="s">
        <v>460</v>
      </c>
      <c r="C100" s="406" t="s">
        <v>1438</v>
      </c>
      <c r="D100" s="406">
        <v>1600</v>
      </c>
      <c r="E100" s="406">
        <v>29000</v>
      </c>
    </row>
    <row r="101" spans="1:5">
      <c r="A101" s="311" t="s">
        <v>461</v>
      </c>
      <c r="B101" t="s">
        <v>462</v>
      </c>
      <c r="C101" s="406" t="s">
        <v>1438</v>
      </c>
      <c r="D101" s="406">
        <v>70</v>
      </c>
      <c r="E101" s="406">
        <v>370</v>
      </c>
    </row>
    <row r="102" spans="1:5">
      <c r="A102" s="311" t="s">
        <v>463</v>
      </c>
      <c r="B102" t="s">
        <v>464</v>
      </c>
      <c r="C102" s="406" t="s">
        <v>1438</v>
      </c>
      <c r="D102" s="406">
        <v>60</v>
      </c>
      <c r="E102" s="406">
        <v>140</v>
      </c>
    </row>
    <row r="103" spans="1:5">
      <c r="A103" s="311" t="s">
        <v>465</v>
      </c>
      <c r="B103" t="s">
        <v>466</v>
      </c>
      <c r="C103" s="406" t="s">
        <v>1438</v>
      </c>
      <c r="D103" s="406">
        <v>60</v>
      </c>
      <c r="E103" s="406">
        <v>93</v>
      </c>
    </row>
    <row r="104" spans="1:5">
      <c r="A104" s="311" t="s">
        <v>467</v>
      </c>
      <c r="B104" t="s">
        <v>468</v>
      </c>
      <c r="C104" s="406" t="s">
        <v>1438</v>
      </c>
      <c r="D104" s="406">
        <v>1</v>
      </c>
      <c r="E104" s="406"/>
    </row>
    <row r="105" spans="1:5">
      <c r="A105" s="311" t="s">
        <v>473</v>
      </c>
      <c r="B105" t="s">
        <v>474</v>
      </c>
      <c r="C105" s="406">
        <v>3.3300000000000002E-4</v>
      </c>
      <c r="D105" s="406">
        <v>30</v>
      </c>
      <c r="E105" s="406">
        <v>160</v>
      </c>
    </row>
    <row r="106" spans="1:5">
      <c r="A106" s="311" t="s">
        <v>475</v>
      </c>
      <c r="B106" t="s">
        <v>476</v>
      </c>
      <c r="C106" s="406">
        <v>7.6899999999999996E-2</v>
      </c>
      <c r="D106" s="406" t="s">
        <v>1438</v>
      </c>
      <c r="E106" s="406"/>
    </row>
    <row r="107" spans="1:5">
      <c r="B107" t="s">
        <v>479</v>
      </c>
      <c r="C107" s="406" t="s">
        <v>1438</v>
      </c>
      <c r="D107" s="406">
        <v>13</v>
      </c>
      <c r="E107" s="406">
        <v>240</v>
      </c>
    </row>
    <row r="108" spans="1:5">
      <c r="A108" s="311" t="s">
        <v>480</v>
      </c>
      <c r="B108" t="s">
        <v>481</v>
      </c>
      <c r="C108" s="406" t="s">
        <v>1438</v>
      </c>
      <c r="D108" s="406" t="s">
        <v>1438</v>
      </c>
      <c r="E108" s="406">
        <v>16</v>
      </c>
    </row>
    <row r="109" spans="1:5">
      <c r="A109" s="311" t="s">
        <v>482</v>
      </c>
      <c r="B109" t="s">
        <v>483</v>
      </c>
      <c r="C109" s="406">
        <v>0.16700000000000001</v>
      </c>
      <c r="D109" s="406">
        <v>9</v>
      </c>
      <c r="E109" s="406">
        <v>49</v>
      </c>
    </row>
    <row r="110" spans="1:5">
      <c r="A110" s="311" t="s">
        <v>491</v>
      </c>
      <c r="B110" t="s">
        <v>492</v>
      </c>
      <c r="C110" s="406" t="s">
        <v>1438</v>
      </c>
      <c r="D110" s="406">
        <v>0.08</v>
      </c>
      <c r="E110" s="406">
        <v>4.0999999999999996</v>
      </c>
    </row>
    <row r="111" spans="1:5">
      <c r="A111" s="311" t="s">
        <v>501</v>
      </c>
      <c r="B111" t="s">
        <v>502</v>
      </c>
      <c r="C111" s="406">
        <v>7.6900000000000004E-4</v>
      </c>
      <c r="D111" s="406" t="s">
        <v>1438</v>
      </c>
      <c r="E111" s="406"/>
    </row>
    <row r="112" spans="1:5">
      <c r="A112" s="311" t="s">
        <v>503</v>
      </c>
      <c r="B112" t="s">
        <v>504</v>
      </c>
      <c r="C112" s="406">
        <v>3.8499999999999998E-4</v>
      </c>
      <c r="D112" s="406" t="s">
        <v>1438</v>
      </c>
      <c r="E112" s="406"/>
    </row>
    <row r="113" spans="1:5">
      <c r="A113" s="311" t="s">
        <v>505</v>
      </c>
      <c r="B113" t="s">
        <v>506</v>
      </c>
      <c r="C113" s="406">
        <v>1.9599999999999999E-3</v>
      </c>
      <c r="D113" s="406" t="s">
        <v>1438</v>
      </c>
      <c r="E113" s="406"/>
    </row>
    <row r="114" spans="1:5">
      <c r="A114" s="311" t="s">
        <v>507</v>
      </c>
      <c r="B114" t="s">
        <v>508</v>
      </c>
      <c r="C114" s="406">
        <v>4.5499999999999999E-2</v>
      </c>
      <c r="D114" s="406" t="s">
        <v>1438</v>
      </c>
      <c r="E114" s="406"/>
    </row>
    <row r="115" spans="1:5">
      <c r="A115" s="311" t="s">
        <v>509</v>
      </c>
      <c r="B115" t="s">
        <v>510</v>
      </c>
      <c r="C115" s="406">
        <v>9.0899999999999998E-4</v>
      </c>
      <c r="D115" s="406" t="s">
        <v>1438</v>
      </c>
      <c r="E115" s="406"/>
    </row>
    <row r="116" spans="1:5">
      <c r="A116" s="311" t="s">
        <v>511</v>
      </c>
      <c r="B116" t="s">
        <v>1521</v>
      </c>
      <c r="C116" s="406">
        <v>9.0899999999999998E-4</v>
      </c>
      <c r="D116" s="406" t="s">
        <v>1438</v>
      </c>
      <c r="E116" s="406"/>
    </row>
    <row r="117" spans="1:5">
      <c r="A117" s="311" t="s">
        <v>513</v>
      </c>
      <c r="B117" t="s">
        <v>1522</v>
      </c>
      <c r="C117" s="406">
        <v>9.0899999999999998E-4</v>
      </c>
      <c r="D117" s="406" t="s">
        <v>1438</v>
      </c>
      <c r="E117" s="406"/>
    </row>
    <row r="118" spans="1:5">
      <c r="A118" s="311" t="s">
        <v>515</v>
      </c>
      <c r="B118" t="s">
        <v>1523</v>
      </c>
      <c r="C118" s="406">
        <v>3.2299999999999998E-3</v>
      </c>
      <c r="D118" s="406" t="s">
        <v>1438</v>
      </c>
      <c r="E118" s="406"/>
    </row>
    <row r="119" spans="1:5">
      <c r="A119" s="311" t="s">
        <v>517</v>
      </c>
      <c r="B119" t="s">
        <v>518</v>
      </c>
      <c r="C119" s="406" t="s">
        <v>1438</v>
      </c>
      <c r="D119" s="406">
        <v>0.2</v>
      </c>
      <c r="E119" s="406">
        <v>110</v>
      </c>
    </row>
    <row r="120" spans="1:5">
      <c r="A120" s="311" t="s">
        <v>519</v>
      </c>
      <c r="B120" t="s">
        <v>520</v>
      </c>
      <c r="C120" s="406" t="s">
        <v>1438</v>
      </c>
      <c r="D120" s="406">
        <v>30</v>
      </c>
      <c r="E120" s="406">
        <v>58000</v>
      </c>
    </row>
    <row r="121" spans="1:5">
      <c r="A121" s="311" t="s">
        <v>523</v>
      </c>
      <c r="B121" t="s">
        <v>524</v>
      </c>
      <c r="C121" s="406" t="s">
        <v>1438</v>
      </c>
      <c r="D121" s="406">
        <v>6.9000000000000006E-2</v>
      </c>
      <c r="E121" s="406">
        <v>0.21</v>
      </c>
    </row>
    <row r="122" spans="1:5">
      <c r="A122" s="311" t="s">
        <v>525</v>
      </c>
      <c r="B122" t="s">
        <v>526</v>
      </c>
      <c r="C122" s="406" t="s">
        <v>1438</v>
      </c>
      <c r="D122" s="406">
        <v>700</v>
      </c>
      <c r="E122" s="406"/>
    </row>
    <row r="123" spans="1:5">
      <c r="A123" s="311" t="s">
        <v>527</v>
      </c>
      <c r="B123" t="s">
        <v>528</v>
      </c>
      <c r="C123" s="406">
        <v>2.04E-4</v>
      </c>
      <c r="D123" s="406">
        <v>0.03</v>
      </c>
      <c r="E123" s="406">
        <v>5.2</v>
      </c>
    </row>
    <row r="124" spans="1:5">
      <c r="A124" s="311" t="s">
        <v>531</v>
      </c>
      <c r="B124" t="s">
        <v>532</v>
      </c>
      <c r="C124" s="406" t="s">
        <v>1438</v>
      </c>
      <c r="D124" s="406">
        <v>20</v>
      </c>
      <c r="E124" s="406">
        <v>2100</v>
      </c>
    </row>
    <row r="125" spans="1:5">
      <c r="A125" s="311" t="s">
        <v>535</v>
      </c>
      <c r="B125" t="s">
        <v>536</v>
      </c>
      <c r="C125" s="406" t="s">
        <v>1438</v>
      </c>
      <c r="D125" s="406">
        <v>13</v>
      </c>
      <c r="E125" s="406">
        <v>16</v>
      </c>
    </row>
    <row r="126" spans="1:5">
      <c r="A126" s="313" t="s">
        <v>1547</v>
      </c>
      <c r="B126" t="s">
        <v>538</v>
      </c>
      <c r="C126" s="406" t="s">
        <v>1438</v>
      </c>
      <c r="D126" s="406">
        <v>2</v>
      </c>
      <c r="E126" s="406">
        <v>98</v>
      </c>
    </row>
    <row r="127" spans="1:5">
      <c r="A127" s="311" t="s">
        <v>545</v>
      </c>
      <c r="B127" t="s">
        <v>546</v>
      </c>
      <c r="C127" s="406" t="s">
        <v>1438</v>
      </c>
      <c r="D127" s="406">
        <v>2000</v>
      </c>
      <c r="E127" s="406"/>
    </row>
    <row r="128" spans="1:5">
      <c r="A128" s="311" t="s">
        <v>549</v>
      </c>
      <c r="B128" t="s">
        <v>550</v>
      </c>
      <c r="C128" s="406" t="s">
        <v>1438</v>
      </c>
      <c r="D128" s="406">
        <v>200</v>
      </c>
      <c r="E128" s="406">
        <v>3200</v>
      </c>
    </row>
    <row r="129" spans="1:5">
      <c r="A129" s="311" t="s">
        <v>551</v>
      </c>
      <c r="B129" t="s">
        <v>552</v>
      </c>
      <c r="C129" s="406" t="s">
        <v>1438</v>
      </c>
      <c r="D129" s="406">
        <v>400</v>
      </c>
      <c r="E129" s="406"/>
    </row>
    <row r="130" spans="1:5">
      <c r="A130" s="311" t="s">
        <v>557</v>
      </c>
      <c r="B130" t="s">
        <v>1280</v>
      </c>
      <c r="C130" s="406"/>
      <c r="D130" s="406">
        <v>0.15</v>
      </c>
      <c r="E130" s="406">
        <v>0.15</v>
      </c>
    </row>
    <row r="131" spans="1:5">
      <c r="A131" s="311" t="s">
        <v>560</v>
      </c>
      <c r="B131" t="s">
        <v>561</v>
      </c>
      <c r="C131" s="406" t="s">
        <v>1438</v>
      </c>
      <c r="D131" s="406">
        <v>0.7</v>
      </c>
      <c r="E131" s="406"/>
    </row>
    <row r="132" spans="1:5">
      <c r="A132" s="311" t="s">
        <v>562</v>
      </c>
      <c r="B132" t="s">
        <v>1302</v>
      </c>
      <c r="C132" s="406" t="s">
        <v>1438</v>
      </c>
      <c r="D132" s="406">
        <v>0.09</v>
      </c>
      <c r="E132" s="406">
        <v>0.3</v>
      </c>
    </row>
    <row r="133" spans="1:5">
      <c r="A133" s="311" t="s">
        <v>567</v>
      </c>
      <c r="B133" t="s">
        <v>1281</v>
      </c>
      <c r="C133" s="406" t="s">
        <v>1438</v>
      </c>
      <c r="D133" s="406">
        <v>0.3</v>
      </c>
      <c r="E133" s="406">
        <v>0.6</v>
      </c>
    </row>
    <row r="134" spans="1:5">
      <c r="A134" s="311" t="s">
        <v>569</v>
      </c>
      <c r="B134" t="s">
        <v>570</v>
      </c>
      <c r="C134" s="406" t="s">
        <v>1438</v>
      </c>
      <c r="D134" s="406">
        <v>4000</v>
      </c>
      <c r="E134" s="406">
        <v>28000</v>
      </c>
    </row>
    <row r="135" spans="1:5">
      <c r="A135" s="311" t="s">
        <v>575</v>
      </c>
      <c r="B135" t="s">
        <v>1524</v>
      </c>
      <c r="C135" s="406">
        <v>2.33E-3</v>
      </c>
      <c r="D135" s="406" t="s">
        <v>1438</v>
      </c>
      <c r="E135" s="406"/>
    </row>
    <row r="136" spans="1:5">
      <c r="A136" s="311" t="s">
        <v>577</v>
      </c>
      <c r="B136" t="s">
        <v>578</v>
      </c>
      <c r="C136" s="406">
        <v>2.1700000000000001E-3</v>
      </c>
      <c r="D136" s="406">
        <v>20</v>
      </c>
      <c r="E136" s="406"/>
    </row>
    <row r="137" spans="1:5">
      <c r="A137" s="311" t="s">
        <v>582</v>
      </c>
      <c r="B137" t="s">
        <v>583</v>
      </c>
      <c r="C137" s="406" t="s">
        <v>1438</v>
      </c>
      <c r="D137" s="406">
        <v>0.08</v>
      </c>
      <c r="E137" s="406">
        <v>12</v>
      </c>
    </row>
    <row r="138" spans="1:5">
      <c r="A138" s="311" t="s">
        <v>590</v>
      </c>
      <c r="B138" t="s">
        <v>591</v>
      </c>
      <c r="C138" s="406" t="s">
        <v>1438</v>
      </c>
      <c r="D138" s="406">
        <v>3000</v>
      </c>
      <c r="E138" s="406"/>
    </row>
    <row r="139" spans="1:5">
      <c r="A139" s="311" t="s">
        <v>592</v>
      </c>
      <c r="B139" t="s">
        <v>593</v>
      </c>
      <c r="C139" s="406" t="s">
        <v>1438</v>
      </c>
      <c r="D139" s="406">
        <v>1</v>
      </c>
      <c r="E139" s="406"/>
    </row>
    <row r="140" spans="1:5">
      <c r="A140" s="311" t="s">
        <v>596</v>
      </c>
      <c r="B140" t="s">
        <v>597</v>
      </c>
      <c r="C140" s="406" t="s">
        <v>1438</v>
      </c>
      <c r="D140" s="406">
        <v>700</v>
      </c>
      <c r="E140" s="406"/>
    </row>
    <row r="141" spans="1:5">
      <c r="A141" s="311" t="s">
        <v>610</v>
      </c>
      <c r="B141" t="s">
        <v>1525</v>
      </c>
      <c r="C141" s="406">
        <v>3.85</v>
      </c>
      <c r="D141" s="406">
        <v>8000</v>
      </c>
      <c r="E141" s="406">
        <v>8000</v>
      </c>
    </row>
    <row r="142" spans="1:5">
      <c r="A142" s="311" t="s">
        <v>614</v>
      </c>
      <c r="B142" t="s">
        <v>615</v>
      </c>
      <c r="C142" s="406">
        <v>4.0000000000000001E-3</v>
      </c>
      <c r="D142" s="406" t="s">
        <v>1438</v>
      </c>
      <c r="E142" s="406"/>
    </row>
    <row r="143" spans="1:5">
      <c r="A143" s="311" t="s">
        <v>628</v>
      </c>
      <c r="B143" t="s">
        <v>629</v>
      </c>
      <c r="C143" s="406">
        <v>2.9399999999999999E-2</v>
      </c>
      <c r="D143" s="406">
        <v>3.7</v>
      </c>
      <c r="E143" s="406">
        <v>200</v>
      </c>
    </row>
    <row r="144" spans="1:5">
      <c r="B144" t="s">
        <v>631</v>
      </c>
      <c r="C144" s="406">
        <v>3.8500000000000001E-3</v>
      </c>
      <c r="D144" s="406">
        <v>1.4E-2</v>
      </c>
      <c r="E144" s="406">
        <v>0.2</v>
      </c>
    </row>
    <row r="145" spans="1:5">
      <c r="B145" t="s">
        <v>639</v>
      </c>
      <c r="C145" s="406"/>
      <c r="D145" s="406">
        <v>1.4E-2</v>
      </c>
      <c r="E145" s="406">
        <v>0.2</v>
      </c>
    </row>
    <row r="146" spans="1:5">
      <c r="A146" s="311" t="s">
        <v>662</v>
      </c>
      <c r="B146" t="s">
        <v>663</v>
      </c>
      <c r="C146" s="406" t="s">
        <v>1438</v>
      </c>
      <c r="D146" s="406" t="s">
        <v>1438</v>
      </c>
      <c r="E146" s="406">
        <v>86</v>
      </c>
    </row>
    <row r="147" spans="1:5">
      <c r="A147" s="311" t="s">
        <v>670</v>
      </c>
      <c r="B147" t="s">
        <v>671</v>
      </c>
      <c r="C147" s="406">
        <v>2.5000000000000001E-2</v>
      </c>
      <c r="D147" s="406">
        <v>9</v>
      </c>
      <c r="E147" s="406"/>
    </row>
    <row r="148" spans="1:5">
      <c r="A148" s="311" t="s">
        <v>685</v>
      </c>
      <c r="B148" t="s">
        <v>686</v>
      </c>
      <c r="C148" s="406" t="s">
        <v>1438</v>
      </c>
      <c r="D148" s="406">
        <v>20</v>
      </c>
      <c r="E148" s="406"/>
    </row>
    <row r="149" spans="1:5">
      <c r="A149" s="311" t="s">
        <v>687</v>
      </c>
      <c r="B149" t="s">
        <v>1526</v>
      </c>
      <c r="C149" s="406">
        <v>3.2299999999999999E-4</v>
      </c>
      <c r="D149" s="406" t="s">
        <v>1438</v>
      </c>
      <c r="E149" s="406"/>
    </row>
    <row r="150" spans="1:5">
      <c r="A150" s="311" t="s">
        <v>691</v>
      </c>
      <c r="B150" t="s">
        <v>1527</v>
      </c>
      <c r="C150" s="406">
        <v>1E-4</v>
      </c>
      <c r="D150" s="406" t="s">
        <v>1438</v>
      </c>
      <c r="E150" s="406"/>
    </row>
    <row r="151" spans="1:5">
      <c r="A151" s="311" t="s">
        <v>693</v>
      </c>
      <c r="B151" t="s">
        <v>1528</v>
      </c>
      <c r="C151" s="406">
        <v>2.1699999999999999E-4</v>
      </c>
      <c r="D151" s="406" t="s">
        <v>1438</v>
      </c>
      <c r="E151" s="406"/>
    </row>
    <row r="152" spans="1:5">
      <c r="A152" s="311" t="s">
        <v>695</v>
      </c>
      <c r="B152" t="s">
        <v>1529</v>
      </c>
      <c r="C152" s="406">
        <v>0.38500000000000001</v>
      </c>
      <c r="D152" s="406" t="s">
        <v>1438</v>
      </c>
      <c r="E152" s="406"/>
    </row>
    <row r="153" spans="1:5">
      <c r="A153" s="311" t="s">
        <v>697</v>
      </c>
      <c r="B153" t="s">
        <v>1530</v>
      </c>
      <c r="C153" s="406">
        <v>0.159</v>
      </c>
      <c r="D153" s="406" t="s">
        <v>1438</v>
      </c>
      <c r="E153" s="406"/>
    </row>
    <row r="154" spans="1:5">
      <c r="A154" s="311" t="s">
        <v>699</v>
      </c>
      <c r="B154" t="s">
        <v>1531</v>
      </c>
      <c r="C154" s="406">
        <v>5.0000000000000001E-4</v>
      </c>
      <c r="D154" s="406" t="s">
        <v>1438</v>
      </c>
      <c r="E154" s="406"/>
    </row>
    <row r="155" spans="1:5">
      <c r="A155" s="311" t="s">
        <v>701</v>
      </c>
      <c r="B155" t="s">
        <v>1532</v>
      </c>
      <c r="C155" s="406">
        <v>1.5899999999999999E-4</v>
      </c>
      <c r="D155" s="406" t="s">
        <v>1438</v>
      </c>
      <c r="E155" s="406"/>
    </row>
    <row r="156" spans="1:5">
      <c r="A156" s="311" t="s">
        <v>707</v>
      </c>
      <c r="B156" t="s">
        <v>1533</v>
      </c>
      <c r="C156" s="406">
        <v>5.2599999999999999E-4</v>
      </c>
      <c r="D156" s="406" t="s">
        <v>1438</v>
      </c>
      <c r="E156" s="406"/>
    </row>
    <row r="157" spans="1:5">
      <c r="A157" s="311" t="s">
        <v>710</v>
      </c>
      <c r="B157" t="s">
        <v>1534</v>
      </c>
      <c r="C157" s="406">
        <v>3.6999999999999999E-4</v>
      </c>
      <c r="D157" s="406" t="s">
        <v>1438</v>
      </c>
      <c r="E157" s="406"/>
    </row>
    <row r="158" spans="1:5">
      <c r="A158" s="311" t="s">
        <v>712</v>
      </c>
      <c r="B158" t="s">
        <v>1535</v>
      </c>
      <c r="C158" s="406">
        <v>1.67E-3</v>
      </c>
      <c r="D158" s="406" t="s">
        <v>1438</v>
      </c>
      <c r="E158" s="406"/>
    </row>
    <row r="159" spans="1:5">
      <c r="A159" s="311" t="s">
        <v>717</v>
      </c>
      <c r="B159" t="s">
        <v>1536</v>
      </c>
      <c r="C159" s="406" t="s">
        <v>1438</v>
      </c>
      <c r="D159" s="406" t="s">
        <v>1438</v>
      </c>
      <c r="E159" s="406">
        <v>120</v>
      </c>
    </row>
    <row r="160" spans="1:5">
      <c r="A160" s="311" t="s">
        <v>718</v>
      </c>
      <c r="B160" t="s">
        <v>719</v>
      </c>
      <c r="C160" s="406" t="s">
        <v>1438</v>
      </c>
      <c r="D160" s="406" t="s">
        <v>1438</v>
      </c>
      <c r="E160" s="406">
        <v>0.02</v>
      </c>
    </row>
    <row r="161" spans="1:5">
      <c r="A161" s="311" t="s">
        <v>720</v>
      </c>
      <c r="B161" t="s">
        <v>721</v>
      </c>
      <c r="C161" s="406">
        <v>0.19600000000000001</v>
      </c>
      <c r="D161" s="406" t="s">
        <v>1438</v>
      </c>
      <c r="E161" s="406"/>
    </row>
    <row r="162" spans="1:5">
      <c r="A162" s="311" t="s">
        <v>743</v>
      </c>
      <c r="B162" t="s">
        <v>744</v>
      </c>
      <c r="C162" s="406" t="s">
        <v>1438</v>
      </c>
      <c r="D162" s="406">
        <v>200</v>
      </c>
      <c r="E162" s="406">
        <v>5800</v>
      </c>
    </row>
    <row r="163" spans="1:5">
      <c r="A163" s="311" t="s">
        <v>755</v>
      </c>
      <c r="B163" t="s">
        <v>756</v>
      </c>
      <c r="C163" s="406" t="s">
        <v>1438</v>
      </c>
      <c r="D163" s="406">
        <v>0.3</v>
      </c>
      <c r="E163" s="406">
        <v>4</v>
      </c>
    </row>
    <row r="164" spans="1:5">
      <c r="A164" s="311" t="s">
        <v>757</v>
      </c>
      <c r="B164" t="s">
        <v>758</v>
      </c>
      <c r="C164" s="406" t="s">
        <v>1438</v>
      </c>
      <c r="D164" s="406">
        <v>0.8</v>
      </c>
      <c r="E164" s="406"/>
    </row>
    <row r="165" spans="1:5">
      <c r="A165" s="311" t="s">
        <v>759</v>
      </c>
      <c r="B165" t="s">
        <v>760</v>
      </c>
      <c r="C165" s="406" t="s">
        <v>1438</v>
      </c>
      <c r="D165" s="406">
        <v>10</v>
      </c>
      <c r="E165" s="406"/>
    </row>
    <row r="166" spans="1:5">
      <c r="A166" s="311" t="s">
        <v>1253</v>
      </c>
      <c r="B166" t="s">
        <v>1254</v>
      </c>
      <c r="C166" s="406" t="s">
        <v>1438</v>
      </c>
      <c r="D166" s="406">
        <v>9</v>
      </c>
      <c r="E166" s="406">
        <v>20</v>
      </c>
    </row>
    <row r="167" spans="1:5">
      <c r="A167" s="311" t="s">
        <v>770</v>
      </c>
      <c r="B167" t="s">
        <v>771</v>
      </c>
      <c r="C167" s="406" t="s">
        <v>1438</v>
      </c>
      <c r="D167" s="406">
        <v>20</v>
      </c>
      <c r="E167" s="406"/>
    </row>
    <row r="168" spans="1:5">
      <c r="B168" t="s">
        <v>772</v>
      </c>
      <c r="C168" s="406" t="s">
        <v>1438</v>
      </c>
      <c r="D168" s="406" t="s">
        <v>1438</v>
      </c>
      <c r="E168" s="406">
        <v>6</v>
      </c>
    </row>
    <row r="169" spans="1:5">
      <c r="A169" s="311" t="s">
        <v>788</v>
      </c>
      <c r="B169" t="s">
        <v>789</v>
      </c>
      <c r="C169" s="406">
        <v>0.01</v>
      </c>
      <c r="D169" s="406" t="s">
        <v>1438</v>
      </c>
      <c r="E169" s="406"/>
    </row>
    <row r="170" spans="1:5">
      <c r="B170" t="s">
        <v>792</v>
      </c>
      <c r="C170" s="406">
        <v>2.6300000000000001E-8</v>
      </c>
      <c r="D170" s="406">
        <v>4.0000000000000003E-5</v>
      </c>
      <c r="E170" s="406"/>
    </row>
    <row r="171" spans="1:5">
      <c r="A171" s="311" t="s">
        <v>805</v>
      </c>
      <c r="B171" t="s">
        <v>806</v>
      </c>
      <c r="C171" s="406">
        <v>2.63E-4</v>
      </c>
      <c r="D171" s="406">
        <v>0.4</v>
      </c>
      <c r="E171" s="406"/>
    </row>
    <row r="172" spans="1:5">
      <c r="A172" s="311" t="s">
        <v>807</v>
      </c>
      <c r="B172" t="s">
        <v>808</v>
      </c>
      <c r="C172" s="406">
        <v>8.7700000000000004E-5</v>
      </c>
      <c r="D172" s="406">
        <v>0.13</v>
      </c>
      <c r="E172" s="406"/>
    </row>
    <row r="173" spans="1:5">
      <c r="A173" s="311" t="s">
        <v>811</v>
      </c>
      <c r="B173" t="s">
        <v>812</v>
      </c>
      <c r="C173" s="406">
        <v>8.7699999999999996E-4</v>
      </c>
      <c r="D173" s="406">
        <v>1.3</v>
      </c>
      <c r="E173" s="406"/>
    </row>
    <row r="174" spans="1:5">
      <c r="A174" s="311" t="s">
        <v>813</v>
      </c>
      <c r="B174" t="s">
        <v>814</v>
      </c>
      <c r="C174" s="406">
        <v>8.7699999999999996E-4</v>
      </c>
      <c r="D174" s="406">
        <v>1.3</v>
      </c>
      <c r="E174" s="406"/>
    </row>
    <row r="175" spans="1:5">
      <c r="A175" s="311" t="s">
        <v>815</v>
      </c>
      <c r="B175" t="s">
        <v>816</v>
      </c>
      <c r="C175" s="406">
        <v>8.7699999999999996E-4</v>
      </c>
      <c r="D175" s="406">
        <v>1.3</v>
      </c>
      <c r="E175" s="406"/>
    </row>
    <row r="176" spans="1:5">
      <c r="A176" s="311" t="s">
        <v>817</v>
      </c>
      <c r="B176" t="s">
        <v>818</v>
      </c>
      <c r="C176" s="406">
        <v>8.7699999999999996E-4</v>
      </c>
      <c r="D176" s="406">
        <v>1.3</v>
      </c>
      <c r="E176" s="406"/>
    </row>
    <row r="177" spans="1:5">
      <c r="A177" s="311" t="s">
        <v>819</v>
      </c>
      <c r="B177" t="s">
        <v>820</v>
      </c>
      <c r="C177" s="406">
        <v>2.6300000000000001E-7</v>
      </c>
      <c r="D177" s="406">
        <v>4.0000000000000002E-4</v>
      </c>
      <c r="E177" s="406"/>
    </row>
    <row r="178" spans="1:5">
      <c r="A178" s="311" t="s">
        <v>827</v>
      </c>
      <c r="B178" t="s">
        <v>828</v>
      </c>
      <c r="C178" s="406">
        <v>8.7699999999999996E-4</v>
      </c>
      <c r="D178" s="406">
        <v>1.3</v>
      </c>
      <c r="E178" s="406"/>
    </row>
    <row r="179" spans="1:5">
      <c r="A179" s="311" t="s">
        <v>829</v>
      </c>
      <c r="B179" t="s">
        <v>830</v>
      </c>
      <c r="C179" s="406">
        <v>8.7699999999999996E-4</v>
      </c>
      <c r="D179" s="406">
        <v>1.3</v>
      </c>
      <c r="E179" s="406"/>
    </row>
    <row r="180" spans="1:5">
      <c r="A180" s="311" t="s">
        <v>831</v>
      </c>
      <c r="B180" t="s">
        <v>832</v>
      </c>
      <c r="C180" s="406">
        <v>8.7699999999999996E-4</v>
      </c>
      <c r="D180" s="406">
        <v>1.3</v>
      </c>
      <c r="E180" s="406"/>
    </row>
    <row r="181" spans="1:5">
      <c r="A181" s="311" t="s">
        <v>833</v>
      </c>
      <c r="B181" t="s">
        <v>834</v>
      </c>
      <c r="C181" s="406">
        <v>8.7700000000000003E-7</v>
      </c>
      <c r="D181" s="406">
        <v>1.2999999999999999E-3</v>
      </c>
      <c r="E181" s="406"/>
    </row>
    <row r="182" spans="1:5">
      <c r="A182" s="311" t="s">
        <v>841</v>
      </c>
      <c r="B182" t="s">
        <v>842</v>
      </c>
      <c r="C182" s="406">
        <v>8.7699999999999996E-4</v>
      </c>
      <c r="D182" s="406">
        <v>1.3</v>
      </c>
      <c r="E182" s="406"/>
    </row>
    <row r="183" spans="1:5">
      <c r="B183" t="s">
        <v>1537</v>
      </c>
      <c r="C183" s="406">
        <v>2.6300000000000001E-8</v>
      </c>
      <c r="D183" s="406">
        <v>4.0000000000000003E-5</v>
      </c>
      <c r="E183" s="406"/>
    </row>
    <row r="184" spans="1:5">
      <c r="A184" s="311" t="s">
        <v>850</v>
      </c>
      <c r="B184" t="s">
        <v>1538</v>
      </c>
      <c r="C184" s="406">
        <v>2.6300000000000001E-8</v>
      </c>
      <c r="D184" s="406">
        <v>4.0000000000000003E-5</v>
      </c>
      <c r="E184" s="406"/>
    </row>
    <row r="185" spans="1:5">
      <c r="A185" s="311" t="s">
        <v>851</v>
      </c>
      <c r="B185" t="s">
        <v>1539</v>
      </c>
      <c r="C185" s="406">
        <v>2.6300000000000001E-8</v>
      </c>
      <c r="D185" s="406">
        <v>4.0000000000000003E-5</v>
      </c>
      <c r="E185" s="406"/>
    </row>
    <row r="186" spans="1:5">
      <c r="A186" s="311" t="s">
        <v>852</v>
      </c>
      <c r="B186" t="s">
        <v>1540</v>
      </c>
      <c r="C186" s="406">
        <v>2.6300000000000001E-7</v>
      </c>
      <c r="D186" s="406">
        <v>4.0000000000000002E-4</v>
      </c>
      <c r="E186" s="406"/>
    </row>
    <row r="187" spans="1:5">
      <c r="A187" s="311" t="s">
        <v>853</v>
      </c>
      <c r="B187" t="s">
        <v>1541</v>
      </c>
      <c r="C187" s="406">
        <v>2.6300000000000001E-7</v>
      </c>
      <c r="D187" s="406">
        <v>4.0000000000000002E-4</v>
      </c>
      <c r="E187" s="406"/>
    </row>
    <row r="188" spans="1:5">
      <c r="A188" s="311" t="s">
        <v>854</v>
      </c>
      <c r="B188" t="s">
        <v>1542</v>
      </c>
      <c r="C188" s="406">
        <v>2.6300000000000001E-7</v>
      </c>
      <c r="D188" s="406">
        <v>4.0000000000000002E-4</v>
      </c>
      <c r="E188" s="406"/>
    </row>
    <row r="189" spans="1:5">
      <c r="A189" s="311" t="s">
        <v>855</v>
      </c>
      <c r="B189" t="s">
        <v>1543</v>
      </c>
      <c r="C189" s="406">
        <v>2.6299999999999998E-6</v>
      </c>
      <c r="D189" s="406">
        <v>4.0000000000000001E-3</v>
      </c>
      <c r="E189" s="406"/>
    </row>
    <row r="190" spans="1:5">
      <c r="A190" s="311" t="s">
        <v>856</v>
      </c>
      <c r="B190" t="s">
        <v>1544</v>
      </c>
      <c r="C190" s="406">
        <v>8.7700000000000004E-5</v>
      </c>
      <c r="D190" s="406">
        <v>0.13</v>
      </c>
      <c r="E190" s="406"/>
    </row>
    <row r="191" spans="1:5">
      <c r="A191" s="311" t="s">
        <v>857</v>
      </c>
      <c r="B191" t="s">
        <v>858</v>
      </c>
      <c r="C191" s="406">
        <v>2.6300000000000001E-7</v>
      </c>
      <c r="D191" s="406">
        <v>4.0000000000000002E-4</v>
      </c>
      <c r="E191" s="406"/>
    </row>
    <row r="192" spans="1:5">
      <c r="A192" s="311" t="s">
        <v>859</v>
      </c>
      <c r="B192" t="s">
        <v>860</v>
      </c>
      <c r="C192" s="406">
        <v>8.7700000000000003E-7</v>
      </c>
      <c r="D192" s="406">
        <v>1.2999999999999999E-3</v>
      </c>
      <c r="E192" s="406"/>
    </row>
    <row r="193" spans="1:5">
      <c r="A193" s="311" t="s">
        <v>861</v>
      </c>
      <c r="B193" t="s">
        <v>862</v>
      </c>
      <c r="C193" s="406">
        <v>8.7699999999999998E-8</v>
      </c>
      <c r="D193" s="406">
        <v>1.2999999999999999E-4</v>
      </c>
      <c r="E193" s="406"/>
    </row>
    <row r="194" spans="1:5">
      <c r="A194" s="311" t="s">
        <v>863</v>
      </c>
      <c r="B194" t="s">
        <v>864</v>
      </c>
      <c r="C194" s="406">
        <v>2.6300000000000001E-7</v>
      </c>
      <c r="D194" s="406">
        <v>4.0000000000000002E-4</v>
      </c>
      <c r="E194" s="406"/>
    </row>
    <row r="195" spans="1:5">
      <c r="A195" s="311" t="s">
        <v>865</v>
      </c>
      <c r="B195" t="s">
        <v>866</v>
      </c>
      <c r="C195" s="406">
        <v>2.6300000000000001E-7</v>
      </c>
      <c r="D195" s="406">
        <v>4.0000000000000002E-4</v>
      </c>
      <c r="E195" s="406"/>
    </row>
    <row r="196" spans="1:5">
      <c r="A196" s="311" t="s">
        <v>867</v>
      </c>
      <c r="B196" t="s">
        <v>868</v>
      </c>
      <c r="C196" s="406">
        <v>2.6300000000000001E-7</v>
      </c>
      <c r="D196" s="406">
        <v>4.0000000000000002E-4</v>
      </c>
      <c r="E196" s="406"/>
    </row>
    <row r="197" spans="1:5">
      <c r="A197" s="311" t="s">
        <v>869</v>
      </c>
      <c r="B197" t="s">
        <v>870</v>
      </c>
      <c r="C197" s="406">
        <v>2.6300000000000001E-7</v>
      </c>
      <c r="D197" s="406">
        <v>4.0000000000000002E-4</v>
      </c>
      <c r="E197" s="406"/>
    </row>
    <row r="198" spans="1:5">
      <c r="A198" s="311" t="s">
        <v>871</v>
      </c>
      <c r="B198" t="s">
        <v>872</v>
      </c>
      <c r="C198" s="406">
        <v>2.6299999999999998E-6</v>
      </c>
      <c r="D198" s="406">
        <v>4.0000000000000001E-3</v>
      </c>
      <c r="E198" s="406"/>
    </row>
    <row r="199" spans="1:5">
      <c r="A199" s="311" t="s">
        <v>873</v>
      </c>
      <c r="B199" t="s">
        <v>874</v>
      </c>
      <c r="C199" s="406">
        <v>2.6299999999999998E-6</v>
      </c>
      <c r="D199" s="406">
        <v>4.0000000000000001E-3</v>
      </c>
      <c r="E199" s="406"/>
    </row>
    <row r="200" spans="1:5">
      <c r="A200" s="311" t="s">
        <v>875</v>
      </c>
      <c r="B200" t="s">
        <v>1293</v>
      </c>
      <c r="C200" s="406">
        <v>8.7700000000000004E-5</v>
      </c>
      <c r="D200" s="406">
        <v>0.13</v>
      </c>
      <c r="E200" s="406"/>
    </row>
    <row r="201" spans="1:5">
      <c r="B201" t="s">
        <v>876</v>
      </c>
      <c r="C201" s="406">
        <v>1.67E-3</v>
      </c>
      <c r="D201" s="406" t="s">
        <v>1438</v>
      </c>
      <c r="E201" s="406"/>
    </row>
    <row r="202" spans="1:5">
      <c r="A202" s="311" t="s">
        <v>1145</v>
      </c>
      <c r="B202" t="s">
        <v>1181</v>
      </c>
      <c r="C202" s="406">
        <v>4.1700000000000001E-3</v>
      </c>
      <c r="D202" s="406" t="s">
        <v>1438</v>
      </c>
      <c r="E202" s="406"/>
    </row>
    <row r="203" spans="1:5">
      <c r="A203" s="311" t="s">
        <v>880</v>
      </c>
      <c r="B203" t="s">
        <v>1324</v>
      </c>
      <c r="C203" s="406">
        <v>8.3300000000000006E-3</v>
      </c>
      <c r="D203" s="406" t="s">
        <v>1438</v>
      </c>
      <c r="E203" s="406"/>
    </row>
    <row r="204" spans="1:5">
      <c r="A204" s="311" t="s">
        <v>115</v>
      </c>
      <c r="B204" t="s">
        <v>116</v>
      </c>
      <c r="C204" s="406">
        <v>1.67E-3</v>
      </c>
      <c r="D204" s="406">
        <v>2E-3</v>
      </c>
      <c r="E204" s="406">
        <v>2E-3</v>
      </c>
    </row>
    <row r="205" spans="1:5">
      <c r="A205" s="311" t="s">
        <v>881</v>
      </c>
      <c r="B205" t="s">
        <v>1325</v>
      </c>
      <c r="C205" s="406">
        <v>2.0799999999999998E-3</v>
      </c>
      <c r="D205" s="406" t="s">
        <v>1438</v>
      </c>
      <c r="E205" s="406"/>
    </row>
    <row r="206" spans="1:5">
      <c r="A206" s="311" t="s">
        <v>882</v>
      </c>
      <c r="B206" t="s">
        <v>1326</v>
      </c>
      <c r="C206" s="406">
        <v>8.3300000000000005E-5</v>
      </c>
      <c r="D206" s="406" t="s">
        <v>1438</v>
      </c>
      <c r="E206" s="406"/>
    </row>
    <row r="207" spans="1:5">
      <c r="A207" s="311" t="s">
        <v>884</v>
      </c>
      <c r="B207" t="s">
        <v>1328</v>
      </c>
      <c r="C207" s="406">
        <v>0.185</v>
      </c>
      <c r="D207" s="406" t="s">
        <v>1438</v>
      </c>
      <c r="E207" s="406"/>
    </row>
    <row r="208" spans="1:5">
      <c r="A208" s="311" t="s">
        <v>885</v>
      </c>
      <c r="B208" t="s">
        <v>1329</v>
      </c>
      <c r="C208" s="406">
        <v>5.5599999999999998E-3</v>
      </c>
      <c r="D208" s="406" t="s">
        <v>1438</v>
      </c>
      <c r="E208" s="406"/>
    </row>
    <row r="209" spans="1:5">
      <c r="A209" s="311" t="s">
        <v>886</v>
      </c>
      <c r="B209" t="s">
        <v>1330</v>
      </c>
      <c r="C209" s="406">
        <v>5.5599999999999997E-2</v>
      </c>
      <c r="D209" s="406" t="s">
        <v>1438</v>
      </c>
      <c r="E209" s="406"/>
    </row>
    <row r="210" spans="1:5">
      <c r="A210" s="311" t="s">
        <v>888</v>
      </c>
      <c r="B210" t="s">
        <v>1332</v>
      </c>
      <c r="C210" s="406">
        <v>1.67E-2</v>
      </c>
      <c r="D210" s="406" t="s">
        <v>1438</v>
      </c>
      <c r="E210" s="406"/>
    </row>
    <row r="211" spans="1:5">
      <c r="A211" s="311" t="s">
        <v>889</v>
      </c>
      <c r="B211" t="s">
        <v>1333</v>
      </c>
      <c r="C211" s="406">
        <v>4.1700000000000001E-3</v>
      </c>
      <c r="D211" s="406" t="s">
        <v>1438</v>
      </c>
      <c r="E211" s="406"/>
    </row>
    <row r="212" spans="1:5">
      <c r="A212" s="311" t="s">
        <v>893</v>
      </c>
      <c r="B212" t="s">
        <v>1337</v>
      </c>
      <c r="C212" s="406">
        <v>1.6699999999999999E-4</v>
      </c>
      <c r="D212" s="406" t="s">
        <v>1438</v>
      </c>
      <c r="E212" s="406"/>
    </row>
    <row r="213" spans="1:5">
      <c r="A213" s="311" t="s">
        <v>894</v>
      </c>
      <c r="B213" t="s">
        <v>1338</v>
      </c>
      <c r="C213" s="406">
        <v>4.1700000000000001E-3</v>
      </c>
      <c r="D213" s="406" t="s">
        <v>1438</v>
      </c>
      <c r="E213" s="406"/>
    </row>
    <row r="214" spans="1:5">
      <c r="A214" s="311" t="s">
        <v>895</v>
      </c>
      <c r="B214" t="s">
        <v>1339</v>
      </c>
      <c r="C214" s="406">
        <v>1.8500000000000001E-3</v>
      </c>
      <c r="D214" s="406" t="s">
        <v>1438</v>
      </c>
      <c r="E214" s="406"/>
    </row>
    <row r="215" spans="1:5">
      <c r="A215" s="311" t="s">
        <v>896</v>
      </c>
      <c r="B215" t="s">
        <v>1340</v>
      </c>
      <c r="C215" s="406">
        <v>2.7799999999999999E-3</v>
      </c>
      <c r="D215" s="406" t="s">
        <v>1438</v>
      </c>
      <c r="E215" s="406"/>
    </row>
    <row r="216" spans="1:5">
      <c r="A216" s="311" t="s">
        <v>897</v>
      </c>
      <c r="B216" t="s">
        <v>1341</v>
      </c>
      <c r="C216" s="406">
        <v>5.5600000000000003E-5</v>
      </c>
      <c r="D216" s="406" t="s">
        <v>1438</v>
      </c>
      <c r="E216" s="406"/>
    </row>
    <row r="217" spans="1:5">
      <c r="A217" s="311" t="s">
        <v>898</v>
      </c>
      <c r="B217" t="s">
        <v>1342</v>
      </c>
      <c r="C217" s="406">
        <v>2.0799999999999999E-2</v>
      </c>
      <c r="D217" s="406" t="s">
        <v>1438</v>
      </c>
      <c r="E217" s="406"/>
    </row>
    <row r="218" spans="1:5">
      <c r="A218" s="311" t="s">
        <v>900</v>
      </c>
      <c r="B218" t="s">
        <v>1344</v>
      </c>
      <c r="C218" s="406">
        <v>2.3800000000000002E-2</v>
      </c>
      <c r="D218" s="406" t="s">
        <v>1438</v>
      </c>
      <c r="E218" s="406"/>
    </row>
    <row r="219" spans="1:5">
      <c r="A219" s="311" t="s">
        <v>913</v>
      </c>
      <c r="B219" t="s">
        <v>1356</v>
      </c>
      <c r="C219" s="406">
        <v>1.67E-3</v>
      </c>
      <c r="D219" s="406" t="s">
        <v>1438</v>
      </c>
      <c r="E219" s="406"/>
    </row>
    <row r="220" spans="1:5">
      <c r="A220" s="312" t="s">
        <v>1548</v>
      </c>
      <c r="B220" t="s">
        <v>1358</v>
      </c>
      <c r="C220" s="406">
        <v>1.6699999999999999E-4</v>
      </c>
      <c r="D220" s="406" t="s">
        <v>1438</v>
      </c>
      <c r="E220" s="406"/>
    </row>
    <row r="221" spans="1:5">
      <c r="A221" s="312" t="s">
        <v>1549</v>
      </c>
      <c r="B221" t="s">
        <v>924</v>
      </c>
      <c r="C221" s="406">
        <v>7.1399999999999996E-3</v>
      </c>
      <c r="D221" s="406" t="s">
        <v>1438</v>
      </c>
      <c r="E221" s="406"/>
    </row>
    <row r="222" spans="1:5">
      <c r="A222" s="311" t="s">
        <v>929</v>
      </c>
      <c r="B222" t="s">
        <v>930</v>
      </c>
      <c r="C222" s="406">
        <v>1.4499999999999999E-3</v>
      </c>
      <c r="D222" s="406" t="s">
        <v>1438</v>
      </c>
      <c r="E222" s="406"/>
    </row>
    <row r="223" spans="1:5">
      <c r="A223" s="311" t="s">
        <v>933</v>
      </c>
      <c r="B223" t="s">
        <v>934</v>
      </c>
      <c r="C223" s="406" t="s">
        <v>1438</v>
      </c>
      <c r="D223" s="406">
        <v>8</v>
      </c>
      <c r="E223" s="406"/>
    </row>
    <row r="224" spans="1:5">
      <c r="A224" s="311" t="s">
        <v>937</v>
      </c>
      <c r="B224" t="s">
        <v>938</v>
      </c>
      <c r="C224" s="406" t="s">
        <v>1438</v>
      </c>
      <c r="D224" s="406">
        <v>3000</v>
      </c>
      <c r="E224" s="406"/>
    </row>
    <row r="225" spans="1:5">
      <c r="A225" s="311" t="s">
        <v>939</v>
      </c>
      <c r="B225" t="s">
        <v>940</v>
      </c>
      <c r="C225" s="406" t="s">
        <v>1438</v>
      </c>
      <c r="D225" s="406">
        <v>0.27</v>
      </c>
      <c r="E225" s="406">
        <v>20</v>
      </c>
    </row>
    <row r="226" spans="1:5">
      <c r="A226" s="311" t="s">
        <v>941</v>
      </c>
      <c r="B226" t="s">
        <v>942</v>
      </c>
      <c r="C226" s="406" t="s">
        <v>1438</v>
      </c>
      <c r="D226" s="406">
        <v>7000</v>
      </c>
      <c r="E226" s="406"/>
    </row>
    <row r="227" spans="1:5">
      <c r="A227" s="311" t="s">
        <v>945</v>
      </c>
      <c r="B227" t="s">
        <v>946</v>
      </c>
      <c r="C227" s="406">
        <v>0.27</v>
      </c>
      <c r="D227" s="406">
        <v>30</v>
      </c>
      <c r="E227" s="406">
        <v>3100</v>
      </c>
    </row>
    <row r="228" spans="1:5">
      <c r="B228" t="s">
        <v>958</v>
      </c>
      <c r="C228" s="406" t="s">
        <v>1438</v>
      </c>
      <c r="D228" s="406">
        <v>0.03</v>
      </c>
      <c r="E228" s="406"/>
    </row>
    <row r="229" spans="1:5">
      <c r="A229" s="312" t="s">
        <v>1550</v>
      </c>
      <c r="B229" t="s">
        <v>965</v>
      </c>
      <c r="C229" s="406" t="s">
        <v>1438</v>
      </c>
      <c r="D229" s="406" t="s">
        <v>1438</v>
      </c>
      <c r="E229" s="406">
        <v>5</v>
      </c>
    </row>
    <row r="230" spans="1:5">
      <c r="A230" s="311" t="s">
        <v>966</v>
      </c>
      <c r="B230" t="s">
        <v>1317</v>
      </c>
      <c r="C230" s="406" t="s">
        <v>1438</v>
      </c>
      <c r="D230" s="406"/>
      <c r="E230" s="406">
        <v>2</v>
      </c>
    </row>
    <row r="231" spans="1:5">
      <c r="A231" s="311" t="s">
        <v>969</v>
      </c>
      <c r="B231" t="s">
        <v>970</v>
      </c>
      <c r="C231" s="406" t="s">
        <v>1438</v>
      </c>
      <c r="D231" s="406">
        <v>3</v>
      </c>
      <c r="E231" s="406"/>
    </row>
    <row r="232" spans="1:5">
      <c r="A232" s="311" t="s">
        <v>973</v>
      </c>
      <c r="B232" t="s">
        <v>974</v>
      </c>
      <c r="C232" s="406" t="s">
        <v>1438</v>
      </c>
      <c r="D232" s="406" t="s">
        <v>1438</v>
      </c>
      <c r="E232" s="406">
        <v>8</v>
      </c>
    </row>
    <row r="233" spans="1:5">
      <c r="A233" s="311" t="s">
        <v>979</v>
      </c>
      <c r="B233" t="s">
        <v>980</v>
      </c>
      <c r="C233" s="406" t="s">
        <v>1438</v>
      </c>
      <c r="D233" s="406">
        <v>1000</v>
      </c>
      <c r="E233" s="406">
        <v>21000</v>
      </c>
    </row>
    <row r="234" spans="1:5">
      <c r="A234" s="311" t="s">
        <v>985</v>
      </c>
      <c r="B234" t="s">
        <v>986</v>
      </c>
      <c r="C234" s="406" t="s">
        <v>1438</v>
      </c>
      <c r="D234" s="406">
        <v>1</v>
      </c>
      <c r="E234" s="406">
        <v>120</v>
      </c>
    </row>
    <row r="235" spans="1:5">
      <c r="A235" s="311" t="s">
        <v>987</v>
      </c>
      <c r="B235" t="s">
        <v>988</v>
      </c>
      <c r="C235" s="406" t="s">
        <v>1438</v>
      </c>
      <c r="D235" s="406" t="s">
        <v>1438</v>
      </c>
      <c r="E235" s="406">
        <v>0.7</v>
      </c>
    </row>
    <row r="236" spans="1:5">
      <c r="A236" s="311" t="s">
        <v>1545</v>
      </c>
      <c r="B236" t="s">
        <v>989</v>
      </c>
      <c r="C236" s="406" t="s">
        <v>1438</v>
      </c>
      <c r="D236" s="406">
        <v>1</v>
      </c>
      <c r="E236" s="406">
        <v>120</v>
      </c>
    </row>
    <row r="237" spans="1:5">
      <c r="A237" s="311" t="s">
        <v>995</v>
      </c>
      <c r="B237" t="s">
        <v>996</v>
      </c>
      <c r="C237" s="406">
        <v>0.13500000000000001</v>
      </c>
      <c r="D237" s="406" t="s">
        <v>1438</v>
      </c>
      <c r="E237" s="406"/>
    </row>
    <row r="238" spans="1:5">
      <c r="A238" s="311" t="s">
        <v>997</v>
      </c>
      <c r="B238" t="s">
        <v>998</v>
      </c>
      <c r="C238" s="406">
        <v>1.72E-2</v>
      </c>
      <c r="D238" s="406" t="s">
        <v>1438</v>
      </c>
      <c r="E238" s="406"/>
    </row>
    <row r="239" spans="1:5">
      <c r="A239" s="311" t="s">
        <v>999</v>
      </c>
      <c r="B239" t="s">
        <v>1000</v>
      </c>
      <c r="C239" s="406">
        <v>3.85</v>
      </c>
      <c r="D239" s="406">
        <v>41</v>
      </c>
      <c r="E239" s="406">
        <v>41</v>
      </c>
    </row>
    <row r="240" spans="1:5">
      <c r="A240" s="311" t="s">
        <v>1001</v>
      </c>
      <c r="B240" t="s">
        <v>1002</v>
      </c>
      <c r="C240" s="406" t="s">
        <v>1438</v>
      </c>
      <c r="D240" s="406">
        <v>80000</v>
      </c>
      <c r="E240" s="406"/>
    </row>
    <row r="241" spans="1:5">
      <c r="A241" s="311" t="s">
        <v>1004</v>
      </c>
      <c r="B241" t="s">
        <v>1005</v>
      </c>
      <c r="C241" s="406">
        <v>5.8799999999999998E-4</v>
      </c>
      <c r="D241" s="406" t="s">
        <v>1438</v>
      </c>
      <c r="E241" s="406"/>
    </row>
    <row r="242" spans="1:5">
      <c r="A242" s="311" t="s">
        <v>1010</v>
      </c>
      <c r="B242" t="s">
        <v>1011</v>
      </c>
      <c r="C242" s="406" t="s">
        <v>1438</v>
      </c>
      <c r="D242" s="406">
        <v>0.1</v>
      </c>
      <c r="E242" s="406">
        <v>10</v>
      </c>
    </row>
    <row r="243" spans="1:5">
      <c r="A243" s="311" t="s">
        <v>1012</v>
      </c>
      <c r="B243" t="s">
        <v>1013</v>
      </c>
      <c r="C243" s="406" t="s">
        <v>1438</v>
      </c>
      <c r="D243" s="406">
        <v>5000</v>
      </c>
      <c r="E243" s="406">
        <v>7500</v>
      </c>
    </row>
    <row r="244" spans="1:5">
      <c r="A244" s="311" t="s">
        <v>1014</v>
      </c>
      <c r="B244" t="s">
        <v>1015</v>
      </c>
      <c r="C244" s="406">
        <v>9.0899999999999995E-2</v>
      </c>
      <c r="D244" s="406">
        <v>2.1000000000000001E-2</v>
      </c>
      <c r="E244" s="406">
        <v>7.0999999999999994E-2</v>
      </c>
    </row>
    <row r="245" spans="1:5">
      <c r="A245" s="311" t="s">
        <v>1040</v>
      </c>
      <c r="B245" t="s">
        <v>1041</v>
      </c>
      <c r="C245" s="406">
        <v>3.13E-3</v>
      </c>
      <c r="D245" s="406" t="s">
        <v>1438</v>
      </c>
      <c r="E245" s="406"/>
    </row>
    <row r="246" spans="1:5">
      <c r="A246" s="311" t="s">
        <v>1044</v>
      </c>
      <c r="B246" t="s">
        <v>1045</v>
      </c>
      <c r="C246" s="406" t="s">
        <v>1438</v>
      </c>
      <c r="D246" s="406">
        <v>5000</v>
      </c>
      <c r="E246" s="406">
        <v>11000</v>
      </c>
    </row>
    <row r="247" spans="1:5">
      <c r="A247" s="311" t="s">
        <v>1046</v>
      </c>
      <c r="B247" t="s">
        <v>1047</v>
      </c>
      <c r="C247" s="406">
        <v>6.25E-2</v>
      </c>
      <c r="D247" s="406" t="s">
        <v>1438</v>
      </c>
      <c r="E247" s="406"/>
    </row>
    <row r="248" spans="1:5">
      <c r="A248" s="311" t="s">
        <v>1048</v>
      </c>
      <c r="B248" t="s">
        <v>1049</v>
      </c>
      <c r="C248" s="406">
        <v>0.24399999999999999</v>
      </c>
      <c r="D248" s="406">
        <v>2.1</v>
      </c>
      <c r="E248" s="406">
        <v>2.1</v>
      </c>
    </row>
    <row r="249" spans="1:5">
      <c r="A249" s="311" t="s">
        <v>1054</v>
      </c>
      <c r="B249" t="s">
        <v>1055</v>
      </c>
      <c r="C249" s="406">
        <v>0.05</v>
      </c>
      <c r="D249" s="406" t="s">
        <v>1438</v>
      </c>
      <c r="E249" s="406"/>
    </row>
    <row r="250" spans="1:5">
      <c r="A250" s="311" t="s">
        <v>1056</v>
      </c>
      <c r="B250" t="s">
        <v>1057</v>
      </c>
      <c r="C250" s="406" t="s">
        <v>1438</v>
      </c>
      <c r="D250" s="406">
        <v>0.3</v>
      </c>
      <c r="E250" s="406">
        <v>1.8</v>
      </c>
    </row>
    <row r="251" spans="1:5">
      <c r="A251" s="311" t="s">
        <v>1060</v>
      </c>
      <c r="B251" t="s">
        <v>1061</v>
      </c>
      <c r="C251" s="406" t="s">
        <v>1438</v>
      </c>
      <c r="D251" s="406">
        <v>200</v>
      </c>
      <c r="E251" s="406">
        <v>2800</v>
      </c>
    </row>
    <row r="252" spans="1:5">
      <c r="A252" s="311" t="s">
        <v>1074</v>
      </c>
      <c r="B252" t="s">
        <v>1075</v>
      </c>
      <c r="C252" s="406" t="s">
        <v>1438</v>
      </c>
      <c r="D252" s="406">
        <v>60</v>
      </c>
      <c r="E252" s="406"/>
    </row>
    <row r="253" spans="1:5">
      <c r="A253" s="311" t="s">
        <v>1076</v>
      </c>
      <c r="B253" t="s">
        <v>1077</v>
      </c>
      <c r="C253" s="406" t="s">
        <v>1438</v>
      </c>
      <c r="D253" s="406">
        <v>60</v>
      </c>
      <c r="E253" s="406"/>
    </row>
    <row r="254" spans="1:5">
      <c r="A254" s="311" t="s">
        <v>1078</v>
      </c>
      <c r="B254" t="s">
        <v>1079</v>
      </c>
      <c r="C254" s="406" t="s">
        <v>1438</v>
      </c>
      <c r="D254" s="406">
        <v>60</v>
      </c>
      <c r="E254" s="406"/>
    </row>
    <row r="255" spans="1:5">
      <c r="A255" s="311" t="s">
        <v>1086</v>
      </c>
      <c r="B255" t="s">
        <v>1087</v>
      </c>
      <c r="C255" s="406">
        <v>3.4499999999999999E-3</v>
      </c>
      <c r="D255" s="406" t="s">
        <v>1438</v>
      </c>
      <c r="E255" s="406"/>
    </row>
    <row r="256" spans="1:5">
      <c r="A256" s="311" t="s">
        <v>1088</v>
      </c>
      <c r="B256" t="s">
        <v>1089</v>
      </c>
      <c r="C256" s="406" t="s">
        <v>1438</v>
      </c>
      <c r="D256" s="406">
        <v>0.1</v>
      </c>
      <c r="E256" s="406">
        <v>0.8</v>
      </c>
    </row>
    <row r="257" spans="1:5">
      <c r="A257" s="311" t="s">
        <v>1090</v>
      </c>
      <c r="B257" t="s">
        <v>1091</v>
      </c>
      <c r="C257" s="406">
        <v>1.2E-4</v>
      </c>
      <c r="D257" s="406">
        <v>7.0000000000000001E-3</v>
      </c>
      <c r="E257" s="406">
        <v>30</v>
      </c>
    </row>
    <row r="258" spans="1:5">
      <c r="A258" s="311" t="s">
        <v>1092</v>
      </c>
      <c r="B258" t="s">
        <v>1093</v>
      </c>
      <c r="C258" s="406" t="s">
        <v>1438</v>
      </c>
      <c r="D258" s="406">
        <v>200</v>
      </c>
      <c r="E258" s="406">
        <v>200</v>
      </c>
    </row>
    <row r="259" spans="1:5">
      <c r="A259" s="311" t="s">
        <v>1094</v>
      </c>
      <c r="B259" t="s">
        <v>1095</v>
      </c>
      <c r="C259" s="406" t="s">
        <v>1438</v>
      </c>
      <c r="D259" s="406">
        <v>3</v>
      </c>
      <c r="E259" s="406"/>
    </row>
    <row r="260" spans="1:5">
      <c r="A260" s="311" t="s">
        <v>1096</v>
      </c>
      <c r="B260" t="s">
        <v>1097</v>
      </c>
      <c r="C260" s="406">
        <v>0.114</v>
      </c>
      <c r="D260" s="406">
        <v>100</v>
      </c>
      <c r="E260" s="406">
        <v>1300</v>
      </c>
    </row>
    <row r="261" spans="1:5">
      <c r="A261" s="311" t="s">
        <v>1102</v>
      </c>
      <c r="B261" t="s">
        <v>1103</v>
      </c>
      <c r="C261" s="406" t="s">
        <v>1438</v>
      </c>
      <c r="D261" s="406">
        <v>200</v>
      </c>
      <c r="E261" s="406">
        <v>200</v>
      </c>
    </row>
    <row r="262" spans="1:5">
      <c r="A262" s="311" t="s">
        <v>1104</v>
      </c>
      <c r="B262" t="s">
        <v>1546</v>
      </c>
      <c r="C262" s="406" t="s">
        <v>1438</v>
      </c>
      <c r="D262" s="406">
        <v>220</v>
      </c>
      <c r="E262" s="406">
        <v>8700</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pageSetUpPr fitToPage="1"/>
  </sheetPr>
  <dimension ref="A1:Y666"/>
  <sheetViews>
    <sheetView zoomScale="90" zoomScaleNormal="90" workbookViewId="0">
      <pane xSplit="2" ySplit="6" topLeftCell="C7" activePane="bottomRight" state="frozen"/>
      <selection activeCell="B1" sqref="B1"/>
      <selection pane="topRight" activeCell="C1" sqref="C1"/>
      <selection pane="bottomLeft" activeCell="B7" sqref="B7"/>
      <selection pane="bottomRight" activeCell="F1" sqref="F1"/>
    </sheetView>
  </sheetViews>
  <sheetFormatPr defaultRowHeight="14.4"/>
  <cols>
    <col min="1" max="1" width="13.77734375" customWidth="1"/>
    <col min="2" max="2" width="31" style="211" customWidth="1"/>
    <col min="3" max="3" width="8.77734375" style="61" customWidth="1"/>
    <col min="4" max="4" width="9.5546875" style="61" customWidth="1"/>
    <col min="5" max="6" width="10.77734375" style="16" customWidth="1"/>
    <col min="7" max="7" width="15.5546875" style="16" customWidth="1"/>
    <col min="8" max="8" width="13.77734375" style="16" customWidth="1"/>
    <col min="9" max="10" width="10.77734375" style="61" customWidth="1"/>
    <col min="11" max="12" width="12" style="16" customWidth="1"/>
    <col min="13" max="14" width="10.77734375" style="16" customWidth="1"/>
    <col min="15" max="16" width="12" style="16" customWidth="1"/>
    <col min="17" max="18" width="13.5546875" style="16" customWidth="1"/>
    <col min="19" max="19" width="10" style="16" customWidth="1"/>
    <col min="20" max="20" width="9.21875" style="16" customWidth="1"/>
    <col min="21" max="21" width="8" style="212" customWidth="1"/>
    <col min="22" max="22" width="12.44140625" style="212" customWidth="1"/>
    <col min="23" max="23" width="10.21875" style="212" customWidth="1"/>
    <col min="24" max="24" width="12.21875" style="212" customWidth="1"/>
    <col min="25" max="25" width="10" style="212" customWidth="1"/>
  </cols>
  <sheetData>
    <row r="1" spans="1:25">
      <c r="B1"/>
      <c r="E1" s="61"/>
      <c r="F1" s="61"/>
    </row>
    <row r="2" spans="1:25" ht="15.6">
      <c r="A2" s="17" t="s">
        <v>1410</v>
      </c>
      <c r="B2" s="40"/>
      <c r="E2"/>
      <c r="I2" s="125"/>
      <c r="J2" s="125"/>
      <c r="U2" s="184"/>
      <c r="V2" s="184"/>
      <c r="W2" s="184"/>
      <c r="X2" s="184"/>
      <c r="Y2" s="184"/>
    </row>
    <row r="3" spans="1:25" ht="18.75" customHeight="1">
      <c r="E3" s="201"/>
      <c r="G3" s="201"/>
      <c r="I3" s="201"/>
      <c r="K3" s="201"/>
      <c r="M3" s="201"/>
      <c r="O3" s="201"/>
      <c r="Q3" s="201"/>
    </row>
    <row r="4" spans="1:25" ht="15" customHeight="1">
      <c r="A4" s="18"/>
      <c r="B4" s="19"/>
      <c r="C4" s="196"/>
      <c r="D4" s="85"/>
      <c r="E4" s="399" t="s">
        <v>1243</v>
      </c>
      <c r="F4" s="402"/>
      <c r="G4" s="403"/>
      <c r="H4" s="404"/>
      <c r="I4" s="402" t="s">
        <v>1244</v>
      </c>
      <c r="J4" s="402"/>
      <c r="K4" s="403"/>
      <c r="L4" s="403"/>
      <c r="M4" s="403"/>
      <c r="N4" s="403"/>
      <c r="O4" s="403"/>
      <c r="P4" s="404"/>
      <c r="Q4" s="405"/>
      <c r="R4" s="404"/>
      <c r="U4" s="229"/>
      <c r="V4" s="230"/>
      <c r="W4" s="224"/>
      <c r="X4" s="224"/>
      <c r="Y4" s="228"/>
    </row>
    <row r="5" spans="1:25" ht="30" customHeight="1">
      <c r="A5" s="20"/>
      <c r="B5" s="21"/>
      <c r="C5" s="197"/>
      <c r="D5" s="299" t="s">
        <v>1129</v>
      </c>
      <c r="E5" s="59" t="s">
        <v>1128</v>
      </c>
      <c r="F5" s="59" t="s">
        <v>1128</v>
      </c>
      <c r="G5" s="198" t="s">
        <v>1129</v>
      </c>
      <c r="H5" s="33" t="s">
        <v>1129</v>
      </c>
      <c r="I5" s="59" t="s">
        <v>1130</v>
      </c>
      <c r="J5" s="198" t="s">
        <v>1130</v>
      </c>
      <c r="K5" s="198" t="s">
        <v>1131</v>
      </c>
      <c r="L5" s="198" t="s">
        <v>1131</v>
      </c>
      <c r="M5" s="198" t="s">
        <v>1132</v>
      </c>
      <c r="N5" s="198" t="s">
        <v>1132</v>
      </c>
      <c r="O5" s="198" t="s">
        <v>1133</v>
      </c>
      <c r="P5" s="198" t="s">
        <v>1133</v>
      </c>
      <c r="Q5" s="34" t="s">
        <v>1255</v>
      </c>
      <c r="R5" s="34" t="s">
        <v>1255</v>
      </c>
      <c r="S5" s="266" t="s">
        <v>1452</v>
      </c>
      <c r="T5" s="267" t="s">
        <v>1451</v>
      </c>
      <c r="U5" s="206" t="s">
        <v>1444</v>
      </c>
      <c r="V5" s="261" t="s">
        <v>1421</v>
      </c>
      <c r="W5" s="231"/>
      <c r="X5" s="231"/>
      <c r="Y5" s="232"/>
    </row>
    <row r="6" spans="1:25" ht="17.25" customHeight="1">
      <c r="A6" s="22" t="s">
        <v>1242</v>
      </c>
      <c r="B6" s="23" t="s">
        <v>1113</v>
      </c>
      <c r="C6" s="198" t="s">
        <v>1114</v>
      </c>
      <c r="D6" s="298" t="s">
        <v>1498</v>
      </c>
      <c r="E6" s="210" t="s">
        <v>1115</v>
      </c>
      <c r="F6" s="210" t="s">
        <v>1115</v>
      </c>
      <c r="G6" s="210" t="s">
        <v>1115</v>
      </c>
      <c r="H6" s="210" t="s">
        <v>1115</v>
      </c>
      <c r="I6" s="210" t="s">
        <v>1115</v>
      </c>
      <c r="J6" s="210" t="s">
        <v>1115</v>
      </c>
      <c r="K6" s="210" t="s">
        <v>1115</v>
      </c>
      <c r="L6" s="210" t="s">
        <v>1115</v>
      </c>
      <c r="M6" s="210" t="s">
        <v>1115</v>
      </c>
      <c r="N6" s="210" t="s">
        <v>1115</v>
      </c>
      <c r="O6" s="210" t="s">
        <v>1115</v>
      </c>
      <c r="P6" s="210" t="s">
        <v>1115</v>
      </c>
      <c r="Q6" s="35" t="s">
        <v>1115</v>
      </c>
      <c r="R6" s="35" t="s">
        <v>1115</v>
      </c>
      <c r="S6" s="268" t="s">
        <v>1450</v>
      </c>
      <c r="T6" s="269" t="s">
        <v>1450</v>
      </c>
      <c r="U6" s="206" t="s">
        <v>1445</v>
      </c>
      <c r="V6" s="199" t="s">
        <v>1226</v>
      </c>
      <c r="W6" s="200" t="s">
        <v>1422</v>
      </c>
      <c r="X6" s="199" t="s">
        <v>1226</v>
      </c>
      <c r="Y6" s="200" t="s">
        <v>1422</v>
      </c>
    </row>
    <row r="7" spans="1:25">
      <c r="A7" t="str">
        <f>IF(ISBLANK(ToxData!B7),"",ToxData!B7)</f>
        <v>75-07-0</v>
      </c>
      <c r="B7" s="211" t="str">
        <f>IF(ISBLANK(ToxData!C7),"",ToxData!C7)</f>
        <v>Acetaldehyde</v>
      </c>
      <c r="D7" s="61" t="str">
        <f>IF(ToxData!D7="","--",ToxData!D7)</f>
        <v>HI3</v>
      </c>
      <c r="E7" s="218">
        <f>IF(AND(ISNUMBER(ToxData!$BD7),$U7="N"),ToxData!$BD7/$V7,IF(ISNUMBER(ToxData!$BD7),ToxData!$BD7/ELAFr/$V7,"--"))</f>
        <v>0.45454545454545447</v>
      </c>
      <c r="F7" s="209">
        <f>IF(E7="--","--",ROUND(E7,2-(1+INT(LOG10(ABS(E7))))))</f>
        <v>0.45</v>
      </c>
      <c r="G7" s="194">
        <f>IF(ISNUMBER(ToxData!BH7),(ToxData!BH7/$X7),"--")</f>
        <v>140</v>
      </c>
      <c r="H7" s="219">
        <f>IF(G7="--","--",ROUND(G7,2-(1+INT(LOG10(ABS(G7))))))</f>
        <v>140</v>
      </c>
      <c r="I7" s="209">
        <f>IF(AND(ISNUMBER(ToxData!$BD7),$U7="N"),ToxData!$BD7*childNRAFc/$W7,IF(ISNUMBER(ToxData!$BD7),ToxData!$BD7*childNRAFc/ELAFnr/$W7,"--"))</f>
        <v>11.818181818181817</v>
      </c>
      <c r="J7" s="209">
        <f>IF(I7="--","--",ROUND(I7,2-(1+INT(LOG10(ABS(I7))))))</f>
        <v>12</v>
      </c>
      <c r="K7" s="194">
        <f>IF(ISNUMBER(ToxData!BH7),(ToxData!BH7/$Y7*childNRAFnc),"--")</f>
        <v>616</v>
      </c>
      <c r="L7" s="219">
        <f>IF(K7="--","--",ROUND(K7,2-(1+INT(LOG10(ABS(K7))))))</f>
        <v>620</v>
      </c>
      <c r="M7" s="209">
        <f>IF(ISNUMBER(ToxData!$BD7),ToxData!$BD7*workNRAFc/$W7,"--")</f>
        <v>5.4545454545454533</v>
      </c>
      <c r="N7" s="209">
        <f>IF(M7="--","--",ROUND(M7,2-(1+INT(LOG10(ABS(M7))))))</f>
        <v>5.5</v>
      </c>
      <c r="O7" s="194">
        <f>IF(ISNUMBER(ToxData!BH7),(ToxData!BH7*workNRAFnc/Y7),"--")</f>
        <v>616</v>
      </c>
      <c r="P7" s="219">
        <f>IF(O7="--","--",ROUND(O7,2-(1+INT(LOG10(ABS(O7))))))</f>
        <v>620</v>
      </c>
      <c r="Q7" s="262">
        <f>IF(ISNUMBER('TRV Table 3'!K7),('TRV Table 3'!K7),"--")</f>
        <v>470</v>
      </c>
      <c r="R7" s="263">
        <f>IF(Q7="--","--",ROUND(Q7,2-(1+INT(LOG10(ABS(Q7))))))</f>
        <v>470</v>
      </c>
      <c r="S7" s="220">
        <f>IF(ISBLANK(ToxData!AY7),"",ToxData!AY7)</f>
        <v>1</v>
      </c>
      <c r="T7" s="220">
        <f>IF(ISBLANK(ToxData!AZ7),"",ToxData!AZ7)</f>
        <v>1</v>
      </c>
      <c r="U7" s="212" t="str">
        <f>IF(ToxData!BQ7="","N","Y")</f>
        <v>N</v>
      </c>
      <c r="V7" s="212">
        <f>ToxData!BV7</f>
        <v>1</v>
      </c>
      <c r="W7" s="212">
        <f>ToxData!BW7</f>
        <v>1</v>
      </c>
      <c r="X7" s="212">
        <f>ToxData!BX7</f>
        <v>1</v>
      </c>
      <c r="Y7" s="212">
        <f>ToxData!BY7</f>
        <v>1</v>
      </c>
    </row>
    <row r="8" spans="1:25" ht="14.25" customHeight="1">
      <c r="A8" t="str">
        <f>IF(ISBLANK(ToxData!B8),"",ToxData!B8)</f>
        <v>60-35-5</v>
      </c>
      <c r="B8" s="211" t="str">
        <f>IF(ISBLANK(ToxData!C8),"",ToxData!C8)</f>
        <v>Acetamide</v>
      </c>
      <c r="D8" s="61" t="str">
        <f>IF(ToxData!D8="","--",ToxData!D8)</f>
        <v>--</v>
      </c>
      <c r="E8" s="218">
        <f>IF(AND(ISNUMBER(ToxData!$BD8),$U8="N"),ToxData!$BD8/$V8,IF(ISNUMBER(ToxData!$BD8),ToxData!$BD8/ELAFr/$V8,"--"))</f>
        <v>4.9999999999999996E-2</v>
      </c>
      <c r="F8" s="209">
        <f t="shared" ref="F8:F71" si="0">IF(E8="--","--",ROUND(E8,2-(1+INT(LOG10(ABS(E8))))))</f>
        <v>0.05</v>
      </c>
      <c r="G8" s="194" t="str">
        <f>IF(ISNUMBER(ToxData!BH8),(ToxData!BH8/$X8),"--")</f>
        <v>--</v>
      </c>
      <c r="H8" s="219" t="str">
        <f t="shared" ref="H8:H71" si="1">IF(G8="--","--",ROUND(G8,2-(1+INT(LOG10(ABS(G8))))))</f>
        <v>--</v>
      </c>
      <c r="I8" s="209">
        <f>IF(AND(ISNUMBER(ToxData!$BD8),$U8="N"),ToxData!$BD8*childNRAFc/$W8,IF(ISNUMBER(ToxData!$BD8),ToxData!$BD8*childNRAFc/ELAFnr/$W8,"--"))</f>
        <v>1.2999999999999998</v>
      </c>
      <c r="J8" s="209">
        <f t="shared" ref="J8:J71" si="2">IF(I8="--","--",ROUND(I8,2-(1+INT(LOG10(ABS(I8))))))</f>
        <v>1.3</v>
      </c>
      <c r="K8" s="194" t="str">
        <f>IF(ISNUMBER(ToxData!BH8),(ToxData!BH8/$Y8*childNRAFnc),"--")</f>
        <v>--</v>
      </c>
      <c r="L8" s="219" t="str">
        <f t="shared" ref="L8:L71" si="3">IF(K8="--","--",ROUND(K8,2-(1+INT(LOG10(ABS(K8))))))</f>
        <v>--</v>
      </c>
      <c r="M8" s="209">
        <f>IF(ISNUMBER(ToxData!$BD8),ToxData!$BD8*workNRAFc/$W8,"--")</f>
        <v>0.6</v>
      </c>
      <c r="N8" s="209">
        <f t="shared" ref="N8:N71" si="4">IF(M8="--","--",ROUND(M8,2-(1+INT(LOG10(ABS(M8))))))</f>
        <v>0.6</v>
      </c>
      <c r="O8" s="194" t="str">
        <f>IF(ISNUMBER(ToxData!BH8),(ToxData!BH8*workNRAFnc/Y8),"--")</f>
        <v>--</v>
      </c>
      <c r="P8" s="219" t="str">
        <f t="shared" ref="P8:P71" si="5">IF(O8="--","--",ROUND(O8,2-(1+INT(LOG10(ABS(O8))))))</f>
        <v>--</v>
      </c>
      <c r="Q8" s="262" t="str">
        <f>IF(ISNUMBER('TRV Table 3'!K8),('TRV Table 3'!K8),"--")</f>
        <v>--</v>
      </c>
      <c r="R8" s="263" t="str">
        <f t="shared" ref="R8:R71" si="6">IF(Q8="--","--",ROUND(Q8,2-(1+INT(LOG10(ABS(Q8))))))</f>
        <v>--</v>
      </c>
      <c r="S8" s="220">
        <f>IF(ISBLANK(ToxData!AY8),"",ToxData!AY8)</f>
        <v>1</v>
      </c>
      <c r="T8" s="220">
        <f>IF(ISBLANK(ToxData!AZ8),"",ToxData!AZ8)</f>
        <v>1</v>
      </c>
      <c r="U8" s="223" t="str">
        <f>IF(ToxData!BQ8="","N","Y")</f>
        <v>N</v>
      </c>
      <c r="V8" s="223">
        <f>ToxData!BV8</f>
        <v>1</v>
      </c>
      <c r="W8" s="223">
        <f>ToxData!BW8</f>
        <v>1</v>
      </c>
      <c r="X8" s="223">
        <f>ToxData!BX8</f>
        <v>1</v>
      </c>
      <c r="Y8" s="223">
        <f>ToxData!BY8</f>
        <v>1</v>
      </c>
    </row>
    <row r="9" spans="1:25">
      <c r="A9" t="str">
        <f>IF(ISBLANK(ToxData!B9),"",ToxData!B9)</f>
        <v>67-64-1</v>
      </c>
      <c r="B9" s="211" t="str">
        <f>IF(ISBLANK(ToxData!C9),"",ToxData!C9)</f>
        <v>Acetone</v>
      </c>
      <c r="D9" s="61" t="str">
        <f>IF(ToxData!D9="","--",ToxData!D9)</f>
        <v>HI3</v>
      </c>
      <c r="E9" s="218" t="str">
        <f>IF(AND(ISNUMBER(ToxData!$BD9),$U9="N"),ToxData!$BD9/$V9,IF(ISNUMBER(ToxData!$BD9),ToxData!$BD9/ELAFr/$V9,"--"))</f>
        <v>--</v>
      </c>
      <c r="F9" s="209" t="str">
        <f t="shared" si="0"/>
        <v>--</v>
      </c>
      <c r="G9" s="194">
        <f>IF(ISNUMBER(ToxData!BH9),(ToxData!BH9/$X9),"--")</f>
        <v>31000</v>
      </c>
      <c r="H9" s="219">
        <f t="shared" si="1"/>
        <v>31000</v>
      </c>
      <c r="I9" s="209" t="str">
        <f>IF(AND(ISNUMBER(ToxData!$BD9),$U9="N"),ToxData!$BD9*childNRAFc/$W9,IF(ISNUMBER(ToxData!$BD9),ToxData!$BD9*childNRAFc/ELAFnr/$W9,"--"))</f>
        <v>--</v>
      </c>
      <c r="J9" s="209" t="str">
        <f t="shared" si="2"/>
        <v>--</v>
      </c>
      <c r="K9" s="194">
        <f>IF(ISNUMBER(ToxData!BH9),(ToxData!BH9/$Y9*childNRAFnc),"--")</f>
        <v>136400</v>
      </c>
      <c r="L9" s="219">
        <f t="shared" si="3"/>
        <v>140000</v>
      </c>
      <c r="M9" s="209" t="str">
        <f>IF(ISNUMBER(ToxData!$BD9),ToxData!$BD9*workNRAFc/$W9,"--")</f>
        <v>--</v>
      </c>
      <c r="N9" s="209" t="str">
        <f t="shared" si="4"/>
        <v>--</v>
      </c>
      <c r="O9" s="194">
        <f>IF(ISNUMBER(ToxData!BH9),(ToxData!BH9*workNRAFnc/Y9),"--")</f>
        <v>136400</v>
      </c>
      <c r="P9" s="219">
        <f t="shared" si="5"/>
        <v>140000</v>
      </c>
      <c r="Q9" s="262">
        <f>IF(ISNUMBER('TRV Table 3'!K9),('TRV Table 3'!K9),"--")</f>
        <v>62000</v>
      </c>
      <c r="R9" s="263">
        <f t="shared" si="6"/>
        <v>62000</v>
      </c>
      <c r="S9" s="220">
        <f>IF(ISBLANK(ToxData!AY9),"",ToxData!AY9)</f>
        <v>1</v>
      </c>
      <c r="T9" s="220">
        <f>IF(ISBLANK(ToxData!AZ9),"",ToxData!AZ9)</f>
        <v>1</v>
      </c>
      <c r="U9" s="223" t="str">
        <f>IF(ToxData!BQ9="","N","Y")</f>
        <v>N</v>
      </c>
      <c r="V9" s="223">
        <f>ToxData!BV9</f>
        <v>1</v>
      </c>
      <c r="W9" s="223">
        <f>ToxData!BW9</f>
        <v>1</v>
      </c>
      <c r="X9" s="223">
        <f>ToxData!BX9</f>
        <v>1</v>
      </c>
      <c r="Y9" s="223">
        <f>ToxData!BY9</f>
        <v>1</v>
      </c>
    </row>
    <row r="10" spans="1:25">
      <c r="A10" t="str">
        <f>IF(ISBLANK(ToxData!B10),"",ToxData!B10)</f>
        <v>75-05-8</v>
      </c>
      <c r="B10" s="211" t="str">
        <f>IF(ISBLANK(ToxData!C10),"",ToxData!C10)</f>
        <v>Acetonitrile</v>
      </c>
      <c r="D10" s="61" t="str">
        <f>IF(ToxData!D10="","--",ToxData!D10)</f>
        <v>HI3</v>
      </c>
      <c r="E10" s="218" t="str">
        <f>IF(AND(ISNUMBER(ToxData!$BD10),$U10="N"),ToxData!$BD10/$V10,IF(ISNUMBER(ToxData!$BD10),ToxData!$BD10/ELAFr/$V10,"--"))</f>
        <v>--</v>
      </c>
      <c r="F10" s="209" t="str">
        <f t="shared" si="0"/>
        <v>--</v>
      </c>
      <c r="G10" s="194">
        <f>IF(ISNUMBER(ToxData!BH10),(ToxData!BH10/$X10),"--")</f>
        <v>60</v>
      </c>
      <c r="H10" s="219">
        <f t="shared" si="1"/>
        <v>60</v>
      </c>
      <c r="I10" s="209" t="str">
        <f>IF(AND(ISNUMBER(ToxData!$BD10),$U10="N"),ToxData!$BD10*childNRAFc/$W10,IF(ISNUMBER(ToxData!$BD10),ToxData!$BD10*childNRAFc/ELAFnr/$W10,"--"))</f>
        <v>--</v>
      </c>
      <c r="J10" s="209" t="str">
        <f t="shared" si="2"/>
        <v>--</v>
      </c>
      <c r="K10" s="194">
        <f>IF(ISNUMBER(ToxData!BH10),(ToxData!BH10/$Y10*childNRAFnc),"--")</f>
        <v>264</v>
      </c>
      <c r="L10" s="219">
        <f t="shared" si="3"/>
        <v>260</v>
      </c>
      <c r="M10" s="209" t="str">
        <f>IF(ISNUMBER(ToxData!$BD10),ToxData!$BD10*workNRAFc/$W10,"--")</f>
        <v>--</v>
      </c>
      <c r="N10" s="209" t="str">
        <f t="shared" si="4"/>
        <v>--</v>
      </c>
      <c r="O10" s="194">
        <f>IF(ISNUMBER(ToxData!BH10),(ToxData!BH10*workNRAFnc/Y10),"--")</f>
        <v>264</v>
      </c>
      <c r="P10" s="219">
        <f t="shared" si="5"/>
        <v>260</v>
      </c>
      <c r="Q10" s="262" t="str">
        <f>IF(ISNUMBER('TRV Table 3'!K10),('TRV Table 3'!K10),"--")</f>
        <v>--</v>
      </c>
      <c r="R10" s="263" t="str">
        <f t="shared" si="6"/>
        <v>--</v>
      </c>
      <c r="S10" s="220">
        <f>IF(ISBLANK(ToxData!AY10),"",ToxData!AY10)</f>
        <v>1</v>
      </c>
      <c r="T10" s="220">
        <f>IF(ISBLANK(ToxData!AZ10),"",ToxData!AZ10)</f>
        <v>1</v>
      </c>
      <c r="U10" s="223" t="str">
        <f>IF(ToxData!BQ10="","N","Y")</f>
        <v>N</v>
      </c>
      <c r="V10" s="223">
        <f>ToxData!BV10</f>
        <v>1</v>
      </c>
      <c r="W10" s="223">
        <f>ToxData!BW10</f>
        <v>1</v>
      </c>
      <c r="X10" s="223">
        <f>ToxData!BX10</f>
        <v>1</v>
      </c>
      <c r="Y10" s="223">
        <f>ToxData!BY10</f>
        <v>1</v>
      </c>
    </row>
    <row r="11" spans="1:25" hidden="1">
      <c r="A11" t="str">
        <f>IF(ISBLANK(ToxData!B11),"",ToxData!B11)</f>
        <v>98-86-2</v>
      </c>
      <c r="B11" s="211" t="str">
        <f>IF(ISBLANK(ToxData!C11),"",ToxData!C11)</f>
        <v>Acetophenone</v>
      </c>
      <c r="E11" s="218" t="str">
        <f>IF(AND(ISNUMBER(ToxData!$BD11),$U11="N"),ToxData!$BD11/$V11,IF(ISNUMBER(ToxData!$BD11),ToxData!$BD11/ELAFr/$V11,"--"))</f>
        <v>--</v>
      </c>
      <c r="F11" s="209" t="str">
        <f t="shared" si="0"/>
        <v>--</v>
      </c>
      <c r="G11" s="194" t="str">
        <f>IF(ISNUMBER(ToxData!BH11),(ToxData!BH11/$X11),"--")</f>
        <v>--</v>
      </c>
      <c r="H11" s="219" t="str">
        <f t="shared" si="1"/>
        <v>--</v>
      </c>
      <c r="I11" s="209" t="str">
        <f>IF(AND(ISNUMBER(ToxData!$BD11),$U11="N"),ToxData!$BD11*childNRAFc/$W11,IF(ISNUMBER(ToxData!$BD11),ToxData!$BD11*childNRAFc/ELAFnr/$W11,"--"))</f>
        <v>--</v>
      </c>
      <c r="J11" s="209" t="str">
        <f t="shared" si="2"/>
        <v>--</v>
      </c>
      <c r="K11" s="194" t="str">
        <f>IF(ISNUMBER(ToxData!BH11),(ToxData!BH11/$Y11*childNRAFnc),"--")</f>
        <v>--</v>
      </c>
      <c r="L11" s="219" t="str">
        <f t="shared" si="3"/>
        <v>--</v>
      </c>
      <c r="M11" s="209" t="str">
        <f>IF(ISNUMBER(ToxData!$BD11),ToxData!$BD11*workNRAFc/$W11,"--")</f>
        <v>--</v>
      </c>
      <c r="N11" s="209" t="str">
        <f t="shared" si="4"/>
        <v>--</v>
      </c>
      <c r="O11" s="194" t="str">
        <f>IF(ISNUMBER(ToxData!BH11),(ToxData!BH11*workNRAFnc/Y11),"--")</f>
        <v>--</v>
      </c>
      <c r="P11" s="219" t="str">
        <f t="shared" si="5"/>
        <v>--</v>
      </c>
      <c r="Q11" s="262" t="str">
        <f>IF(ISNUMBER('TRV Table 3'!K11),('TRV Table 3'!K11),"--")</f>
        <v>--</v>
      </c>
      <c r="R11" s="263" t="str">
        <f t="shared" si="6"/>
        <v>--</v>
      </c>
      <c r="S11" s="220" t="str">
        <f>IF(ISBLANK(ToxData!AY11),"",ToxData!AY11)</f>
        <v/>
      </c>
      <c r="T11" s="220" t="str">
        <f>IF(ISBLANK(ToxData!AZ11),"",ToxData!AZ11)</f>
        <v/>
      </c>
      <c r="U11" s="223" t="str">
        <f>IF(ToxData!BQ11="","N","Y")</f>
        <v>N</v>
      </c>
      <c r="V11" s="223">
        <f>ToxData!BV11</f>
        <v>1</v>
      </c>
      <c r="W11" s="223">
        <f>ToxData!BW11</f>
        <v>1</v>
      </c>
      <c r="X11" s="223">
        <f>ToxData!BX11</f>
        <v>1</v>
      </c>
      <c r="Y11" s="223">
        <f>ToxData!BY11</f>
        <v>1</v>
      </c>
    </row>
    <row r="12" spans="1:25">
      <c r="A12" t="str">
        <f>IF(ISBLANK(ToxData!B12),"",ToxData!B12)</f>
        <v>107-02-8</v>
      </c>
      <c r="B12" s="211" t="str">
        <f>IF(ISBLANK(ToxData!C12),"",ToxData!C12)</f>
        <v>Acrolein</v>
      </c>
      <c r="D12" s="61" t="str">
        <f>IF(ToxData!D12="","--",ToxData!D12)</f>
        <v>HI5</v>
      </c>
      <c r="E12" s="218" t="str">
        <f>IF(AND(ISNUMBER(ToxData!$BD12),$U12="N"),ToxData!$BD12/$V12,IF(ISNUMBER(ToxData!$BD12),ToxData!$BD12/ELAFr/$V12,"--"))</f>
        <v>--</v>
      </c>
      <c r="F12" s="209" t="str">
        <f t="shared" si="0"/>
        <v>--</v>
      </c>
      <c r="G12" s="194">
        <f>IF(ISNUMBER(ToxData!BH12),(ToxData!BH12/$X12),"--")</f>
        <v>0.35</v>
      </c>
      <c r="H12" s="219">
        <f t="shared" si="1"/>
        <v>0.35</v>
      </c>
      <c r="I12" s="209" t="str">
        <f>IF(AND(ISNUMBER(ToxData!$BD12),$U12="N"),ToxData!$BD12*childNRAFc/$W12,IF(ISNUMBER(ToxData!$BD12),ToxData!$BD12*childNRAFc/ELAFnr/$W12,"--"))</f>
        <v>--</v>
      </c>
      <c r="J12" s="209" t="str">
        <f t="shared" si="2"/>
        <v>--</v>
      </c>
      <c r="K12" s="194">
        <f>IF(ISNUMBER(ToxData!BH12),(ToxData!BH12/$Y12*childNRAFnc),"--")</f>
        <v>1.54</v>
      </c>
      <c r="L12" s="219">
        <f t="shared" si="3"/>
        <v>1.5</v>
      </c>
      <c r="M12" s="209" t="str">
        <f>IF(ISNUMBER(ToxData!$BD12),ToxData!$BD12*workNRAFc/$W12,"--")</f>
        <v>--</v>
      </c>
      <c r="N12" s="209" t="str">
        <f t="shared" si="4"/>
        <v>--</v>
      </c>
      <c r="O12" s="194">
        <f>IF(ISNUMBER(ToxData!BH12),(ToxData!BH12*workNRAFnc/Y12),"--")</f>
        <v>1.54</v>
      </c>
      <c r="P12" s="219">
        <f t="shared" si="5"/>
        <v>1.5</v>
      </c>
      <c r="Q12" s="262">
        <f>IF(ISNUMBER('TRV Table 3'!K12),('TRV Table 3'!K12),"--")</f>
        <v>6.9</v>
      </c>
      <c r="R12" s="263">
        <f t="shared" si="6"/>
        <v>6.9</v>
      </c>
      <c r="S12" s="220">
        <f>IF(ISBLANK(ToxData!AY12),"",ToxData!AY12)</f>
        <v>1</v>
      </c>
      <c r="T12" s="220">
        <f>IF(ISBLANK(ToxData!AZ12),"",ToxData!AZ12)</f>
        <v>1</v>
      </c>
      <c r="U12" s="223" t="str">
        <f>IF(ToxData!BQ12="","N","Y")</f>
        <v>N</v>
      </c>
      <c r="V12" s="223">
        <f>ToxData!BV12</f>
        <v>1</v>
      </c>
      <c r="W12" s="223">
        <f>ToxData!BW12</f>
        <v>1</v>
      </c>
      <c r="X12" s="223">
        <f>ToxData!BX12</f>
        <v>1</v>
      </c>
      <c r="Y12" s="223">
        <f>ToxData!BY12</f>
        <v>1</v>
      </c>
    </row>
    <row r="13" spans="1:25" s="60" customFormat="1">
      <c r="A13" t="str">
        <f>IF(ISBLANK(ToxData!B13),"",ToxData!B13)</f>
        <v>79-06-1</v>
      </c>
      <c r="B13" s="211" t="str">
        <f>IF(ISBLANK(ToxData!C13),"",ToxData!C13)</f>
        <v>Acrylamide</v>
      </c>
      <c r="C13" s="61" t="s">
        <v>1168</v>
      </c>
      <c r="D13" s="61" t="str">
        <f>IF(ToxData!D13="","--",ToxData!D13)</f>
        <v>HI3</v>
      </c>
      <c r="E13" s="218">
        <f>IF(AND(ISNUMBER(ToxData!$BD13),$U13="N"),ToxData!$BD13/$V13,IF(ISNUMBER(ToxData!$BD13),ToxData!$BD13/ELAFr/$V13,"--"))</f>
        <v>5.8823529411764696E-3</v>
      </c>
      <c r="F13" s="209">
        <f t="shared" si="0"/>
        <v>5.8999999999999999E-3</v>
      </c>
      <c r="G13" s="194">
        <f>IF(ISNUMBER(ToxData!BH13),(ToxData!BH13/$X13),"--")</f>
        <v>6</v>
      </c>
      <c r="H13" s="219">
        <f t="shared" si="1"/>
        <v>6</v>
      </c>
      <c r="I13" s="209">
        <f>IF(AND(ISNUMBER(ToxData!$BD13),$U13="N"),ToxData!$BD13*childNRAFc/$W13,IF(ISNUMBER(ToxData!$BD13),ToxData!$BD13*childNRAFc/ELAFnr/$W13,"--"))</f>
        <v>6.1904761904761893E-2</v>
      </c>
      <c r="J13" s="209">
        <f t="shared" si="2"/>
        <v>6.2E-2</v>
      </c>
      <c r="K13" s="194">
        <f>IF(ISNUMBER(ToxData!BH13),(ToxData!BH13/$Y13*childNRAFnc),"--")</f>
        <v>26.400000000000002</v>
      </c>
      <c r="L13" s="219">
        <f t="shared" si="3"/>
        <v>26</v>
      </c>
      <c r="M13" s="209">
        <f>IF(ISNUMBER(ToxData!$BD13),ToxData!$BD13*workNRAFc/$W13,"--")</f>
        <v>0.11999999999999998</v>
      </c>
      <c r="N13" s="209">
        <f t="shared" si="4"/>
        <v>0.12</v>
      </c>
      <c r="O13" s="194">
        <f>IF(ISNUMBER(ToxData!BH13),(ToxData!BH13*workNRAFnc/Y13),"--")</f>
        <v>26.400000000000002</v>
      </c>
      <c r="P13" s="219">
        <f t="shared" si="5"/>
        <v>26</v>
      </c>
      <c r="Q13" s="262" t="str">
        <f>IF(ISNUMBER('TRV Table 3'!K13),('TRV Table 3'!K13),"--")</f>
        <v>--</v>
      </c>
      <c r="R13" s="263" t="str">
        <f t="shared" si="6"/>
        <v>--</v>
      </c>
      <c r="S13" s="220">
        <f>IF(ISBLANK(ToxData!AY13),"",ToxData!AY13)</f>
        <v>1</v>
      </c>
      <c r="T13" s="220">
        <f>IF(ISBLANK(ToxData!AZ13),"",ToxData!AZ13)</f>
        <v>1</v>
      </c>
      <c r="U13" s="223" t="str">
        <f>IF(ToxData!BQ13="","N","Y")</f>
        <v>Y</v>
      </c>
      <c r="V13" s="223">
        <f>ToxData!BV13</f>
        <v>1</v>
      </c>
      <c r="W13" s="223">
        <f>ToxData!BW13</f>
        <v>1</v>
      </c>
      <c r="X13" s="223">
        <f>ToxData!BX13</f>
        <v>1</v>
      </c>
      <c r="Y13" s="223">
        <f>ToxData!BY13</f>
        <v>1</v>
      </c>
    </row>
    <row r="14" spans="1:25">
      <c r="A14" t="str">
        <f>IF(ISBLANK(ToxData!B14),"",ToxData!B14)</f>
        <v>79-10-7</v>
      </c>
      <c r="B14" s="211" t="str">
        <f>IF(ISBLANK(ToxData!C14),"",ToxData!C14)</f>
        <v>Acrylic acid</v>
      </c>
      <c r="D14" s="61" t="str">
        <f>IF(ToxData!D14="","--",ToxData!D14)</f>
        <v>HI3</v>
      </c>
      <c r="E14" s="218" t="str">
        <f>IF(AND(ISNUMBER(ToxData!$BD14),$U14="N"),ToxData!$BD14/$V14,IF(ISNUMBER(ToxData!$BD14),ToxData!$BD14/ELAFr/$V14,"--"))</f>
        <v>--</v>
      </c>
      <c r="F14" s="209" t="str">
        <f t="shared" si="0"/>
        <v>--</v>
      </c>
      <c r="G14" s="194">
        <f>IF(ISNUMBER(ToxData!BH14),(ToxData!BH14/$X14),"--")</f>
        <v>1</v>
      </c>
      <c r="H14" s="219">
        <f t="shared" si="1"/>
        <v>1</v>
      </c>
      <c r="I14" s="209" t="str">
        <f>IF(AND(ISNUMBER(ToxData!$BD14),$U14="N"),ToxData!$BD14*childNRAFc/$W14,IF(ISNUMBER(ToxData!$BD14),ToxData!$BD14*childNRAFc/ELAFnr/$W14,"--"))</f>
        <v>--</v>
      </c>
      <c r="J14" s="209" t="str">
        <f t="shared" si="2"/>
        <v>--</v>
      </c>
      <c r="K14" s="194">
        <f>IF(ISNUMBER(ToxData!BH14),(ToxData!BH14/$Y14*childNRAFnc),"--")</f>
        <v>4.4000000000000004</v>
      </c>
      <c r="L14" s="219">
        <f t="shared" si="3"/>
        <v>4.4000000000000004</v>
      </c>
      <c r="M14" s="209" t="str">
        <f>IF(ISNUMBER(ToxData!$BD14),ToxData!$BD14*workNRAFc/$W14,"--")</f>
        <v>--</v>
      </c>
      <c r="N14" s="209" t="str">
        <f t="shared" si="4"/>
        <v>--</v>
      </c>
      <c r="O14" s="194">
        <f>IF(ISNUMBER(ToxData!BH14),(ToxData!BH14*workNRAFnc/Y14),"--")</f>
        <v>4.4000000000000004</v>
      </c>
      <c r="P14" s="219">
        <f t="shared" si="5"/>
        <v>4.4000000000000004</v>
      </c>
      <c r="Q14" s="262">
        <f>IF(ISNUMBER('TRV Table 3'!K14),('TRV Table 3'!K14),"--")</f>
        <v>6000</v>
      </c>
      <c r="R14" s="263">
        <f t="shared" si="6"/>
        <v>6000</v>
      </c>
      <c r="S14" s="220">
        <f>IF(ISBLANK(ToxData!AY14),"",ToxData!AY14)</f>
        <v>1</v>
      </c>
      <c r="T14" s="220">
        <f>IF(ISBLANK(ToxData!AZ14),"",ToxData!AZ14)</f>
        <v>1</v>
      </c>
      <c r="U14" s="223" t="str">
        <f>IF(ToxData!BQ14="","N","Y")</f>
        <v>N</v>
      </c>
      <c r="V14" s="223">
        <f>ToxData!BV14</f>
        <v>1</v>
      </c>
      <c r="W14" s="223">
        <f>ToxData!BW14</f>
        <v>1</v>
      </c>
      <c r="X14" s="223">
        <f>ToxData!BX14</f>
        <v>1</v>
      </c>
      <c r="Y14" s="223">
        <f>ToxData!BY14</f>
        <v>1</v>
      </c>
    </row>
    <row r="15" spans="1:25">
      <c r="A15" t="str">
        <f>IF(ISBLANK(ToxData!B15),"",ToxData!B15)</f>
        <v>107-13-1</v>
      </c>
      <c r="B15" s="211" t="str">
        <f>IF(ISBLANK(ToxData!C15),"",ToxData!C15)</f>
        <v>Acrylonitrile</v>
      </c>
      <c r="D15" s="61" t="str">
        <f>IF(ToxData!D15="","--",ToxData!D15)</f>
        <v>HI3</v>
      </c>
      <c r="E15" s="218">
        <f>IF(AND(ISNUMBER(ToxData!$BD15),$U15="N"),ToxData!$BD15/$V15,IF(ISNUMBER(ToxData!$BD15),ToxData!$BD15/ELAFr/$V15,"--"))</f>
        <v>1.4705882352941176E-2</v>
      </c>
      <c r="F15" s="209">
        <f t="shared" si="0"/>
        <v>1.4999999999999999E-2</v>
      </c>
      <c r="G15" s="194">
        <f>IF(ISNUMBER(ToxData!BH15),(ToxData!BH15/$X15),"--")</f>
        <v>5</v>
      </c>
      <c r="H15" s="219">
        <f t="shared" si="1"/>
        <v>5</v>
      </c>
      <c r="I15" s="209">
        <f>IF(AND(ISNUMBER(ToxData!$BD15),$U15="N"),ToxData!$BD15*childNRAFc/$W15,IF(ISNUMBER(ToxData!$BD15),ToxData!$BD15*childNRAFc/ELAFnr/$W15,"--"))</f>
        <v>0.38235294117647056</v>
      </c>
      <c r="J15" s="209">
        <f t="shared" si="2"/>
        <v>0.38</v>
      </c>
      <c r="K15" s="194">
        <f>IF(ISNUMBER(ToxData!BH15),(ToxData!BH15/$Y15*childNRAFnc),"--")</f>
        <v>22</v>
      </c>
      <c r="L15" s="219">
        <f t="shared" si="3"/>
        <v>22</v>
      </c>
      <c r="M15" s="209">
        <f>IF(ISNUMBER(ToxData!$BD15),ToxData!$BD15*workNRAFc/$W15,"--")</f>
        <v>0.1764705882352941</v>
      </c>
      <c r="N15" s="209">
        <f t="shared" si="4"/>
        <v>0.18</v>
      </c>
      <c r="O15" s="194">
        <f>IF(ISNUMBER(ToxData!BH15),(ToxData!BH15*workNRAFnc/Y15),"--")</f>
        <v>22</v>
      </c>
      <c r="P15" s="219">
        <f t="shared" si="5"/>
        <v>22</v>
      </c>
      <c r="Q15" s="262">
        <f>IF(ISNUMBER('TRV Table 3'!K15),('TRV Table 3'!K15),"--")</f>
        <v>220</v>
      </c>
      <c r="R15" s="263">
        <f t="shared" si="6"/>
        <v>220</v>
      </c>
      <c r="S15" s="220">
        <f>IF(ISBLANK(ToxData!AY15),"",ToxData!AY15)</f>
        <v>1</v>
      </c>
      <c r="T15" s="220">
        <f>IF(ISBLANK(ToxData!AZ15),"",ToxData!AZ15)</f>
        <v>1</v>
      </c>
      <c r="U15" s="223" t="str">
        <f>IF(ToxData!BQ15="","N","Y")</f>
        <v>N</v>
      </c>
      <c r="V15" s="223">
        <f>ToxData!BV15</f>
        <v>1</v>
      </c>
      <c r="W15" s="223">
        <f>ToxData!BW15</f>
        <v>1</v>
      </c>
      <c r="X15" s="223">
        <f>ToxData!BX15</f>
        <v>1</v>
      </c>
      <c r="Y15" s="223">
        <f>ToxData!BY15</f>
        <v>1</v>
      </c>
    </row>
    <row r="16" spans="1:25" hidden="1">
      <c r="A16" t="str">
        <f>IF(ISBLANK(ToxData!B16),"",ToxData!B16)</f>
        <v>50-76-0</v>
      </c>
      <c r="B16" s="211" t="str">
        <f>IF(ISBLANK(ToxData!C16),"",ToxData!C16)</f>
        <v>Actinomycin D</v>
      </c>
      <c r="E16" s="218" t="str">
        <f>IF(AND(ISNUMBER(ToxData!$BD16),$U16="N"),ToxData!$BD16/$V16,IF(ISNUMBER(ToxData!$BD16),ToxData!$BD16/ELAFr/$V16,"--"))</f>
        <v>--</v>
      </c>
      <c r="F16" s="209" t="str">
        <f t="shared" si="0"/>
        <v>--</v>
      </c>
      <c r="G16" s="194" t="str">
        <f>IF(ISNUMBER(ToxData!BH16),(ToxData!BH16/$X16),"--")</f>
        <v>--</v>
      </c>
      <c r="H16" s="219" t="str">
        <f t="shared" si="1"/>
        <v>--</v>
      </c>
      <c r="I16" s="209" t="str">
        <f>IF(AND(ISNUMBER(ToxData!$BD16),$U16="N"),ToxData!$BD16*childNRAFc/$W16,IF(ISNUMBER(ToxData!$BD16),ToxData!$BD16*childNRAFc/ELAFnr/$W16,"--"))</f>
        <v>--</v>
      </c>
      <c r="J16" s="209" t="str">
        <f t="shared" si="2"/>
        <v>--</v>
      </c>
      <c r="K16" s="194" t="str">
        <f>IF(ISNUMBER(ToxData!BH16),(ToxData!BH16/$Y16*childNRAFnc),"--")</f>
        <v>--</v>
      </c>
      <c r="L16" s="219" t="str">
        <f t="shared" si="3"/>
        <v>--</v>
      </c>
      <c r="M16" s="209" t="str">
        <f>IF(ISNUMBER(ToxData!$BD16),ToxData!$BD16*workNRAFc/$W16,"--")</f>
        <v>--</v>
      </c>
      <c r="N16" s="209" t="str">
        <f t="shared" si="4"/>
        <v>--</v>
      </c>
      <c r="O16" s="194" t="str">
        <f>IF(ISNUMBER(ToxData!BH16),(ToxData!BH16*workNRAFnc/Y16),"--")</f>
        <v>--</v>
      </c>
      <c r="P16" s="219" t="str">
        <f t="shared" si="5"/>
        <v>--</v>
      </c>
      <c r="Q16" s="262" t="str">
        <f>IF(ISNUMBER('TRV Table 3'!K16),('TRV Table 3'!K16),"--")</f>
        <v>--</v>
      </c>
      <c r="R16" s="263" t="str">
        <f t="shared" si="6"/>
        <v>--</v>
      </c>
      <c r="S16" s="220" t="str">
        <f>IF(ISBLANK(ToxData!AY16),"",ToxData!AY16)</f>
        <v/>
      </c>
      <c r="T16" s="220" t="str">
        <f>IF(ISBLANK(ToxData!AZ16),"",ToxData!AZ16)</f>
        <v/>
      </c>
      <c r="U16" s="223" t="str">
        <f>IF(ToxData!BQ16="","N","Y")</f>
        <v>N</v>
      </c>
      <c r="V16" s="223">
        <f>ToxData!BV16</f>
        <v>1</v>
      </c>
      <c r="W16" s="223">
        <f>ToxData!BW16</f>
        <v>1</v>
      </c>
      <c r="X16" s="223">
        <f>ToxData!BX16</f>
        <v>1</v>
      </c>
      <c r="Y16" s="223">
        <f>ToxData!BY16</f>
        <v>1</v>
      </c>
    </row>
    <row r="17" spans="1:25" hidden="1">
      <c r="A17" t="str">
        <f>IF(ISBLANK(ToxData!B17),"",ToxData!B17)</f>
        <v>1596-84-5</v>
      </c>
      <c r="B17" s="211" t="str">
        <f>IF(ISBLANK(ToxData!C17),"",ToxData!C17)</f>
        <v>Alar</v>
      </c>
      <c r="E17" s="218" t="str">
        <f>IF(AND(ISNUMBER(ToxData!$BD17),$U17="N"),ToxData!$BD17/$V17,IF(ISNUMBER(ToxData!$BD17),ToxData!$BD17/ELAFr/$V17,"--"))</f>
        <v>--</v>
      </c>
      <c r="F17" s="209" t="str">
        <f t="shared" si="0"/>
        <v>--</v>
      </c>
      <c r="G17" s="194" t="str">
        <f>IF(ISNUMBER(ToxData!BH17),(ToxData!BH17/$X17),"--")</f>
        <v>--</v>
      </c>
      <c r="H17" s="219" t="str">
        <f t="shared" si="1"/>
        <v>--</v>
      </c>
      <c r="I17" s="209" t="str">
        <f>IF(AND(ISNUMBER(ToxData!$BD17),$U17="N"),ToxData!$BD17*childNRAFc/$W17,IF(ISNUMBER(ToxData!$BD17),ToxData!$BD17*childNRAFc/ELAFnr/$W17,"--"))</f>
        <v>--</v>
      </c>
      <c r="J17" s="209" t="str">
        <f t="shared" si="2"/>
        <v>--</v>
      </c>
      <c r="K17" s="194" t="str">
        <f>IF(ISNUMBER(ToxData!BH17),(ToxData!BH17/$Y17*childNRAFnc),"--")</f>
        <v>--</v>
      </c>
      <c r="L17" s="219" t="str">
        <f t="shared" si="3"/>
        <v>--</v>
      </c>
      <c r="M17" s="209" t="str">
        <f>IF(ISNUMBER(ToxData!$BD17),ToxData!$BD17*workNRAFc/$W17,"--")</f>
        <v>--</v>
      </c>
      <c r="N17" s="209" t="str">
        <f t="shared" si="4"/>
        <v>--</v>
      </c>
      <c r="O17" s="194" t="str">
        <f>IF(ISNUMBER(ToxData!BH17),(ToxData!BH17*workNRAFnc/Y17),"--")</f>
        <v>--</v>
      </c>
      <c r="P17" s="219" t="str">
        <f t="shared" si="5"/>
        <v>--</v>
      </c>
      <c r="Q17" s="262" t="str">
        <f>IF(ISNUMBER('TRV Table 3'!K17),('TRV Table 3'!K17),"--")</f>
        <v>--</v>
      </c>
      <c r="R17" s="263" t="str">
        <f t="shared" si="6"/>
        <v>--</v>
      </c>
      <c r="S17" s="220" t="str">
        <f>IF(ISBLANK(ToxData!AY17),"",ToxData!AY17)</f>
        <v/>
      </c>
      <c r="T17" s="220" t="str">
        <f>IF(ISBLANK(ToxData!AZ17),"",ToxData!AZ17)</f>
        <v/>
      </c>
      <c r="U17" s="223" t="str">
        <f>IF(ToxData!BQ17="","N","Y")</f>
        <v>N</v>
      </c>
      <c r="V17" s="223">
        <f>ToxData!BV17</f>
        <v>1</v>
      </c>
      <c r="W17" s="223">
        <f>ToxData!BW17</f>
        <v>1</v>
      </c>
      <c r="X17" s="223">
        <f>ToxData!BX17</f>
        <v>1</v>
      </c>
      <c r="Y17" s="223">
        <f>ToxData!BY17</f>
        <v>1</v>
      </c>
    </row>
    <row r="18" spans="1:25">
      <c r="A18" t="str">
        <f>IF(ISBLANK(ToxData!B18),"",ToxData!B18)</f>
        <v>309-00-2</v>
      </c>
      <c r="B18" s="211" t="str">
        <f>IF(ISBLANK(ToxData!C18),"",ToxData!C18)</f>
        <v>Aldrin</v>
      </c>
      <c r="D18" s="61" t="str">
        <f>IF(ToxData!D18="","--",ToxData!D18)</f>
        <v>--</v>
      </c>
      <c r="E18" s="218">
        <f>IF(AND(ISNUMBER(ToxData!$BD18),$U18="N"),ToxData!$BD18/$V18,IF(ISNUMBER(ToxData!$BD18),ToxData!$BD18/ELAFr/$V18,"--"))</f>
        <v>2.0408163265306123E-4</v>
      </c>
      <c r="F18" s="209">
        <f t="shared" si="0"/>
        <v>2.0000000000000001E-4</v>
      </c>
      <c r="G18" s="194" t="str">
        <f>IF(ISNUMBER(ToxData!BH18),(ToxData!BH18/$X18),"--")</f>
        <v>--</v>
      </c>
      <c r="H18" s="219" t="str">
        <f t="shared" si="1"/>
        <v>--</v>
      </c>
      <c r="I18" s="209">
        <f>IF(AND(ISNUMBER(ToxData!$BD18),$U18="N"),ToxData!$BD18*childNRAFc/$W18,IF(ISNUMBER(ToxData!$BD18),ToxData!$BD18*childNRAFc/ELAFnr/$W18,"--"))</f>
        <v>5.3061224489795921E-3</v>
      </c>
      <c r="J18" s="209">
        <f t="shared" si="2"/>
        <v>5.3E-3</v>
      </c>
      <c r="K18" s="194" t="str">
        <f>IF(ISNUMBER(ToxData!BH18),(ToxData!BH18/$Y18*childNRAFnc),"--")</f>
        <v>--</v>
      </c>
      <c r="L18" s="219" t="str">
        <f t="shared" si="3"/>
        <v>--</v>
      </c>
      <c r="M18" s="209">
        <f>IF(ISNUMBER(ToxData!$BD18),ToxData!$BD18*workNRAFc/$W18,"--")</f>
        <v>2.4489795918367346E-3</v>
      </c>
      <c r="N18" s="209">
        <f t="shared" si="4"/>
        <v>2.3999999999999998E-3</v>
      </c>
      <c r="O18" s="194" t="str">
        <f>IF(ISNUMBER(ToxData!BH18),(ToxData!BH18*workNRAFnc/Y18),"--")</f>
        <v>--</v>
      </c>
      <c r="P18" s="219" t="str">
        <f t="shared" si="5"/>
        <v>--</v>
      </c>
      <c r="Q18" s="262" t="str">
        <f>IF(ISNUMBER('TRV Table 3'!K18),('TRV Table 3'!K18),"--")</f>
        <v>--</v>
      </c>
      <c r="R18" s="263" t="str">
        <f t="shared" si="6"/>
        <v>--</v>
      </c>
      <c r="S18" s="220">
        <f>IF(ISBLANK(ToxData!AY18),"",ToxData!AY18)</f>
        <v>1</v>
      </c>
      <c r="T18" s="220">
        <f>IF(ISBLANK(ToxData!AZ18),"",ToxData!AZ18)</f>
        <v>1</v>
      </c>
      <c r="U18" s="223" t="str">
        <f>IF(ToxData!BQ18="","N","Y")</f>
        <v>N</v>
      </c>
      <c r="V18" s="223">
        <f>ToxData!BV18</f>
        <v>1</v>
      </c>
      <c r="W18" s="223">
        <f>ToxData!BW18</f>
        <v>1</v>
      </c>
      <c r="X18" s="223">
        <f>ToxData!BX18</f>
        <v>1</v>
      </c>
      <c r="Y18" s="223">
        <f>ToxData!BY18</f>
        <v>1</v>
      </c>
    </row>
    <row r="19" spans="1:25">
      <c r="A19" t="str">
        <f>IF(ISBLANK(ToxData!B19),"",ToxData!B19)</f>
        <v>107-05-1</v>
      </c>
      <c r="B19" s="211" t="str">
        <f>IF(ISBLANK(ToxData!C19),"",ToxData!C19)</f>
        <v>Allyl chloride</v>
      </c>
      <c r="D19" s="61" t="str">
        <f>IF(ToxData!D19="","--",ToxData!D19)</f>
        <v>HI3</v>
      </c>
      <c r="E19" s="218">
        <f>IF(AND(ISNUMBER(ToxData!$BD19),$U19="N"),ToxData!$BD19/$V19,IF(ISNUMBER(ToxData!$BD19),ToxData!$BD19/ELAFr/$V19,"--"))</f>
        <v>0.16666666666666666</v>
      </c>
      <c r="F19" s="209">
        <f t="shared" si="0"/>
        <v>0.17</v>
      </c>
      <c r="G19" s="194">
        <f>IF(ISNUMBER(ToxData!BH19),(ToxData!BH19/$X19),"--")</f>
        <v>1</v>
      </c>
      <c r="H19" s="219">
        <f t="shared" si="1"/>
        <v>1</v>
      </c>
      <c r="I19" s="209">
        <f>IF(AND(ISNUMBER(ToxData!$BD19),$U19="N"),ToxData!$BD19*childNRAFc/$W19,IF(ISNUMBER(ToxData!$BD19),ToxData!$BD19*childNRAFc/ELAFnr/$W19,"--"))</f>
        <v>4.333333333333333</v>
      </c>
      <c r="J19" s="209">
        <f t="shared" si="2"/>
        <v>4.3</v>
      </c>
      <c r="K19" s="194">
        <f>IF(ISNUMBER(ToxData!BH19),(ToxData!BH19/$Y19*childNRAFnc),"--")</f>
        <v>4.4000000000000004</v>
      </c>
      <c r="L19" s="219">
        <f t="shared" si="3"/>
        <v>4.4000000000000004</v>
      </c>
      <c r="M19" s="209">
        <f>IF(ISNUMBER(ToxData!$BD19),ToxData!$BD19*workNRAFc/$W19,"--")</f>
        <v>2</v>
      </c>
      <c r="N19" s="209">
        <f t="shared" si="4"/>
        <v>2</v>
      </c>
      <c r="O19" s="194">
        <f>IF(ISNUMBER(ToxData!BH19),(ToxData!BH19*workNRAFnc/Y19),"--")</f>
        <v>4.4000000000000004</v>
      </c>
      <c r="P19" s="219">
        <f t="shared" si="5"/>
        <v>4.4000000000000004</v>
      </c>
      <c r="Q19" s="262" t="str">
        <f>IF(ISNUMBER('TRV Table 3'!K19),('TRV Table 3'!K19),"--")</f>
        <v>--</v>
      </c>
      <c r="R19" s="263" t="str">
        <f t="shared" si="6"/>
        <v>--</v>
      </c>
      <c r="S19" s="220">
        <f>IF(ISBLANK(ToxData!AY19),"",ToxData!AY19)</f>
        <v>1</v>
      </c>
      <c r="T19" s="220">
        <f>IF(ISBLANK(ToxData!AZ19),"",ToxData!AZ19)</f>
        <v>1</v>
      </c>
      <c r="U19" s="223" t="str">
        <f>IF(ToxData!BQ19="","N","Y")</f>
        <v>N</v>
      </c>
      <c r="V19" s="223">
        <f>ToxData!BV19</f>
        <v>1</v>
      </c>
      <c r="W19" s="223">
        <f>ToxData!BW19</f>
        <v>1</v>
      </c>
      <c r="X19" s="223">
        <f>ToxData!BX19</f>
        <v>1</v>
      </c>
      <c r="Y19" s="223">
        <f>ToxData!BY19</f>
        <v>1</v>
      </c>
    </row>
    <row r="20" spans="1:25">
      <c r="A20" t="str">
        <f>IF(ISBLANK(ToxData!B20),"",ToxData!B20)</f>
        <v>7429-90-5</v>
      </c>
      <c r="B20" s="211" t="str">
        <f>IF(ISBLANK(ToxData!C20),"",ToxData!C20)</f>
        <v>Aluminum and compounds</v>
      </c>
      <c r="C20" s="61" t="s">
        <v>1319</v>
      </c>
      <c r="D20" s="61" t="str">
        <f>IF(ToxData!D20="","--",ToxData!D20)</f>
        <v>HI5</v>
      </c>
      <c r="E20" s="218" t="str">
        <f>IF(AND(ISNUMBER(ToxData!$BD20),$U20="N"),ToxData!$BD20/$V20,IF(ISNUMBER(ToxData!$BD20),ToxData!$BD20/ELAFr/$V20,"--"))</f>
        <v>--</v>
      </c>
      <c r="F20" s="209" t="str">
        <f t="shared" si="0"/>
        <v>--</v>
      </c>
      <c r="G20" s="194">
        <f>IF(ISNUMBER(ToxData!BH20),(ToxData!BH20/$X20),"--")</f>
        <v>5</v>
      </c>
      <c r="H20" s="219">
        <f t="shared" si="1"/>
        <v>5</v>
      </c>
      <c r="I20" s="209" t="str">
        <f>IF(AND(ISNUMBER(ToxData!$BD20),$U20="N"),ToxData!$BD20*childNRAFc/$W20,IF(ISNUMBER(ToxData!$BD20),ToxData!$BD20*childNRAFc/ELAFnr/$W20,"--"))</f>
        <v>--</v>
      </c>
      <c r="J20" s="209" t="str">
        <f t="shared" si="2"/>
        <v>--</v>
      </c>
      <c r="K20" s="194">
        <f>IF(ISNUMBER(ToxData!BH20),(ToxData!BH20/$Y20*childNRAFnc),"--")</f>
        <v>22</v>
      </c>
      <c r="L20" s="219">
        <f t="shared" si="3"/>
        <v>22</v>
      </c>
      <c r="M20" s="209" t="str">
        <f>IF(ISNUMBER(ToxData!$BD20),ToxData!$BD20*workNRAFc/$W20,"--")</f>
        <v>--</v>
      </c>
      <c r="N20" s="209" t="str">
        <f t="shared" si="4"/>
        <v>--</v>
      </c>
      <c r="O20" s="194">
        <f>IF(ISNUMBER(ToxData!BH20),(ToxData!BH20*workNRAFnc/Y20),"--")</f>
        <v>22</v>
      </c>
      <c r="P20" s="219">
        <f t="shared" si="5"/>
        <v>22</v>
      </c>
      <c r="Q20" s="262" t="str">
        <f>IF(ISNUMBER('TRV Table 3'!K20),('TRV Table 3'!K20),"--")</f>
        <v>--</v>
      </c>
      <c r="R20" s="263" t="str">
        <f t="shared" si="6"/>
        <v>--</v>
      </c>
      <c r="S20" s="220">
        <f>IF(ISBLANK(ToxData!AY20),"",ToxData!AY20)</f>
        <v>1</v>
      </c>
      <c r="T20" s="220">
        <f>IF(ISBLANK(ToxData!AZ20),"",ToxData!AZ20)</f>
        <v>1</v>
      </c>
      <c r="U20" s="223" t="str">
        <f>IF(ToxData!BQ20="","N","Y")</f>
        <v>N</v>
      </c>
      <c r="V20" s="223">
        <f>ToxData!BV20</f>
        <v>1</v>
      </c>
      <c r="W20" s="223">
        <f>ToxData!BW20</f>
        <v>1</v>
      </c>
      <c r="X20" s="223">
        <f>ToxData!BX20</f>
        <v>1</v>
      </c>
      <c r="Y20" s="223">
        <f>ToxData!BY20</f>
        <v>1</v>
      </c>
    </row>
    <row r="21" spans="1:25" hidden="1">
      <c r="A21" t="str">
        <f>IF(ISBLANK(ToxData!B21),"",ToxData!B21)</f>
        <v>1344-28-1</v>
      </c>
      <c r="B21" s="211" t="str">
        <f>IF(ISBLANK(ToxData!C21),"",ToxData!C21)</f>
        <v>Aluminum oxide (fibrous forms)</v>
      </c>
      <c r="E21" s="218" t="str">
        <f>IF(AND(ISNUMBER(ToxData!$BD21),$U21="N"),ToxData!$BD21/$V21,IF(ISNUMBER(ToxData!$BD21),ToxData!$BD21/ELAFr/$V21,"--"))</f>
        <v>--</v>
      </c>
      <c r="F21" s="209" t="str">
        <f t="shared" si="0"/>
        <v>--</v>
      </c>
      <c r="G21" s="194" t="str">
        <f>IF(ISNUMBER(ToxData!BH21),(ToxData!BH21/$X21),"--")</f>
        <v>--</v>
      </c>
      <c r="H21" s="219" t="str">
        <f t="shared" si="1"/>
        <v>--</v>
      </c>
      <c r="I21" s="209" t="str">
        <f>IF(AND(ISNUMBER(ToxData!$BD21),$U21="N"),ToxData!$BD21*childNRAFc/$W21,IF(ISNUMBER(ToxData!$BD21),ToxData!$BD21*childNRAFc/ELAFnr/$W21,"--"))</f>
        <v>--</v>
      </c>
      <c r="J21" s="209" t="str">
        <f t="shared" si="2"/>
        <v>--</v>
      </c>
      <c r="K21" s="194" t="str">
        <f>IF(ISNUMBER(ToxData!BH21),(ToxData!BH21/$Y21*childNRAFnc),"--")</f>
        <v>--</v>
      </c>
      <c r="L21" s="219" t="str">
        <f t="shared" si="3"/>
        <v>--</v>
      </c>
      <c r="M21" s="209" t="str">
        <f>IF(ISNUMBER(ToxData!$BD21),ToxData!$BD21*workNRAFc/$W21,"--")</f>
        <v>--</v>
      </c>
      <c r="N21" s="209" t="str">
        <f t="shared" si="4"/>
        <v>--</v>
      </c>
      <c r="O21" s="194" t="str">
        <f>IF(ISNUMBER(ToxData!BH21),(ToxData!BH21*workNRAFnc/Y21),"--")</f>
        <v>--</v>
      </c>
      <c r="P21" s="219" t="str">
        <f t="shared" si="5"/>
        <v>--</v>
      </c>
      <c r="Q21" s="262" t="str">
        <f>IF(ISNUMBER('TRV Table 3'!K21),('TRV Table 3'!K21),"--")</f>
        <v>--</v>
      </c>
      <c r="R21" s="263" t="str">
        <f t="shared" si="6"/>
        <v>--</v>
      </c>
      <c r="S21" s="220" t="str">
        <f>IF(ISBLANK(ToxData!AY21),"",ToxData!AY21)</f>
        <v/>
      </c>
      <c r="T21" s="220" t="str">
        <f>IF(ISBLANK(ToxData!AZ21),"",ToxData!AZ21)</f>
        <v/>
      </c>
      <c r="U21" s="223" t="str">
        <f>IF(ToxData!BQ21="","N","Y")</f>
        <v>N</v>
      </c>
      <c r="V21" s="223">
        <f>ToxData!BV21</f>
        <v>1</v>
      </c>
      <c r="W21" s="223">
        <f>ToxData!BW21</f>
        <v>1</v>
      </c>
      <c r="X21" s="223">
        <f>ToxData!BX21</f>
        <v>1</v>
      </c>
      <c r="Y21" s="223">
        <f>ToxData!BY21</f>
        <v>1</v>
      </c>
    </row>
    <row r="22" spans="1:25" hidden="1">
      <c r="A22" t="str">
        <f>IF(ISBLANK(ToxData!B22),"",ToxData!B22)</f>
        <v>97-56-3</v>
      </c>
      <c r="B22" s="211" t="str">
        <f>IF(ISBLANK(ToxData!C22),"",ToxData!C22)</f>
        <v>ortho-Aminoazotoluene</v>
      </c>
      <c r="E22" s="218" t="str">
        <f>IF(AND(ISNUMBER(ToxData!$BD22),$U22="N"),ToxData!$BD22/$V22,IF(ISNUMBER(ToxData!$BD22),ToxData!$BD22/ELAFr/$V22,"--"))</f>
        <v>--</v>
      </c>
      <c r="F22" s="209" t="str">
        <f t="shared" si="0"/>
        <v>--</v>
      </c>
      <c r="G22" s="194" t="str">
        <f>IF(ISNUMBER(ToxData!BH22),(ToxData!BH22/$X22),"--")</f>
        <v>--</v>
      </c>
      <c r="H22" s="219" t="str">
        <f t="shared" si="1"/>
        <v>--</v>
      </c>
      <c r="I22" s="209" t="str">
        <f>IF(AND(ISNUMBER(ToxData!$BD22),$U22="N"),ToxData!$BD22*childNRAFc/$W22,IF(ISNUMBER(ToxData!$BD22),ToxData!$BD22*childNRAFc/ELAFnr/$W22,"--"))</f>
        <v>--</v>
      </c>
      <c r="J22" s="209" t="str">
        <f t="shared" si="2"/>
        <v>--</v>
      </c>
      <c r="K22" s="194" t="str">
        <f>IF(ISNUMBER(ToxData!BH22),(ToxData!BH22/$Y22*childNRAFnc),"--")</f>
        <v>--</v>
      </c>
      <c r="L22" s="219" t="str">
        <f t="shared" si="3"/>
        <v>--</v>
      </c>
      <c r="M22" s="209" t="str">
        <f>IF(ISNUMBER(ToxData!$BD22),ToxData!$BD22*workNRAFc/$W22,"--")</f>
        <v>--</v>
      </c>
      <c r="N22" s="209" t="str">
        <f t="shared" si="4"/>
        <v>--</v>
      </c>
      <c r="O22" s="194" t="str">
        <f>IF(ISNUMBER(ToxData!BH22),(ToxData!BH22*workNRAFnc/Y22),"--")</f>
        <v>--</v>
      </c>
      <c r="P22" s="219" t="str">
        <f t="shared" si="5"/>
        <v>--</v>
      </c>
      <c r="Q22" s="262" t="str">
        <f>IF(ISNUMBER('TRV Table 3'!K22),('TRV Table 3'!K22),"--")</f>
        <v>--</v>
      </c>
      <c r="R22" s="263" t="str">
        <f t="shared" si="6"/>
        <v>--</v>
      </c>
      <c r="S22" s="220" t="str">
        <f>IF(ISBLANK(ToxData!AY22),"",ToxData!AY22)</f>
        <v/>
      </c>
      <c r="T22" s="220" t="str">
        <f>IF(ISBLANK(ToxData!AZ22),"",ToxData!AZ22)</f>
        <v/>
      </c>
      <c r="U22" s="223" t="str">
        <f>IF(ToxData!BQ22="","N","Y")</f>
        <v>N</v>
      </c>
      <c r="V22" s="223">
        <f>ToxData!BV22</f>
        <v>1</v>
      </c>
      <c r="W22" s="223">
        <f>ToxData!BW22</f>
        <v>1</v>
      </c>
      <c r="X22" s="223">
        <f>ToxData!BX22</f>
        <v>1</v>
      </c>
      <c r="Y22" s="223">
        <f>ToxData!BY22</f>
        <v>1</v>
      </c>
    </row>
    <row r="23" spans="1:25" ht="28.8" hidden="1">
      <c r="A23" t="str">
        <f>IF(ISBLANK(ToxData!B23),"",ToxData!B23)</f>
        <v>6109-97-3</v>
      </c>
      <c r="B23" s="211" t="str">
        <f>IF(ISBLANK(ToxData!C23),"",ToxData!C23)</f>
        <v>3-Amino-9-ethylcarbazole hydrochloride</v>
      </c>
      <c r="E23" s="218" t="str">
        <f>IF(AND(ISNUMBER(ToxData!$BD23),$U23="N"),ToxData!$BD23/$V23,IF(ISNUMBER(ToxData!$BD23),ToxData!$BD23/ELAFr/$V23,"--"))</f>
        <v>--</v>
      </c>
      <c r="F23" s="209" t="str">
        <f t="shared" si="0"/>
        <v>--</v>
      </c>
      <c r="G23" s="194" t="str">
        <f>IF(ISNUMBER(ToxData!BH23),(ToxData!BH23/$X23),"--")</f>
        <v>--</v>
      </c>
      <c r="H23" s="219" t="str">
        <f t="shared" si="1"/>
        <v>--</v>
      </c>
      <c r="I23" s="209" t="str">
        <f>IF(AND(ISNUMBER(ToxData!$BD23),$U23="N"),ToxData!$BD23*childNRAFc/$W23,IF(ISNUMBER(ToxData!$BD23),ToxData!$BD23*childNRAFc/ELAFnr/$W23,"--"))</f>
        <v>--</v>
      </c>
      <c r="J23" s="209" t="str">
        <f t="shared" si="2"/>
        <v>--</v>
      </c>
      <c r="K23" s="194" t="str">
        <f>IF(ISNUMBER(ToxData!BH23),(ToxData!BH23/$Y23*childNRAFnc),"--")</f>
        <v>--</v>
      </c>
      <c r="L23" s="219" t="str">
        <f t="shared" si="3"/>
        <v>--</v>
      </c>
      <c r="M23" s="209" t="str">
        <f>IF(ISNUMBER(ToxData!$BD23),ToxData!$BD23*workNRAFc/$W23,"--")</f>
        <v>--</v>
      </c>
      <c r="N23" s="209" t="str">
        <f t="shared" si="4"/>
        <v>--</v>
      </c>
      <c r="O23" s="194" t="str">
        <f>IF(ISNUMBER(ToxData!BH23),(ToxData!BH23*workNRAFnc/Y23),"--")</f>
        <v>--</v>
      </c>
      <c r="P23" s="219" t="str">
        <f t="shared" si="5"/>
        <v>--</v>
      </c>
      <c r="Q23" s="262" t="str">
        <f>IF(ISNUMBER('TRV Table 3'!K23),('TRV Table 3'!K23),"--")</f>
        <v>--</v>
      </c>
      <c r="R23" s="263" t="str">
        <f t="shared" si="6"/>
        <v>--</v>
      </c>
      <c r="S23" s="220" t="str">
        <f>IF(ISBLANK(ToxData!AY23),"",ToxData!AY23)</f>
        <v/>
      </c>
      <c r="T23" s="220" t="str">
        <f>IF(ISBLANK(ToxData!AZ23),"",ToxData!AZ23)</f>
        <v/>
      </c>
      <c r="U23" s="223" t="str">
        <f>IF(ToxData!BQ23="","N","Y")</f>
        <v>N</v>
      </c>
      <c r="V23" s="223">
        <f>ToxData!BV23</f>
        <v>1</v>
      </c>
      <c r="W23" s="223">
        <f>ToxData!BW23</f>
        <v>1</v>
      </c>
      <c r="X23" s="223">
        <f>ToxData!BX23</f>
        <v>1</v>
      </c>
      <c r="Y23" s="223">
        <f>ToxData!BY23</f>
        <v>1</v>
      </c>
    </row>
    <row r="24" spans="1:25" ht="28.8" hidden="1">
      <c r="A24" t="str">
        <f>IF(ISBLANK(ToxData!B24),"",ToxData!B24)</f>
        <v>68006-83-7</v>
      </c>
      <c r="B24" s="211" t="str">
        <f>IF(ISBLANK(ToxData!C24),"",ToxData!C24)</f>
        <v>2-Amino-3-methyl-9H pyrido[2,3-b]indole</v>
      </c>
      <c r="E24" s="218" t="str">
        <f>IF(AND(ISNUMBER(ToxData!$BD24),$U24="N"),ToxData!$BD24/$V24,IF(ISNUMBER(ToxData!$BD24),ToxData!$BD24/ELAFr/$V24,"--"))</f>
        <v>--</v>
      </c>
      <c r="F24" s="209" t="str">
        <f t="shared" si="0"/>
        <v>--</v>
      </c>
      <c r="G24" s="194" t="str">
        <f>IF(ISNUMBER(ToxData!BH24),(ToxData!BH24/$X24),"--")</f>
        <v>--</v>
      </c>
      <c r="H24" s="219" t="str">
        <f t="shared" si="1"/>
        <v>--</v>
      </c>
      <c r="I24" s="209" t="str">
        <f>IF(AND(ISNUMBER(ToxData!$BD24),$U24="N"),ToxData!$BD24*childNRAFc/$W24,IF(ISNUMBER(ToxData!$BD24),ToxData!$BD24*childNRAFc/ELAFnr/$W24,"--"))</f>
        <v>--</v>
      </c>
      <c r="J24" s="209" t="str">
        <f t="shared" si="2"/>
        <v>--</v>
      </c>
      <c r="K24" s="194" t="str">
        <f>IF(ISNUMBER(ToxData!BH24),(ToxData!BH24/$Y24*childNRAFnc),"--")</f>
        <v>--</v>
      </c>
      <c r="L24" s="219" t="str">
        <f t="shared" si="3"/>
        <v>--</v>
      </c>
      <c r="M24" s="209" t="str">
        <f>IF(ISNUMBER(ToxData!$BD24),ToxData!$BD24*workNRAFc/$W24,"--")</f>
        <v>--</v>
      </c>
      <c r="N24" s="209" t="str">
        <f t="shared" si="4"/>
        <v>--</v>
      </c>
      <c r="O24" s="194" t="str">
        <f>IF(ISNUMBER(ToxData!BH24),(ToxData!BH24*workNRAFnc/Y24),"--")</f>
        <v>--</v>
      </c>
      <c r="P24" s="219" t="str">
        <f t="shared" si="5"/>
        <v>--</v>
      </c>
      <c r="Q24" s="262" t="str">
        <f>IF(ISNUMBER('TRV Table 3'!K24),('TRV Table 3'!K24),"--")</f>
        <v>--</v>
      </c>
      <c r="R24" s="263" t="str">
        <f t="shared" si="6"/>
        <v>--</v>
      </c>
      <c r="S24" s="220" t="str">
        <f>IF(ISBLANK(ToxData!AY24),"",ToxData!AY24)</f>
        <v/>
      </c>
      <c r="T24" s="220" t="str">
        <f>IF(ISBLANK(ToxData!AZ24),"",ToxData!AZ24)</f>
        <v/>
      </c>
      <c r="U24" s="223" t="str">
        <f>IF(ToxData!BQ24="","N","Y")</f>
        <v>N</v>
      </c>
      <c r="V24" s="223">
        <f>ToxData!BV24</f>
        <v>1</v>
      </c>
      <c r="W24" s="223">
        <f>ToxData!BW24</f>
        <v>1</v>
      </c>
      <c r="X24" s="223">
        <f>ToxData!BX24</f>
        <v>1</v>
      </c>
      <c r="Y24" s="223">
        <f>ToxData!BY24</f>
        <v>1</v>
      </c>
    </row>
    <row r="25" spans="1:25" hidden="1">
      <c r="A25" t="str">
        <f>IF(ISBLANK(ToxData!B25),"",ToxData!B25)</f>
        <v>82-28-0</v>
      </c>
      <c r="B25" s="211" t="str">
        <f>IF(ISBLANK(ToxData!C25),"",ToxData!C25)</f>
        <v>1-Amino-2-methylanthraquinone</v>
      </c>
      <c r="E25" s="218" t="str">
        <f>IF(AND(ISNUMBER(ToxData!$BD25),$U25="N"),ToxData!$BD25/$V25,IF(ISNUMBER(ToxData!$BD25),ToxData!$BD25/ELAFr/$V25,"--"))</f>
        <v>--</v>
      </c>
      <c r="F25" s="209" t="str">
        <f t="shared" si="0"/>
        <v>--</v>
      </c>
      <c r="G25" s="194" t="str">
        <f>IF(ISNUMBER(ToxData!BH25),(ToxData!BH25/$X25),"--")</f>
        <v>--</v>
      </c>
      <c r="H25" s="219" t="str">
        <f t="shared" si="1"/>
        <v>--</v>
      </c>
      <c r="I25" s="209" t="str">
        <f>IF(AND(ISNUMBER(ToxData!$BD25),$U25="N"),ToxData!$BD25*childNRAFc/$W25,IF(ISNUMBER(ToxData!$BD25),ToxData!$BD25*childNRAFc/ELAFnr/$W25,"--"))</f>
        <v>--</v>
      </c>
      <c r="J25" s="209" t="str">
        <f t="shared" si="2"/>
        <v>--</v>
      </c>
      <c r="K25" s="194" t="str">
        <f>IF(ISNUMBER(ToxData!BH25),(ToxData!BH25/$Y25*childNRAFnc),"--")</f>
        <v>--</v>
      </c>
      <c r="L25" s="219" t="str">
        <f t="shared" si="3"/>
        <v>--</v>
      </c>
      <c r="M25" s="209" t="str">
        <f>IF(ISNUMBER(ToxData!$BD25),ToxData!$BD25*workNRAFc/$W25,"--")</f>
        <v>--</v>
      </c>
      <c r="N25" s="209" t="str">
        <f t="shared" si="4"/>
        <v>--</v>
      </c>
      <c r="O25" s="194" t="str">
        <f>IF(ISNUMBER(ToxData!BH25),(ToxData!BH25*workNRAFnc/Y25),"--")</f>
        <v>--</v>
      </c>
      <c r="P25" s="219" t="str">
        <f t="shared" si="5"/>
        <v>--</v>
      </c>
      <c r="Q25" s="262" t="str">
        <f>IF(ISNUMBER('TRV Table 3'!K25),('TRV Table 3'!K25),"--")</f>
        <v>--</v>
      </c>
      <c r="R25" s="263" t="str">
        <f t="shared" si="6"/>
        <v>--</v>
      </c>
      <c r="S25" s="220" t="str">
        <f>IF(ISBLANK(ToxData!AY25),"",ToxData!AY25)</f>
        <v/>
      </c>
      <c r="T25" s="220" t="str">
        <f>IF(ISBLANK(ToxData!AZ25),"",ToxData!AZ25)</f>
        <v/>
      </c>
      <c r="U25" s="223" t="str">
        <f>IF(ToxData!BQ25="","N","Y")</f>
        <v>N</v>
      </c>
      <c r="V25" s="223">
        <f>ToxData!BV25</f>
        <v>1</v>
      </c>
      <c r="W25" s="223">
        <f>ToxData!BW25</f>
        <v>1</v>
      </c>
      <c r="X25" s="223">
        <f>ToxData!BX25</f>
        <v>1</v>
      </c>
      <c r="Y25" s="223">
        <f>ToxData!BY25</f>
        <v>1</v>
      </c>
    </row>
    <row r="26" spans="1:25" ht="28.8" hidden="1">
      <c r="A26" t="str">
        <f>IF(ISBLANK(ToxData!B26),"",ToxData!B26)</f>
        <v>76180-96-6</v>
      </c>
      <c r="B26" s="211" t="str">
        <f>IF(ISBLANK(ToxData!C26),"",ToxData!C26)</f>
        <v>2-Amino-3-methylimidazo-[4,5-f]quinoline</v>
      </c>
      <c r="E26" s="218" t="str">
        <f>IF(AND(ISNUMBER(ToxData!$BD26),$U26="N"),ToxData!$BD26/$V26,IF(ISNUMBER(ToxData!$BD26),ToxData!$BD26/ELAFr/$V26,"--"))</f>
        <v>--</v>
      </c>
      <c r="F26" s="209" t="str">
        <f t="shared" si="0"/>
        <v>--</v>
      </c>
      <c r="G26" s="194" t="str">
        <f>IF(ISNUMBER(ToxData!BH26),(ToxData!BH26/$X26),"--")</f>
        <v>--</v>
      </c>
      <c r="H26" s="219" t="str">
        <f t="shared" si="1"/>
        <v>--</v>
      </c>
      <c r="I26" s="209" t="str">
        <f>IF(AND(ISNUMBER(ToxData!$BD26),$U26="N"),ToxData!$BD26*childNRAFc/$W26,IF(ISNUMBER(ToxData!$BD26),ToxData!$BD26*childNRAFc/ELAFnr/$W26,"--"))</f>
        <v>--</v>
      </c>
      <c r="J26" s="209" t="str">
        <f t="shared" si="2"/>
        <v>--</v>
      </c>
      <c r="K26" s="194" t="str">
        <f>IF(ISNUMBER(ToxData!BH26),(ToxData!BH26/$Y26*childNRAFnc),"--")</f>
        <v>--</v>
      </c>
      <c r="L26" s="219" t="str">
        <f t="shared" si="3"/>
        <v>--</v>
      </c>
      <c r="M26" s="209" t="str">
        <f>IF(ISNUMBER(ToxData!$BD26),ToxData!$BD26*workNRAFc/$W26,"--")</f>
        <v>--</v>
      </c>
      <c r="N26" s="209" t="str">
        <f t="shared" si="4"/>
        <v>--</v>
      </c>
      <c r="O26" s="194" t="str">
        <f>IF(ISNUMBER(ToxData!BH26),(ToxData!BH26*workNRAFnc/Y26),"--")</f>
        <v>--</v>
      </c>
      <c r="P26" s="219" t="str">
        <f t="shared" si="5"/>
        <v>--</v>
      </c>
      <c r="Q26" s="262" t="str">
        <f>IF(ISNUMBER('TRV Table 3'!K26),('TRV Table 3'!K26),"--")</f>
        <v>--</v>
      </c>
      <c r="R26" s="263" t="str">
        <f t="shared" si="6"/>
        <v>--</v>
      </c>
      <c r="S26" s="220" t="str">
        <f>IF(ISBLANK(ToxData!AY26),"",ToxData!AY26)</f>
        <v/>
      </c>
      <c r="T26" s="220" t="str">
        <f>IF(ISBLANK(ToxData!AZ26),"",ToxData!AZ26)</f>
        <v/>
      </c>
      <c r="U26" s="223" t="str">
        <f>IF(ToxData!BQ26="","N","Y")</f>
        <v>N</v>
      </c>
      <c r="V26" s="223">
        <f>ToxData!BV26</f>
        <v>1</v>
      </c>
      <c r="W26" s="223">
        <f>ToxData!BW26</f>
        <v>1</v>
      </c>
      <c r="X26" s="223">
        <f>ToxData!BX26</f>
        <v>1</v>
      </c>
      <c r="Y26" s="223">
        <f>ToxData!BY26</f>
        <v>1</v>
      </c>
    </row>
    <row r="27" spans="1:25" ht="28.8" hidden="1">
      <c r="A27" t="str">
        <f>IF(ISBLANK(ToxData!B27),"",ToxData!B27)</f>
        <v>712-68-5</v>
      </c>
      <c r="B27" s="211" t="str">
        <f>IF(ISBLANK(ToxData!C27),"",ToxData!C27)</f>
        <v>2-Amino-5-(5-Nitro-2-Furyl)-1,3,4-Thiadiazol</v>
      </c>
      <c r="E27" s="218" t="str">
        <f>IF(AND(ISNUMBER(ToxData!$BD27),$U27="N"),ToxData!$BD27/$V27,IF(ISNUMBER(ToxData!$BD27),ToxData!$BD27/ELAFr/$V27,"--"))</f>
        <v>--</v>
      </c>
      <c r="F27" s="209" t="str">
        <f t="shared" si="0"/>
        <v>--</v>
      </c>
      <c r="G27" s="194" t="str">
        <f>IF(ISNUMBER(ToxData!BH27),(ToxData!BH27/$X27),"--")</f>
        <v>--</v>
      </c>
      <c r="H27" s="219" t="str">
        <f t="shared" si="1"/>
        <v>--</v>
      </c>
      <c r="I27" s="209" t="str">
        <f>IF(AND(ISNUMBER(ToxData!$BD27),$U27="N"),ToxData!$BD27*childNRAFc/$W27,IF(ISNUMBER(ToxData!$BD27),ToxData!$BD27*childNRAFc/ELAFnr/$W27,"--"))</f>
        <v>--</v>
      </c>
      <c r="J27" s="209" t="str">
        <f t="shared" si="2"/>
        <v>--</v>
      </c>
      <c r="K27" s="194" t="str">
        <f>IF(ISNUMBER(ToxData!BH27),(ToxData!BH27/$Y27*childNRAFnc),"--")</f>
        <v>--</v>
      </c>
      <c r="L27" s="219" t="str">
        <f t="shared" si="3"/>
        <v>--</v>
      </c>
      <c r="M27" s="209" t="str">
        <f>IF(ISNUMBER(ToxData!$BD27),ToxData!$BD27*workNRAFc/$W27,"--")</f>
        <v>--</v>
      </c>
      <c r="N27" s="209" t="str">
        <f t="shared" si="4"/>
        <v>--</v>
      </c>
      <c r="O27" s="194" t="str">
        <f>IF(ISNUMBER(ToxData!BH27),(ToxData!BH27*workNRAFnc/Y27),"--")</f>
        <v>--</v>
      </c>
      <c r="P27" s="219" t="str">
        <f t="shared" si="5"/>
        <v>--</v>
      </c>
      <c r="Q27" s="262" t="str">
        <f>IF(ISNUMBER('TRV Table 3'!K27),('TRV Table 3'!K27),"--")</f>
        <v>--</v>
      </c>
      <c r="R27" s="263" t="str">
        <f t="shared" si="6"/>
        <v>--</v>
      </c>
      <c r="S27" s="220" t="str">
        <f>IF(ISBLANK(ToxData!AY27),"",ToxData!AY27)</f>
        <v/>
      </c>
      <c r="T27" s="220" t="str">
        <f>IF(ISBLANK(ToxData!AZ27),"",ToxData!AZ27)</f>
        <v/>
      </c>
      <c r="U27" s="223" t="str">
        <f>IF(ToxData!BQ27="","N","Y")</f>
        <v>N</v>
      </c>
      <c r="V27" s="223">
        <f>ToxData!BV27</f>
        <v>1</v>
      </c>
      <c r="W27" s="223">
        <f>ToxData!BW27</f>
        <v>1</v>
      </c>
      <c r="X27" s="223">
        <f>ToxData!BX27</f>
        <v>1</v>
      </c>
      <c r="Y27" s="223">
        <f>ToxData!BY27</f>
        <v>1</v>
      </c>
    </row>
    <row r="28" spans="1:25" ht="28.8" hidden="1">
      <c r="A28" t="str">
        <f>IF(ISBLANK(ToxData!B28),"",ToxData!B28)</f>
        <v>26148-68-5</v>
      </c>
      <c r="B28" s="211" t="str">
        <f>IF(ISBLANK(ToxData!C28),"",ToxData!C28)</f>
        <v>A-alpha-c(2-amino-9h-pyrido[2,3-b]indole)</v>
      </c>
      <c r="E28" s="218" t="str">
        <f>IF(AND(ISNUMBER(ToxData!$BD28),$U28="N"),ToxData!$BD28/$V28,IF(ISNUMBER(ToxData!$BD28),ToxData!$BD28/ELAFr/$V28,"--"))</f>
        <v>--</v>
      </c>
      <c r="F28" s="209" t="str">
        <f t="shared" si="0"/>
        <v>--</v>
      </c>
      <c r="G28" s="194" t="str">
        <f>IF(ISNUMBER(ToxData!BH28),(ToxData!BH28/$X28),"--")</f>
        <v>--</v>
      </c>
      <c r="H28" s="219" t="str">
        <f t="shared" si="1"/>
        <v>--</v>
      </c>
      <c r="I28" s="209" t="str">
        <f>IF(AND(ISNUMBER(ToxData!$BD28),$U28="N"),ToxData!$BD28*childNRAFc/$W28,IF(ISNUMBER(ToxData!$BD28),ToxData!$BD28*childNRAFc/ELAFnr/$W28,"--"))</f>
        <v>--</v>
      </c>
      <c r="J28" s="209" t="str">
        <f t="shared" si="2"/>
        <v>--</v>
      </c>
      <c r="K28" s="194" t="str">
        <f>IF(ISNUMBER(ToxData!BH28),(ToxData!BH28/$Y28*childNRAFnc),"--")</f>
        <v>--</v>
      </c>
      <c r="L28" s="219" t="str">
        <f t="shared" si="3"/>
        <v>--</v>
      </c>
      <c r="M28" s="209" t="str">
        <f>IF(ISNUMBER(ToxData!$BD28),ToxData!$BD28*workNRAFc/$W28,"--")</f>
        <v>--</v>
      </c>
      <c r="N28" s="209" t="str">
        <f t="shared" si="4"/>
        <v>--</v>
      </c>
      <c r="O28" s="194" t="str">
        <f>IF(ISNUMBER(ToxData!BH28),(ToxData!BH28*workNRAFnc/Y28),"--")</f>
        <v>--</v>
      </c>
      <c r="P28" s="219" t="str">
        <f t="shared" si="5"/>
        <v>--</v>
      </c>
      <c r="Q28" s="262" t="str">
        <f>IF(ISNUMBER('TRV Table 3'!K28),('TRV Table 3'!K28),"--")</f>
        <v>--</v>
      </c>
      <c r="R28" s="263" t="str">
        <f t="shared" si="6"/>
        <v>--</v>
      </c>
      <c r="S28" s="220" t="str">
        <f>IF(ISBLANK(ToxData!AY28),"",ToxData!AY28)</f>
        <v/>
      </c>
      <c r="T28" s="220" t="str">
        <f>IF(ISBLANK(ToxData!AZ28),"",ToxData!AZ28)</f>
        <v/>
      </c>
      <c r="U28" s="223" t="str">
        <f>IF(ToxData!BQ28="","N","Y")</f>
        <v>N</v>
      </c>
      <c r="V28" s="223">
        <f>ToxData!BV28</f>
        <v>1</v>
      </c>
      <c r="W28" s="223">
        <f>ToxData!BW28</f>
        <v>1</v>
      </c>
      <c r="X28" s="223">
        <f>ToxData!BX28</f>
        <v>1</v>
      </c>
      <c r="Y28" s="223">
        <f>ToxData!BY28</f>
        <v>1</v>
      </c>
    </row>
    <row r="29" spans="1:25" hidden="1">
      <c r="A29" t="str">
        <f>IF(ISBLANK(ToxData!B29),"",ToxData!B29)</f>
        <v>92-67-1</v>
      </c>
      <c r="B29" s="211" t="str">
        <f>IF(ISBLANK(ToxData!C29),"",ToxData!C29)</f>
        <v>4-Aminobiphenyl</v>
      </c>
      <c r="E29" s="218" t="str">
        <f>IF(AND(ISNUMBER(ToxData!$BD29),$U29="N"),ToxData!$BD29/$V29,IF(ISNUMBER(ToxData!$BD29),ToxData!$BD29/ELAFr/$V29,"--"))</f>
        <v>--</v>
      </c>
      <c r="F29" s="209" t="str">
        <f t="shared" si="0"/>
        <v>--</v>
      </c>
      <c r="G29" s="194" t="str">
        <f>IF(ISNUMBER(ToxData!BH29),(ToxData!BH29/$X29),"--")</f>
        <v>--</v>
      </c>
      <c r="H29" s="219" t="str">
        <f t="shared" si="1"/>
        <v>--</v>
      </c>
      <c r="I29" s="209" t="str">
        <f>IF(AND(ISNUMBER(ToxData!$BD29),$U29="N"),ToxData!$BD29*childNRAFc/$W29,IF(ISNUMBER(ToxData!$BD29),ToxData!$BD29*childNRAFc/ELAFnr/$W29,"--"))</f>
        <v>--</v>
      </c>
      <c r="J29" s="209" t="str">
        <f t="shared" si="2"/>
        <v>--</v>
      </c>
      <c r="K29" s="194" t="str">
        <f>IF(ISNUMBER(ToxData!BH29),(ToxData!BH29/$Y29*childNRAFnc),"--")</f>
        <v>--</v>
      </c>
      <c r="L29" s="219" t="str">
        <f t="shared" si="3"/>
        <v>--</v>
      </c>
      <c r="M29" s="209" t="str">
        <f>IF(ISNUMBER(ToxData!$BD29),ToxData!$BD29*workNRAFc/$W29,"--")</f>
        <v>--</v>
      </c>
      <c r="N29" s="209" t="str">
        <f t="shared" si="4"/>
        <v>--</v>
      </c>
      <c r="O29" s="194" t="str">
        <f>IF(ISNUMBER(ToxData!BH29),(ToxData!BH29*workNRAFnc/Y29),"--")</f>
        <v>--</v>
      </c>
      <c r="P29" s="219" t="str">
        <f t="shared" si="5"/>
        <v>--</v>
      </c>
      <c r="Q29" s="262" t="str">
        <f>IF(ISNUMBER('TRV Table 3'!K29),('TRV Table 3'!K29),"--")</f>
        <v>--</v>
      </c>
      <c r="R29" s="263" t="str">
        <f t="shared" si="6"/>
        <v>--</v>
      </c>
      <c r="S29" s="220" t="str">
        <f>IF(ISBLANK(ToxData!AY29),"",ToxData!AY29)</f>
        <v/>
      </c>
      <c r="T29" s="220" t="str">
        <f>IF(ISBLANK(ToxData!AZ29),"",ToxData!AZ29)</f>
        <v/>
      </c>
      <c r="U29" s="223" t="str">
        <f>IF(ToxData!BQ29="","N","Y")</f>
        <v>N</v>
      </c>
      <c r="V29" s="223">
        <f>ToxData!BV29</f>
        <v>1</v>
      </c>
      <c r="W29" s="223">
        <f>ToxData!BW29</f>
        <v>1</v>
      </c>
      <c r="X29" s="223">
        <f>ToxData!BX29</f>
        <v>1</v>
      </c>
      <c r="Y29" s="223">
        <f>ToxData!BY29</f>
        <v>1</v>
      </c>
    </row>
    <row r="30" spans="1:25" hidden="1">
      <c r="A30" t="str">
        <f>IF(ISBLANK(ToxData!B30),"",ToxData!B30)</f>
        <v>61-82-5</v>
      </c>
      <c r="B30" s="211" t="str">
        <f>IF(ISBLANK(ToxData!C30),"",ToxData!C30)</f>
        <v>Amitrole</v>
      </c>
      <c r="E30" s="218" t="str">
        <f>IF(AND(ISNUMBER(ToxData!$BD30),$U30="N"),ToxData!$BD30/$V30,IF(ISNUMBER(ToxData!$BD30),ToxData!$BD30/ELAFr/$V30,"--"))</f>
        <v>--</v>
      </c>
      <c r="F30" s="209" t="str">
        <f t="shared" si="0"/>
        <v>--</v>
      </c>
      <c r="G30" s="194" t="str">
        <f>IF(ISNUMBER(ToxData!BH30),(ToxData!BH30/$X30),"--")</f>
        <v>--</v>
      </c>
      <c r="H30" s="219" t="str">
        <f t="shared" si="1"/>
        <v>--</v>
      </c>
      <c r="I30" s="209" t="str">
        <f>IF(AND(ISNUMBER(ToxData!$BD30),$U30="N"),ToxData!$BD30*childNRAFc/$W30,IF(ISNUMBER(ToxData!$BD30),ToxData!$BD30*childNRAFc/ELAFnr/$W30,"--"))</f>
        <v>--</v>
      </c>
      <c r="J30" s="209" t="str">
        <f t="shared" si="2"/>
        <v>--</v>
      </c>
      <c r="K30" s="194" t="str">
        <f>IF(ISNUMBER(ToxData!BH30),(ToxData!BH30/$Y30*childNRAFnc),"--")</f>
        <v>--</v>
      </c>
      <c r="L30" s="219" t="str">
        <f t="shared" si="3"/>
        <v>--</v>
      </c>
      <c r="M30" s="209" t="str">
        <f>IF(ISNUMBER(ToxData!$BD30),ToxData!$BD30*workNRAFc/$W30,"--")</f>
        <v>--</v>
      </c>
      <c r="N30" s="209" t="str">
        <f t="shared" si="4"/>
        <v>--</v>
      </c>
      <c r="O30" s="194" t="str">
        <f>IF(ISNUMBER(ToxData!BH30),(ToxData!BH30*workNRAFnc/Y30),"--")</f>
        <v>--</v>
      </c>
      <c r="P30" s="219" t="str">
        <f t="shared" si="5"/>
        <v>--</v>
      </c>
      <c r="Q30" s="262" t="str">
        <f>IF(ISNUMBER('TRV Table 3'!K30),('TRV Table 3'!K30),"--")</f>
        <v>--</v>
      </c>
      <c r="R30" s="263" t="str">
        <f t="shared" si="6"/>
        <v>--</v>
      </c>
      <c r="S30" s="220" t="str">
        <f>IF(ISBLANK(ToxData!AY30),"",ToxData!AY30)</f>
        <v/>
      </c>
      <c r="T30" s="220" t="str">
        <f>IF(ISBLANK(ToxData!AZ30),"",ToxData!AZ30)</f>
        <v/>
      </c>
      <c r="U30" s="223" t="str">
        <f>IF(ToxData!BQ30="","N","Y")</f>
        <v>N</v>
      </c>
      <c r="V30" s="223">
        <f>ToxData!BV30</f>
        <v>1</v>
      </c>
      <c r="W30" s="223">
        <f>ToxData!BW30</f>
        <v>1</v>
      </c>
      <c r="X30" s="223">
        <f>ToxData!BX30</f>
        <v>1</v>
      </c>
      <c r="Y30" s="223">
        <f>ToxData!BY30</f>
        <v>1</v>
      </c>
    </row>
    <row r="31" spans="1:25">
      <c r="A31" t="str">
        <f>IF(ISBLANK(ToxData!B31),"",ToxData!B31)</f>
        <v>7664-41-7</v>
      </c>
      <c r="B31" s="211" t="str">
        <f>IF(ISBLANK(ToxData!C31),"",ToxData!C31)</f>
        <v>Ammonia</v>
      </c>
      <c r="D31" s="61" t="str">
        <f>IF(ToxData!D31="","--",ToxData!D31)</f>
        <v>HI3</v>
      </c>
      <c r="E31" s="218" t="str">
        <f>IF(AND(ISNUMBER(ToxData!$BD31),$U31="N"),ToxData!$BD31/$V31,IF(ISNUMBER(ToxData!$BD31),ToxData!$BD31/ELAFr/$V31,"--"))</f>
        <v>--</v>
      </c>
      <c r="F31" s="209" t="str">
        <f t="shared" si="0"/>
        <v>--</v>
      </c>
      <c r="G31" s="194">
        <f>IF(ISNUMBER(ToxData!BH31),(ToxData!BH31/$X31),"--")</f>
        <v>500</v>
      </c>
      <c r="H31" s="219">
        <f t="shared" si="1"/>
        <v>500</v>
      </c>
      <c r="I31" s="209" t="str">
        <f>IF(AND(ISNUMBER(ToxData!$BD31),$U31="N"),ToxData!$BD31*childNRAFc/$W31,IF(ISNUMBER(ToxData!$BD31),ToxData!$BD31*childNRAFc/ELAFnr/$W31,"--"))</f>
        <v>--</v>
      </c>
      <c r="J31" s="209" t="str">
        <f t="shared" si="2"/>
        <v>--</v>
      </c>
      <c r="K31" s="194">
        <f>IF(ISNUMBER(ToxData!BH31),(ToxData!BH31/$Y31*childNRAFnc),"--")</f>
        <v>2200</v>
      </c>
      <c r="L31" s="219">
        <f t="shared" si="3"/>
        <v>2200</v>
      </c>
      <c r="M31" s="209" t="str">
        <f>IF(ISNUMBER(ToxData!$BD31),ToxData!$BD31*workNRAFc/$W31,"--")</f>
        <v>--</v>
      </c>
      <c r="N31" s="209" t="str">
        <f t="shared" si="4"/>
        <v>--</v>
      </c>
      <c r="O31" s="194">
        <f>IF(ISNUMBER(ToxData!BH31),(ToxData!BH31*workNRAFnc/Y31),"--")</f>
        <v>2200</v>
      </c>
      <c r="P31" s="219">
        <f t="shared" si="5"/>
        <v>2200</v>
      </c>
      <c r="Q31" s="262">
        <f>IF(ISNUMBER('TRV Table 3'!K31),('TRV Table 3'!K31),"--")</f>
        <v>1200</v>
      </c>
      <c r="R31" s="263">
        <f t="shared" si="6"/>
        <v>1200</v>
      </c>
      <c r="S31" s="220">
        <f>IF(ISBLANK(ToxData!AY31),"",ToxData!AY31)</f>
        <v>1</v>
      </c>
      <c r="T31" s="220">
        <f>IF(ISBLANK(ToxData!AZ31),"",ToxData!AZ31)</f>
        <v>1</v>
      </c>
      <c r="U31" s="223" t="str">
        <f>IF(ToxData!BQ31="","N","Y")</f>
        <v>N</v>
      </c>
      <c r="V31" s="223">
        <f>ToxData!BV31</f>
        <v>1</v>
      </c>
      <c r="W31" s="223">
        <f>ToxData!BW31</f>
        <v>1</v>
      </c>
      <c r="X31" s="223">
        <f>ToxData!BX31</f>
        <v>1</v>
      </c>
      <c r="Y31" s="223">
        <f>ToxData!BY31</f>
        <v>1</v>
      </c>
    </row>
    <row r="32" spans="1:25" hidden="1">
      <c r="A32" t="str">
        <f>IF(ISBLANK(ToxData!B32),"",ToxData!B32)</f>
        <v>7803-63-6</v>
      </c>
      <c r="B32" s="211" t="str">
        <f>IF(ISBLANK(ToxData!C32),"",ToxData!C32)</f>
        <v>Ammonium bisulfate</v>
      </c>
      <c r="E32" s="218" t="str">
        <f>IF(AND(ISNUMBER(ToxData!$BD32),$U32="N"),ToxData!$BD32/$V32,IF(ISNUMBER(ToxData!$BD32),ToxData!$BD32/ELAFr/$V32,"--"))</f>
        <v>--</v>
      </c>
      <c r="F32" s="209" t="str">
        <f t="shared" si="0"/>
        <v>--</v>
      </c>
      <c r="G32" s="194" t="str">
        <f>IF(ISNUMBER(ToxData!BH32),(ToxData!BH32/$X32),"--")</f>
        <v>--</v>
      </c>
      <c r="H32" s="219" t="str">
        <f t="shared" si="1"/>
        <v>--</v>
      </c>
      <c r="I32" s="209" t="str">
        <f>IF(AND(ISNUMBER(ToxData!$BD32),$U32="N"),ToxData!$BD32*childNRAFc/$W32,IF(ISNUMBER(ToxData!$BD32),ToxData!$BD32*childNRAFc/ELAFnr/$W32,"--"))</f>
        <v>--</v>
      </c>
      <c r="J32" s="209" t="str">
        <f t="shared" si="2"/>
        <v>--</v>
      </c>
      <c r="K32" s="194" t="str">
        <f>IF(ISNUMBER(ToxData!BH32),(ToxData!BH32/$Y32*childNRAFnc),"--")</f>
        <v>--</v>
      </c>
      <c r="L32" s="219" t="str">
        <f t="shared" si="3"/>
        <v>--</v>
      </c>
      <c r="M32" s="209" t="str">
        <f>IF(ISNUMBER(ToxData!$BD32),ToxData!$BD32*workNRAFc/$W32,"--")</f>
        <v>--</v>
      </c>
      <c r="N32" s="209" t="str">
        <f t="shared" si="4"/>
        <v>--</v>
      </c>
      <c r="O32" s="194" t="str">
        <f>IF(ISNUMBER(ToxData!BH32),(ToxData!BH32*workNRAFnc/Y32),"--")</f>
        <v>--</v>
      </c>
      <c r="P32" s="219" t="str">
        <f t="shared" si="5"/>
        <v>--</v>
      </c>
      <c r="Q32" s="262" t="str">
        <f>IF(ISNUMBER('TRV Table 3'!K32),('TRV Table 3'!K32),"--")</f>
        <v>--</v>
      </c>
      <c r="R32" s="263" t="str">
        <f t="shared" si="6"/>
        <v>--</v>
      </c>
      <c r="S32" s="220" t="str">
        <f>IF(ISBLANK(ToxData!AY32),"",ToxData!AY32)</f>
        <v/>
      </c>
      <c r="T32" s="220" t="str">
        <f>IF(ISBLANK(ToxData!AZ32),"",ToxData!AZ32)</f>
        <v/>
      </c>
      <c r="U32" s="223" t="str">
        <f>IF(ToxData!BQ32="","N","Y")</f>
        <v>N</v>
      </c>
      <c r="V32" s="223">
        <f>ToxData!BV32</f>
        <v>1</v>
      </c>
      <c r="W32" s="223">
        <f>ToxData!BW32</f>
        <v>1</v>
      </c>
      <c r="X32" s="223">
        <f>ToxData!BX32</f>
        <v>1</v>
      </c>
      <c r="Y32" s="223">
        <f>ToxData!BY32</f>
        <v>1</v>
      </c>
    </row>
    <row r="33" spans="1:25" hidden="1">
      <c r="A33" t="str">
        <f>IF(ISBLANK(ToxData!B33),"",ToxData!B33)</f>
        <v>6484-52-2</v>
      </c>
      <c r="B33" s="211" t="str">
        <f>IF(ISBLANK(ToxData!C33),"",ToxData!C33)</f>
        <v>Ammonium nitrate</v>
      </c>
      <c r="E33" s="218" t="str">
        <f>IF(AND(ISNUMBER(ToxData!$BD33),$U33="N"),ToxData!$BD33/$V33,IF(ISNUMBER(ToxData!$BD33),ToxData!$BD33/ELAFr/$V33,"--"))</f>
        <v>--</v>
      </c>
      <c r="F33" s="209" t="str">
        <f t="shared" si="0"/>
        <v>--</v>
      </c>
      <c r="G33" s="194" t="str">
        <f>IF(ISNUMBER(ToxData!BH33),(ToxData!BH33/$X33),"--")</f>
        <v>--</v>
      </c>
      <c r="H33" s="219" t="str">
        <f t="shared" si="1"/>
        <v>--</v>
      </c>
      <c r="I33" s="209" t="str">
        <f>IF(AND(ISNUMBER(ToxData!$BD33),$U33="N"),ToxData!$BD33*childNRAFc/$W33,IF(ISNUMBER(ToxData!$BD33),ToxData!$BD33*childNRAFc/ELAFnr/$W33,"--"))</f>
        <v>--</v>
      </c>
      <c r="J33" s="209" t="str">
        <f t="shared" si="2"/>
        <v>--</v>
      </c>
      <c r="K33" s="194" t="str">
        <f>IF(ISNUMBER(ToxData!BH33),(ToxData!BH33/$Y33*childNRAFnc),"--")</f>
        <v>--</v>
      </c>
      <c r="L33" s="219" t="str">
        <f t="shared" si="3"/>
        <v>--</v>
      </c>
      <c r="M33" s="209" t="str">
        <f>IF(ISNUMBER(ToxData!$BD33),ToxData!$BD33*workNRAFc/$W33,"--")</f>
        <v>--</v>
      </c>
      <c r="N33" s="209" t="str">
        <f t="shared" si="4"/>
        <v>--</v>
      </c>
      <c r="O33" s="194" t="str">
        <f>IF(ISNUMBER(ToxData!BH33),(ToxData!BH33*workNRAFnc/Y33),"--")</f>
        <v>--</v>
      </c>
      <c r="P33" s="219" t="str">
        <f t="shared" si="5"/>
        <v>--</v>
      </c>
      <c r="Q33" s="262" t="str">
        <f>IF(ISNUMBER('TRV Table 3'!K33),('TRV Table 3'!K33),"--")</f>
        <v>--</v>
      </c>
      <c r="R33" s="263" t="str">
        <f t="shared" si="6"/>
        <v>--</v>
      </c>
      <c r="S33" s="220" t="str">
        <f>IF(ISBLANK(ToxData!AY33),"",ToxData!AY33)</f>
        <v/>
      </c>
      <c r="T33" s="220" t="str">
        <f>IF(ISBLANK(ToxData!AZ33),"",ToxData!AZ33)</f>
        <v/>
      </c>
      <c r="U33" s="223" t="str">
        <f>IF(ToxData!BQ33="","N","Y")</f>
        <v>N</v>
      </c>
      <c r="V33" s="223">
        <f>ToxData!BV33</f>
        <v>1</v>
      </c>
      <c r="W33" s="223">
        <f>ToxData!BW33</f>
        <v>1</v>
      </c>
      <c r="X33" s="223">
        <f>ToxData!BX33</f>
        <v>1</v>
      </c>
      <c r="Y33" s="223">
        <f>ToxData!BY33</f>
        <v>1</v>
      </c>
    </row>
    <row r="34" spans="1:25" hidden="1">
      <c r="A34" t="str">
        <f>IF(ISBLANK(ToxData!B34),"",ToxData!B34)</f>
        <v>7783-20-2</v>
      </c>
      <c r="B34" s="211" t="str">
        <f>IF(ISBLANK(ToxData!C34),"",ToxData!C34)</f>
        <v>Ammonium sulfate</v>
      </c>
      <c r="E34" s="218" t="str">
        <f>IF(AND(ISNUMBER(ToxData!$BD34),$U34="N"),ToxData!$BD34/$V34,IF(ISNUMBER(ToxData!$BD34),ToxData!$BD34/ELAFr/$V34,"--"))</f>
        <v>--</v>
      </c>
      <c r="F34" s="209" t="str">
        <f t="shared" si="0"/>
        <v>--</v>
      </c>
      <c r="G34" s="194" t="str">
        <f>IF(ISNUMBER(ToxData!BH34),(ToxData!BH34/$X34),"--")</f>
        <v>--</v>
      </c>
      <c r="H34" s="219" t="str">
        <f t="shared" si="1"/>
        <v>--</v>
      </c>
      <c r="I34" s="209" t="str">
        <f>IF(AND(ISNUMBER(ToxData!$BD34),$U34="N"),ToxData!$BD34*childNRAFc/$W34,IF(ISNUMBER(ToxData!$BD34),ToxData!$BD34*childNRAFc/ELAFnr/$W34,"--"))</f>
        <v>--</v>
      </c>
      <c r="J34" s="209" t="str">
        <f t="shared" si="2"/>
        <v>--</v>
      </c>
      <c r="K34" s="194" t="str">
        <f>IF(ISNUMBER(ToxData!BH34),(ToxData!BH34/$Y34*childNRAFnc),"--")</f>
        <v>--</v>
      </c>
      <c r="L34" s="219" t="str">
        <f t="shared" si="3"/>
        <v>--</v>
      </c>
      <c r="M34" s="209" t="str">
        <f>IF(ISNUMBER(ToxData!$BD34),ToxData!$BD34*workNRAFc/$W34,"--")</f>
        <v>--</v>
      </c>
      <c r="N34" s="209" t="str">
        <f t="shared" si="4"/>
        <v>--</v>
      </c>
      <c r="O34" s="194" t="str">
        <f>IF(ISNUMBER(ToxData!BH34),(ToxData!BH34*workNRAFnc/Y34),"--")</f>
        <v>--</v>
      </c>
      <c r="P34" s="219" t="str">
        <f t="shared" si="5"/>
        <v>--</v>
      </c>
      <c r="Q34" s="262" t="str">
        <f>IF(ISNUMBER('TRV Table 3'!K34),('TRV Table 3'!K34),"--")</f>
        <v>--</v>
      </c>
      <c r="R34" s="263" t="str">
        <f t="shared" si="6"/>
        <v>--</v>
      </c>
      <c r="S34" s="220" t="str">
        <f>IF(ISBLANK(ToxData!AY34),"",ToxData!AY34)</f>
        <v/>
      </c>
      <c r="T34" s="220" t="str">
        <f>IF(ISBLANK(ToxData!AZ34),"",ToxData!AZ34)</f>
        <v/>
      </c>
      <c r="U34" s="223" t="str">
        <f>IF(ToxData!BQ34="","N","Y")</f>
        <v>N</v>
      </c>
      <c r="V34" s="223">
        <f>ToxData!BV34</f>
        <v>1</v>
      </c>
      <c r="W34" s="223">
        <f>ToxData!BW34</f>
        <v>1</v>
      </c>
      <c r="X34" s="223">
        <f>ToxData!BX34</f>
        <v>1</v>
      </c>
      <c r="Y34" s="223">
        <f>ToxData!BY34</f>
        <v>1</v>
      </c>
    </row>
    <row r="35" spans="1:25">
      <c r="A35" t="str">
        <f>IF(ISBLANK(ToxData!B35),"",ToxData!B35)</f>
        <v>62-53-3</v>
      </c>
      <c r="B35" s="211" t="str">
        <f>IF(ISBLANK(ToxData!C35),"",ToxData!C35)</f>
        <v>Aniline</v>
      </c>
      <c r="D35" s="61" t="str">
        <f>IF(ToxData!D35="","--",ToxData!D35)</f>
        <v>HI5</v>
      </c>
      <c r="E35" s="218">
        <f>IF(AND(ISNUMBER(ToxData!$BD35),$U35="N"),ToxData!$BD35/$V35,IF(ISNUMBER(ToxData!$BD35),ToxData!$BD35/ELAFr/$V35,"--"))</f>
        <v>0.625</v>
      </c>
      <c r="F35" s="209">
        <f t="shared" si="0"/>
        <v>0.63</v>
      </c>
      <c r="G35" s="194">
        <f>IF(ISNUMBER(ToxData!BH35),(ToxData!BH35/$X35),"--")</f>
        <v>1</v>
      </c>
      <c r="H35" s="219">
        <f t="shared" si="1"/>
        <v>1</v>
      </c>
      <c r="I35" s="209">
        <f>IF(AND(ISNUMBER(ToxData!$BD35),$U35="N"),ToxData!$BD35*childNRAFc/$W35,IF(ISNUMBER(ToxData!$BD35),ToxData!$BD35*childNRAFc/ELAFnr/$W35,"--"))</f>
        <v>16.25</v>
      </c>
      <c r="J35" s="209">
        <f t="shared" si="2"/>
        <v>16</v>
      </c>
      <c r="K35" s="194">
        <f>IF(ISNUMBER(ToxData!BH35),(ToxData!BH35/$Y35*childNRAFnc),"--")</f>
        <v>4.4000000000000004</v>
      </c>
      <c r="L35" s="219">
        <f t="shared" si="3"/>
        <v>4.4000000000000004</v>
      </c>
      <c r="M35" s="209">
        <f>IF(ISNUMBER(ToxData!$BD35),ToxData!$BD35*workNRAFc/$W35,"--")</f>
        <v>7.5</v>
      </c>
      <c r="N35" s="209">
        <f t="shared" si="4"/>
        <v>7.5</v>
      </c>
      <c r="O35" s="194">
        <f>IF(ISNUMBER(ToxData!BH35),(ToxData!BH35*workNRAFnc/Y35),"--")</f>
        <v>4.4000000000000004</v>
      </c>
      <c r="P35" s="219">
        <f t="shared" si="5"/>
        <v>4.4000000000000004</v>
      </c>
      <c r="Q35" s="262" t="str">
        <f>IF(ISNUMBER('TRV Table 3'!K35),('TRV Table 3'!K35),"--")</f>
        <v>--</v>
      </c>
      <c r="R35" s="263" t="str">
        <f t="shared" si="6"/>
        <v>--</v>
      </c>
      <c r="S35" s="220">
        <f>IF(ISBLANK(ToxData!AY35),"",ToxData!AY35)</f>
        <v>1</v>
      </c>
      <c r="T35" s="220">
        <f>IF(ISBLANK(ToxData!AZ35),"",ToxData!AZ35)</f>
        <v>1</v>
      </c>
      <c r="U35" s="223" t="str">
        <f>IF(ToxData!BQ35="","N","Y")</f>
        <v>N</v>
      </c>
      <c r="V35" s="223">
        <f>ToxData!BV35</f>
        <v>1</v>
      </c>
      <c r="W35" s="223">
        <f>ToxData!BW35</f>
        <v>1</v>
      </c>
      <c r="X35" s="223">
        <f>ToxData!BX35</f>
        <v>1</v>
      </c>
      <c r="Y35" s="223">
        <f>ToxData!BY35</f>
        <v>1</v>
      </c>
    </row>
    <row r="36" spans="1:25" hidden="1">
      <c r="A36" t="str">
        <f>IF(ISBLANK(ToxData!B36),"",ToxData!B36)</f>
        <v>90-04-0</v>
      </c>
      <c r="B36" s="211" t="str">
        <f>IF(ISBLANK(ToxData!C36),"",ToxData!C36)</f>
        <v>o-Anisidine</v>
      </c>
      <c r="E36" s="218" t="str">
        <f>IF(AND(ISNUMBER(ToxData!$BD36),$U36="N"),ToxData!$BD36/$V36,IF(ISNUMBER(ToxData!$BD36),ToxData!$BD36/ELAFr/$V36,"--"))</f>
        <v>--</v>
      </c>
      <c r="F36" s="209" t="str">
        <f t="shared" si="0"/>
        <v>--</v>
      </c>
      <c r="G36" s="194" t="str">
        <f>IF(ISNUMBER(ToxData!BH36),(ToxData!BH36/$X36),"--")</f>
        <v>--</v>
      </c>
      <c r="H36" s="219" t="str">
        <f t="shared" si="1"/>
        <v>--</v>
      </c>
      <c r="I36" s="209" t="str">
        <f>IF(AND(ISNUMBER(ToxData!$BD36),$U36="N"),ToxData!$BD36*childNRAFc/$W36,IF(ISNUMBER(ToxData!$BD36),ToxData!$BD36*childNRAFc/ELAFnr/$W36,"--"))</f>
        <v>--</v>
      </c>
      <c r="J36" s="209" t="str">
        <f t="shared" si="2"/>
        <v>--</v>
      </c>
      <c r="K36" s="194" t="str">
        <f>IF(ISNUMBER(ToxData!BH36),(ToxData!BH36/$Y36*childNRAFnc),"--")</f>
        <v>--</v>
      </c>
      <c r="L36" s="219" t="str">
        <f t="shared" si="3"/>
        <v>--</v>
      </c>
      <c r="M36" s="209" t="str">
        <f>IF(ISNUMBER(ToxData!$BD36),ToxData!$BD36*workNRAFc/$W36,"--")</f>
        <v>--</v>
      </c>
      <c r="N36" s="209" t="str">
        <f t="shared" si="4"/>
        <v>--</v>
      </c>
      <c r="O36" s="194" t="str">
        <f>IF(ISNUMBER(ToxData!BH36),(ToxData!BH36*workNRAFnc/Y36),"--")</f>
        <v>--</v>
      </c>
      <c r="P36" s="219" t="str">
        <f t="shared" si="5"/>
        <v>--</v>
      </c>
      <c r="Q36" s="262" t="str">
        <f>IF(ISNUMBER('TRV Table 3'!K36),('TRV Table 3'!K36),"--")</f>
        <v>--</v>
      </c>
      <c r="R36" s="263" t="str">
        <f t="shared" si="6"/>
        <v>--</v>
      </c>
      <c r="S36" s="220" t="str">
        <f>IF(ISBLANK(ToxData!AY36),"",ToxData!AY36)</f>
        <v/>
      </c>
      <c r="T36" s="220" t="str">
        <f>IF(ISBLANK(ToxData!AZ36),"",ToxData!AZ36)</f>
        <v/>
      </c>
      <c r="U36" s="223" t="str">
        <f>IF(ToxData!BQ36="","N","Y")</f>
        <v>N</v>
      </c>
      <c r="V36" s="223">
        <f>ToxData!BV36</f>
        <v>1</v>
      </c>
      <c r="W36" s="223">
        <f>ToxData!BW36</f>
        <v>1</v>
      </c>
      <c r="X36" s="223">
        <f>ToxData!BX36</f>
        <v>1</v>
      </c>
      <c r="Y36" s="223">
        <f>ToxData!BY36</f>
        <v>1</v>
      </c>
    </row>
    <row r="37" spans="1:25" hidden="1">
      <c r="A37" t="str">
        <f>IF(ISBLANK(ToxData!B37),"",ToxData!B37)</f>
        <v>134-29-2</v>
      </c>
      <c r="B37" s="211" t="str">
        <f>IF(ISBLANK(ToxData!C37),"",ToxData!C37)</f>
        <v>o-Anisidine Hydrochloride</v>
      </c>
      <c r="E37" s="218" t="str">
        <f>IF(AND(ISNUMBER(ToxData!$BD37),$U37="N"),ToxData!$BD37/$V37,IF(ISNUMBER(ToxData!$BD37),ToxData!$BD37/ELAFr/$V37,"--"))</f>
        <v>--</v>
      </c>
      <c r="F37" s="209" t="str">
        <f t="shared" si="0"/>
        <v>--</v>
      </c>
      <c r="G37" s="194" t="str">
        <f>IF(ISNUMBER(ToxData!BH37),(ToxData!BH37/$X37),"--")</f>
        <v>--</v>
      </c>
      <c r="H37" s="219" t="str">
        <f t="shared" si="1"/>
        <v>--</v>
      </c>
      <c r="I37" s="209" t="str">
        <f>IF(AND(ISNUMBER(ToxData!$BD37),$U37="N"),ToxData!$BD37*childNRAFc/$W37,IF(ISNUMBER(ToxData!$BD37),ToxData!$BD37*childNRAFc/ELAFnr/$W37,"--"))</f>
        <v>--</v>
      </c>
      <c r="J37" s="209" t="str">
        <f t="shared" si="2"/>
        <v>--</v>
      </c>
      <c r="K37" s="194" t="str">
        <f>IF(ISNUMBER(ToxData!BH37),(ToxData!BH37/$Y37*childNRAFnc),"--")</f>
        <v>--</v>
      </c>
      <c r="L37" s="219" t="str">
        <f t="shared" si="3"/>
        <v>--</v>
      </c>
      <c r="M37" s="209" t="str">
        <f>IF(ISNUMBER(ToxData!$BD37),ToxData!$BD37*workNRAFc/$W37,"--")</f>
        <v>--</v>
      </c>
      <c r="N37" s="209" t="str">
        <f t="shared" si="4"/>
        <v>--</v>
      </c>
      <c r="O37" s="194" t="str">
        <f>IF(ISNUMBER(ToxData!BH37),(ToxData!BH37*workNRAFnc/Y37),"--")</f>
        <v>--</v>
      </c>
      <c r="P37" s="219" t="str">
        <f t="shared" si="5"/>
        <v>--</v>
      </c>
      <c r="Q37" s="262" t="str">
        <f>IF(ISNUMBER('TRV Table 3'!K37),('TRV Table 3'!K37),"--")</f>
        <v>--</v>
      </c>
      <c r="R37" s="263" t="str">
        <f t="shared" si="6"/>
        <v>--</v>
      </c>
      <c r="S37" s="220" t="str">
        <f>IF(ISBLANK(ToxData!AY37),"",ToxData!AY37)</f>
        <v/>
      </c>
      <c r="T37" s="220" t="str">
        <f>IF(ISBLANK(ToxData!AZ37),"",ToxData!AZ37)</f>
        <v/>
      </c>
      <c r="U37" s="223" t="str">
        <f>IF(ToxData!BQ37="","N","Y")</f>
        <v>N</v>
      </c>
      <c r="V37" s="223">
        <f>ToxData!BV37</f>
        <v>1</v>
      </c>
      <c r="W37" s="223">
        <f>ToxData!BW37</f>
        <v>1</v>
      </c>
      <c r="X37" s="223">
        <f>ToxData!BX37</f>
        <v>1</v>
      </c>
      <c r="Y37" s="223">
        <f>ToxData!BY37</f>
        <v>1</v>
      </c>
    </row>
    <row r="38" spans="1:25" ht="20.25" customHeight="1">
      <c r="A38" t="str">
        <f>IF(ISBLANK(ToxData!B38),"",ToxData!B38)</f>
        <v>7440-36-0</v>
      </c>
      <c r="B38" s="48" t="str">
        <f>IF(ISBLANK(ToxData!C38),"",ToxData!C38)</f>
        <v>Antimony and compounds</v>
      </c>
      <c r="D38" s="61" t="str">
        <f>IF(ToxData!D38="","--",ToxData!D38)</f>
        <v>HI3</v>
      </c>
      <c r="E38" s="218" t="str">
        <f>IF(AND(ISNUMBER(ToxData!$BD38),$U38="N"),ToxData!$BD38/$V38,IF(ISNUMBER(ToxData!$BD38),ToxData!$BD38/ELAFr/$V38,"--"))</f>
        <v>--</v>
      </c>
      <c r="F38" s="209" t="str">
        <f t="shared" si="0"/>
        <v>--</v>
      </c>
      <c r="G38" s="194">
        <f>IF(ISNUMBER(ToxData!BH38),(ToxData!BH38/$X38),"--")</f>
        <v>0.3</v>
      </c>
      <c r="H38" s="219">
        <f t="shared" si="1"/>
        <v>0.3</v>
      </c>
      <c r="I38" s="209" t="str">
        <f>IF(AND(ISNUMBER(ToxData!$BD38),$U38="N"),ToxData!$BD38*childNRAFc/$W38,IF(ISNUMBER(ToxData!$BD38),ToxData!$BD38*childNRAFc/ELAFnr/$W38,"--"))</f>
        <v>--</v>
      </c>
      <c r="J38" s="209" t="str">
        <f t="shared" si="2"/>
        <v>--</v>
      </c>
      <c r="K38" s="194">
        <f>IF(ISNUMBER(ToxData!BH38),(ToxData!BH38/$Y38*childNRAFnc),"--")</f>
        <v>1.32</v>
      </c>
      <c r="L38" s="219">
        <f t="shared" si="3"/>
        <v>1.3</v>
      </c>
      <c r="M38" s="209" t="str">
        <f>IF(ISNUMBER(ToxData!$BD38),ToxData!$BD38*workNRAFc/$W38,"--")</f>
        <v>--</v>
      </c>
      <c r="N38" s="209" t="str">
        <f t="shared" si="4"/>
        <v>--</v>
      </c>
      <c r="O38" s="194">
        <f>IF(ISNUMBER(ToxData!BH38),(ToxData!BH38*workNRAFnc/Y38),"--")</f>
        <v>1.32</v>
      </c>
      <c r="P38" s="219">
        <f t="shared" si="5"/>
        <v>1.3</v>
      </c>
      <c r="Q38" s="262">
        <f>IF(ISNUMBER('TRV Table 3'!K38),('TRV Table 3'!K38),"--")</f>
        <v>1</v>
      </c>
      <c r="R38" s="263">
        <f t="shared" si="6"/>
        <v>1</v>
      </c>
      <c r="S38" s="220">
        <f>IF(ISBLANK(ToxData!AY38),"",ToxData!AY38)</f>
        <v>1</v>
      </c>
      <c r="T38" s="220">
        <f>IF(ISBLANK(ToxData!AZ38),"",ToxData!AZ38)</f>
        <v>1</v>
      </c>
      <c r="U38" s="223" t="str">
        <f>IF(ToxData!BQ38="","N","Y")</f>
        <v>N</v>
      </c>
      <c r="V38" s="223">
        <f>ToxData!BV38</f>
        <v>1</v>
      </c>
      <c r="W38" s="223">
        <f>ToxData!BW38</f>
        <v>1</v>
      </c>
      <c r="X38" s="223">
        <f>ToxData!BX38</f>
        <v>1</v>
      </c>
      <c r="Y38" s="223">
        <f>ToxData!BY38</f>
        <v>1</v>
      </c>
    </row>
    <row r="39" spans="1:25" hidden="1">
      <c r="A39" t="str">
        <f>IF(ISBLANK(ToxData!B39),"",ToxData!B39)</f>
        <v>1309-64-4</v>
      </c>
      <c r="B39" s="211" t="str">
        <f>IF(ISBLANK(ToxData!C39),"",ToxData!C39)</f>
        <v>Antimony trioxide</v>
      </c>
      <c r="E39" s="218" t="str">
        <f>IF(AND(ISNUMBER(ToxData!$BD39),$U39="N"),ToxData!$BD39/$V39,IF(ISNUMBER(ToxData!$BD39),ToxData!$BD39/ELAFr/$V39,"--"))</f>
        <v>--</v>
      </c>
      <c r="F39" s="209" t="str">
        <f t="shared" si="0"/>
        <v>--</v>
      </c>
      <c r="G39" s="194">
        <f>IF(ISNUMBER(ToxData!BH39),(ToxData!BH39/$X39),"--")</f>
        <v>0.2</v>
      </c>
      <c r="H39" s="219">
        <f t="shared" si="1"/>
        <v>0.2</v>
      </c>
      <c r="I39" s="209" t="str">
        <f>IF(AND(ISNUMBER(ToxData!$BD39),$U39="N"),ToxData!$BD39*childNRAFc/$W39,IF(ISNUMBER(ToxData!$BD39),ToxData!$BD39*childNRAFc/ELAFnr/$W39,"--"))</f>
        <v>--</v>
      </c>
      <c r="J39" s="209" t="str">
        <f t="shared" si="2"/>
        <v>--</v>
      </c>
      <c r="K39" s="194">
        <f>IF(ISNUMBER(ToxData!BH39),(ToxData!BH39/$Y39*childNRAFnc),"--")</f>
        <v>0.88000000000000012</v>
      </c>
      <c r="L39" s="219">
        <f t="shared" si="3"/>
        <v>0.88</v>
      </c>
      <c r="M39" s="209" t="str">
        <f>IF(ISNUMBER(ToxData!$BD39),ToxData!$BD39*workNRAFc/$W39,"--")</f>
        <v>--</v>
      </c>
      <c r="N39" s="209" t="str">
        <f t="shared" si="4"/>
        <v>--</v>
      </c>
      <c r="O39" s="194">
        <f>IF(ISNUMBER(ToxData!BH39),(ToxData!BH39*workNRAFnc/Y39),"--")</f>
        <v>0.88000000000000012</v>
      </c>
      <c r="P39" s="219">
        <f t="shared" si="5"/>
        <v>0.88</v>
      </c>
      <c r="Q39" s="262" t="str">
        <f>IF(ISNUMBER('TRV Table 3'!K39),('TRV Table 3'!K39),"--")</f>
        <v>--</v>
      </c>
      <c r="R39" s="263" t="str">
        <f t="shared" si="6"/>
        <v>--</v>
      </c>
      <c r="S39" s="220">
        <f>IF(ISBLANK(ToxData!AY39),"",ToxData!AY39)</f>
        <v>1</v>
      </c>
      <c r="T39" s="220" t="str">
        <f>IF(ISBLANK(ToxData!AZ39),"",ToxData!AZ39)</f>
        <v/>
      </c>
      <c r="U39" s="223" t="str">
        <f>IF(ToxData!BQ39="","N","Y")</f>
        <v>N</v>
      </c>
      <c r="V39" s="223">
        <f>ToxData!BV39</f>
        <v>1</v>
      </c>
      <c r="W39" s="223">
        <f>ToxData!BW39</f>
        <v>1</v>
      </c>
      <c r="X39" s="223">
        <f>ToxData!BX39</f>
        <v>1</v>
      </c>
      <c r="Y39" s="223">
        <f>ToxData!BY39</f>
        <v>1</v>
      </c>
    </row>
    <row r="40" spans="1:25">
      <c r="A40" t="str">
        <f>IF(ISBLANK(ToxData!B40),"",ToxData!B40)</f>
        <v>140-57-8</v>
      </c>
      <c r="B40" s="211" t="str">
        <f>IF(ISBLANK(ToxData!C40),"",ToxData!C40)</f>
        <v>Aramite</v>
      </c>
      <c r="D40" s="61" t="str">
        <f>IF(ToxData!D40="","--",ToxData!D40)</f>
        <v>--</v>
      </c>
      <c r="E40" s="218">
        <f>IF(AND(ISNUMBER(ToxData!$BD40),$U40="N"),ToxData!$BD40/$V40,IF(ISNUMBER(ToxData!$BD40),ToxData!$BD40/ELAFr/$V40,"--"))</f>
        <v>0.14084507042253522</v>
      </c>
      <c r="F40" s="209">
        <f t="shared" si="0"/>
        <v>0.14000000000000001</v>
      </c>
      <c r="G40" s="194" t="str">
        <f>IF(ISNUMBER(ToxData!BH40),(ToxData!BH40/$X40),"--")</f>
        <v>--</v>
      </c>
      <c r="H40" s="219" t="str">
        <f t="shared" si="1"/>
        <v>--</v>
      </c>
      <c r="I40" s="209">
        <f>IF(AND(ISNUMBER(ToxData!$BD40),$U40="N"),ToxData!$BD40*childNRAFc/$W40,IF(ISNUMBER(ToxData!$BD40),ToxData!$BD40*childNRAFc/ELAFnr/$W40,"--"))</f>
        <v>3.6619718309859155</v>
      </c>
      <c r="J40" s="209">
        <f t="shared" si="2"/>
        <v>3.7</v>
      </c>
      <c r="K40" s="194" t="str">
        <f>IF(ISNUMBER(ToxData!BH40),(ToxData!BH40/$Y40*childNRAFnc),"--")</f>
        <v>--</v>
      </c>
      <c r="L40" s="219" t="str">
        <f t="shared" si="3"/>
        <v>--</v>
      </c>
      <c r="M40" s="209">
        <f>IF(ISNUMBER(ToxData!$BD40),ToxData!$BD40*workNRAFc/$W40,"--")</f>
        <v>1.6901408450704225</v>
      </c>
      <c r="N40" s="209">
        <f t="shared" si="4"/>
        <v>1.7</v>
      </c>
      <c r="O40" s="194" t="str">
        <f>IF(ISNUMBER(ToxData!BH40),(ToxData!BH40*workNRAFnc/Y40),"--")</f>
        <v>--</v>
      </c>
      <c r="P40" s="219" t="str">
        <f t="shared" si="5"/>
        <v>--</v>
      </c>
      <c r="Q40" s="262" t="str">
        <f>IF(ISNUMBER('TRV Table 3'!K40),('TRV Table 3'!K40),"--")</f>
        <v>--</v>
      </c>
      <c r="R40" s="263" t="str">
        <f t="shared" si="6"/>
        <v>--</v>
      </c>
      <c r="S40" s="220">
        <f>IF(ISBLANK(ToxData!AY40),"",ToxData!AY40)</f>
        <v>1</v>
      </c>
      <c r="T40" s="220">
        <f>IF(ISBLANK(ToxData!AZ40),"",ToxData!AZ40)</f>
        <v>1</v>
      </c>
      <c r="U40" s="223" t="str">
        <f>IF(ToxData!BQ40="","N","Y")</f>
        <v>N</v>
      </c>
      <c r="V40" s="223">
        <f>ToxData!BV40</f>
        <v>1</v>
      </c>
      <c r="W40" s="223">
        <f>ToxData!BW40</f>
        <v>1</v>
      </c>
      <c r="X40" s="223">
        <f>ToxData!BX40</f>
        <v>1</v>
      </c>
      <c r="Y40" s="223">
        <f>ToxData!BY40</f>
        <v>1</v>
      </c>
    </row>
    <row r="41" spans="1:25" ht="18" customHeight="1">
      <c r="A41" t="str">
        <f>IF(ISBLANK(ToxData!B41),"",ToxData!B41)</f>
        <v>7440-38-2</v>
      </c>
      <c r="B41" s="211" t="str">
        <f>IF(ISBLANK(ToxData!C41),"",ToxData!C41)</f>
        <v>Arsenic and compounds</v>
      </c>
      <c r="C41" s="61" t="s">
        <v>1319</v>
      </c>
      <c r="D41" s="61" t="str">
        <f>IF(ToxData!D41="","--",ToxData!D41)</f>
        <v>HI3</v>
      </c>
      <c r="E41" s="218">
        <f>IF(AND(ISNUMBER(ToxData!$BD41),$U41="N"),ToxData!$BD41/$V41,IF(ISNUMBER(ToxData!$BD41),ToxData!$BD41/ELAFr/$V41,"--"))</f>
        <v>2.3975065931431311E-5</v>
      </c>
      <c r="F41" s="209">
        <f t="shared" si="0"/>
        <v>2.4000000000000001E-5</v>
      </c>
      <c r="G41" s="194">
        <f>IF(ISNUMBER(ToxData!BH41),(ToxData!BH41/$X41),"--")</f>
        <v>1.7045454545454544E-4</v>
      </c>
      <c r="H41" s="219">
        <f t="shared" si="1"/>
        <v>1.7000000000000001E-4</v>
      </c>
      <c r="I41" s="209">
        <f>IF(AND(ISNUMBER(ToxData!$BD41),$U41="N"),ToxData!$BD41*childNRAFc/$W41,IF(ISNUMBER(ToxData!$BD41),ToxData!$BD41*childNRAFc/ELAFnr/$W41,"--"))</f>
        <v>1.3436692506459949E-3</v>
      </c>
      <c r="J41" s="209">
        <f t="shared" si="2"/>
        <v>1.2999999999999999E-3</v>
      </c>
      <c r="K41" s="194">
        <f>IF(ISNUMBER(ToxData!BH41),(ToxData!BH41/$Y41*childNRAFnc),"--")</f>
        <v>2.3571428571428576E-3</v>
      </c>
      <c r="L41" s="219">
        <f t="shared" si="3"/>
        <v>2.3999999999999998E-3</v>
      </c>
      <c r="M41" s="209">
        <f>IF(ISNUMBER(ToxData!$BD41),ToxData!$BD41*workNRAFc/$W41,"--")</f>
        <v>6.2015503875968985E-4</v>
      </c>
      <c r="N41" s="209">
        <f t="shared" si="4"/>
        <v>6.2E-4</v>
      </c>
      <c r="O41" s="194">
        <f>IF(ISNUMBER(ToxData!BH41),(ToxData!BH41*workNRAFnc/Y41),"--")</f>
        <v>2.3571428571428571E-3</v>
      </c>
      <c r="P41" s="219">
        <f t="shared" si="5"/>
        <v>2.3999999999999998E-3</v>
      </c>
      <c r="Q41" s="262">
        <f>IF(ISNUMBER('TRV Table 3'!K41),('TRV Table 3'!K41),"--")</f>
        <v>0.2</v>
      </c>
      <c r="R41" s="263">
        <f t="shared" si="6"/>
        <v>0.2</v>
      </c>
      <c r="S41" s="220">
        <f>IF(ISBLANK(ToxData!AY41),"",ToxData!AY41)</f>
        <v>1</v>
      </c>
      <c r="T41" s="220">
        <f>IF(ISBLANK(ToxData!AZ41),"",ToxData!AZ41)</f>
        <v>1</v>
      </c>
      <c r="U41" s="223" t="str">
        <f>IF(ToxData!BQ41="","N","Y")</f>
        <v>N</v>
      </c>
      <c r="V41" s="223">
        <f>ToxData!BV41</f>
        <v>9.6999999999999993</v>
      </c>
      <c r="W41" s="223">
        <f>ToxData!BW41</f>
        <v>4.5</v>
      </c>
      <c r="X41" s="223">
        <f>ToxData!BX41</f>
        <v>88</v>
      </c>
      <c r="Y41" s="223">
        <f>ToxData!BY41</f>
        <v>28</v>
      </c>
    </row>
    <row r="42" spans="1:25">
      <c r="A42" t="str">
        <f>IF(ISBLANK(ToxData!B42),"",ToxData!B42)</f>
        <v>7784-42-1</v>
      </c>
      <c r="B42" s="211" t="str">
        <f>IF(ISBLANK(ToxData!C42),"",ToxData!C42)</f>
        <v>Arsine</v>
      </c>
      <c r="D42" s="61" t="str">
        <f>IF(ToxData!D42="","--",ToxData!D42)</f>
        <v>HI3</v>
      </c>
      <c r="E42" s="218" t="str">
        <f>IF(AND(ISNUMBER(ToxData!$BD42),$U42="N"),ToxData!$BD42/$V42,IF(ISNUMBER(ToxData!$BD42),ToxData!$BD42/ELAFr/$V42,"--"))</f>
        <v>--</v>
      </c>
      <c r="F42" s="209" t="str">
        <f t="shared" si="0"/>
        <v>--</v>
      </c>
      <c r="G42" s="194">
        <f>IF(ISNUMBER(ToxData!BH42),(ToxData!BH42/$X42),"--")</f>
        <v>1.4999999999999999E-2</v>
      </c>
      <c r="H42" s="219">
        <f t="shared" si="1"/>
        <v>1.4999999999999999E-2</v>
      </c>
      <c r="I42" s="209" t="str">
        <f>IF(AND(ISNUMBER(ToxData!$BD42),$U42="N"),ToxData!$BD42*childNRAFc/$W42,IF(ISNUMBER(ToxData!$BD42),ToxData!$BD42*childNRAFc/ELAFnr/$W42,"--"))</f>
        <v>--</v>
      </c>
      <c r="J42" s="209" t="str">
        <f t="shared" si="2"/>
        <v>--</v>
      </c>
      <c r="K42" s="194">
        <f>IF(ISNUMBER(ToxData!BH42),(ToxData!BH42/$Y42*childNRAFnc),"--")</f>
        <v>6.6000000000000003E-2</v>
      </c>
      <c r="L42" s="219">
        <f t="shared" si="3"/>
        <v>6.6000000000000003E-2</v>
      </c>
      <c r="M42" s="209" t="str">
        <f>IF(ISNUMBER(ToxData!$BD42),ToxData!$BD42*workNRAFc/$W42,"--")</f>
        <v>--</v>
      </c>
      <c r="N42" s="209" t="str">
        <f t="shared" si="4"/>
        <v>--</v>
      </c>
      <c r="O42" s="194">
        <f>IF(ISNUMBER(ToxData!BH42),(ToxData!BH42*workNRAFnc/Y42),"--")</f>
        <v>6.6000000000000003E-2</v>
      </c>
      <c r="P42" s="219">
        <f t="shared" si="5"/>
        <v>6.6000000000000003E-2</v>
      </c>
      <c r="Q42" s="262">
        <f>IF(ISNUMBER('TRV Table 3'!K42),('TRV Table 3'!K42),"--")</f>
        <v>0.2</v>
      </c>
      <c r="R42" s="263">
        <f t="shared" si="6"/>
        <v>0.2</v>
      </c>
      <c r="S42" s="220">
        <f>IF(ISBLANK(ToxData!AY42),"",ToxData!AY42)</f>
        <v>1</v>
      </c>
      <c r="T42" s="220">
        <f>IF(ISBLANK(ToxData!AZ42),"",ToxData!AZ42)</f>
        <v>1</v>
      </c>
      <c r="U42" s="223" t="str">
        <f>IF(ToxData!BQ42="","N","Y")</f>
        <v>N</v>
      </c>
      <c r="V42" s="223">
        <f>ToxData!BV42</f>
        <v>1</v>
      </c>
      <c r="W42" s="223">
        <f>ToxData!BW42</f>
        <v>1</v>
      </c>
      <c r="X42" s="223">
        <f>ToxData!BX42</f>
        <v>1</v>
      </c>
      <c r="Y42" s="223">
        <f>ToxData!BY42</f>
        <v>1</v>
      </c>
    </row>
    <row r="43" spans="1:25">
      <c r="A43" t="str">
        <f>IF(ISBLANK(ToxData!B43),"",ToxData!B43)</f>
        <v>1332-21-4</v>
      </c>
      <c r="B43" s="211" t="str">
        <f>IF(ISBLANK(ToxData!C43),"",ToxData!C43)</f>
        <v>Asbestos</v>
      </c>
      <c r="C43" s="61" t="s">
        <v>1197</v>
      </c>
      <c r="D43" s="61" t="str">
        <f>IF(ToxData!D43="","--",ToxData!D43)</f>
        <v>--</v>
      </c>
      <c r="E43" s="218">
        <f>IF(AND(ISNUMBER(ToxData!$BD43),$U43="N"),ToxData!$BD43/$V43,IF(ISNUMBER(ToxData!$BD43),ToxData!$BD43/ELAFr/$V43,"--"))</f>
        <v>4.3478260869565214E-6</v>
      </c>
      <c r="F43" s="209">
        <f t="shared" si="0"/>
        <v>4.3000000000000003E-6</v>
      </c>
      <c r="G43" s="194" t="str">
        <f>IF(ISNUMBER(ToxData!BH43),(ToxData!BH43/$X43),"--")</f>
        <v>--</v>
      </c>
      <c r="H43" s="219" t="str">
        <f t="shared" si="1"/>
        <v>--</v>
      </c>
      <c r="I43" s="209">
        <f>IF(AND(ISNUMBER(ToxData!$BD43),$U43="N"),ToxData!$BD43*childNRAFc/$W43,IF(ISNUMBER(ToxData!$BD43),ToxData!$BD43*childNRAFc/ELAFnr/$W43,"--"))</f>
        <v>1.1304347826086956E-4</v>
      </c>
      <c r="J43" s="209">
        <f t="shared" si="2"/>
        <v>1.1E-4</v>
      </c>
      <c r="K43" s="194" t="str">
        <f>IF(ISNUMBER(ToxData!BH43),(ToxData!BH43/$Y43*childNRAFnc),"--")</f>
        <v>--</v>
      </c>
      <c r="L43" s="219" t="str">
        <f t="shared" si="3"/>
        <v>--</v>
      </c>
      <c r="M43" s="209">
        <f>IF(ISNUMBER(ToxData!$BD43),ToxData!$BD43*workNRAFc/$W43,"--")</f>
        <v>5.2173913043478256E-5</v>
      </c>
      <c r="N43" s="209">
        <f t="shared" si="4"/>
        <v>5.1999999999999997E-5</v>
      </c>
      <c r="O43" s="194" t="str">
        <f>IF(ISNUMBER(ToxData!BH43),(ToxData!BH43*workNRAFnc/Y43),"--")</f>
        <v>--</v>
      </c>
      <c r="P43" s="219" t="str">
        <f t="shared" si="5"/>
        <v>--</v>
      </c>
      <c r="Q43" s="262" t="str">
        <f>IF(ISNUMBER('TRV Table 3'!K43),('TRV Table 3'!K43),"--")</f>
        <v>--</v>
      </c>
      <c r="R43" s="263" t="str">
        <f t="shared" si="6"/>
        <v>--</v>
      </c>
      <c r="S43" s="220">
        <f>IF(ISBLANK(ToxData!AY43),"",ToxData!AY43)</f>
        <v>1</v>
      </c>
      <c r="T43" s="220">
        <f>IF(ISBLANK(ToxData!AZ43),"",ToxData!AZ43)</f>
        <v>1</v>
      </c>
      <c r="U43" s="223" t="str">
        <f>IF(ToxData!BQ43="","N","Y")</f>
        <v>N</v>
      </c>
      <c r="V43" s="223">
        <f>ToxData!BV43</f>
        <v>1</v>
      </c>
      <c r="W43" s="223">
        <f>ToxData!BW43</f>
        <v>1</v>
      </c>
      <c r="X43" s="223">
        <f>ToxData!BX43</f>
        <v>1</v>
      </c>
      <c r="Y43" s="223">
        <f>ToxData!BY43</f>
        <v>1</v>
      </c>
    </row>
    <row r="44" spans="1:25" hidden="1">
      <c r="A44" t="str">
        <f>IF(ISBLANK(ToxData!B44),"",ToxData!B44)</f>
        <v>492-80-8</v>
      </c>
      <c r="B44" s="211" t="str">
        <f>IF(ISBLANK(ToxData!C44),"",ToxData!C44)</f>
        <v>Auramine</v>
      </c>
      <c r="E44" s="218" t="str">
        <f>IF(AND(ISNUMBER(ToxData!$BD44),$U44="N"),ToxData!$BD44/$V44,IF(ISNUMBER(ToxData!$BD44),ToxData!$BD44/ELAFr/$V44,"--"))</f>
        <v>--</v>
      </c>
      <c r="F44" s="209" t="str">
        <f t="shared" si="0"/>
        <v>--</v>
      </c>
      <c r="G44" s="194" t="str">
        <f>IF(ISNUMBER(ToxData!BH44),(ToxData!BH44/$X44),"--")</f>
        <v>--</v>
      </c>
      <c r="H44" s="219" t="str">
        <f t="shared" si="1"/>
        <v>--</v>
      </c>
      <c r="I44" s="209" t="str">
        <f>IF(AND(ISNUMBER(ToxData!$BD44),$U44="N"),ToxData!$BD44*childNRAFc/$W44,IF(ISNUMBER(ToxData!$BD44),ToxData!$BD44*childNRAFc/ELAFnr/$W44,"--"))</f>
        <v>--</v>
      </c>
      <c r="J44" s="209" t="str">
        <f t="shared" si="2"/>
        <v>--</v>
      </c>
      <c r="K44" s="194" t="str">
        <f>IF(ISNUMBER(ToxData!BH44),(ToxData!BH44/$Y44*childNRAFnc),"--")</f>
        <v>--</v>
      </c>
      <c r="L44" s="219" t="str">
        <f t="shared" si="3"/>
        <v>--</v>
      </c>
      <c r="M44" s="209" t="str">
        <f>IF(ISNUMBER(ToxData!$BD44),ToxData!$BD44*workNRAFc/$W44,"--")</f>
        <v>--</v>
      </c>
      <c r="N44" s="209" t="str">
        <f t="shared" si="4"/>
        <v>--</v>
      </c>
      <c r="O44" s="194" t="str">
        <f>IF(ISNUMBER(ToxData!BH44),(ToxData!BH44*workNRAFnc/Y44),"--")</f>
        <v>--</v>
      </c>
      <c r="P44" s="219" t="str">
        <f t="shared" si="5"/>
        <v>--</v>
      </c>
      <c r="Q44" s="262" t="str">
        <f>IF(ISNUMBER('TRV Table 3'!K44),('TRV Table 3'!K44),"--")</f>
        <v>--</v>
      </c>
      <c r="R44" s="263" t="str">
        <f t="shared" si="6"/>
        <v>--</v>
      </c>
      <c r="S44" s="220" t="str">
        <f>IF(ISBLANK(ToxData!AY44),"",ToxData!AY44)</f>
        <v/>
      </c>
      <c r="T44" s="220" t="str">
        <f>IF(ISBLANK(ToxData!AZ44),"",ToxData!AZ44)</f>
        <v/>
      </c>
      <c r="U44" s="223" t="str">
        <f>IF(ToxData!BQ44="","N","Y")</f>
        <v>N</v>
      </c>
      <c r="V44" s="223">
        <f>ToxData!BV44</f>
        <v>1</v>
      </c>
      <c r="W44" s="223">
        <f>ToxData!BW44</f>
        <v>1</v>
      </c>
      <c r="X44" s="223">
        <f>ToxData!BX44</f>
        <v>1</v>
      </c>
      <c r="Y44" s="223">
        <f>ToxData!BY44</f>
        <v>1</v>
      </c>
    </row>
    <row r="45" spans="1:25" hidden="1">
      <c r="A45" t="str">
        <f>IF(ISBLANK(ToxData!B45),"",ToxData!B45)</f>
        <v>115-02-6</v>
      </c>
      <c r="B45" s="211" t="str">
        <f>IF(ISBLANK(ToxData!C45),"",ToxData!C45)</f>
        <v>Azaserine</v>
      </c>
      <c r="E45" s="218" t="str">
        <f>IF(AND(ISNUMBER(ToxData!$BD45),$U45="N"),ToxData!$BD45/$V45,IF(ISNUMBER(ToxData!$BD45),ToxData!$BD45/ELAFr/$V45,"--"))</f>
        <v>--</v>
      </c>
      <c r="F45" s="209" t="str">
        <f t="shared" si="0"/>
        <v>--</v>
      </c>
      <c r="G45" s="194" t="str">
        <f>IF(ISNUMBER(ToxData!BH45),(ToxData!BH45/$X45),"--")</f>
        <v>--</v>
      </c>
      <c r="H45" s="219" t="str">
        <f t="shared" si="1"/>
        <v>--</v>
      </c>
      <c r="I45" s="209" t="str">
        <f>IF(AND(ISNUMBER(ToxData!$BD45),$U45="N"),ToxData!$BD45*childNRAFc/$W45,IF(ISNUMBER(ToxData!$BD45),ToxData!$BD45*childNRAFc/ELAFnr/$W45,"--"))</f>
        <v>--</v>
      </c>
      <c r="J45" s="209" t="str">
        <f t="shared" si="2"/>
        <v>--</v>
      </c>
      <c r="K45" s="194" t="str">
        <f>IF(ISNUMBER(ToxData!BH45),(ToxData!BH45/$Y45*childNRAFnc),"--")</f>
        <v>--</v>
      </c>
      <c r="L45" s="219" t="str">
        <f t="shared" si="3"/>
        <v>--</v>
      </c>
      <c r="M45" s="209" t="str">
        <f>IF(ISNUMBER(ToxData!$BD45),ToxData!$BD45*workNRAFc/$W45,"--")</f>
        <v>--</v>
      </c>
      <c r="N45" s="209" t="str">
        <f t="shared" si="4"/>
        <v>--</v>
      </c>
      <c r="O45" s="194" t="str">
        <f>IF(ISNUMBER(ToxData!BH45),(ToxData!BH45*workNRAFnc/Y45),"--")</f>
        <v>--</v>
      </c>
      <c r="P45" s="219" t="str">
        <f t="shared" si="5"/>
        <v>--</v>
      </c>
      <c r="Q45" s="262" t="str">
        <f>IF(ISNUMBER('TRV Table 3'!K45),('TRV Table 3'!K45),"--")</f>
        <v>--</v>
      </c>
      <c r="R45" s="263" t="str">
        <f t="shared" si="6"/>
        <v>--</v>
      </c>
      <c r="S45" s="220" t="str">
        <f>IF(ISBLANK(ToxData!AY45),"",ToxData!AY45)</f>
        <v/>
      </c>
      <c r="T45" s="220" t="str">
        <f>IF(ISBLANK(ToxData!AZ45),"",ToxData!AZ45)</f>
        <v/>
      </c>
      <c r="U45" s="223" t="str">
        <f>IF(ToxData!BQ45="","N","Y")</f>
        <v>N</v>
      </c>
      <c r="V45" s="223">
        <f>ToxData!BV45</f>
        <v>1</v>
      </c>
      <c r="W45" s="223">
        <f>ToxData!BW45</f>
        <v>1</v>
      </c>
      <c r="X45" s="223">
        <f>ToxData!BX45</f>
        <v>1</v>
      </c>
      <c r="Y45" s="223">
        <f>ToxData!BY45</f>
        <v>1</v>
      </c>
    </row>
    <row r="46" spans="1:25" hidden="1">
      <c r="A46" t="str">
        <f>IF(ISBLANK(ToxData!B46),"",ToxData!B46)</f>
        <v>446-86-6</v>
      </c>
      <c r="B46" s="211" t="str">
        <f>IF(ISBLANK(ToxData!C46),"",ToxData!C46)</f>
        <v>Azathioprine</v>
      </c>
      <c r="E46" s="218" t="str">
        <f>IF(AND(ISNUMBER(ToxData!$BD46),$U46="N"),ToxData!$BD46/$V46,IF(ISNUMBER(ToxData!$BD46),ToxData!$BD46/ELAFr/$V46,"--"))</f>
        <v>--</v>
      </c>
      <c r="F46" s="209" t="str">
        <f t="shared" si="0"/>
        <v>--</v>
      </c>
      <c r="G46" s="194" t="str">
        <f>IF(ISNUMBER(ToxData!BH46),(ToxData!BH46/$X46),"--")</f>
        <v>--</v>
      </c>
      <c r="H46" s="219" t="str">
        <f t="shared" si="1"/>
        <v>--</v>
      </c>
      <c r="I46" s="209" t="str">
        <f>IF(AND(ISNUMBER(ToxData!$BD46),$U46="N"),ToxData!$BD46*childNRAFc/$W46,IF(ISNUMBER(ToxData!$BD46),ToxData!$BD46*childNRAFc/ELAFnr/$W46,"--"))</f>
        <v>--</v>
      </c>
      <c r="J46" s="209" t="str">
        <f t="shared" si="2"/>
        <v>--</v>
      </c>
      <c r="K46" s="194" t="str">
        <f>IF(ISNUMBER(ToxData!BH46),(ToxData!BH46/$Y46*childNRAFnc),"--")</f>
        <v>--</v>
      </c>
      <c r="L46" s="219" t="str">
        <f t="shared" si="3"/>
        <v>--</v>
      </c>
      <c r="M46" s="209" t="str">
        <f>IF(ISNUMBER(ToxData!$BD46),ToxData!$BD46*workNRAFc/$W46,"--")</f>
        <v>--</v>
      </c>
      <c r="N46" s="209" t="str">
        <f t="shared" si="4"/>
        <v>--</v>
      </c>
      <c r="O46" s="194" t="str">
        <f>IF(ISNUMBER(ToxData!BH46),(ToxData!BH46*workNRAFnc/Y46),"--")</f>
        <v>--</v>
      </c>
      <c r="P46" s="219" t="str">
        <f t="shared" si="5"/>
        <v>--</v>
      </c>
      <c r="Q46" s="262" t="str">
        <f>IF(ISNUMBER('TRV Table 3'!K46),('TRV Table 3'!K46),"--")</f>
        <v>--</v>
      </c>
      <c r="R46" s="263" t="str">
        <f t="shared" si="6"/>
        <v>--</v>
      </c>
      <c r="S46" s="220" t="str">
        <f>IF(ISBLANK(ToxData!AY46),"",ToxData!AY46)</f>
        <v/>
      </c>
      <c r="T46" s="220" t="str">
        <f>IF(ISBLANK(ToxData!AZ46),"",ToxData!AZ46)</f>
        <v/>
      </c>
      <c r="U46" s="223" t="str">
        <f>IF(ToxData!BQ46="","N","Y")</f>
        <v>N</v>
      </c>
      <c r="V46" s="223">
        <f>ToxData!BV46</f>
        <v>1</v>
      </c>
      <c r="W46" s="223">
        <f>ToxData!BW46</f>
        <v>1</v>
      </c>
      <c r="X46" s="223">
        <f>ToxData!BX46</f>
        <v>1</v>
      </c>
      <c r="Y46" s="223">
        <f>ToxData!BY46</f>
        <v>1</v>
      </c>
    </row>
    <row r="47" spans="1:25" hidden="1">
      <c r="A47" t="str">
        <f>IF(ISBLANK(ToxData!B47),"",ToxData!B47)</f>
        <v>52-24-4</v>
      </c>
      <c r="B47" s="211" t="str">
        <f>IF(ISBLANK(ToxData!C47),"",ToxData!C47)</f>
        <v>Tris-(1-Aziridinyl)phosphine sulfide</v>
      </c>
      <c r="E47" s="218" t="str">
        <f>IF(AND(ISNUMBER(ToxData!$BD47),$U47="N"),ToxData!$BD47/$V47,IF(ISNUMBER(ToxData!$BD47),ToxData!$BD47/ELAFr/$V47,"--"))</f>
        <v>--</v>
      </c>
      <c r="F47" s="209" t="str">
        <f t="shared" si="0"/>
        <v>--</v>
      </c>
      <c r="G47" s="194" t="str">
        <f>IF(ISNUMBER(ToxData!BH47),(ToxData!BH47/$X47),"--")</f>
        <v>--</v>
      </c>
      <c r="H47" s="219" t="str">
        <f t="shared" si="1"/>
        <v>--</v>
      </c>
      <c r="I47" s="209" t="str">
        <f>IF(AND(ISNUMBER(ToxData!$BD47),$U47="N"),ToxData!$BD47*childNRAFc/$W47,IF(ISNUMBER(ToxData!$BD47),ToxData!$BD47*childNRAFc/ELAFnr/$W47,"--"))</f>
        <v>--</v>
      </c>
      <c r="J47" s="209" t="str">
        <f t="shared" si="2"/>
        <v>--</v>
      </c>
      <c r="K47" s="194" t="str">
        <f>IF(ISNUMBER(ToxData!BH47),(ToxData!BH47/$Y47*childNRAFnc),"--")</f>
        <v>--</v>
      </c>
      <c r="L47" s="219" t="str">
        <f t="shared" si="3"/>
        <v>--</v>
      </c>
      <c r="M47" s="209" t="str">
        <f>IF(ISNUMBER(ToxData!$BD47),ToxData!$BD47*workNRAFc/$W47,"--")</f>
        <v>--</v>
      </c>
      <c r="N47" s="209" t="str">
        <f t="shared" si="4"/>
        <v>--</v>
      </c>
      <c r="O47" s="194" t="str">
        <f>IF(ISNUMBER(ToxData!BH47),(ToxData!BH47*workNRAFnc/Y47),"--")</f>
        <v>--</v>
      </c>
      <c r="P47" s="219" t="str">
        <f t="shared" si="5"/>
        <v>--</v>
      </c>
      <c r="Q47" s="262" t="str">
        <f>IF(ISNUMBER('TRV Table 3'!K47),('TRV Table 3'!K47),"--")</f>
        <v>--</v>
      </c>
      <c r="R47" s="263" t="str">
        <f t="shared" si="6"/>
        <v>--</v>
      </c>
      <c r="S47" s="220" t="str">
        <f>IF(ISBLANK(ToxData!AY47),"",ToxData!AY47)</f>
        <v/>
      </c>
      <c r="T47" s="220" t="str">
        <f>IF(ISBLANK(ToxData!AZ47),"",ToxData!AZ47)</f>
        <v/>
      </c>
      <c r="U47" s="223" t="str">
        <f>IF(ToxData!BQ47="","N","Y")</f>
        <v>N</v>
      </c>
      <c r="V47" s="223">
        <f>ToxData!BV47</f>
        <v>1</v>
      </c>
      <c r="W47" s="223">
        <f>ToxData!BW47</f>
        <v>1</v>
      </c>
      <c r="X47" s="223">
        <f>ToxData!BX47</f>
        <v>1</v>
      </c>
      <c r="Y47" s="223">
        <f>ToxData!BY47</f>
        <v>1</v>
      </c>
    </row>
    <row r="48" spans="1:25">
      <c r="A48" t="str">
        <f>IF(ISBLANK(ToxData!B48),"",ToxData!B48)</f>
        <v>103-33-3</v>
      </c>
      <c r="B48" s="211" t="str">
        <f>IF(ISBLANK(ToxData!C48),"",ToxData!C48)</f>
        <v>Azobenzene</v>
      </c>
      <c r="D48" s="61" t="str">
        <f>IF(ToxData!D48="","--",ToxData!D48)</f>
        <v>--</v>
      </c>
      <c r="E48" s="218">
        <f>IF(AND(ISNUMBER(ToxData!$BD48),$U48="N"),ToxData!$BD48/$V48,IF(ISNUMBER(ToxData!$BD48),ToxData!$BD48/ELAFr/$V48,"--"))</f>
        <v>3.2258064516129031E-2</v>
      </c>
      <c r="F48" s="209">
        <f t="shared" si="0"/>
        <v>3.2000000000000001E-2</v>
      </c>
      <c r="G48" s="194" t="str">
        <f>IF(ISNUMBER(ToxData!BH48),(ToxData!BH48/$X48),"--")</f>
        <v>--</v>
      </c>
      <c r="H48" s="219" t="str">
        <f t="shared" si="1"/>
        <v>--</v>
      </c>
      <c r="I48" s="209">
        <f>IF(AND(ISNUMBER(ToxData!$BD48),$U48="N"),ToxData!$BD48*childNRAFc/$W48,IF(ISNUMBER(ToxData!$BD48),ToxData!$BD48*childNRAFc/ELAFnr/$W48,"--"))</f>
        <v>0.83870967741935476</v>
      </c>
      <c r="J48" s="209">
        <f t="shared" si="2"/>
        <v>0.84</v>
      </c>
      <c r="K48" s="194" t="str">
        <f>IF(ISNUMBER(ToxData!BH48),(ToxData!BH48/$Y48*childNRAFnc),"--")</f>
        <v>--</v>
      </c>
      <c r="L48" s="219" t="str">
        <f t="shared" si="3"/>
        <v>--</v>
      </c>
      <c r="M48" s="209">
        <f>IF(ISNUMBER(ToxData!$BD48),ToxData!$BD48*workNRAFc/$W48,"--")</f>
        <v>0.38709677419354838</v>
      </c>
      <c r="N48" s="209">
        <f t="shared" si="4"/>
        <v>0.39</v>
      </c>
      <c r="O48" s="194" t="str">
        <f>IF(ISNUMBER(ToxData!BH48),(ToxData!BH48*workNRAFnc/Y48),"--")</f>
        <v>--</v>
      </c>
      <c r="P48" s="219" t="str">
        <f t="shared" si="5"/>
        <v>--</v>
      </c>
      <c r="Q48" s="262" t="str">
        <f>IF(ISNUMBER('TRV Table 3'!K48),('TRV Table 3'!K48),"--")</f>
        <v>--</v>
      </c>
      <c r="R48" s="263" t="str">
        <f t="shared" si="6"/>
        <v>--</v>
      </c>
      <c r="S48" s="220">
        <f>IF(ISBLANK(ToxData!AY48),"",ToxData!AY48)</f>
        <v>1</v>
      </c>
      <c r="T48" s="220">
        <f>IF(ISBLANK(ToxData!AZ48),"",ToxData!AZ48)</f>
        <v>1</v>
      </c>
      <c r="U48" s="223" t="str">
        <f>IF(ToxData!BQ48="","N","Y")</f>
        <v>N</v>
      </c>
      <c r="V48" s="223">
        <f>ToxData!BV48</f>
        <v>1</v>
      </c>
      <c r="W48" s="223">
        <f>ToxData!BW48</f>
        <v>1</v>
      </c>
      <c r="X48" s="223">
        <f>ToxData!BX48</f>
        <v>1</v>
      </c>
      <c r="Y48" s="223">
        <f>ToxData!BY48</f>
        <v>1</v>
      </c>
    </row>
    <row r="49" spans="1:25" hidden="1">
      <c r="A49" t="str">
        <f>IF(ISBLANK(ToxData!B49),"",ToxData!B49)</f>
        <v>7440-39-3</v>
      </c>
      <c r="B49" s="211" t="str">
        <f>IF(ISBLANK(ToxData!C49),"",ToxData!C49)</f>
        <v>Barium and compounds</v>
      </c>
      <c r="E49" s="218" t="str">
        <f>IF(AND(ISNUMBER(ToxData!$BD49),$U49="N"),ToxData!$BD49/$V49,IF(ISNUMBER(ToxData!$BD49),ToxData!$BD49/ELAFr/$V49,"--"))</f>
        <v>--</v>
      </c>
      <c r="F49" s="209" t="str">
        <f t="shared" si="0"/>
        <v>--</v>
      </c>
      <c r="G49" s="194" t="str">
        <f>IF(ISNUMBER(ToxData!BH49),(ToxData!BH49/$X49),"--")</f>
        <v>--</v>
      </c>
      <c r="H49" s="219" t="str">
        <f t="shared" si="1"/>
        <v>--</v>
      </c>
      <c r="I49" s="209" t="str">
        <f>IF(AND(ISNUMBER(ToxData!$BD49),$U49="N"),ToxData!$BD49*childNRAFc/$W49,IF(ISNUMBER(ToxData!$BD49),ToxData!$BD49*childNRAFc/ELAFnr/$W49,"--"))</f>
        <v>--</v>
      </c>
      <c r="J49" s="209" t="str">
        <f t="shared" si="2"/>
        <v>--</v>
      </c>
      <c r="K49" s="194" t="str">
        <f>IF(ISNUMBER(ToxData!BH49),(ToxData!BH49/$Y49*childNRAFnc),"--")</f>
        <v>--</v>
      </c>
      <c r="L49" s="219" t="str">
        <f t="shared" si="3"/>
        <v>--</v>
      </c>
      <c r="M49" s="209" t="str">
        <f>IF(ISNUMBER(ToxData!$BD49),ToxData!$BD49*workNRAFc/$W49,"--")</f>
        <v>--</v>
      </c>
      <c r="N49" s="209" t="str">
        <f t="shared" si="4"/>
        <v>--</v>
      </c>
      <c r="O49" s="194" t="str">
        <f>IF(ISNUMBER(ToxData!BH49),(ToxData!BH49*workNRAFnc/Y49),"--")</f>
        <v>--</v>
      </c>
      <c r="P49" s="219" t="str">
        <f t="shared" si="5"/>
        <v>--</v>
      </c>
      <c r="Q49" s="262" t="str">
        <f>IF(ISNUMBER('TRV Table 3'!K49),('TRV Table 3'!K49),"--")</f>
        <v>--</v>
      </c>
      <c r="R49" s="263" t="str">
        <f t="shared" si="6"/>
        <v>--</v>
      </c>
      <c r="S49" s="220" t="str">
        <f>IF(ISBLANK(ToxData!AY49),"",ToxData!AY49)</f>
        <v/>
      </c>
      <c r="T49" s="220" t="str">
        <f>IF(ISBLANK(ToxData!AZ49),"",ToxData!AZ49)</f>
        <v/>
      </c>
      <c r="U49" s="223" t="str">
        <f>IF(ToxData!BQ49="","N","Y")</f>
        <v>N</v>
      </c>
      <c r="V49" s="223">
        <f>ToxData!BV49</f>
        <v>1</v>
      </c>
      <c r="W49" s="223">
        <f>ToxData!BW49</f>
        <v>1</v>
      </c>
      <c r="X49" s="223">
        <f>ToxData!BX49</f>
        <v>1</v>
      </c>
      <c r="Y49" s="223">
        <f>ToxData!BY49</f>
        <v>1</v>
      </c>
    </row>
    <row r="50" spans="1:25">
      <c r="A50" t="str">
        <f>IF(ISBLANK(ToxData!B50),"",ToxData!B50)</f>
        <v>71-43-2</v>
      </c>
      <c r="B50" s="211" t="str">
        <f>IF(ISBLANK(ToxData!C50),"",ToxData!C50)</f>
        <v>Benzene</v>
      </c>
      <c r="D50" s="61" t="str">
        <f>IF(ToxData!D50="","--",ToxData!D50)</f>
        <v>HI3</v>
      </c>
      <c r="E50" s="218">
        <f>IF(AND(ISNUMBER(ToxData!$BD50),$U50="N"),ToxData!$BD50/$V50,IF(ISNUMBER(ToxData!$BD50),ToxData!$BD50/ELAFr/$V50,"--"))</f>
        <v>0.12820512820512819</v>
      </c>
      <c r="F50" s="209">
        <f t="shared" si="0"/>
        <v>0.13</v>
      </c>
      <c r="G50" s="194">
        <f>IF(ISNUMBER(ToxData!BH50),(ToxData!BH50/$X50),"--")</f>
        <v>3</v>
      </c>
      <c r="H50" s="219">
        <f t="shared" si="1"/>
        <v>3</v>
      </c>
      <c r="I50" s="209">
        <f>IF(AND(ISNUMBER(ToxData!$BD50),$U50="N"),ToxData!$BD50*childNRAFc/$W50,IF(ISNUMBER(ToxData!$BD50),ToxData!$BD50*childNRAFc/ELAFnr/$W50,"--"))</f>
        <v>3.333333333333333</v>
      </c>
      <c r="J50" s="209">
        <f t="shared" si="2"/>
        <v>3.3</v>
      </c>
      <c r="K50" s="194">
        <f>IF(ISNUMBER(ToxData!BH50),(ToxData!BH50/$Y50*childNRAFnc),"--")</f>
        <v>13.200000000000001</v>
      </c>
      <c r="L50" s="219">
        <f t="shared" si="3"/>
        <v>13</v>
      </c>
      <c r="M50" s="209">
        <f>IF(ISNUMBER(ToxData!$BD50),ToxData!$BD50*workNRAFc/$W50,"--")</f>
        <v>1.5384615384615383</v>
      </c>
      <c r="N50" s="209">
        <f t="shared" si="4"/>
        <v>1.5</v>
      </c>
      <c r="O50" s="194">
        <f>IF(ISNUMBER(ToxData!BH50),(ToxData!BH50*workNRAFnc/Y50),"--")</f>
        <v>13.200000000000001</v>
      </c>
      <c r="P50" s="219">
        <f t="shared" si="5"/>
        <v>13</v>
      </c>
      <c r="Q50" s="262">
        <f>IF(ISNUMBER('TRV Table 3'!K50),('TRV Table 3'!K50),"--")</f>
        <v>29</v>
      </c>
      <c r="R50" s="263">
        <f t="shared" si="6"/>
        <v>29</v>
      </c>
      <c r="S50" s="220">
        <f>IF(ISBLANK(ToxData!AY50),"",ToxData!AY50)</f>
        <v>1</v>
      </c>
      <c r="T50" s="220">
        <f>IF(ISBLANK(ToxData!AZ50),"",ToxData!AZ50)</f>
        <v>1</v>
      </c>
      <c r="U50" s="223" t="str">
        <f>IF(ToxData!BQ50="","N","Y")</f>
        <v>N</v>
      </c>
      <c r="V50" s="223">
        <f>ToxData!BV50</f>
        <v>1</v>
      </c>
      <c r="W50" s="223">
        <f>ToxData!BW50</f>
        <v>1</v>
      </c>
      <c r="X50" s="223">
        <f>ToxData!BX50</f>
        <v>1</v>
      </c>
      <c r="Y50" s="223">
        <f>ToxData!BY50</f>
        <v>1</v>
      </c>
    </row>
    <row r="51" spans="1:25">
      <c r="A51" t="str">
        <f>IF(ISBLANK(ToxData!B51),"",ToxData!B51)</f>
        <v>92-87-5</v>
      </c>
      <c r="B51" s="211" t="str">
        <f>IF(ISBLANK(ToxData!C51),"",ToxData!C51)</f>
        <v>Benzidine (and its salts)</v>
      </c>
      <c r="C51" s="61" t="s">
        <v>1168</v>
      </c>
      <c r="D51" s="61" t="str">
        <f>IF(ToxData!D51="","--",ToxData!D51)</f>
        <v>--</v>
      </c>
      <c r="E51" s="218">
        <f>IF(AND(ISNUMBER(ToxData!$BD51),$U51="N"),ToxData!$BD51/$V51,IF(ISNUMBER(ToxData!$BD51),ToxData!$BD51/ELAFr/$V51,"--"))</f>
        <v>4.2016806722689068E-6</v>
      </c>
      <c r="F51" s="209">
        <f t="shared" si="0"/>
        <v>4.1999999999999996E-6</v>
      </c>
      <c r="G51" s="194" t="str">
        <f>IF(ISNUMBER(ToxData!BH51),(ToxData!BH51/$X51),"--")</f>
        <v>--</v>
      </c>
      <c r="H51" s="219" t="str">
        <f t="shared" si="1"/>
        <v>--</v>
      </c>
      <c r="I51" s="209">
        <f>IF(AND(ISNUMBER(ToxData!$BD51),$U51="N"),ToxData!$BD51*childNRAFc/$W51,IF(ISNUMBER(ToxData!$BD51),ToxData!$BD51*childNRAFc/ELAFnr/$W51,"--"))</f>
        <v>4.4217687074829926E-5</v>
      </c>
      <c r="J51" s="209">
        <f t="shared" si="2"/>
        <v>4.3999999999999999E-5</v>
      </c>
      <c r="K51" s="194" t="str">
        <f>IF(ISNUMBER(ToxData!BH51),(ToxData!BH51/$Y51*childNRAFnc),"--")</f>
        <v>--</v>
      </c>
      <c r="L51" s="219" t="str">
        <f t="shared" si="3"/>
        <v>--</v>
      </c>
      <c r="M51" s="209">
        <f>IF(ISNUMBER(ToxData!$BD51),ToxData!$BD51*workNRAFc/$W51,"--")</f>
        <v>8.5714285714285699E-5</v>
      </c>
      <c r="N51" s="209">
        <f t="shared" si="4"/>
        <v>8.6000000000000003E-5</v>
      </c>
      <c r="O51" s="194" t="str">
        <f>IF(ISNUMBER(ToxData!BH51),(ToxData!BH51*workNRAFnc/Y51),"--")</f>
        <v>--</v>
      </c>
      <c r="P51" s="219" t="str">
        <f t="shared" si="5"/>
        <v>--</v>
      </c>
      <c r="Q51" s="262" t="str">
        <f>IF(ISNUMBER('TRV Table 3'!K51),('TRV Table 3'!K51),"--")</f>
        <v>--</v>
      </c>
      <c r="R51" s="263" t="str">
        <f t="shared" si="6"/>
        <v>--</v>
      </c>
      <c r="S51" s="220">
        <f>IF(ISBLANK(ToxData!AY51),"",ToxData!AY51)</f>
        <v>1</v>
      </c>
      <c r="T51" s="220">
        <f>IF(ISBLANK(ToxData!AZ51),"",ToxData!AZ51)</f>
        <v>1</v>
      </c>
      <c r="U51" s="223" t="str">
        <f>IF(ToxData!BQ51="","N","Y")</f>
        <v>Y</v>
      </c>
      <c r="V51" s="223">
        <f>ToxData!BV51</f>
        <v>1</v>
      </c>
      <c r="W51" s="223">
        <f>ToxData!BW51</f>
        <v>1</v>
      </c>
      <c r="X51" s="223">
        <f>ToxData!BX51</f>
        <v>1</v>
      </c>
      <c r="Y51" s="223">
        <f>ToxData!BY51</f>
        <v>1</v>
      </c>
    </row>
    <row r="52" spans="1:25" hidden="1">
      <c r="A52" t="str">
        <f>IF(ISBLANK(ToxData!B52),"",ToxData!B52)</f>
        <v>271-89-6</v>
      </c>
      <c r="B52" s="211" t="str">
        <f>IF(ISBLANK(ToxData!C52),"",ToxData!C52)</f>
        <v>Benzofuran</v>
      </c>
      <c r="E52" s="218" t="str">
        <f>IF(AND(ISNUMBER(ToxData!$BD52),$U52="N"),ToxData!$BD52/$V52,IF(ISNUMBER(ToxData!$BD52),ToxData!$BD52/ELAFr/$V52,"--"))</f>
        <v>--</v>
      </c>
      <c r="F52" s="209" t="str">
        <f t="shared" si="0"/>
        <v>--</v>
      </c>
      <c r="G52" s="194" t="str">
        <f>IF(ISNUMBER(ToxData!BH52),(ToxData!BH52/$X52),"--")</f>
        <v>--</v>
      </c>
      <c r="H52" s="219" t="str">
        <f t="shared" si="1"/>
        <v>--</v>
      </c>
      <c r="I52" s="209" t="str">
        <f>IF(AND(ISNUMBER(ToxData!$BD52),$U52="N"),ToxData!$BD52*childNRAFc/$W52,IF(ISNUMBER(ToxData!$BD52),ToxData!$BD52*childNRAFc/ELAFnr/$W52,"--"))</f>
        <v>--</v>
      </c>
      <c r="J52" s="209" t="str">
        <f t="shared" si="2"/>
        <v>--</v>
      </c>
      <c r="K52" s="194" t="str">
        <f>IF(ISNUMBER(ToxData!BH52),(ToxData!BH52/$Y52*childNRAFnc),"--")</f>
        <v>--</v>
      </c>
      <c r="L52" s="219" t="str">
        <f t="shared" si="3"/>
        <v>--</v>
      </c>
      <c r="M52" s="209" t="str">
        <f>IF(ISNUMBER(ToxData!$BD52),ToxData!$BD52*workNRAFc/$W52,"--")</f>
        <v>--</v>
      </c>
      <c r="N52" s="209" t="str">
        <f t="shared" si="4"/>
        <v>--</v>
      </c>
      <c r="O52" s="194" t="str">
        <f>IF(ISNUMBER(ToxData!BH52),(ToxData!BH52*workNRAFnc/Y52),"--")</f>
        <v>--</v>
      </c>
      <c r="P52" s="219" t="str">
        <f t="shared" si="5"/>
        <v>--</v>
      </c>
      <c r="Q52" s="262" t="str">
        <f>IF(ISNUMBER('TRV Table 3'!K52),('TRV Table 3'!K52),"--")</f>
        <v>--</v>
      </c>
      <c r="R52" s="263" t="str">
        <f t="shared" si="6"/>
        <v>--</v>
      </c>
      <c r="S52" s="220" t="str">
        <f>IF(ISBLANK(ToxData!AY52),"",ToxData!AY52)</f>
        <v/>
      </c>
      <c r="T52" s="220" t="str">
        <f>IF(ISBLANK(ToxData!AZ52),"",ToxData!AZ52)</f>
        <v/>
      </c>
      <c r="U52" s="223" t="str">
        <f>IF(ToxData!BQ52="","N","Y")</f>
        <v>N</v>
      </c>
      <c r="V52" s="223">
        <f>ToxData!BV52</f>
        <v>1</v>
      </c>
      <c r="W52" s="223">
        <f>ToxData!BW52</f>
        <v>1</v>
      </c>
      <c r="X52" s="223">
        <f>ToxData!BX52</f>
        <v>1</v>
      </c>
      <c r="Y52" s="223">
        <f>ToxData!BY52</f>
        <v>1</v>
      </c>
    </row>
    <row r="53" spans="1:25" s="60" customFormat="1" ht="28.8" hidden="1">
      <c r="A53" t="str">
        <f>IF(ISBLANK(ToxData!B53),"",ToxData!B53)</f>
        <v>98-07-7</v>
      </c>
      <c r="B53" s="211" t="str">
        <f>IF(ISBLANK(ToxData!C53),"",ToxData!C53)</f>
        <v>Benzoic trichloride (Benzotrichloride)</v>
      </c>
      <c r="C53" s="61"/>
      <c r="D53" s="61"/>
      <c r="E53" s="218" t="str">
        <f>IF(AND(ISNUMBER(ToxData!$BD53),$U53="N"),ToxData!$BD53/$V53,IF(ISNUMBER(ToxData!$BD53),ToxData!$BD53/ELAFr/$V53,"--"))</f>
        <v>--</v>
      </c>
      <c r="F53" s="209" t="str">
        <f t="shared" si="0"/>
        <v>--</v>
      </c>
      <c r="G53" s="194" t="str">
        <f>IF(ISNUMBER(ToxData!BH53),(ToxData!BH53/$X53),"--")</f>
        <v>--</v>
      </c>
      <c r="H53" s="219" t="str">
        <f t="shared" si="1"/>
        <v>--</v>
      </c>
      <c r="I53" s="209" t="str">
        <f>IF(AND(ISNUMBER(ToxData!$BD53),$U53="N"),ToxData!$BD53*childNRAFc/$W53,IF(ISNUMBER(ToxData!$BD53),ToxData!$BD53*childNRAFc/ELAFnr/$W53,"--"))</f>
        <v>--</v>
      </c>
      <c r="J53" s="209" t="str">
        <f t="shared" si="2"/>
        <v>--</v>
      </c>
      <c r="K53" s="194" t="str">
        <f>IF(ISNUMBER(ToxData!BH53),(ToxData!BH53/$Y53*childNRAFnc),"--")</f>
        <v>--</v>
      </c>
      <c r="L53" s="219" t="str">
        <f t="shared" si="3"/>
        <v>--</v>
      </c>
      <c r="M53" s="209" t="str">
        <f>IF(ISNUMBER(ToxData!$BD53),ToxData!$BD53*workNRAFc/$W53,"--")</f>
        <v>--</v>
      </c>
      <c r="N53" s="209" t="str">
        <f t="shared" si="4"/>
        <v>--</v>
      </c>
      <c r="O53" s="194" t="str">
        <f>IF(ISNUMBER(ToxData!BH53),(ToxData!BH53*workNRAFnc/Y53),"--")</f>
        <v>--</v>
      </c>
      <c r="P53" s="219" t="str">
        <f t="shared" si="5"/>
        <v>--</v>
      </c>
      <c r="Q53" s="262" t="str">
        <f>IF(ISNUMBER('TRV Table 3'!K53),('TRV Table 3'!K53),"--")</f>
        <v>--</v>
      </c>
      <c r="R53" s="263" t="str">
        <f t="shared" si="6"/>
        <v>--</v>
      </c>
      <c r="S53" s="220" t="str">
        <f>IF(ISBLANK(ToxData!AY53),"",ToxData!AY53)</f>
        <v/>
      </c>
      <c r="T53" s="220" t="str">
        <f>IF(ISBLANK(ToxData!AZ53),"",ToxData!AZ53)</f>
        <v/>
      </c>
      <c r="U53" s="223" t="str">
        <f>IF(ToxData!BQ53="","N","Y")</f>
        <v>N</v>
      </c>
      <c r="V53" s="223">
        <f>ToxData!BV53</f>
        <v>1</v>
      </c>
      <c r="W53" s="223">
        <f>ToxData!BW53</f>
        <v>1</v>
      </c>
      <c r="X53" s="223">
        <f>ToxData!BX53</f>
        <v>1</v>
      </c>
      <c r="Y53" s="223">
        <f>ToxData!BY53</f>
        <v>1</v>
      </c>
    </row>
    <row r="54" spans="1:25" hidden="1">
      <c r="A54" t="str">
        <f>IF(ISBLANK(ToxData!B54),"",ToxData!B54)</f>
        <v>98-88-4</v>
      </c>
      <c r="B54" s="211" t="str">
        <f>IF(ISBLANK(ToxData!C54),"",ToxData!C54)</f>
        <v>Benzoyl chloride</v>
      </c>
      <c r="E54" s="218" t="str">
        <f>IF(AND(ISNUMBER(ToxData!$BD54),$U54="N"),ToxData!$BD54/$V54,IF(ISNUMBER(ToxData!$BD54),ToxData!$BD54/ELAFr/$V54,"--"))</f>
        <v>--</v>
      </c>
      <c r="F54" s="209" t="str">
        <f t="shared" si="0"/>
        <v>--</v>
      </c>
      <c r="G54" s="194" t="str">
        <f>IF(ISNUMBER(ToxData!BH54),(ToxData!BH54/$X54),"--")</f>
        <v>--</v>
      </c>
      <c r="H54" s="219" t="str">
        <f t="shared" si="1"/>
        <v>--</v>
      </c>
      <c r="I54" s="209" t="str">
        <f>IF(AND(ISNUMBER(ToxData!$BD54),$U54="N"),ToxData!$BD54*childNRAFc/$W54,IF(ISNUMBER(ToxData!$BD54),ToxData!$BD54*childNRAFc/ELAFnr/$W54,"--"))</f>
        <v>--</v>
      </c>
      <c r="J54" s="209" t="str">
        <f t="shared" si="2"/>
        <v>--</v>
      </c>
      <c r="K54" s="194" t="str">
        <f>IF(ISNUMBER(ToxData!BH54),(ToxData!BH54/$Y54*childNRAFnc),"--")</f>
        <v>--</v>
      </c>
      <c r="L54" s="219" t="str">
        <f t="shared" si="3"/>
        <v>--</v>
      </c>
      <c r="M54" s="209" t="str">
        <f>IF(ISNUMBER(ToxData!$BD54),ToxData!$BD54*workNRAFc/$W54,"--")</f>
        <v>--</v>
      </c>
      <c r="N54" s="209" t="str">
        <f t="shared" si="4"/>
        <v>--</v>
      </c>
      <c r="O54" s="194" t="str">
        <f>IF(ISNUMBER(ToxData!BH54),(ToxData!BH54*workNRAFnc/Y54),"--")</f>
        <v>--</v>
      </c>
      <c r="P54" s="219" t="str">
        <f t="shared" si="5"/>
        <v>--</v>
      </c>
      <c r="Q54" s="262" t="str">
        <f>IF(ISNUMBER('TRV Table 3'!K54),('TRV Table 3'!K54),"--")</f>
        <v>--</v>
      </c>
      <c r="R54" s="263" t="str">
        <f t="shared" si="6"/>
        <v>--</v>
      </c>
      <c r="S54" s="220" t="str">
        <f>IF(ISBLANK(ToxData!AY54),"",ToxData!AY54)</f>
        <v/>
      </c>
      <c r="T54" s="220" t="str">
        <f>IF(ISBLANK(ToxData!AZ54),"",ToxData!AZ54)</f>
        <v/>
      </c>
      <c r="U54" s="223" t="str">
        <f>IF(ToxData!BQ54="","N","Y")</f>
        <v>N</v>
      </c>
      <c r="V54" s="223">
        <f>ToxData!BV54</f>
        <v>1</v>
      </c>
      <c r="W54" s="223">
        <f>ToxData!BW54</f>
        <v>1</v>
      </c>
      <c r="X54" s="223">
        <f>ToxData!BX54</f>
        <v>1</v>
      </c>
      <c r="Y54" s="223">
        <f>ToxData!BY54</f>
        <v>1</v>
      </c>
    </row>
    <row r="55" spans="1:25" hidden="1">
      <c r="A55" t="str">
        <f>IF(ISBLANK(ToxData!B55),"",ToxData!B55)</f>
        <v>94-36-0</v>
      </c>
      <c r="B55" s="211" t="str">
        <f>IF(ISBLANK(ToxData!C55),"",ToxData!C55)</f>
        <v>Benzoyl peroxide</v>
      </c>
      <c r="E55" s="218" t="str">
        <f>IF(AND(ISNUMBER(ToxData!$BD55),$U55="N"),ToxData!$BD55/$V55,IF(ISNUMBER(ToxData!$BD55),ToxData!$BD55/ELAFr/$V55,"--"))</f>
        <v>--</v>
      </c>
      <c r="F55" s="209" t="str">
        <f t="shared" si="0"/>
        <v>--</v>
      </c>
      <c r="G55" s="194" t="str">
        <f>IF(ISNUMBER(ToxData!BH55),(ToxData!BH55/$X55),"--")</f>
        <v>--</v>
      </c>
      <c r="H55" s="219" t="str">
        <f t="shared" si="1"/>
        <v>--</v>
      </c>
      <c r="I55" s="209" t="str">
        <f>IF(AND(ISNUMBER(ToxData!$BD55),$U55="N"),ToxData!$BD55*childNRAFc/$W55,IF(ISNUMBER(ToxData!$BD55),ToxData!$BD55*childNRAFc/ELAFnr/$W55,"--"))</f>
        <v>--</v>
      </c>
      <c r="J55" s="209" t="str">
        <f t="shared" si="2"/>
        <v>--</v>
      </c>
      <c r="K55" s="194" t="str">
        <f>IF(ISNUMBER(ToxData!BH55),(ToxData!BH55/$Y55*childNRAFnc),"--")</f>
        <v>--</v>
      </c>
      <c r="L55" s="219" t="str">
        <f t="shared" si="3"/>
        <v>--</v>
      </c>
      <c r="M55" s="209" t="str">
        <f>IF(ISNUMBER(ToxData!$BD55),ToxData!$BD55*workNRAFc/$W55,"--")</f>
        <v>--</v>
      </c>
      <c r="N55" s="209" t="str">
        <f t="shared" si="4"/>
        <v>--</v>
      </c>
      <c r="O55" s="194" t="str">
        <f>IF(ISNUMBER(ToxData!BH55),(ToxData!BH55*workNRAFnc/Y55),"--")</f>
        <v>--</v>
      </c>
      <c r="P55" s="219" t="str">
        <f t="shared" si="5"/>
        <v>--</v>
      </c>
      <c r="Q55" s="262" t="str">
        <f>IF(ISNUMBER('TRV Table 3'!K55),('TRV Table 3'!K55),"--")</f>
        <v>--</v>
      </c>
      <c r="R55" s="263" t="str">
        <f t="shared" si="6"/>
        <v>--</v>
      </c>
      <c r="S55" s="220" t="str">
        <f>IF(ISBLANK(ToxData!AY55),"",ToxData!AY55)</f>
        <v/>
      </c>
      <c r="T55" s="220" t="str">
        <f>IF(ISBLANK(ToxData!AZ55),"",ToxData!AZ55)</f>
        <v/>
      </c>
      <c r="U55" s="223" t="str">
        <f>IF(ToxData!BQ55="","N","Y")</f>
        <v>N</v>
      </c>
      <c r="V55" s="223">
        <f>ToxData!BV55</f>
        <v>1</v>
      </c>
      <c r="W55" s="223">
        <f>ToxData!BW55</f>
        <v>1</v>
      </c>
      <c r="X55" s="223">
        <f>ToxData!BX55</f>
        <v>1</v>
      </c>
      <c r="Y55" s="223">
        <f>ToxData!BY55</f>
        <v>1</v>
      </c>
    </row>
    <row r="56" spans="1:25">
      <c r="A56" t="str">
        <f>IF(ISBLANK(ToxData!B56),"",ToxData!B56)</f>
        <v>100-44-7</v>
      </c>
      <c r="B56" s="211" t="str">
        <f>IF(ISBLANK(ToxData!C56),"",ToxData!C56)</f>
        <v>Benzyl chloride</v>
      </c>
      <c r="D56" s="61" t="str">
        <f>IF(ToxData!D56="","--",ToxData!D56)</f>
        <v>HI3</v>
      </c>
      <c r="E56" s="218">
        <f>IF(AND(ISNUMBER(ToxData!$BD56),$U56="N"),ToxData!$BD56/$V56,IF(ISNUMBER(ToxData!$BD56),ToxData!$BD56/ELAFr/$V56,"--"))</f>
        <v>2.0408163265306121E-2</v>
      </c>
      <c r="F56" s="209">
        <f t="shared" si="0"/>
        <v>0.02</v>
      </c>
      <c r="G56" s="194">
        <f>IF(ISNUMBER(ToxData!BH56),(ToxData!BH56/$X56),"--")</f>
        <v>1</v>
      </c>
      <c r="H56" s="219">
        <f t="shared" si="1"/>
        <v>1</v>
      </c>
      <c r="I56" s="209">
        <f>IF(AND(ISNUMBER(ToxData!$BD56),$U56="N"),ToxData!$BD56*childNRAFc/$W56,IF(ISNUMBER(ToxData!$BD56),ToxData!$BD56*childNRAFc/ELAFnr/$W56,"--"))</f>
        <v>0.53061224489795911</v>
      </c>
      <c r="J56" s="209">
        <f t="shared" si="2"/>
        <v>0.53</v>
      </c>
      <c r="K56" s="194">
        <f>IF(ISNUMBER(ToxData!BH56),(ToxData!BH56/$Y56*childNRAFnc),"--")</f>
        <v>4.4000000000000004</v>
      </c>
      <c r="L56" s="219">
        <f t="shared" si="3"/>
        <v>4.4000000000000004</v>
      </c>
      <c r="M56" s="209">
        <f>IF(ISNUMBER(ToxData!$BD56),ToxData!$BD56*workNRAFc/$W56,"--")</f>
        <v>0.24489795918367346</v>
      </c>
      <c r="N56" s="209">
        <f t="shared" si="4"/>
        <v>0.24</v>
      </c>
      <c r="O56" s="194">
        <f>IF(ISNUMBER(ToxData!BH56),(ToxData!BH56*workNRAFnc/Y56),"--")</f>
        <v>4.4000000000000004</v>
      </c>
      <c r="P56" s="219">
        <f t="shared" si="5"/>
        <v>4.4000000000000004</v>
      </c>
      <c r="Q56" s="262">
        <f>IF(ISNUMBER('TRV Table 3'!K56),('TRV Table 3'!K56),"--")</f>
        <v>240</v>
      </c>
      <c r="R56" s="263">
        <f t="shared" si="6"/>
        <v>240</v>
      </c>
      <c r="S56" s="220">
        <f>IF(ISBLANK(ToxData!AY56),"",ToxData!AY56)</f>
        <v>1</v>
      </c>
      <c r="T56" s="220">
        <f>IF(ISBLANK(ToxData!AZ56),"",ToxData!AZ56)</f>
        <v>1</v>
      </c>
      <c r="U56" s="223" t="str">
        <f>IF(ToxData!BQ56="","N","Y")</f>
        <v>N</v>
      </c>
      <c r="V56" s="223">
        <f>ToxData!BV56</f>
        <v>1</v>
      </c>
      <c r="W56" s="223">
        <f>ToxData!BW56</f>
        <v>1</v>
      </c>
      <c r="X56" s="223">
        <f>ToxData!BX56</f>
        <v>1</v>
      </c>
      <c r="Y56" s="223">
        <f>ToxData!BY56</f>
        <v>1</v>
      </c>
    </row>
    <row r="57" spans="1:25" hidden="1">
      <c r="A57" t="str">
        <f>IF(ISBLANK(ToxData!B57),"",ToxData!B57)</f>
        <v>1694-09-3</v>
      </c>
      <c r="B57" s="211" t="str">
        <f>IF(ISBLANK(ToxData!C57),"",ToxData!C57)</f>
        <v>Benzyl Violet 4B</v>
      </c>
      <c r="E57" s="218" t="str">
        <f>IF(AND(ISNUMBER(ToxData!$BD57),$U57="N"),ToxData!$BD57/$V57,IF(ISNUMBER(ToxData!$BD57),ToxData!$BD57/ELAFr/$V57,"--"))</f>
        <v>--</v>
      </c>
      <c r="F57" s="209" t="str">
        <f t="shared" si="0"/>
        <v>--</v>
      </c>
      <c r="G57" s="194" t="str">
        <f>IF(ISNUMBER(ToxData!BH57),(ToxData!BH57/$X57),"--")</f>
        <v>--</v>
      </c>
      <c r="H57" s="219" t="str">
        <f t="shared" si="1"/>
        <v>--</v>
      </c>
      <c r="I57" s="209" t="str">
        <f>IF(AND(ISNUMBER(ToxData!$BD57),$U57="N"),ToxData!$BD57*childNRAFc/$W57,IF(ISNUMBER(ToxData!$BD57),ToxData!$BD57*childNRAFc/ELAFnr/$W57,"--"))</f>
        <v>--</v>
      </c>
      <c r="J57" s="209" t="str">
        <f t="shared" si="2"/>
        <v>--</v>
      </c>
      <c r="K57" s="194" t="str">
        <f>IF(ISNUMBER(ToxData!BH57),(ToxData!BH57/$Y57*childNRAFnc),"--")</f>
        <v>--</v>
      </c>
      <c r="L57" s="219" t="str">
        <f t="shared" si="3"/>
        <v>--</v>
      </c>
      <c r="M57" s="209" t="str">
        <f>IF(ISNUMBER(ToxData!$BD57),ToxData!$BD57*workNRAFc/$W57,"--")</f>
        <v>--</v>
      </c>
      <c r="N57" s="209" t="str">
        <f t="shared" si="4"/>
        <v>--</v>
      </c>
      <c r="O57" s="194" t="str">
        <f>IF(ISNUMBER(ToxData!BH57),(ToxData!BH57*workNRAFnc/Y57),"--")</f>
        <v>--</v>
      </c>
      <c r="P57" s="219" t="str">
        <f t="shared" si="5"/>
        <v>--</v>
      </c>
      <c r="Q57" s="262" t="str">
        <f>IF(ISNUMBER('TRV Table 3'!K57),('TRV Table 3'!K57),"--")</f>
        <v>--</v>
      </c>
      <c r="R57" s="263" t="str">
        <f t="shared" si="6"/>
        <v>--</v>
      </c>
      <c r="S57" s="220" t="str">
        <f>IF(ISBLANK(ToxData!AY57),"",ToxData!AY57)</f>
        <v/>
      </c>
      <c r="T57" s="220" t="str">
        <f>IF(ISBLANK(ToxData!AZ57),"",ToxData!AZ57)</f>
        <v/>
      </c>
      <c r="U57" s="223" t="str">
        <f>IF(ToxData!BQ57="","N","Y")</f>
        <v>N</v>
      </c>
      <c r="V57" s="223">
        <f>ToxData!BV57</f>
        <v>1</v>
      </c>
      <c r="W57" s="223">
        <f>ToxData!BW57</f>
        <v>1</v>
      </c>
      <c r="X57" s="223">
        <f>ToxData!BX57</f>
        <v>1</v>
      </c>
      <c r="Y57" s="223">
        <f>ToxData!BY57</f>
        <v>1</v>
      </c>
    </row>
    <row r="58" spans="1:25">
      <c r="A58" t="str">
        <f>IF(ISBLANK(ToxData!B58),"",ToxData!B58)</f>
        <v>7440-41-7</v>
      </c>
      <c r="B58" s="211" t="str">
        <f>IF(ISBLANK(ToxData!C58),"",ToxData!C58)</f>
        <v>Beryllium and compounds</v>
      </c>
      <c r="C58" s="61" t="s">
        <v>1319</v>
      </c>
      <c r="D58" s="61" t="str">
        <f>IF(ToxData!D58="","--",ToxData!D58)</f>
        <v>HI3</v>
      </c>
      <c r="E58" s="218">
        <f>IF(AND(ISNUMBER(ToxData!$BD58),$U58="N"),ToxData!$BD58/$V58,IF(ISNUMBER(ToxData!$BD58),ToxData!$BD58/ELAFr/$V58,"--"))</f>
        <v>4.1666666666666669E-4</v>
      </c>
      <c r="F58" s="209">
        <f t="shared" si="0"/>
        <v>4.2000000000000002E-4</v>
      </c>
      <c r="G58" s="194">
        <f>IF(ISNUMBER(ToxData!BH58),(ToxData!BH58/$X58),"--")</f>
        <v>7.0000000000000001E-3</v>
      </c>
      <c r="H58" s="219">
        <f t="shared" si="1"/>
        <v>7.0000000000000001E-3</v>
      </c>
      <c r="I58" s="209">
        <f>IF(AND(ISNUMBER(ToxData!$BD58),$U58="N"),ToxData!$BD58*childNRAFc/$W58,IF(ISNUMBER(ToxData!$BD58),ToxData!$BD58*childNRAFc/ELAFnr/$W58,"--"))</f>
        <v>1.0833333333333334E-2</v>
      </c>
      <c r="J58" s="209">
        <f t="shared" si="2"/>
        <v>1.0999999999999999E-2</v>
      </c>
      <c r="K58" s="194">
        <f>IF(ISNUMBER(ToxData!BH58),(ToxData!BH58/$Y58*childNRAFnc),"--")</f>
        <v>3.0800000000000004E-2</v>
      </c>
      <c r="L58" s="219">
        <f t="shared" si="3"/>
        <v>3.1E-2</v>
      </c>
      <c r="M58" s="209">
        <f>IF(ISNUMBER(ToxData!$BD58),ToxData!$BD58*workNRAFc/$W58,"--")</f>
        <v>5.0000000000000001E-3</v>
      </c>
      <c r="N58" s="209">
        <f t="shared" si="4"/>
        <v>5.0000000000000001E-3</v>
      </c>
      <c r="O58" s="194">
        <f>IF(ISNUMBER(ToxData!BH58),(ToxData!BH58*workNRAFnc/Y58),"--")</f>
        <v>3.0800000000000004E-2</v>
      </c>
      <c r="P58" s="219">
        <f t="shared" si="5"/>
        <v>3.1E-2</v>
      </c>
      <c r="Q58" s="262">
        <f>IF(ISNUMBER('TRV Table 3'!K58),('TRV Table 3'!K58),"--")</f>
        <v>0.02</v>
      </c>
      <c r="R58" s="263">
        <f t="shared" si="6"/>
        <v>0.02</v>
      </c>
      <c r="S58" s="220">
        <f>IF(ISBLANK(ToxData!AY58),"",ToxData!AY58)</f>
        <v>1</v>
      </c>
      <c r="T58" s="220">
        <f>IF(ISBLANK(ToxData!AZ58),"",ToxData!AZ58)</f>
        <v>1</v>
      </c>
      <c r="U58" s="223" t="str">
        <f>IF(ToxData!BQ58="","N","Y")</f>
        <v>N</v>
      </c>
      <c r="V58" s="223">
        <f>ToxData!BV58</f>
        <v>1</v>
      </c>
      <c r="W58" s="223">
        <f>ToxData!BW58</f>
        <v>1</v>
      </c>
      <c r="X58" s="223">
        <f>ToxData!BX58</f>
        <v>1</v>
      </c>
      <c r="Y58" s="223">
        <f>ToxData!BY58</f>
        <v>1</v>
      </c>
    </row>
    <row r="59" spans="1:25" hidden="1">
      <c r="A59" t="str">
        <f>IF(ISBLANK(ToxData!B59),"",ToxData!B59)</f>
        <v>1304-56-9</v>
      </c>
      <c r="B59" s="211" t="str">
        <f>IF(ISBLANK(ToxData!C59),"",ToxData!C59)</f>
        <v>Beryllium Oxide</v>
      </c>
      <c r="E59" s="218" t="str">
        <f>IF(AND(ISNUMBER(ToxData!$BD59),$U59="N"),ToxData!$BD59/$V59,IF(ISNUMBER(ToxData!$BD59),ToxData!$BD59/ELAFr/$V59,"--"))</f>
        <v>--</v>
      </c>
      <c r="F59" s="209" t="str">
        <f t="shared" si="0"/>
        <v>--</v>
      </c>
      <c r="G59" s="194" t="str">
        <f>IF(ISNUMBER(ToxData!BH59),(ToxData!BH59/$X59),"--")</f>
        <v>--</v>
      </c>
      <c r="H59" s="219" t="str">
        <f t="shared" si="1"/>
        <v>--</v>
      </c>
      <c r="I59" s="209" t="str">
        <f>IF(AND(ISNUMBER(ToxData!$BD59),$U59="N"),ToxData!$BD59*childNRAFc/$W59,IF(ISNUMBER(ToxData!$BD59),ToxData!$BD59*childNRAFc/ELAFnr/$W59,"--"))</f>
        <v>--</v>
      </c>
      <c r="J59" s="209" t="str">
        <f t="shared" si="2"/>
        <v>--</v>
      </c>
      <c r="K59" s="194" t="str">
        <f>IF(ISNUMBER(ToxData!BH59),(ToxData!BH59/$Y59*childNRAFnc),"--")</f>
        <v>--</v>
      </c>
      <c r="L59" s="219" t="str">
        <f t="shared" si="3"/>
        <v>--</v>
      </c>
      <c r="M59" s="209" t="str">
        <f>IF(ISNUMBER(ToxData!$BD59),ToxData!$BD59*workNRAFc/$W59,"--")</f>
        <v>--</v>
      </c>
      <c r="N59" s="209" t="str">
        <f t="shared" si="4"/>
        <v>--</v>
      </c>
      <c r="O59" s="194" t="str">
        <f>IF(ISNUMBER(ToxData!BH59),(ToxData!BH59*workNRAFnc/Y59),"--")</f>
        <v>--</v>
      </c>
      <c r="P59" s="219" t="str">
        <f t="shared" si="5"/>
        <v>--</v>
      </c>
      <c r="Q59" s="262" t="str">
        <f>IF(ISNUMBER('TRV Table 3'!K59),('TRV Table 3'!K59),"--")</f>
        <v>--</v>
      </c>
      <c r="R59" s="263" t="str">
        <f t="shared" si="6"/>
        <v>--</v>
      </c>
      <c r="S59" s="220" t="str">
        <f>IF(ISBLANK(ToxData!AY59),"",ToxData!AY59)</f>
        <v/>
      </c>
      <c r="T59" s="220" t="str">
        <f>IF(ISBLANK(ToxData!AZ59),"",ToxData!AZ59)</f>
        <v/>
      </c>
      <c r="U59" s="223" t="str">
        <f>IF(ToxData!BQ59="","N","Y")</f>
        <v>N</v>
      </c>
      <c r="V59" s="223">
        <f>ToxData!BV59</f>
        <v>1</v>
      </c>
      <c r="W59" s="223">
        <f>ToxData!BW59</f>
        <v>1</v>
      </c>
      <c r="X59" s="223">
        <f>ToxData!BX59</f>
        <v>1</v>
      </c>
      <c r="Y59" s="223">
        <f>ToxData!BY59</f>
        <v>1</v>
      </c>
    </row>
    <row r="60" spans="1:25" hidden="1">
      <c r="A60" t="str">
        <f>IF(ISBLANK(ToxData!B60),"",ToxData!B60)</f>
        <v>13510-49-1</v>
      </c>
      <c r="B60" s="211" t="str">
        <f>IF(ISBLANK(ToxData!C60),"",ToxData!C60)</f>
        <v>Beryllium Sulfate</v>
      </c>
      <c r="E60" s="218" t="str">
        <f>IF(AND(ISNUMBER(ToxData!$BD60),$U60="N"),ToxData!$BD60/$V60,IF(ISNUMBER(ToxData!$BD60),ToxData!$BD60/ELAFr/$V60,"--"))</f>
        <v>--</v>
      </c>
      <c r="F60" s="209" t="str">
        <f t="shared" si="0"/>
        <v>--</v>
      </c>
      <c r="G60" s="194" t="str">
        <f>IF(ISNUMBER(ToxData!BH60),(ToxData!BH60/$X60),"--")</f>
        <v>--</v>
      </c>
      <c r="H60" s="219" t="str">
        <f t="shared" si="1"/>
        <v>--</v>
      </c>
      <c r="I60" s="209" t="str">
        <f>IF(AND(ISNUMBER(ToxData!$BD60),$U60="N"),ToxData!$BD60*childNRAFc/$W60,IF(ISNUMBER(ToxData!$BD60),ToxData!$BD60*childNRAFc/ELAFnr/$W60,"--"))</f>
        <v>--</v>
      </c>
      <c r="J60" s="209" t="str">
        <f t="shared" si="2"/>
        <v>--</v>
      </c>
      <c r="K60" s="194" t="str">
        <f>IF(ISNUMBER(ToxData!BH60),(ToxData!BH60/$Y60*childNRAFnc),"--")</f>
        <v>--</v>
      </c>
      <c r="L60" s="219" t="str">
        <f t="shared" si="3"/>
        <v>--</v>
      </c>
      <c r="M60" s="209" t="str">
        <f>IF(ISNUMBER(ToxData!$BD60),ToxData!$BD60*workNRAFc/$W60,"--")</f>
        <v>--</v>
      </c>
      <c r="N60" s="209" t="str">
        <f t="shared" si="4"/>
        <v>--</v>
      </c>
      <c r="O60" s="194" t="str">
        <f>IF(ISNUMBER(ToxData!BH60),(ToxData!BH60*workNRAFnc/Y60),"--")</f>
        <v>--</v>
      </c>
      <c r="P60" s="219" t="str">
        <f t="shared" si="5"/>
        <v>--</v>
      </c>
      <c r="Q60" s="262" t="str">
        <f>IF(ISNUMBER('TRV Table 3'!K60),('TRV Table 3'!K60),"--")</f>
        <v>--</v>
      </c>
      <c r="R60" s="263" t="str">
        <f t="shared" si="6"/>
        <v>--</v>
      </c>
      <c r="S60" s="220" t="str">
        <f>IF(ISBLANK(ToxData!AY60),"",ToxData!AY60)</f>
        <v/>
      </c>
      <c r="T60" s="220" t="str">
        <f>IF(ISBLANK(ToxData!AZ60),"",ToxData!AZ60)</f>
        <v/>
      </c>
      <c r="U60" s="223" t="str">
        <f>IF(ToxData!BQ60="","N","Y")</f>
        <v>N</v>
      </c>
      <c r="V60" s="223">
        <f>ToxData!BV60</f>
        <v>1</v>
      </c>
      <c r="W60" s="223">
        <f>ToxData!BW60</f>
        <v>1</v>
      </c>
      <c r="X60" s="223">
        <f>ToxData!BX60</f>
        <v>1</v>
      </c>
      <c r="Y60" s="223">
        <f>ToxData!BY60</f>
        <v>1</v>
      </c>
    </row>
    <row r="61" spans="1:25" hidden="1">
      <c r="A61" t="str">
        <f>IF(ISBLANK(ToxData!B61),"",ToxData!B61)</f>
        <v>92-52-4</v>
      </c>
      <c r="B61" s="211" t="str">
        <f>IF(ISBLANK(ToxData!C61),"",ToxData!C61)</f>
        <v>Biphenyl</v>
      </c>
      <c r="E61" s="218" t="str">
        <f>IF(AND(ISNUMBER(ToxData!$BD61),$U61="N"),ToxData!$BD61/$V61,IF(ISNUMBER(ToxData!$BD61),ToxData!$BD61/ELAFr/$V61,"--"))</f>
        <v>--</v>
      </c>
      <c r="F61" s="209" t="str">
        <f t="shared" si="0"/>
        <v>--</v>
      </c>
      <c r="G61" s="194" t="str">
        <f>IF(ISNUMBER(ToxData!BH61),(ToxData!BH61/$X61),"--")</f>
        <v>--</v>
      </c>
      <c r="H61" s="219" t="str">
        <f t="shared" si="1"/>
        <v>--</v>
      </c>
      <c r="I61" s="209" t="str">
        <f>IF(AND(ISNUMBER(ToxData!$BD61),$U61="N"),ToxData!$BD61*childNRAFc/$W61,IF(ISNUMBER(ToxData!$BD61),ToxData!$BD61*childNRAFc/ELAFnr/$W61,"--"))</f>
        <v>--</v>
      </c>
      <c r="J61" s="209" t="str">
        <f t="shared" si="2"/>
        <v>--</v>
      </c>
      <c r="K61" s="194" t="str">
        <f>IF(ISNUMBER(ToxData!BH61),(ToxData!BH61/$Y61*childNRAFnc),"--")</f>
        <v>--</v>
      </c>
      <c r="L61" s="219" t="str">
        <f t="shared" si="3"/>
        <v>--</v>
      </c>
      <c r="M61" s="209" t="str">
        <f>IF(ISNUMBER(ToxData!$BD61),ToxData!$BD61*workNRAFc/$W61,"--")</f>
        <v>--</v>
      </c>
      <c r="N61" s="209" t="str">
        <f t="shared" si="4"/>
        <v>--</v>
      </c>
      <c r="O61" s="194" t="str">
        <f>IF(ISNUMBER(ToxData!BH61),(ToxData!BH61*workNRAFnc/Y61),"--")</f>
        <v>--</v>
      </c>
      <c r="P61" s="219" t="str">
        <f t="shared" si="5"/>
        <v>--</v>
      </c>
      <c r="Q61" s="262" t="str">
        <f>IF(ISNUMBER('TRV Table 3'!K61),('TRV Table 3'!K61),"--")</f>
        <v>--</v>
      </c>
      <c r="R61" s="263" t="str">
        <f t="shared" si="6"/>
        <v>--</v>
      </c>
      <c r="S61" s="220" t="str">
        <f>IF(ISBLANK(ToxData!AY61),"",ToxData!AY61)</f>
        <v/>
      </c>
      <c r="T61" s="220" t="str">
        <f>IF(ISBLANK(ToxData!AZ61),"",ToxData!AZ61)</f>
        <v/>
      </c>
      <c r="U61" s="223" t="str">
        <f>IF(ToxData!BQ61="","N","Y")</f>
        <v>N</v>
      </c>
      <c r="V61" s="223">
        <f>ToxData!BV61</f>
        <v>1</v>
      </c>
      <c r="W61" s="223">
        <f>ToxData!BW61</f>
        <v>1</v>
      </c>
      <c r="X61" s="223">
        <f>ToxData!BX61</f>
        <v>1</v>
      </c>
      <c r="Y61" s="223">
        <f>ToxData!BY61</f>
        <v>1</v>
      </c>
    </row>
    <row r="62" spans="1:25">
      <c r="A62" t="str">
        <f>IF(ISBLANK(ToxData!B62),"",ToxData!B62)</f>
        <v>111-44-4</v>
      </c>
      <c r="B62" s="48" t="str">
        <f>IF(ISBLANK(ToxData!C62),"",ToxData!C62)</f>
        <v>Bis(2-chloroethyl) ether (BCEE)</v>
      </c>
      <c r="D62" s="61" t="str">
        <f>IF(ToxData!D62="","--",ToxData!D62)</f>
        <v>HI3</v>
      </c>
      <c r="E62" s="218">
        <f>IF(AND(ISNUMBER(ToxData!$BD62),$U62="N"),ToxData!$BD62/$V62,IF(ISNUMBER(ToxData!$BD62),ToxData!$BD62/ELAFr/$V62,"--"))</f>
        <v>1.408450704225352E-3</v>
      </c>
      <c r="F62" s="209">
        <f t="shared" si="0"/>
        <v>1.4E-3</v>
      </c>
      <c r="G62" s="194" t="str">
        <f>IF(ISNUMBER(ToxData!BH62),(ToxData!BH62/$X62),"--")</f>
        <v>--</v>
      </c>
      <c r="H62" s="219" t="str">
        <f t="shared" si="1"/>
        <v>--</v>
      </c>
      <c r="I62" s="209">
        <f>IF(AND(ISNUMBER(ToxData!$BD62),$U62="N"),ToxData!$BD62*childNRAFc/$W62,IF(ISNUMBER(ToxData!$BD62),ToxData!$BD62*childNRAFc/ELAFnr/$W62,"--"))</f>
        <v>3.6619718309859148E-2</v>
      </c>
      <c r="J62" s="209">
        <f t="shared" si="2"/>
        <v>3.6999999999999998E-2</v>
      </c>
      <c r="K62" s="194" t="str">
        <f>IF(ISNUMBER(ToxData!BH62),(ToxData!BH62/$Y62*childNRAFnc),"--")</f>
        <v>--</v>
      </c>
      <c r="L62" s="219" t="str">
        <f t="shared" si="3"/>
        <v>--</v>
      </c>
      <c r="M62" s="209">
        <f>IF(ISNUMBER(ToxData!$BD62),ToxData!$BD62*workNRAFc/$W62,"--")</f>
        <v>1.6901408450704224E-2</v>
      </c>
      <c r="N62" s="209">
        <f t="shared" si="4"/>
        <v>1.7000000000000001E-2</v>
      </c>
      <c r="O62" s="194" t="str">
        <f>IF(ISNUMBER(ToxData!BH62),(ToxData!BH62*workNRAFnc/Y62),"--")</f>
        <v>--</v>
      </c>
      <c r="P62" s="219" t="str">
        <f t="shared" si="5"/>
        <v>--</v>
      </c>
      <c r="Q62" s="262">
        <f>IF(ISNUMBER('TRV Table 3'!K62),('TRV Table 3'!K62),"--")</f>
        <v>120</v>
      </c>
      <c r="R62" s="263">
        <f t="shared" si="6"/>
        <v>120</v>
      </c>
      <c r="S62" s="220">
        <f>IF(ISBLANK(ToxData!AY62),"",ToxData!AY62)</f>
        <v>1</v>
      </c>
      <c r="T62" s="220">
        <f>IF(ISBLANK(ToxData!AZ62),"",ToxData!AZ62)</f>
        <v>1</v>
      </c>
      <c r="U62" s="223" t="str">
        <f>IF(ToxData!BQ62="","N","Y")</f>
        <v>N</v>
      </c>
      <c r="V62" s="223">
        <f>ToxData!BV62</f>
        <v>1</v>
      </c>
      <c r="W62" s="223">
        <f>ToxData!BW62</f>
        <v>1</v>
      </c>
      <c r="X62" s="223">
        <f>ToxData!BX62</f>
        <v>1</v>
      </c>
      <c r="Y62" s="223">
        <f>ToxData!BY62</f>
        <v>1</v>
      </c>
    </row>
    <row r="63" spans="1:25" ht="20.25" customHeight="1">
      <c r="A63" t="str">
        <f>IF(ISBLANK(ToxData!B63),"",ToxData!B63)</f>
        <v>542-88-1</v>
      </c>
      <c r="B63" s="48" t="str">
        <f>IF(ISBLANK(ToxData!C63),"",ToxData!C63)</f>
        <v>Bis(chloromethyl) ether</v>
      </c>
      <c r="D63" s="61" t="str">
        <f>IF(ToxData!D63="","--",ToxData!D63)</f>
        <v>HI5</v>
      </c>
      <c r="E63" s="218">
        <f>IF(AND(ISNUMBER(ToxData!$BD63),$U63="N"),ToxData!$BD63/$V63,IF(ISNUMBER(ToxData!$BD63),ToxData!$BD63/ELAFr/$V63,"--"))</f>
        <v>7.6923076923076926E-5</v>
      </c>
      <c r="F63" s="209">
        <f t="shared" si="0"/>
        <v>7.7000000000000001E-5</v>
      </c>
      <c r="G63" s="194" t="str">
        <f>IF(ISNUMBER(ToxData!BH63),(ToxData!BH63/$X63),"--")</f>
        <v>--</v>
      </c>
      <c r="H63" s="219" t="str">
        <f t="shared" si="1"/>
        <v>--</v>
      </c>
      <c r="I63" s="209">
        <f>IF(AND(ISNUMBER(ToxData!$BD63),$U63="N"),ToxData!$BD63*childNRAFc/$W63,IF(ISNUMBER(ToxData!$BD63),ToxData!$BD63*childNRAFc/ELAFnr/$W63,"--"))</f>
        <v>2E-3</v>
      </c>
      <c r="J63" s="209">
        <f t="shared" si="2"/>
        <v>2E-3</v>
      </c>
      <c r="K63" s="194" t="str">
        <f>IF(ISNUMBER(ToxData!BH63),(ToxData!BH63/$Y63*childNRAFnc),"--")</f>
        <v>--</v>
      </c>
      <c r="L63" s="219" t="str">
        <f t="shared" si="3"/>
        <v>--</v>
      </c>
      <c r="M63" s="209">
        <f>IF(ISNUMBER(ToxData!$BD63),ToxData!$BD63*workNRAFc/$W63,"--")</f>
        <v>9.2307692307692316E-4</v>
      </c>
      <c r="N63" s="209">
        <f t="shared" si="4"/>
        <v>9.2000000000000003E-4</v>
      </c>
      <c r="O63" s="194" t="str">
        <f>IF(ISNUMBER(ToxData!BH63),(ToxData!BH63*workNRAFnc/Y63),"--")</f>
        <v>--</v>
      </c>
      <c r="P63" s="219" t="str">
        <f t="shared" si="5"/>
        <v>--</v>
      </c>
      <c r="Q63" s="262">
        <f>IF(ISNUMBER('TRV Table 3'!K63),('TRV Table 3'!K63),"--")</f>
        <v>1.4</v>
      </c>
      <c r="R63" s="263">
        <f t="shared" si="6"/>
        <v>1.4</v>
      </c>
      <c r="S63" s="220">
        <f>IF(ISBLANK(ToxData!AY63),"",ToxData!AY63)</f>
        <v>1</v>
      </c>
      <c r="T63" s="220">
        <f>IF(ISBLANK(ToxData!AZ63),"",ToxData!AZ63)</f>
        <v>1</v>
      </c>
      <c r="U63" s="223" t="str">
        <f>IF(ToxData!BQ63="","N","Y")</f>
        <v>N</v>
      </c>
      <c r="V63" s="223">
        <f>ToxData!BV63</f>
        <v>1</v>
      </c>
      <c r="W63" s="223">
        <f>ToxData!BW63</f>
        <v>1</v>
      </c>
      <c r="X63" s="223">
        <f>ToxData!BX63</f>
        <v>1</v>
      </c>
      <c r="Y63" s="223">
        <f>ToxData!BY63</f>
        <v>1</v>
      </c>
    </row>
    <row r="64" spans="1:25" hidden="1">
      <c r="A64" t="str">
        <f>IF(ISBLANK(ToxData!B64),"",ToxData!B64)</f>
        <v>103-23-1</v>
      </c>
      <c r="B64" s="211" t="str">
        <f>IF(ISBLANK(ToxData!C64),"",ToxData!C64)</f>
        <v>Bis(2-ethylhexyl) adipate</v>
      </c>
      <c r="E64" s="218" t="str">
        <f>IF(AND(ISNUMBER(ToxData!$BD64),$U64="N"),ToxData!$BD64/$V64,IF(ISNUMBER(ToxData!$BD64),ToxData!$BD64/ELAFr/$V64,"--"))</f>
        <v>--</v>
      </c>
      <c r="F64" s="209" t="str">
        <f t="shared" si="0"/>
        <v>--</v>
      </c>
      <c r="G64" s="194" t="str">
        <f>IF(ISNUMBER(ToxData!BH64),(ToxData!BH64/$X64),"--")</f>
        <v>--</v>
      </c>
      <c r="H64" s="219" t="str">
        <f t="shared" si="1"/>
        <v>--</v>
      </c>
      <c r="I64" s="209" t="str">
        <f>IF(AND(ISNUMBER(ToxData!$BD64),$U64="N"),ToxData!$BD64*childNRAFc/$W64,IF(ISNUMBER(ToxData!$BD64),ToxData!$BD64*childNRAFc/ELAFnr/$W64,"--"))</f>
        <v>--</v>
      </c>
      <c r="J64" s="209" t="str">
        <f t="shared" si="2"/>
        <v>--</v>
      </c>
      <c r="K64" s="194" t="str">
        <f>IF(ISNUMBER(ToxData!BH64),(ToxData!BH64/$Y64*childNRAFnc),"--")</f>
        <v>--</v>
      </c>
      <c r="L64" s="219" t="str">
        <f t="shared" si="3"/>
        <v>--</v>
      </c>
      <c r="M64" s="209" t="str">
        <f>IF(ISNUMBER(ToxData!$BD64),ToxData!$BD64*workNRAFc/$W64,"--")</f>
        <v>--</v>
      </c>
      <c r="N64" s="209" t="str">
        <f t="shared" si="4"/>
        <v>--</v>
      </c>
      <c r="O64" s="194" t="str">
        <f>IF(ISNUMBER(ToxData!BH64),(ToxData!BH64*workNRAFnc/Y64),"--")</f>
        <v>--</v>
      </c>
      <c r="P64" s="219" t="str">
        <f t="shared" si="5"/>
        <v>--</v>
      </c>
      <c r="Q64" s="262" t="str">
        <f>IF(ISNUMBER('TRV Table 3'!K64),('TRV Table 3'!K64),"--")</f>
        <v>--</v>
      </c>
      <c r="R64" s="263" t="str">
        <f t="shared" si="6"/>
        <v>--</v>
      </c>
      <c r="S64" s="220" t="str">
        <f>IF(ISBLANK(ToxData!AY64),"",ToxData!AY64)</f>
        <v/>
      </c>
      <c r="T64" s="220" t="str">
        <f>IF(ISBLANK(ToxData!AZ64),"",ToxData!AZ64)</f>
        <v/>
      </c>
      <c r="U64" s="223" t="str">
        <f>IF(ToxData!BQ64="","N","Y")</f>
        <v>N</v>
      </c>
      <c r="V64" s="223">
        <f>ToxData!BV64</f>
        <v>1</v>
      </c>
      <c r="W64" s="223">
        <f>ToxData!BW64</f>
        <v>1</v>
      </c>
      <c r="X64" s="223">
        <f>ToxData!BX64</f>
        <v>1</v>
      </c>
      <c r="Y64" s="223">
        <f>ToxData!BY64</f>
        <v>1</v>
      </c>
    </row>
    <row r="65" spans="1:25">
      <c r="A65" t="str">
        <f>IF(ISBLANK(ToxData!B65),"",ToxData!B65)</f>
        <v>117-81-7</v>
      </c>
      <c r="B65" s="48" t="str">
        <f>IF(ISBLANK(ToxData!C65),"",ToxData!C65)</f>
        <v>Bis(2-ethylhexyl) phthalate (DEHP)</v>
      </c>
      <c r="C65" s="61" t="s">
        <v>1147</v>
      </c>
      <c r="D65" s="61" t="str">
        <f>IF(ToxData!D65="","--",ToxData!D65)</f>
        <v>--</v>
      </c>
      <c r="E65" s="218">
        <f>IF(AND(ISNUMBER(ToxData!$BD65),$U65="N"),ToxData!$BD65/$V65,IF(ISNUMBER(ToxData!$BD65),ToxData!$BD65/ELAFr/$V65,"--"))</f>
        <v>8.0128205128205135E-2</v>
      </c>
      <c r="F65" s="209">
        <f t="shared" si="0"/>
        <v>0.08</v>
      </c>
      <c r="G65" s="194" t="str">
        <f>IF(ISNUMBER(ToxData!BH65),(ToxData!BH65/$X65),"--")</f>
        <v>--</v>
      </c>
      <c r="H65" s="219" t="str">
        <f t="shared" si="1"/>
        <v>--</v>
      </c>
      <c r="I65" s="209">
        <f>IF(AND(ISNUMBER(ToxData!$BD65),$U65="N"),ToxData!$BD65*childNRAFc/$W65,IF(ISNUMBER(ToxData!$BD65),ToxData!$BD65*childNRAFc/ELAFnr/$W65,"--"))</f>
        <v>10.833333333333334</v>
      </c>
      <c r="J65" s="209">
        <f t="shared" si="2"/>
        <v>11</v>
      </c>
      <c r="K65" s="194" t="str">
        <f>IF(ISNUMBER(ToxData!BH65),(ToxData!BH65/$Y65*childNRAFnc),"--")</f>
        <v>--</v>
      </c>
      <c r="L65" s="219" t="str">
        <f t="shared" si="3"/>
        <v>--</v>
      </c>
      <c r="M65" s="209">
        <f>IF(ISNUMBER(ToxData!$BD65),ToxData!$BD65*workNRAFc/$W65,"--")</f>
        <v>5</v>
      </c>
      <c r="N65" s="209">
        <f t="shared" si="4"/>
        <v>5</v>
      </c>
      <c r="O65" s="194" t="str">
        <f>IF(ISNUMBER(ToxData!BH65),(ToxData!BH65*workNRAFnc/Y65),"--")</f>
        <v>--</v>
      </c>
      <c r="P65" s="219" t="str">
        <f t="shared" si="5"/>
        <v>--</v>
      </c>
      <c r="Q65" s="262" t="str">
        <f>IF(ISNUMBER('TRV Table 3'!K65),('TRV Table 3'!K65),"--")</f>
        <v>--</v>
      </c>
      <c r="R65" s="263" t="str">
        <f t="shared" si="6"/>
        <v>--</v>
      </c>
      <c r="S65" s="220">
        <f>IF(ISBLANK(ToxData!AY65),"",ToxData!AY65)</f>
        <v>1</v>
      </c>
      <c r="T65" s="220">
        <f>IF(ISBLANK(ToxData!AZ65),"",ToxData!AZ65)</f>
        <v>1</v>
      </c>
      <c r="U65" s="223" t="str">
        <f>IF(ToxData!BQ65="","N","Y")</f>
        <v>N</v>
      </c>
      <c r="V65" s="223">
        <f>ToxData!BV65</f>
        <v>5.2</v>
      </c>
      <c r="W65" s="223">
        <f>ToxData!BW65</f>
        <v>1</v>
      </c>
      <c r="X65" s="223">
        <f>ToxData!BX65</f>
        <v>1</v>
      </c>
      <c r="Y65" s="223">
        <f>ToxData!BY65</f>
        <v>1</v>
      </c>
    </row>
    <row r="66" spans="1:25" hidden="1">
      <c r="A66" t="str">
        <f>IF(ISBLANK(ToxData!B66),"",ToxData!B66)</f>
        <v>7726-95-6</v>
      </c>
      <c r="B66" s="211" t="str">
        <f>IF(ISBLANK(ToxData!C66),"",ToxData!C66)</f>
        <v>Bromine and compounds</v>
      </c>
      <c r="E66" s="218" t="str">
        <f>IF(AND(ISNUMBER(ToxData!$BD66),$U66="N"),ToxData!$BD66/$V66,IF(ISNUMBER(ToxData!$BD66),ToxData!$BD66/ELAFr/$V66,"--"))</f>
        <v>--</v>
      </c>
      <c r="F66" s="209" t="str">
        <f t="shared" si="0"/>
        <v>--</v>
      </c>
      <c r="G66" s="194" t="str">
        <f>IF(ISNUMBER(ToxData!BH66),(ToxData!BH66/$X66),"--")</f>
        <v>--</v>
      </c>
      <c r="H66" s="219" t="str">
        <f t="shared" si="1"/>
        <v>--</v>
      </c>
      <c r="I66" s="209" t="str">
        <f>IF(AND(ISNUMBER(ToxData!$BD66),$U66="N"),ToxData!$BD66*childNRAFc/$W66,IF(ISNUMBER(ToxData!$BD66),ToxData!$BD66*childNRAFc/ELAFnr/$W66,"--"))</f>
        <v>--</v>
      </c>
      <c r="J66" s="209" t="str">
        <f t="shared" si="2"/>
        <v>--</v>
      </c>
      <c r="K66" s="194" t="str">
        <f>IF(ISNUMBER(ToxData!BH66),(ToxData!BH66/$Y66*childNRAFnc),"--")</f>
        <v>--</v>
      </c>
      <c r="L66" s="219" t="str">
        <f t="shared" si="3"/>
        <v>--</v>
      </c>
      <c r="M66" s="209" t="str">
        <f>IF(ISNUMBER(ToxData!$BD66),ToxData!$BD66*workNRAFc/$W66,"--")</f>
        <v>--</v>
      </c>
      <c r="N66" s="209" t="str">
        <f t="shared" si="4"/>
        <v>--</v>
      </c>
      <c r="O66" s="194" t="str">
        <f>IF(ISNUMBER(ToxData!BH66),(ToxData!BH66*workNRAFnc/Y66),"--")</f>
        <v>--</v>
      </c>
      <c r="P66" s="219" t="str">
        <f t="shared" si="5"/>
        <v>--</v>
      </c>
      <c r="Q66" s="262" t="str">
        <f>IF(ISNUMBER('TRV Table 3'!K66),('TRV Table 3'!K66),"--")</f>
        <v>--</v>
      </c>
      <c r="R66" s="263" t="str">
        <f t="shared" si="6"/>
        <v>--</v>
      </c>
      <c r="S66" s="220" t="str">
        <f>IF(ISBLANK(ToxData!AY66),"",ToxData!AY66)</f>
        <v/>
      </c>
      <c r="T66" s="220" t="str">
        <f>IF(ISBLANK(ToxData!AZ66),"",ToxData!AZ66)</f>
        <v/>
      </c>
      <c r="U66" s="223" t="str">
        <f>IF(ToxData!BQ66="","N","Y")</f>
        <v>N</v>
      </c>
      <c r="V66" s="223">
        <f>ToxData!BV66</f>
        <v>1</v>
      </c>
      <c r="W66" s="223">
        <f>ToxData!BW66</f>
        <v>1</v>
      </c>
      <c r="X66" s="223">
        <f>ToxData!BX66</f>
        <v>1</v>
      </c>
      <c r="Y66" s="223">
        <f>ToxData!BY66</f>
        <v>1</v>
      </c>
    </row>
    <row r="67" spans="1:25" hidden="1">
      <c r="A67" t="str">
        <f>IF(ISBLANK(ToxData!B67),"",ToxData!B67)</f>
        <v>7789-30-2</v>
      </c>
      <c r="B67" s="211" t="str">
        <f>IF(ISBLANK(ToxData!C67),"",ToxData!C67)</f>
        <v>Bromine pentafluoride</v>
      </c>
      <c r="E67" s="218" t="str">
        <f>IF(AND(ISNUMBER(ToxData!$BD67),$U67="N"),ToxData!$BD67/$V67,IF(ISNUMBER(ToxData!$BD67),ToxData!$BD67/ELAFr/$V67,"--"))</f>
        <v>--</v>
      </c>
      <c r="F67" s="209" t="str">
        <f t="shared" si="0"/>
        <v>--</v>
      </c>
      <c r="G67" s="194" t="str">
        <f>IF(ISNUMBER(ToxData!BH67),(ToxData!BH67/$X67),"--")</f>
        <v>--</v>
      </c>
      <c r="H67" s="219" t="str">
        <f t="shared" si="1"/>
        <v>--</v>
      </c>
      <c r="I67" s="209" t="str">
        <f>IF(AND(ISNUMBER(ToxData!$BD67),$U67="N"),ToxData!$BD67*childNRAFc/$W67,IF(ISNUMBER(ToxData!$BD67),ToxData!$BD67*childNRAFc/ELAFnr/$W67,"--"))</f>
        <v>--</v>
      </c>
      <c r="J67" s="209" t="str">
        <f t="shared" si="2"/>
        <v>--</v>
      </c>
      <c r="K67" s="194" t="str">
        <f>IF(ISNUMBER(ToxData!BH67),(ToxData!BH67/$Y67*childNRAFnc),"--")</f>
        <v>--</v>
      </c>
      <c r="L67" s="219" t="str">
        <f t="shared" si="3"/>
        <v>--</v>
      </c>
      <c r="M67" s="209" t="str">
        <f>IF(ISNUMBER(ToxData!$BD67),ToxData!$BD67*workNRAFc/$W67,"--")</f>
        <v>--</v>
      </c>
      <c r="N67" s="209" t="str">
        <f t="shared" si="4"/>
        <v>--</v>
      </c>
      <c r="O67" s="194" t="str">
        <f>IF(ISNUMBER(ToxData!BH67),(ToxData!BH67*workNRAFnc/Y67),"--")</f>
        <v>--</v>
      </c>
      <c r="P67" s="219" t="str">
        <f t="shared" si="5"/>
        <v>--</v>
      </c>
      <c r="Q67" s="262" t="str">
        <f>IF(ISNUMBER('TRV Table 3'!K67),('TRV Table 3'!K67),"--")</f>
        <v>--</v>
      </c>
      <c r="R67" s="263" t="str">
        <f t="shared" si="6"/>
        <v>--</v>
      </c>
      <c r="S67" s="220" t="str">
        <f>IF(ISBLANK(ToxData!AY67),"",ToxData!AY67)</f>
        <v/>
      </c>
      <c r="T67" s="220" t="str">
        <f>IF(ISBLANK(ToxData!AZ67),"",ToxData!AZ67)</f>
        <v/>
      </c>
      <c r="U67" s="223" t="str">
        <f>IF(ToxData!BQ67="","N","Y")</f>
        <v>N</v>
      </c>
      <c r="V67" s="223">
        <f>ToxData!BV67</f>
        <v>1</v>
      </c>
      <c r="W67" s="223">
        <f>ToxData!BW67</f>
        <v>1</v>
      </c>
      <c r="X67" s="223">
        <f>ToxData!BX67</f>
        <v>1</v>
      </c>
      <c r="Y67" s="223">
        <f>ToxData!BY67</f>
        <v>1</v>
      </c>
    </row>
    <row r="68" spans="1:25" hidden="1">
      <c r="A68" t="str">
        <f>IF(ISBLANK(ToxData!B68),"",ToxData!B68)</f>
        <v>75-27-4</v>
      </c>
      <c r="B68" s="211" t="str">
        <f>IF(ISBLANK(ToxData!C68),"",ToxData!C68)</f>
        <v>Bromodichloromethane</v>
      </c>
      <c r="E68" s="218" t="str">
        <f>IF(AND(ISNUMBER(ToxData!$BD68),$U68="N"),ToxData!$BD68/$V68,IF(ISNUMBER(ToxData!$BD68),ToxData!$BD68/ELAFr/$V68,"--"))</f>
        <v>--</v>
      </c>
      <c r="F68" s="209" t="str">
        <f t="shared" si="0"/>
        <v>--</v>
      </c>
      <c r="G68" s="194" t="str">
        <f>IF(ISNUMBER(ToxData!BH68),(ToxData!BH68/$X68),"--")</f>
        <v>--</v>
      </c>
      <c r="H68" s="219" t="str">
        <f t="shared" si="1"/>
        <v>--</v>
      </c>
      <c r="I68" s="209" t="str">
        <f>IF(AND(ISNUMBER(ToxData!$BD68),$U68="N"),ToxData!$BD68*childNRAFc/$W68,IF(ISNUMBER(ToxData!$BD68),ToxData!$BD68*childNRAFc/ELAFnr/$W68,"--"))</f>
        <v>--</v>
      </c>
      <c r="J68" s="209" t="str">
        <f t="shared" si="2"/>
        <v>--</v>
      </c>
      <c r="K68" s="194" t="str">
        <f>IF(ISNUMBER(ToxData!BH68),(ToxData!BH68/$Y68*childNRAFnc),"--")</f>
        <v>--</v>
      </c>
      <c r="L68" s="219" t="str">
        <f t="shared" si="3"/>
        <v>--</v>
      </c>
      <c r="M68" s="209" t="str">
        <f>IF(ISNUMBER(ToxData!$BD68),ToxData!$BD68*workNRAFc/$W68,"--")</f>
        <v>--</v>
      </c>
      <c r="N68" s="209" t="str">
        <f t="shared" si="4"/>
        <v>--</v>
      </c>
      <c r="O68" s="194" t="str">
        <f>IF(ISNUMBER(ToxData!BH68),(ToxData!BH68*workNRAFnc/Y68),"--")</f>
        <v>--</v>
      </c>
      <c r="P68" s="219" t="str">
        <f t="shared" si="5"/>
        <v>--</v>
      </c>
      <c r="Q68" s="262" t="str">
        <f>IF(ISNUMBER('TRV Table 3'!K68),('TRV Table 3'!K68),"--")</f>
        <v>--</v>
      </c>
      <c r="R68" s="263" t="str">
        <f t="shared" si="6"/>
        <v>--</v>
      </c>
      <c r="S68" s="220" t="str">
        <f>IF(ISBLANK(ToxData!AY68),"",ToxData!AY68)</f>
        <v/>
      </c>
      <c r="T68" s="220" t="str">
        <f>IF(ISBLANK(ToxData!AZ68),"",ToxData!AZ68)</f>
        <v/>
      </c>
      <c r="U68" s="223" t="str">
        <f>IF(ToxData!BQ68="","N","Y")</f>
        <v>N</v>
      </c>
      <c r="V68" s="223">
        <f>ToxData!BV68</f>
        <v>1</v>
      </c>
      <c r="W68" s="223">
        <f>ToxData!BW68</f>
        <v>1</v>
      </c>
      <c r="X68" s="223">
        <f>ToxData!BX68</f>
        <v>1</v>
      </c>
      <c r="Y68" s="223">
        <f>ToxData!BY68</f>
        <v>1</v>
      </c>
    </row>
    <row r="69" spans="1:25">
      <c r="A69" t="str">
        <f>IF(ISBLANK(ToxData!B69),"",ToxData!B69)</f>
        <v>75-25-2</v>
      </c>
      <c r="B69" s="48" t="str">
        <f>IF(ISBLANK(ToxData!C69),"",ToxData!C69)</f>
        <v>Bromoform</v>
      </c>
      <c r="D69" s="61" t="str">
        <f>IF(ToxData!D69="","--",ToxData!D69)</f>
        <v>--</v>
      </c>
      <c r="E69" s="218">
        <f>IF(AND(ISNUMBER(ToxData!$BD69),$U69="N"),ToxData!$BD69/$V69,IF(ISNUMBER(ToxData!$BD69),ToxData!$BD69/ELAFr/$V69,"--"))</f>
        <v>0.90909090909090895</v>
      </c>
      <c r="F69" s="209">
        <f t="shared" si="0"/>
        <v>0.91</v>
      </c>
      <c r="G69" s="194" t="str">
        <f>IF(ISNUMBER(ToxData!BH69),(ToxData!BH69/$X69),"--")</f>
        <v>--</v>
      </c>
      <c r="H69" s="219" t="str">
        <f t="shared" si="1"/>
        <v>--</v>
      </c>
      <c r="I69" s="209">
        <f>IF(AND(ISNUMBER(ToxData!$BD69),$U69="N"),ToxData!$BD69*childNRAFc/$W69,IF(ISNUMBER(ToxData!$BD69),ToxData!$BD69*childNRAFc/ELAFnr/$W69,"--"))</f>
        <v>23.636363636363633</v>
      </c>
      <c r="J69" s="209">
        <f t="shared" si="2"/>
        <v>24</v>
      </c>
      <c r="K69" s="194" t="str">
        <f>IF(ISNUMBER(ToxData!BH69),(ToxData!BH69/$Y69*childNRAFnc),"--")</f>
        <v>--</v>
      </c>
      <c r="L69" s="219" t="str">
        <f t="shared" si="3"/>
        <v>--</v>
      </c>
      <c r="M69" s="209">
        <f>IF(ISNUMBER(ToxData!$BD69),ToxData!$BD69*workNRAFc/$W69,"--")</f>
        <v>10.909090909090907</v>
      </c>
      <c r="N69" s="209">
        <f t="shared" si="4"/>
        <v>11</v>
      </c>
      <c r="O69" s="194" t="str">
        <f>IF(ISNUMBER(ToxData!BH69),(ToxData!BH69*workNRAFnc/Y69),"--")</f>
        <v>--</v>
      </c>
      <c r="P69" s="219" t="str">
        <f t="shared" si="5"/>
        <v>--</v>
      </c>
      <c r="Q69" s="262" t="str">
        <f>IF(ISNUMBER('TRV Table 3'!K69),('TRV Table 3'!K69),"--")</f>
        <v>--</v>
      </c>
      <c r="R69" s="263" t="str">
        <f t="shared" si="6"/>
        <v>--</v>
      </c>
      <c r="S69" s="220">
        <f>IF(ISBLANK(ToxData!AY69),"",ToxData!AY69)</f>
        <v>1</v>
      </c>
      <c r="T69" s="220">
        <f>IF(ISBLANK(ToxData!AZ69),"",ToxData!AZ69)</f>
        <v>1</v>
      </c>
      <c r="U69" s="223" t="str">
        <f>IF(ToxData!BQ69="","N","Y")</f>
        <v>N</v>
      </c>
      <c r="V69" s="223">
        <f>ToxData!BV69</f>
        <v>1</v>
      </c>
      <c r="W69" s="223">
        <f>ToxData!BW69</f>
        <v>1</v>
      </c>
      <c r="X69" s="223">
        <f>ToxData!BX69</f>
        <v>1</v>
      </c>
      <c r="Y69" s="223">
        <f>ToxData!BY69</f>
        <v>1</v>
      </c>
    </row>
    <row r="70" spans="1:25">
      <c r="A70" t="str">
        <f>IF(ISBLANK(ToxData!B70),"",ToxData!B70)</f>
        <v>74-83-9</v>
      </c>
      <c r="B70" s="48" t="str">
        <f>IF(ISBLANK(ToxData!C70),"",ToxData!C70)</f>
        <v>Bromomethane (Methyl bromide)</v>
      </c>
      <c r="D70" s="61" t="str">
        <f>IF(ToxData!D70="","--",ToxData!D70)</f>
        <v>HI3</v>
      </c>
      <c r="E70" s="218" t="str">
        <f>IF(AND(ISNUMBER(ToxData!$BD70),$U70="N"),ToxData!$BD70/$V70,IF(ISNUMBER(ToxData!$BD70),ToxData!$BD70/ELAFr/$V70,"--"))</f>
        <v>--</v>
      </c>
      <c r="F70" s="209" t="str">
        <f t="shared" si="0"/>
        <v>--</v>
      </c>
      <c r="G70" s="194">
        <f>IF(ISNUMBER(ToxData!BH70),(ToxData!BH70/$X70),"--")</f>
        <v>5</v>
      </c>
      <c r="H70" s="219">
        <f t="shared" si="1"/>
        <v>5</v>
      </c>
      <c r="I70" s="209" t="str">
        <f>IF(AND(ISNUMBER(ToxData!$BD70),$U70="N"),ToxData!$BD70*childNRAFc/$W70,IF(ISNUMBER(ToxData!$BD70),ToxData!$BD70*childNRAFc/ELAFnr/$W70,"--"))</f>
        <v>--</v>
      </c>
      <c r="J70" s="209" t="str">
        <f t="shared" si="2"/>
        <v>--</v>
      </c>
      <c r="K70" s="194">
        <f>IF(ISNUMBER(ToxData!BH70),(ToxData!BH70/$Y70*childNRAFnc),"--")</f>
        <v>22</v>
      </c>
      <c r="L70" s="219">
        <f t="shared" si="3"/>
        <v>22</v>
      </c>
      <c r="M70" s="209" t="str">
        <f>IF(ISNUMBER(ToxData!$BD70),ToxData!$BD70*workNRAFc/$W70,"--")</f>
        <v>--</v>
      </c>
      <c r="N70" s="209" t="str">
        <f t="shared" si="4"/>
        <v>--</v>
      </c>
      <c r="O70" s="194">
        <f>IF(ISNUMBER(ToxData!BH70),(ToxData!BH70*workNRAFnc/Y70),"--")</f>
        <v>22</v>
      </c>
      <c r="P70" s="219">
        <f t="shared" si="5"/>
        <v>22</v>
      </c>
      <c r="Q70" s="262">
        <f>IF(ISNUMBER('TRV Table 3'!K70),('TRV Table 3'!K70),"--")</f>
        <v>3900</v>
      </c>
      <c r="R70" s="263">
        <f t="shared" si="6"/>
        <v>3900</v>
      </c>
      <c r="S70" s="220">
        <f>IF(ISBLANK(ToxData!AY70),"",ToxData!AY70)</f>
        <v>1</v>
      </c>
      <c r="T70" s="220">
        <f>IF(ISBLANK(ToxData!AZ70),"",ToxData!AZ70)</f>
        <v>1</v>
      </c>
      <c r="U70" s="223" t="str">
        <f>IF(ToxData!BQ70="","N","Y")</f>
        <v>N</v>
      </c>
      <c r="V70" s="223">
        <f>ToxData!BV70</f>
        <v>1</v>
      </c>
      <c r="W70" s="223">
        <f>ToxData!BW70</f>
        <v>1</v>
      </c>
      <c r="X70" s="223">
        <f>ToxData!BX70</f>
        <v>1</v>
      </c>
      <c r="Y70" s="223">
        <f>ToxData!BY70</f>
        <v>1</v>
      </c>
    </row>
    <row r="71" spans="1:25" ht="28.8">
      <c r="A71" t="str">
        <f>IF(ISBLANK(ToxData!B71),"",ToxData!B71)</f>
        <v>106-94-5</v>
      </c>
      <c r="B71" s="48" t="str">
        <f>IF(ISBLANK(ToxData!C71),"",ToxData!C71)</f>
        <v>1-Bromopropane (n-propyl bromide)</v>
      </c>
      <c r="D71" s="61" t="str">
        <f>IF(ToxData!D71="","--",ToxData!D71)</f>
        <v>HI3</v>
      </c>
      <c r="E71" s="218">
        <f>IF(AND(ISNUMBER(ToxData!$BD71),$U71="N"),ToxData!$BD71/$V71,IF(ISNUMBER(ToxData!$BD71),ToxData!$BD71/ELAFr/$V71,"--"))</f>
        <v>0.47619047619047622</v>
      </c>
      <c r="F71" s="209">
        <f t="shared" si="0"/>
        <v>0.48</v>
      </c>
      <c r="G71" s="194">
        <f>IF(ISNUMBER(ToxData!BH71),(ToxData!BH71/$X71),"--")</f>
        <v>33.1</v>
      </c>
      <c r="H71" s="219">
        <f t="shared" si="1"/>
        <v>33</v>
      </c>
      <c r="I71" s="209">
        <f>IF(AND(ISNUMBER(ToxData!$BD71),$U71="N"),ToxData!$BD71*childNRAFc/$W71,IF(ISNUMBER(ToxData!$BD71),ToxData!$BD71*childNRAFc/ELAFnr/$W71,"--"))</f>
        <v>12.380952380952381</v>
      </c>
      <c r="J71" s="209">
        <f t="shared" si="2"/>
        <v>12</v>
      </c>
      <c r="K71" s="194">
        <f>IF(ISNUMBER(ToxData!BH71),(ToxData!BH71/$Y71*childNRAFnc),"--")</f>
        <v>145.64000000000001</v>
      </c>
      <c r="L71" s="219">
        <f t="shared" si="3"/>
        <v>150</v>
      </c>
      <c r="M71" s="209">
        <f>IF(ISNUMBER(ToxData!$BD71),ToxData!$BD71*workNRAFc/$W71,"--")</f>
        <v>5.7142857142857144</v>
      </c>
      <c r="N71" s="209">
        <f t="shared" si="4"/>
        <v>5.7</v>
      </c>
      <c r="O71" s="194">
        <f>IF(ISNUMBER(ToxData!BH71),(ToxData!BH71*workNRAFnc/Y71),"--")</f>
        <v>145.64000000000001</v>
      </c>
      <c r="P71" s="219">
        <f t="shared" si="5"/>
        <v>150</v>
      </c>
      <c r="Q71" s="262">
        <f>IF(ISNUMBER('TRV Table 3'!K71),('TRV Table 3'!K71),"--")</f>
        <v>1654</v>
      </c>
      <c r="R71" s="263">
        <f t="shared" si="6"/>
        <v>1700</v>
      </c>
      <c r="S71" s="220">
        <f>IF(ISBLANK(ToxData!AY71),"",ToxData!AY71)</f>
        <v>1</v>
      </c>
      <c r="T71" s="220">
        <f>IF(ISBLANK(ToxData!AZ71),"",ToxData!AZ71)</f>
        <v>1</v>
      </c>
      <c r="U71" s="223" t="str">
        <f>IF(ToxData!BQ71="","N","Y")</f>
        <v>N</v>
      </c>
      <c r="V71" s="223">
        <f>ToxData!BV71</f>
        <v>1</v>
      </c>
      <c r="W71" s="223">
        <f>ToxData!BW71</f>
        <v>1</v>
      </c>
      <c r="X71" s="223">
        <f>ToxData!BX71</f>
        <v>1</v>
      </c>
      <c r="Y71" s="223">
        <f>ToxData!BY71</f>
        <v>1</v>
      </c>
    </row>
    <row r="72" spans="1:25" hidden="1">
      <c r="A72" t="str">
        <f>IF(ISBLANK(ToxData!B72),"",ToxData!B72)</f>
        <v>126-72-7</v>
      </c>
      <c r="B72" s="211" t="str">
        <f>IF(ISBLANK(ToxData!C72),"",ToxData!C72)</f>
        <v>Tris(2,3-dibromopropyl)phosphate</v>
      </c>
      <c r="E72" s="218" t="str">
        <f>IF(AND(ISNUMBER(ToxData!$BD72),$U72="N"),ToxData!$BD72/$V72,IF(ISNUMBER(ToxData!$BD72),ToxData!$BD72/ELAFr/$V72,"--"))</f>
        <v>--</v>
      </c>
      <c r="F72" s="209" t="str">
        <f t="shared" ref="F72:F135" si="7">IF(E72="--","--",ROUND(E72,2-(1+INT(LOG10(ABS(E72))))))</f>
        <v>--</v>
      </c>
      <c r="G72" s="194" t="str">
        <f>IF(ISNUMBER(ToxData!BH72),(ToxData!BH72/$X72),"--")</f>
        <v>--</v>
      </c>
      <c r="H72" s="219" t="str">
        <f t="shared" ref="H72:H135" si="8">IF(G72="--","--",ROUND(G72,2-(1+INT(LOG10(ABS(G72))))))</f>
        <v>--</v>
      </c>
      <c r="I72" s="209" t="str">
        <f>IF(AND(ISNUMBER(ToxData!$BD72),$U72="N"),ToxData!$BD72*childNRAFc/$W72,IF(ISNUMBER(ToxData!$BD72),ToxData!$BD72*childNRAFc/ELAFnr/$W72,"--"))</f>
        <v>--</v>
      </c>
      <c r="J72" s="209" t="str">
        <f t="shared" ref="J72:J135" si="9">IF(I72="--","--",ROUND(I72,2-(1+INT(LOG10(ABS(I72))))))</f>
        <v>--</v>
      </c>
      <c r="K72" s="194" t="str">
        <f>IF(ISNUMBER(ToxData!BH72),(ToxData!BH72/$Y72*childNRAFnc),"--")</f>
        <v>--</v>
      </c>
      <c r="L72" s="219" t="str">
        <f t="shared" ref="L72:L135" si="10">IF(K72="--","--",ROUND(K72,2-(1+INT(LOG10(ABS(K72))))))</f>
        <v>--</v>
      </c>
      <c r="M72" s="209" t="str">
        <f>IF(ISNUMBER(ToxData!$BD72),ToxData!$BD72*workNRAFc/$W72,"--")</f>
        <v>--</v>
      </c>
      <c r="N72" s="209" t="str">
        <f t="shared" ref="N72:N135" si="11">IF(M72="--","--",ROUND(M72,2-(1+INT(LOG10(ABS(M72))))))</f>
        <v>--</v>
      </c>
      <c r="O72" s="194" t="str">
        <f>IF(ISNUMBER(ToxData!BH72),(ToxData!BH72*workNRAFnc/Y72),"--")</f>
        <v>--</v>
      </c>
      <c r="P72" s="219" t="str">
        <f t="shared" ref="P72:P135" si="12">IF(O72="--","--",ROUND(O72,2-(1+INT(LOG10(ABS(O72))))))</f>
        <v>--</v>
      </c>
      <c r="Q72" s="262" t="str">
        <f>IF(ISNUMBER('TRV Table 3'!K72),('TRV Table 3'!K72),"--")</f>
        <v>--</v>
      </c>
      <c r="R72" s="263" t="str">
        <f t="shared" ref="R72:R135" si="13">IF(Q72="--","--",ROUND(Q72,2-(1+INT(LOG10(ABS(Q72))))))</f>
        <v>--</v>
      </c>
      <c r="S72" s="220" t="str">
        <f>IF(ISBLANK(ToxData!AY72),"",ToxData!AY72)</f>
        <v/>
      </c>
      <c r="T72" s="220" t="str">
        <f>IF(ISBLANK(ToxData!AZ72),"",ToxData!AZ72)</f>
        <v/>
      </c>
      <c r="U72" s="223" t="str">
        <f>IF(ToxData!BQ72="","N","Y")</f>
        <v>N</v>
      </c>
      <c r="V72" s="223">
        <f>ToxData!BV72</f>
        <v>1</v>
      </c>
      <c r="W72" s="223">
        <f>ToxData!BW72</f>
        <v>1</v>
      </c>
      <c r="X72" s="223">
        <f>ToxData!BX72</f>
        <v>1</v>
      </c>
      <c r="Y72" s="223">
        <f>ToxData!BY72</f>
        <v>1</v>
      </c>
    </row>
    <row r="73" spans="1:25">
      <c r="A73" t="str">
        <f>IF(ISBLANK(ToxData!B73),"",ToxData!B73)</f>
        <v>106-99-0</v>
      </c>
      <c r="B73" s="211" t="str">
        <f>IF(ISBLANK(ToxData!C73),"",ToxData!C73)</f>
        <v>1,3-Butadiene</v>
      </c>
      <c r="D73" s="61" t="str">
        <f>IF(ToxData!D73="","--",ToxData!D73)</f>
        <v>HI3</v>
      </c>
      <c r="E73" s="218">
        <f>IF(AND(ISNUMBER(ToxData!$BD73),$U73="N"),ToxData!$BD73/$V73,IF(ISNUMBER(ToxData!$BD73),ToxData!$BD73/ELAFr/$V73,"--"))</f>
        <v>3.3003300330033E-2</v>
      </c>
      <c r="F73" s="209">
        <f t="shared" si="7"/>
        <v>3.3000000000000002E-2</v>
      </c>
      <c r="G73" s="194">
        <f>IF(ISNUMBER(ToxData!BH73),(ToxData!BH73/$X73),"--")</f>
        <v>2</v>
      </c>
      <c r="H73" s="219">
        <f t="shared" si="8"/>
        <v>2</v>
      </c>
      <c r="I73" s="209">
        <f>IF(AND(ISNUMBER(ToxData!$BD73),$U73="N"),ToxData!$BD73*childNRAFc/$W73,IF(ISNUMBER(ToxData!$BD73),ToxData!$BD73*childNRAFc/ELAFnr/$W73,"--"))</f>
        <v>0.85808580858085803</v>
      </c>
      <c r="J73" s="209">
        <f t="shared" si="9"/>
        <v>0.86</v>
      </c>
      <c r="K73" s="194">
        <f>IF(ISNUMBER(ToxData!BH73),(ToxData!BH73/$Y73*childNRAFnc),"--")</f>
        <v>8.8000000000000007</v>
      </c>
      <c r="L73" s="219">
        <f t="shared" si="10"/>
        <v>8.8000000000000007</v>
      </c>
      <c r="M73" s="209">
        <f>IF(ISNUMBER(ToxData!$BD73),ToxData!$BD73*workNRAFc/$W73,"--")</f>
        <v>0.396039603960396</v>
      </c>
      <c r="N73" s="209">
        <f t="shared" si="11"/>
        <v>0.4</v>
      </c>
      <c r="O73" s="194">
        <f>IF(ISNUMBER(ToxData!BH73),(ToxData!BH73*workNRAFnc/Y73),"--")</f>
        <v>8.8000000000000007</v>
      </c>
      <c r="P73" s="219">
        <f t="shared" si="12"/>
        <v>8.8000000000000007</v>
      </c>
      <c r="Q73" s="262">
        <f>IF(ISNUMBER('TRV Table 3'!K73),('TRV Table 3'!K73),"--")</f>
        <v>660</v>
      </c>
      <c r="R73" s="263">
        <f t="shared" si="13"/>
        <v>660</v>
      </c>
      <c r="S73" s="220">
        <f>IF(ISBLANK(ToxData!AY73),"",ToxData!AY73)</f>
        <v>1</v>
      </c>
      <c r="T73" s="220">
        <f>IF(ISBLANK(ToxData!AZ73),"",ToxData!AZ73)</f>
        <v>1</v>
      </c>
      <c r="U73" s="223" t="str">
        <f>IF(ToxData!BQ73="","N","Y")</f>
        <v>N</v>
      </c>
      <c r="V73" s="223">
        <f>ToxData!BV73</f>
        <v>1</v>
      </c>
      <c r="W73" s="223">
        <f>ToxData!BW73</f>
        <v>1</v>
      </c>
      <c r="X73" s="223">
        <f>ToxData!BX73</f>
        <v>1</v>
      </c>
      <c r="Y73" s="223">
        <f>ToxData!BY73</f>
        <v>1</v>
      </c>
    </row>
    <row r="74" spans="1:25">
      <c r="A74" t="str">
        <f>IF(ISBLANK(ToxData!B74),"",ToxData!B74)</f>
        <v>78-93-3</v>
      </c>
      <c r="B74" s="211" t="str">
        <f>IF(ISBLANK(ToxData!C74),"",ToxData!C74)</f>
        <v>2-Butanone (Methyl ethyl ketone)</v>
      </c>
      <c r="D74" s="61" t="str">
        <f>IF(ToxData!D74="","--",ToxData!D74)</f>
        <v>HI3</v>
      </c>
      <c r="E74" s="218" t="str">
        <f>IF(AND(ISNUMBER(ToxData!$BD74),$U74="N"),ToxData!$BD74/$V74,IF(ISNUMBER(ToxData!$BD74),ToxData!$BD74/ELAFr/$V74,"--"))</f>
        <v>--</v>
      </c>
      <c r="F74" s="209" t="str">
        <f t="shared" si="7"/>
        <v>--</v>
      </c>
      <c r="G74" s="194">
        <f>IF(ISNUMBER(ToxData!BH74),(ToxData!BH74/$X74),"--")</f>
        <v>5000</v>
      </c>
      <c r="H74" s="219">
        <f t="shared" si="8"/>
        <v>5000</v>
      </c>
      <c r="I74" s="209" t="str">
        <f>IF(AND(ISNUMBER(ToxData!$BD74),$U74="N"),ToxData!$BD74*childNRAFc/$W74,IF(ISNUMBER(ToxData!$BD74),ToxData!$BD74*childNRAFc/ELAFnr/$W74,"--"))</f>
        <v>--</v>
      </c>
      <c r="J74" s="209" t="str">
        <f t="shared" si="9"/>
        <v>--</v>
      </c>
      <c r="K74" s="194">
        <f>IF(ISNUMBER(ToxData!BH74),(ToxData!BH74/$Y74*childNRAFnc),"--")</f>
        <v>22000</v>
      </c>
      <c r="L74" s="219">
        <f t="shared" si="10"/>
        <v>22000</v>
      </c>
      <c r="M74" s="209" t="str">
        <f>IF(ISNUMBER(ToxData!$BD74),ToxData!$BD74*workNRAFc/$W74,"--")</f>
        <v>--</v>
      </c>
      <c r="N74" s="209" t="str">
        <f t="shared" si="11"/>
        <v>--</v>
      </c>
      <c r="O74" s="194">
        <f>IF(ISNUMBER(ToxData!BH74),(ToxData!BH74*workNRAFnc/Y74),"--")</f>
        <v>22000</v>
      </c>
      <c r="P74" s="219">
        <f t="shared" si="12"/>
        <v>22000</v>
      </c>
      <c r="Q74" s="262">
        <f>IF(ISNUMBER('TRV Table 3'!K74),('TRV Table 3'!K74),"--")</f>
        <v>5000</v>
      </c>
      <c r="R74" s="263">
        <f t="shared" si="13"/>
        <v>5000</v>
      </c>
      <c r="S74" s="220">
        <f>IF(ISBLANK(ToxData!AY74),"",ToxData!AY74)</f>
        <v>1</v>
      </c>
      <c r="T74" s="220">
        <f>IF(ISBLANK(ToxData!AZ74),"",ToxData!AZ74)</f>
        <v>1</v>
      </c>
      <c r="U74" s="223" t="str">
        <f>IF(ToxData!BQ74="","N","Y")</f>
        <v>N</v>
      </c>
      <c r="V74" s="223">
        <f>ToxData!BV74</f>
        <v>1</v>
      </c>
      <c r="W74" s="223">
        <f>ToxData!BW74</f>
        <v>1</v>
      </c>
      <c r="X74" s="223">
        <f>ToxData!BX74</f>
        <v>1</v>
      </c>
      <c r="Y74" s="223">
        <f>ToxData!BY74</f>
        <v>1</v>
      </c>
    </row>
    <row r="75" spans="1:25" hidden="1">
      <c r="A75" t="str">
        <f>IF(ISBLANK(ToxData!B75),"",ToxData!B75)</f>
        <v>540-88-5</v>
      </c>
      <c r="B75" s="211" t="str">
        <f>IF(ISBLANK(ToxData!C75),"",ToxData!C75)</f>
        <v>t-Butyl acetate</v>
      </c>
      <c r="E75" s="218" t="str">
        <f>IF(AND(ISNUMBER(ToxData!$BD75),$U75="N"),ToxData!$BD75/$V75,IF(ISNUMBER(ToxData!$BD75),ToxData!$BD75/ELAFr/$V75,"--"))</f>
        <v>--</v>
      </c>
      <c r="F75" s="209" t="str">
        <f t="shared" si="7"/>
        <v>--</v>
      </c>
      <c r="G75" s="194" t="str">
        <f>IF(ISNUMBER(ToxData!BH75),(ToxData!BH75/$X75),"--")</f>
        <v>--</v>
      </c>
      <c r="H75" s="219" t="str">
        <f t="shared" si="8"/>
        <v>--</v>
      </c>
      <c r="I75" s="209" t="str">
        <f>IF(AND(ISNUMBER(ToxData!$BD75),$U75="N"),ToxData!$BD75*childNRAFc/$W75,IF(ISNUMBER(ToxData!$BD75),ToxData!$BD75*childNRAFc/ELAFnr/$W75,"--"))</f>
        <v>--</v>
      </c>
      <c r="J75" s="209" t="str">
        <f t="shared" si="9"/>
        <v>--</v>
      </c>
      <c r="K75" s="194" t="str">
        <f>IF(ISNUMBER(ToxData!BH75),(ToxData!BH75/$Y75*childNRAFnc),"--")</f>
        <v>--</v>
      </c>
      <c r="L75" s="219" t="str">
        <f t="shared" si="10"/>
        <v>--</v>
      </c>
      <c r="M75" s="209" t="str">
        <f>IF(ISNUMBER(ToxData!$BD75),ToxData!$BD75*workNRAFc/$W75,"--")</f>
        <v>--</v>
      </c>
      <c r="N75" s="209" t="str">
        <f t="shared" si="11"/>
        <v>--</v>
      </c>
      <c r="O75" s="194" t="str">
        <f>IF(ISNUMBER(ToxData!BH75),(ToxData!BH75*workNRAFnc/Y75),"--")</f>
        <v>--</v>
      </c>
      <c r="P75" s="219" t="str">
        <f t="shared" si="12"/>
        <v>--</v>
      </c>
      <c r="Q75" s="262" t="str">
        <f>IF(ISNUMBER('TRV Table 3'!K75),('TRV Table 3'!K75),"--")</f>
        <v>--</v>
      </c>
      <c r="R75" s="263" t="str">
        <f t="shared" si="13"/>
        <v>--</v>
      </c>
      <c r="S75" s="220" t="str">
        <f>IF(ISBLANK(ToxData!AY75),"",ToxData!AY75)</f>
        <v/>
      </c>
      <c r="T75" s="220" t="str">
        <f>IF(ISBLANK(ToxData!AZ75),"",ToxData!AZ75)</f>
        <v/>
      </c>
      <c r="U75" s="223" t="str">
        <f>IF(ToxData!BQ75="","N","Y")</f>
        <v>N</v>
      </c>
      <c r="V75" s="223">
        <f>ToxData!BV75</f>
        <v>1</v>
      </c>
      <c r="W75" s="223">
        <f>ToxData!BW75</f>
        <v>1</v>
      </c>
      <c r="X75" s="223">
        <f>ToxData!BX75</f>
        <v>1</v>
      </c>
      <c r="Y75" s="223">
        <f>ToxData!BY75</f>
        <v>1</v>
      </c>
    </row>
    <row r="76" spans="1:25" hidden="1">
      <c r="A76" t="str">
        <f>IF(ISBLANK(ToxData!B76),"",ToxData!B76)</f>
        <v>141-32-2</v>
      </c>
      <c r="B76" s="211" t="str">
        <f>IF(ISBLANK(ToxData!C76),"",ToxData!C76)</f>
        <v>Butyl acrylate</v>
      </c>
      <c r="E76" s="218" t="str">
        <f>IF(AND(ISNUMBER(ToxData!$BD76),$U76="N"),ToxData!$BD76/$V76,IF(ISNUMBER(ToxData!$BD76),ToxData!$BD76/ELAFr/$V76,"--"))</f>
        <v>--</v>
      </c>
      <c r="F76" s="209" t="str">
        <f t="shared" si="7"/>
        <v>--</v>
      </c>
      <c r="G76" s="194" t="str">
        <f>IF(ISNUMBER(ToxData!BH76),(ToxData!BH76/$X76),"--")</f>
        <v>--</v>
      </c>
      <c r="H76" s="219" t="str">
        <f t="shared" si="8"/>
        <v>--</v>
      </c>
      <c r="I76" s="209" t="str">
        <f>IF(AND(ISNUMBER(ToxData!$BD76),$U76="N"),ToxData!$BD76*childNRAFc/$W76,IF(ISNUMBER(ToxData!$BD76),ToxData!$BD76*childNRAFc/ELAFnr/$W76,"--"))</f>
        <v>--</v>
      </c>
      <c r="J76" s="209" t="str">
        <f t="shared" si="9"/>
        <v>--</v>
      </c>
      <c r="K76" s="194" t="str">
        <f>IF(ISNUMBER(ToxData!BH76),(ToxData!BH76/$Y76*childNRAFnc),"--")</f>
        <v>--</v>
      </c>
      <c r="L76" s="219" t="str">
        <f t="shared" si="10"/>
        <v>--</v>
      </c>
      <c r="M76" s="209" t="str">
        <f>IF(ISNUMBER(ToxData!$BD76),ToxData!$BD76*workNRAFc/$W76,"--")</f>
        <v>--</v>
      </c>
      <c r="N76" s="209" t="str">
        <f t="shared" si="11"/>
        <v>--</v>
      </c>
      <c r="O76" s="194" t="str">
        <f>IF(ISNUMBER(ToxData!BH76),(ToxData!BH76*workNRAFnc/Y76),"--")</f>
        <v>--</v>
      </c>
      <c r="P76" s="219" t="str">
        <f t="shared" si="12"/>
        <v>--</v>
      </c>
      <c r="Q76" s="262" t="str">
        <f>IF(ISNUMBER('TRV Table 3'!K76),('TRV Table 3'!K76),"--")</f>
        <v>--</v>
      </c>
      <c r="R76" s="263" t="str">
        <f t="shared" si="13"/>
        <v>--</v>
      </c>
      <c r="S76" s="220" t="str">
        <f>IF(ISBLANK(ToxData!AY76),"",ToxData!AY76)</f>
        <v/>
      </c>
      <c r="T76" s="220" t="str">
        <f>IF(ISBLANK(ToxData!AZ76),"",ToxData!AZ76)</f>
        <v/>
      </c>
      <c r="U76" s="223" t="str">
        <f>IF(ToxData!BQ76="","N","Y")</f>
        <v>N</v>
      </c>
      <c r="V76" s="223">
        <f>ToxData!BV76</f>
        <v>1</v>
      </c>
      <c r="W76" s="223">
        <f>ToxData!BW76</f>
        <v>1</v>
      </c>
      <c r="X76" s="223">
        <f>ToxData!BX76</f>
        <v>1</v>
      </c>
      <c r="Y76" s="223">
        <f>ToxData!BY76</f>
        <v>1</v>
      </c>
    </row>
    <row r="77" spans="1:25" hidden="1">
      <c r="A77" t="str">
        <f>IF(ISBLANK(ToxData!B77),"",ToxData!B77)</f>
        <v>71-36-3</v>
      </c>
      <c r="B77" s="211" t="str">
        <f>IF(ISBLANK(ToxData!C77),"",ToxData!C77)</f>
        <v>n-Butyl alcohol</v>
      </c>
      <c r="E77" s="218" t="str">
        <f>IF(AND(ISNUMBER(ToxData!$BD77),$U77="N"),ToxData!$BD77/$V77,IF(ISNUMBER(ToxData!$BD77),ToxData!$BD77/ELAFr/$V77,"--"))</f>
        <v>--</v>
      </c>
      <c r="F77" s="209" t="str">
        <f t="shared" si="7"/>
        <v>--</v>
      </c>
      <c r="G77" s="194" t="str">
        <f>IF(ISNUMBER(ToxData!BH77),(ToxData!BH77/$X77),"--")</f>
        <v>--</v>
      </c>
      <c r="H77" s="219" t="str">
        <f t="shared" si="8"/>
        <v>--</v>
      </c>
      <c r="I77" s="209" t="str">
        <f>IF(AND(ISNUMBER(ToxData!$BD77),$U77="N"),ToxData!$BD77*childNRAFc/$W77,IF(ISNUMBER(ToxData!$BD77),ToxData!$BD77*childNRAFc/ELAFnr/$W77,"--"))</f>
        <v>--</v>
      </c>
      <c r="J77" s="209" t="str">
        <f t="shared" si="9"/>
        <v>--</v>
      </c>
      <c r="K77" s="194" t="str">
        <f>IF(ISNUMBER(ToxData!BH77),(ToxData!BH77/$Y77*childNRAFnc),"--")</f>
        <v>--</v>
      </c>
      <c r="L77" s="219" t="str">
        <f t="shared" si="10"/>
        <v>--</v>
      </c>
      <c r="M77" s="209" t="str">
        <f>IF(ISNUMBER(ToxData!$BD77),ToxData!$BD77*workNRAFc/$W77,"--")</f>
        <v>--</v>
      </c>
      <c r="N77" s="209" t="str">
        <f t="shared" si="11"/>
        <v>--</v>
      </c>
      <c r="O77" s="194" t="str">
        <f>IF(ISNUMBER(ToxData!BH77),(ToxData!BH77*workNRAFnc/Y77),"--")</f>
        <v>--</v>
      </c>
      <c r="P77" s="219" t="str">
        <f t="shared" si="12"/>
        <v>--</v>
      </c>
      <c r="Q77" s="262" t="str">
        <f>IF(ISNUMBER('TRV Table 3'!K77),('TRV Table 3'!K77),"--")</f>
        <v>--</v>
      </c>
      <c r="R77" s="263" t="str">
        <f t="shared" si="13"/>
        <v>--</v>
      </c>
      <c r="S77" s="220" t="str">
        <f>IF(ISBLANK(ToxData!AY77),"",ToxData!AY77)</f>
        <v/>
      </c>
      <c r="T77" s="220" t="str">
        <f>IF(ISBLANK(ToxData!AZ77),"",ToxData!AZ77)</f>
        <v/>
      </c>
      <c r="U77" s="223" t="str">
        <f>IF(ToxData!BQ77="","N","Y")</f>
        <v>N</v>
      </c>
      <c r="V77" s="223">
        <f>ToxData!BV77</f>
        <v>1</v>
      </c>
      <c r="W77" s="223">
        <f>ToxData!BW77</f>
        <v>1</v>
      </c>
      <c r="X77" s="223">
        <f>ToxData!BX77</f>
        <v>1</v>
      </c>
      <c r="Y77" s="223">
        <f>ToxData!BY77</f>
        <v>1</v>
      </c>
    </row>
    <row r="78" spans="1:25">
      <c r="A78" t="str">
        <f>IF(ISBLANK(ToxData!B78),"",ToxData!B78)</f>
        <v>78-92-2</v>
      </c>
      <c r="B78" s="211" t="str">
        <f>IF(ISBLANK(ToxData!C78),"",ToxData!C78)</f>
        <v>sec-Butyl alcohol</v>
      </c>
      <c r="D78" s="61" t="str">
        <f>IF(ToxData!D78="","--",ToxData!D78)</f>
        <v>HI3</v>
      </c>
      <c r="E78" s="218" t="str">
        <f>IF(AND(ISNUMBER(ToxData!$BD78),$U78="N"),ToxData!$BD78/$V78,IF(ISNUMBER(ToxData!$BD78),ToxData!$BD78/ELAFr/$V78,"--"))</f>
        <v>--</v>
      </c>
      <c r="F78" s="209" t="str">
        <f t="shared" si="7"/>
        <v>--</v>
      </c>
      <c r="G78" s="194">
        <f>IF(ISNUMBER(ToxData!BH78),(ToxData!BH78/$X78),"--")</f>
        <v>30000</v>
      </c>
      <c r="H78" s="219">
        <f t="shared" si="8"/>
        <v>30000</v>
      </c>
      <c r="I78" s="209" t="str">
        <f>IF(AND(ISNUMBER(ToxData!$BD78),$U78="N"),ToxData!$BD78*childNRAFc/$W78,IF(ISNUMBER(ToxData!$BD78),ToxData!$BD78*childNRAFc/ELAFnr/$W78,"--"))</f>
        <v>--</v>
      </c>
      <c r="J78" s="209" t="str">
        <f t="shared" si="9"/>
        <v>--</v>
      </c>
      <c r="K78" s="194">
        <f>IF(ISNUMBER(ToxData!BH78),(ToxData!BH78/$Y78*childNRAFnc),"--")</f>
        <v>132000</v>
      </c>
      <c r="L78" s="219">
        <f t="shared" si="10"/>
        <v>130000</v>
      </c>
      <c r="M78" s="209" t="str">
        <f>IF(ISNUMBER(ToxData!$BD78),ToxData!$BD78*workNRAFc/$W78,"--")</f>
        <v>--</v>
      </c>
      <c r="N78" s="209" t="str">
        <f t="shared" si="11"/>
        <v>--</v>
      </c>
      <c r="O78" s="194">
        <f>IF(ISNUMBER(ToxData!BH78),(ToxData!BH78*workNRAFnc/Y78),"--")</f>
        <v>132000</v>
      </c>
      <c r="P78" s="219">
        <f t="shared" si="12"/>
        <v>130000</v>
      </c>
      <c r="Q78" s="262" t="str">
        <f>IF(ISNUMBER('TRV Table 3'!K78),('TRV Table 3'!K78),"--")</f>
        <v>--</v>
      </c>
      <c r="R78" s="263" t="str">
        <f t="shared" si="13"/>
        <v>--</v>
      </c>
      <c r="S78" s="220">
        <f>IF(ISBLANK(ToxData!AY78),"",ToxData!AY78)</f>
        <v>1</v>
      </c>
      <c r="T78" s="220">
        <f>IF(ISBLANK(ToxData!AZ78),"",ToxData!AZ78)</f>
        <v>1</v>
      </c>
      <c r="U78" s="223" t="str">
        <f>IF(ToxData!BQ78="","N","Y")</f>
        <v>N</v>
      </c>
      <c r="V78" s="223">
        <f>ToxData!BV78</f>
        <v>1</v>
      </c>
      <c r="W78" s="223">
        <f>ToxData!BW78</f>
        <v>1</v>
      </c>
      <c r="X78" s="223">
        <f>ToxData!BX78</f>
        <v>1</v>
      </c>
      <c r="Y78" s="223">
        <f>ToxData!BY78</f>
        <v>1</v>
      </c>
    </row>
    <row r="79" spans="1:25" hidden="1">
      <c r="A79" t="str">
        <f>IF(ISBLANK(ToxData!B79),"",ToxData!B79)</f>
        <v>75-65-0</v>
      </c>
      <c r="B79" s="211" t="str">
        <f>IF(ISBLANK(ToxData!C79),"",ToxData!C79)</f>
        <v>tert-Butyl alcohol</v>
      </c>
      <c r="E79" s="218" t="str">
        <f>IF(AND(ISNUMBER(ToxData!$BD79),$U79="N"),ToxData!$BD79/$V79,IF(ISNUMBER(ToxData!$BD79),ToxData!$BD79/ELAFr/$V79,"--"))</f>
        <v>--</v>
      </c>
      <c r="F79" s="209" t="str">
        <f t="shared" si="7"/>
        <v>--</v>
      </c>
      <c r="G79" s="194" t="str">
        <f>IF(ISNUMBER(ToxData!BH79),(ToxData!BH79/$X79),"--")</f>
        <v>--</v>
      </c>
      <c r="H79" s="219" t="str">
        <f t="shared" si="8"/>
        <v>--</v>
      </c>
      <c r="I79" s="209" t="str">
        <f>IF(AND(ISNUMBER(ToxData!$BD79),$U79="N"),ToxData!$BD79*childNRAFc/$W79,IF(ISNUMBER(ToxData!$BD79),ToxData!$BD79*childNRAFc/ELAFnr/$W79,"--"))</f>
        <v>--</v>
      </c>
      <c r="J79" s="209" t="str">
        <f t="shared" si="9"/>
        <v>--</v>
      </c>
      <c r="K79" s="194" t="str">
        <f>IF(ISNUMBER(ToxData!BH79),(ToxData!BH79/$Y79*childNRAFnc),"--")</f>
        <v>--</v>
      </c>
      <c r="L79" s="219" t="str">
        <f t="shared" si="10"/>
        <v>--</v>
      </c>
      <c r="M79" s="209" t="str">
        <f>IF(ISNUMBER(ToxData!$BD79),ToxData!$BD79*workNRAFc/$W79,"--")</f>
        <v>--</v>
      </c>
      <c r="N79" s="209" t="str">
        <f t="shared" si="11"/>
        <v>--</v>
      </c>
      <c r="O79" s="194" t="str">
        <f>IF(ISNUMBER(ToxData!BH79),(ToxData!BH79*workNRAFnc/Y79),"--")</f>
        <v>--</v>
      </c>
      <c r="P79" s="219" t="str">
        <f t="shared" si="12"/>
        <v>--</v>
      </c>
      <c r="Q79" s="262" t="str">
        <f>IF(ISNUMBER('TRV Table 3'!K79),('TRV Table 3'!K79),"--")</f>
        <v>--</v>
      </c>
      <c r="R79" s="263" t="str">
        <f t="shared" si="13"/>
        <v>--</v>
      </c>
      <c r="S79" s="220" t="str">
        <f>IF(ISBLANK(ToxData!AY79),"",ToxData!AY79)</f>
        <v/>
      </c>
      <c r="T79" s="220" t="str">
        <f>IF(ISBLANK(ToxData!AZ79),"",ToxData!AZ79)</f>
        <v/>
      </c>
      <c r="U79" s="223" t="str">
        <f>IF(ToxData!BQ79="","N","Y")</f>
        <v>N</v>
      </c>
      <c r="V79" s="223">
        <f>ToxData!BV79</f>
        <v>1</v>
      </c>
      <c r="W79" s="223">
        <f>ToxData!BW79</f>
        <v>1</v>
      </c>
      <c r="X79" s="223">
        <f>ToxData!BX79</f>
        <v>1</v>
      </c>
      <c r="Y79" s="223">
        <f>ToxData!BY79</f>
        <v>1</v>
      </c>
    </row>
    <row r="80" spans="1:25" hidden="1">
      <c r="A80" t="str">
        <f>IF(ISBLANK(ToxData!B80),"",ToxData!B80)</f>
        <v>85-68-7</v>
      </c>
      <c r="B80" s="211" t="str">
        <f>IF(ISBLANK(ToxData!C80),"",ToxData!C80)</f>
        <v>Butyl benzyl phthalate</v>
      </c>
      <c r="E80" s="218" t="str">
        <f>IF(AND(ISNUMBER(ToxData!$BD80),$U80="N"),ToxData!$BD80/$V80,IF(ISNUMBER(ToxData!$BD80),ToxData!$BD80/ELAFr/$V80,"--"))</f>
        <v>--</v>
      </c>
      <c r="F80" s="209" t="str">
        <f t="shared" si="7"/>
        <v>--</v>
      </c>
      <c r="G80" s="194" t="str">
        <f>IF(ISNUMBER(ToxData!BH80),(ToxData!BH80/$X80),"--")</f>
        <v>--</v>
      </c>
      <c r="H80" s="219" t="str">
        <f t="shared" si="8"/>
        <v>--</v>
      </c>
      <c r="I80" s="209" t="str">
        <f>IF(AND(ISNUMBER(ToxData!$BD80),$U80="N"),ToxData!$BD80*childNRAFc/$W80,IF(ISNUMBER(ToxData!$BD80),ToxData!$BD80*childNRAFc/ELAFnr/$W80,"--"))</f>
        <v>--</v>
      </c>
      <c r="J80" s="209" t="str">
        <f t="shared" si="9"/>
        <v>--</v>
      </c>
      <c r="K80" s="194" t="str">
        <f>IF(ISNUMBER(ToxData!BH80),(ToxData!BH80/$Y80*childNRAFnc),"--")</f>
        <v>--</v>
      </c>
      <c r="L80" s="219" t="str">
        <f t="shared" si="10"/>
        <v>--</v>
      </c>
      <c r="M80" s="209" t="str">
        <f>IF(ISNUMBER(ToxData!$BD80),ToxData!$BD80*workNRAFc/$W80,"--")</f>
        <v>--</v>
      </c>
      <c r="N80" s="209" t="str">
        <f t="shared" si="11"/>
        <v>--</v>
      </c>
      <c r="O80" s="194" t="str">
        <f>IF(ISNUMBER(ToxData!BH80),(ToxData!BH80*workNRAFnc/Y80),"--")</f>
        <v>--</v>
      </c>
      <c r="P80" s="219" t="str">
        <f t="shared" si="12"/>
        <v>--</v>
      </c>
      <c r="Q80" s="262" t="str">
        <f>IF(ISNUMBER('TRV Table 3'!K80),('TRV Table 3'!K80),"--")</f>
        <v>--</v>
      </c>
      <c r="R80" s="263" t="str">
        <f t="shared" si="13"/>
        <v>--</v>
      </c>
      <c r="S80" s="220" t="str">
        <f>IF(ISBLANK(ToxData!AY80),"",ToxData!AY80)</f>
        <v/>
      </c>
      <c r="T80" s="220" t="str">
        <f>IF(ISBLANK(ToxData!AZ80),"",ToxData!AZ80)</f>
        <v/>
      </c>
      <c r="U80" s="223" t="str">
        <f>IF(ToxData!BQ80="","N","Y")</f>
        <v>N</v>
      </c>
      <c r="V80" s="223">
        <f>ToxData!BV80</f>
        <v>1</v>
      </c>
      <c r="W80" s="223">
        <f>ToxData!BW80</f>
        <v>1</v>
      </c>
      <c r="X80" s="223">
        <f>ToxData!BX80</f>
        <v>1</v>
      </c>
      <c r="Y80" s="223">
        <f>ToxData!BY80</f>
        <v>1</v>
      </c>
    </row>
    <row r="81" spans="1:25" hidden="1">
      <c r="A81" t="str">
        <f>IF(ISBLANK(ToxData!B81),"",ToxData!B81)</f>
        <v>25013-16-5</v>
      </c>
      <c r="B81" s="211" t="str">
        <f>IF(ISBLANK(ToxData!C81),"",ToxData!C81)</f>
        <v>Butylated hydroxyanisole</v>
      </c>
      <c r="E81" s="218" t="str">
        <f>IF(AND(ISNUMBER(ToxData!$BD81),$U81="N"),ToxData!$BD81/$V81,IF(ISNUMBER(ToxData!$BD81),ToxData!$BD81/ELAFr/$V81,"--"))</f>
        <v>--</v>
      </c>
      <c r="F81" s="209" t="str">
        <f t="shared" si="7"/>
        <v>--</v>
      </c>
      <c r="G81" s="194" t="str">
        <f>IF(ISNUMBER(ToxData!BH81),(ToxData!BH81/$X81),"--")</f>
        <v>--</v>
      </c>
      <c r="H81" s="219" t="str">
        <f t="shared" si="8"/>
        <v>--</v>
      </c>
      <c r="I81" s="209" t="str">
        <f>IF(AND(ISNUMBER(ToxData!$BD81),$U81="N"),ToxData!$BD81*childNRAFc/$W81,IF(ISNUMBER(ToxData!$BD81),ToxData!$BD81*childNRAFc/ELAFnr/$W81,"--"))</f>
        <v>--</v>
      </c>
      <c r="J81" s="209" t="str">
        <f t="shared" si="9"/>
        <v>--</v>
      </c>
      <c r="K81" s="194" t="str">
        <f>IF(ISNUMBER(ToxData!BH81),(ToxData!BH81/$Y81*childNRAFnc),"--")</f>
        <v>--</v>
      </c>
      <c r="L81" s="219" t="str">
        <f t="shared" si="10"/>
        <v>--</v>
      </c>
      <c r="M81" s="209" t="str">
        <f>IF(ISNUMBER(ToxData!$BD81),ToxData!$BD81*workNRAFc/$W81,"--")</f>
        <v>--</v>
      </c>
      <c r="N81" s="209" t="str">
        <f t="shared" si="11"/>
        <v>--</v>
      </c>
      <c r="O81" s="194" t="str">
        <f>IF(ISNUMBER(ToxData!BH81),(ToxData!BH81*workNRAFnc/Y81),"--")</f>
        <v>--</v>
      </c>
      <c r="P81" s="219" t="str">
        <f t="shared" si="12"/>
        <v>--</v>
      </c>
      <c r="Q81" s="262" t="str">
        <f>IF(ISNUMBER('TRV Table 3'!K81),('TRV Table 3'!K81),"--")</f>
        <v>--</v>
      </c>
      <c r="R81" s="263" t="str">
        <f t="shared" si="13"/>
        <v>--</v>
      </c>
      <c r="S81" s="220" t="str">
        <f>IF(ISBLANK(ToxData!AY81),"",ToxData!AY81)</f>
        <v/>
      </c>
      <c r="T81" s="220" t="str">
        <f>IF(ISBLANK(ToxData!AZ81),"",ToxData!AZ81)</f>
        <v/>
      </c>
      <c r="U81" s="223" t="str">
        <f>IF(ToxData!BQ81="","N","Y")</f>
        <v>N</v>
      </c>
      <c r="V81" s="223">
        <f>ToxData!BV81</f>
        <v>1</v>
      </c>
      <c r="W81" s="223">
        <f>ToxData!BW81</f>
        <v>1</v>
      </c>
      <c r="X81" s="223">
        <f>ToxData!BX81</f>
        <v>1</v>
      </c>
      <c r="Y81" s="223">
        <f>ToxData!BY81</f>
        <v>1</v>
      </c>
    </row>
    <row r="82" spans="1:25" hidden="1">
      <c r="A82" t="str">
        <f>IF(ISBLANK(ToxData!B82),"",ToxData!B82)</f>
        <v>3068-88-0</v>
      </c>
      <c r="B82" s="211" t="str">
        <f>IF(ISBLANK(ToxData!C82),"",ToxData!C82)</f>
        <v>beta-Butyrolactone</v>
      </c>
      <c r="E82" s="218" t="str">
        <f>IF(AND(ISNUMBER(ToxData!$BD82),$U82="N"),ToxData!$BD82/$V82,IF(ISNUMBER(ToxData!$BD82),ToxData!$BD82/ELAFr/$V82,"--"))</f>
        <v>--</v>
      </c>
      <c r="F82" s="209" t="str">
        <f t="shared" si="7"/>
        <v>--</v>
      </c>
      <c r="G82" s="194" t="str">
        <f>IF(ISNUMBER(ToxData!BH82),(ToxData!BH82/$X82),"--")</f>
        <v>--</v>
      </c>
      <c r="H82" s="219" t="str">
        <f t="shared" si="8"/>
        <v>--</v>
      </c>
      <c r="I82" s="209" t="str">
        <f>IF(AND(ISNUMBER(ToxData!$BD82),$U82="N"),ToxData!$BD82*childNRAFc/$W82,IF(ISNUMBER(ToxData!$BD82),ToxData!$BD82*childNRAFc/ELAFnr/$W82,"--"))</f>
        <v>--</v>
      </c>
      <c r="J82" s="209" t="str">
        <f t="shared" si="9"/>
        <v>--</v>
      </c>
      <c r="K82" s="194" t="str">
        <f>IF(ISNUMBER(ToxData!BH82),(ToxData!BH82/$Y82*childNRAFnc),"--")</f>
        <v>--</v>
      </c>
      <c r="L82" s="219" t="str">
        <f t="shared" si="10"/>
        <v>--</v>
      </c>
      <c r="M82" s="209" t="str">
        <f>IF(ISNUMBER(ToxData!$BD82),ToxData!$BD82*workNRAFc/$W82,"--")</f>
        <v>--</v>
      </c>
      <c r="N82" s="209" t="str">
        <f t="shared" si="11"/>
        <v>--</v>
      </c>
      <c r="O82" s="194" t="str">
        <f>IF(ISNUMBER(ToxData!BH82),(ToxData!BH82*workNRAFnc/Y82),"--")</f>
        <v>--</v>
      </c>
      <c r="P82" s="219" t="str">
        <f t="shared" si="12"/>
        <v>--</v>
      </c>
      <c r="Q82" s="262" t="str">
        <f>IF(ISNUMBER('TRV Table 3'!K82),('TRV Table 3'!K82),"--")</f>
        <v>--</v>
      </c>
      <c r="R82" s="263" t="str">
        <f t="shared" si="13"/>
        <v>--</v>
      </c>
      <c r="S82" s="220" t="str">
        <f>IF(ISBLANK(ToxData!AY82),"",ToxData!AY82)</f>
        <v/>
      </c>
      <c r="T82" s="220" t="str">
        <f>IF(ISBLANK(ToxData!AZ82),"",ToxData!AZ82)</f>
        <v/>
      </c>
      <c r="U82" s="223" t="str">
        <f>IF(ToxData!BQ82="","N","Y")</f>
        <v>N</v>
      </c>
      <c r="V82" s="223">
        <f>ToxData!BV82</f>
        <v>1</v>
      </c>
      <c r="W82" s="223">
        <f>ToxData!BW82</f>
        <v>1</v>
      </c>
      <c r="X82" s="223">
        <f>ToxData!BX82</f>
        <v>1</v>
      </c>
      <c r="Y82" s="223">
        <f>ToxData!BY82</f>
        <v>1</v>
      </c>
    </row>
    <row r="83" spans="1:25">
      <c r="A83" t="str">
        <f>IF(ISBLANK(ToxData!B83),"",ToxData!B83)</f>
        <v>7440-43-9</v>
      </c>
      <c r="B83" s="211" t="str">
        <f>IF(ISBLANK(ToxData!C83),"",ToxData!C83)</f>
        <v>Cadmium and compounds</v>
      </c>
      <c r="C83" s="61" t="s">
        <v>1320</v>
      </c>
      <c r="D83" s="61" t="str">
        <f>IF(ToxData!D83="","--",ToxData!D83)</f>
        <v>HI3</v>
      </c>
      <c r="E83" s="218">
        <f>IF(AND(ISNUMBER(ToxData!$BD83),$U83="N"),ToxData!$BD83/$V83,IF(ISNUMBER(ToxData!$BD83),ToxData!$BD83/ELAFr/$V83,"--"))</f>
        <v>5.5555555555555556E-4</v>
      </c>
      <c r="F83" s="209">
        <f t="shared" si="7"/>
        <v>5.5999999999999995E-4</v>
      </c>
      <c r="G83" s="194">
        <f>IF(ISNUMBER(ToxData!BH83),(ToxData!BH83/$X83),"--")</f>
        <v>5.0000000000000001E-3</v>
      </c>
      <c r="H83" s="219">
        <f t="shared" si="8"/>
        <v>5.0000000000000001E-3</v>
      </c>
      <c r="I83" s="209">
        <f>IF(AND(ISNUMBER(ToxData!$BD83),$U83="N"),ToxData!$BD83*childNRAFc/$W83,IF(ISNUMBER(ToxData!$BD83),ToxData!$BD83*childNRAFc/ELAFnr/$W83,"--"))</f>
        <v>1.4444444444444444E-2</v>
      </c>
      <c r="J83" s="209">
        <f t="shared" si="9"/>
        <v>1.4E-2</v>
      </c>
      <c r="K83" s="194">
        <f>IF(ISNUMBER(ToxData!BH83),(ToxData!BH83/$Y83*childNRAFnc),"--")</f>
        <v>3.6666666666666667E-2</v>
      </c>
      <c r="L83" s="219">
        <f t="shared" si="10"/>
        <v>3.6999999999999998E-2</v>
      </c>
      <c r="M83" s="209">
        <f>IF(ISNUMBER(ToxData!$BD83),ToxData!$BD83*workNRAFc/$W83,"--")</f>
        <v>6.6666666666666662E-3</v>
      </c>
      <c r="N83" s="209">
        <f t="shared" si="11"/>
        <v>6.7000000000000002E-3</v>
      </c>
      <c r="O83" s="194">
        <f>IF(ISNUMBER(ToxData!BH83),(ToxData!BH83*workNRAFnc/Y83),"--")</f>
        <v>3.6666666666666674E-2</v>
      </c>
      <c r="P83" s="219">
        <f t="shared" si="12"/>
        <v>3.6999999999999998E-2</v>
      </c>
      <c r="Q83" s="262">
        <f>IF(ISNUMBER('TRV Table 3'!K83),('TRV Table 3'!K83),"--")</f>
        <v>0.03</v>
      </c>
      <c r="R83" s="263">
        <f t="shared" si="13"/>
        <v>0.03</v>
      </c>
      <c r="S83" s="220">
        <f>IF(ISBLANK(ToxData!AY83),"",ToxData!AY83)</f>
        <v>1</v>
      </c>
      <c r="T83" s="220">
        <f>IF(ISBLANK(ToxData!AZ83),"",ToxData!AZ83)</f>
        <v>1</v>
      </c>
      <c r="U83" s="223" t="str">
        <f>IF(ToxData!BQ83="","N","Y")</f>
        <v>N</v>
      </c>
      <c r="V83" s="223">
        <f>ToxData!BV83</f>
        <v>1</v>
      </c>
      <c r="W83" s="223">
        <f>ToxData!BW83</f>
        <v>1</v>
      </c>
      <c r="X83" s="223">
        <f>ToxData!BX83</f>
        <v>2</v>
      </c>
      <c r="Y83" s="223">
        <f>ToxData!BY83</f>
        <v>1.2</v>
      </c>
    </row>
    <row r="84" spans="1:25" hidden="1">
      <c r="A84" t="str">
        <f>IF(ISBLANK(ToxData!B84),"",ToxData!B84)</f>
        <v>156-62-7</v>
      </c>
      <c r="B84" s="211" t="str">
        <f>IF(ISBLANK(ToxData!C84),"",ToxData!C84)</f>
        <v>Calcium cyanamide</v>
      </c>
      <c r="E84" s="218" t="str">
        <f>IF(AND(ISNUMBER(ToxData!$BD84),$U84="N"),ToxData!$BD84/$V84,IF(ISNUMBER(ToxData!$BD84),ToxData!$BD84/ELAFr/$V84,"--"))</f>
        <v>--</v>
      </c>
      <c r="F84" s="209" t="str">
        <f t="shared" si="7"/>
        <v>--</v>
      </c>
      <c r="G84" s="194" t="str">
        <f>IF(ISNUMBER(ToxData!BH84),(ToxData!BH84/$X84),"--")</f>
        <v>--</v>
      </c>
      <c r="H84" s="219" t="str">
        <f t="shared" si="8"/>
        <v>--</v>
      </c>
      <c r="I84" s="209" t="str">
        <f>IF(AND(ISNUMBER(ToxData!$BD84),$U84="N"),ToxData!$BD84*childNRAFc/$W84,IF(ISNUMBER(ToxData!$BD84),ToxData!$BD84*childNRAFc/ELAFnr/$W84,"--"))</f>
        <v>--</v>
      </c>
      <c r="J84" s="209" t="str">
        <f t="shared" si="9"/>
        <v>--</v>
      </c>
      <c r="K84" s="194" t="str">
        <f>IF(ISNUMBER(ToxData!BH84),(ToxData!BH84/$Y84*childNRAFnc),"--")</f>
        <v>--</v>
      </c>
      <c r="L84" s="219" t="str">
        <f t="shared" si="10"/>
        <v>--</v>
      </c>
      <c r="M84" s="209" t="str">
        <f>IF(ISNUMBER(ToxData!$BD84),ToxData!$BD84*workNRAFc/$W84,"--")</f>
        <v>--</v>
      </c>
      <c r="N84" s="209" t="str">
        <f t="shared" si="11"/>
        <v>--</v>
      </c>
      <c r="O84" s="194" t="str">
        <f>IF(ISNUMBER(ToxData!BH84),(ToxData!BH84*workNRAFnc/Y84),"--")</f>
        <v>--</v>
      </c>
      <c r="P84" s="219" t="str">
        <f t="shared" si="12"/>
        <v>--</v>
      </c>
      <c r="Q84" s="262" t="str">
        <f>IF(ISNUMBER('TRV Table 3'!K84),('TRV Table 3'!K84),"--")</f>
        <v>--</v>
      </c>
      <c r="R84" s="263" t="str">
        <f t="shared" si="13"/>
        <v>--</v>
      </c>
      <c r="S84" s="220" t="str">
        <f>IF(ISBLANK(ToxData!AY84),"",ToxData!AY84)</f>
        <v/>
      </c>
      <c r="T84" s="220" t="str">
        <f>IF(ISBLANK(ToxData!AZ84),"",ToxData!AZ84)</f>
        <v/>
      </c>
      <c r="U84" s="223" t="str">
        <f>IF(ToxData!BQ84="","N","Y")</f>
        <v>N</v>
      </c>
      <c r="V84" s="223">
        <f>ToxData!BV84</f>
        <v>1</v>
      </c>
      <c r="W84" s="223">
        <f>ToxData!BW84</f>
        <v>1</v>
      </c>
      <c r="X84" s="223">
        <f>ToxData!BX84</f>
        <v>1</v>
      </c>
      <c r="Y84" s="223">
        <f>ToxData!BY84</f>
        <v>1</v>
      </c>
    </row>
    <row r="85" spans="1:25">
      <c r="A85" t="str">
        <f>IF(ISBLANK(ToxData!B85),"",ToxData!B85)</f>
        <v>105-60-2</v>
      </c>
      <c r="B85" s="211" t="str">
        <f>IF(ISBLANK(ToxData!C85),"",ToxData!C85)</f>
        <v>Caprolactam</v>
      </c>
      <c r="D85" s="61" t="str">
        <f>IF(ToxData!D85="","--",ToxData!D85)</f>
        <v>HI3</v>
      </c>
      <c r="E85" s="218" t="str">
        <f>IF(AND(ISNUMBER(ToxData!$BD85),$U85="N"),ToxData!$BD85/$V85,IF(ISNUMBER(ToxData!$BD85),ToxData!$BD85/ELAFr/$V85,"--"))</f>
        <v>--</v>
      </c>
      <c r="F85" s="209" t="str">
        <f t="shared" si="7"/>
        <v>--</v>
      </c>
      <c r="G85" s="194">
        <f>IF(ISNUMBER(ToxData!BH85),(ToxData!BH85/$X85),"--")</f>
        <v>2.2000000000000002</v>
      </c>
      <c r="H85" s="219">
        <f t="shared" si="8"/>
        <v>2.2000000000000002</v>
      </c>
      <c r="I85" s="209" t="str">
        <f>IF(AND(ISNUMBER(ToxData!$BD85),$U85="N"),ToxData!$BD85*childNRAFc/$W85,IF(ISNUMBER(ToxData!$BD85),ToxData!$BD85*childNRAFc/ELAFnr/$W85,"--"))</f>
        <v>--</v>
      </c>
      <c r="J85" s="209" t="str">
        <f t="shared" si="9"/>
        <v>--</v>
      </c>
      <c r="K85" s="194">
        <f>IF(ISNUMBER(ToxData!BH85),(ToxData!BH85/$Y85*childNRAFnc),"--")</f>
        <v>9.6800000000000015</v>
      </c>
      <c r="L85" s="219">
        <f t="shared" si="10"/>
        <v>9.6999999999999993</v>
      </c>
      <c r="M85" s="209" t="str">
        <f>IF(ISNUMBER(ToxData!$BD85),ToxData!$BD85*workNRAFc/$W85,"--")</f>
        <v>--</v>
      </c>
      <c r="N85" s="209" t="str">
        <f t="shared" si="11"/>
        <v>--</v>
      </c>
      <c r="O85" s="194">
        <f>IF(ISNUMBER(ToxData!BH85),(ToxData!BH85*workNRAFnc/Y85),"--")</f>
        <v>9.6800000000000015</v>
      </c>
      <c r="P85" s="219">
        <f t="shared" si="12"/>
        <v>9.6999999999999993</v>
      </c>
      <c r="Q85" s="262">
        <f>IF(ISNUMBER('TRV Table 3'!K85),('TRV Table 3'!K85),"--")</f>
        <v>50</v>
      </c>
      <c r="R85" s="263">
        <f t="shared" si="13"/>
        <v>50</v>
      </c>
      <c r="S85" s="220">
        <f>IF(ISBLANK(ToxData!AY85),"",ToxData!AY85)</f>
        <v>1</v>
      </c>
      <c r="T85" s="220">
        <f>IF(ISBLANK(ToxData!AZ85),"",ToxData!AZ85)</f>
        <v>1</v>
      </c>
      <c r="U85" s="223" t="str">
        <f>IF(ToxData!BQ85="","N","Y")</f>
        <v>N</v>
      </c>
      <c r="V85" s="223">
        <f>ToxData!BV85</f>
        <v>1</v>
      </c>
      <c r="W85" s="223">
        <f>ToxData!BW85</f>
        <v>1</v>
      </c>
      <c r="X85" s="223">
        <f>ToxData!BX85</f>
        <v>1</v>
      </c>
      <c r="Y85" s="223">
        <f>ToxData!BY85</f>
        <v>1</v>
      </c>
    </row>
    <row r="86" spans="1:25" hidden="1">
      <c r="A86" t="str">
        <f>IF(ISBLANK(ToxData!B86),"",ToxData!B86)</f>
        <v>2425-06-1</v>
      </c>
      <c r="B86" s="211" t="str">
        <f>IF(ISBLANK(ToxData!C86),"",ToxData!C86)</f>
        <v>Captafol</v>
      </c>
      <c r="E86" s="218" t="str">
        <f>IF(AND(ISNUMBER(ToxData!$BD86),$U86="N"),ToxData!$BD86/$V86,IF(ISNUMBER(ToxData!$BD86),ToxData!$BD86/ELAFr/$V86,"--"))</f>
        <v>--</v>
      </c>
      <c r="F86" s="209" t="str">
        <f t="shared" si="7"/>
        <v>--</v>
      </c>
      <c r="G86" s="194" t="str">
        <f>IF(ISNUMBER(ToxData!BH86),(ToxData!BH86/$X86),"--")</f>
        <v>--</v>
      </c>
      <c r="H86" s="219" t="str">
        <f t="shared" si="8"/>
        <v>--</v>
      </c>
      <c r="I86" s="209" t="str">
        <f>IF(AND(ISNUMBER(ToxData!$BD86),$U86="N"),ToxData!$BD86*childNRAFc/$W86,IF(ISNUMBER(ToxData!$BD86),ToxData!$BD86*childNRAFc/ELAFnr/$W86,"--"))</f>
        <v>--</v>
      </c>
      <c r="J86" s="209" t="str">
        <f t="shared" si="9"/>
        <v>--</v>
      </c>
      <c r="K86" s="194" t="str">
        <f>IF(ISNUMBER(ToxData!BH86),(ToxData!BH86/$Y86*childNRAFnc),"--")</f>
        <v>--</v>
      </c>
      <c r="L86" s="219" t="str">
        <f t="shared" si="10"/>
        <v>--</v>
      </c>
      <c r="M86" s="209" t="str">
        <f>IF(ISNUMBER(ToxData!$BD86),ToxData!$BD86*workNRAFc/$W86,"--")</f>
        <v>--</v>
      </c>
      <c r="N86" s="209" t="str">
        <f t="shared" si="11"/>
        <v>--</v>
      </c>
      <c r="O86" s="194" t="str">
        <f>IF(ISNUMBER(ToxData!BH86),(ToxData!BH86*workNRAFnc/Y86),"--")</f>
        <v>--</v>
      </c>
      <c r="P86" s="219" t="str">
        <f t="shared" si="12"/>
        <v>--</v>
      </c>
      <c r="Q86" s="262" t="str">
        <f>IF(ISNUMBER('TRV Table 3'!K86),('TRV Table 3'!K86),"--")</f>
        <v>--</v>
      </c>
      <c r="R86" s="263" t="str">
        <f t="shared" si="13"/>
        <v>--</v>
      </c>
      <c r="S86" s="220" t="str">
        <f>IF(ISBLANK(ToxData!AY86),"",ToxData!AY86)</f>
        <v/>
      </c>
      <c r="T86" s="220" t="str">
        <f>IF(ISBLANK(ToxData!AZ86),"",ToxData!AZ86)</f>
        <v/>
      </c>
      <c r="U86" s="223" t="str">
        <f>IF(ToxData!BQ86="","N","Y")</f>
        <v>N</v>
      </c>
      <c r="V86" s="223">
        <f>ToxData!BV86</f>
        <v>1</v>
      </c>
      <c r="W86" s="223">
        <f>ToxData!BW86</f>
        <v>1</v>
      </c>
      <c r="X86" s="223">
        <f>ToxData!BX86</f>
        <v>1</v>
      </c>
      <c r="Y86" s="223">
        <f>ToxData!BY86</f>
        <v>1</v>
      </c>
    </row>
    <row r="87" spans="1:25" hidden="1">
      <c r="A87" t="str">
        <f>IF(ISBLANK(ToxData!B87),"",ToxData!B87)</f>
        <v>133-06-2</v>
      </c>
      <c r="B87" s="211" t="str">
        <f>IF(ISBLANK(ToxData!C87),"",ToxData!C87)</f>
        <v>Captan</v>
      </c>
      <c r="E87" s="218" t="str">
        <f>IF(AND(ISNUMBER(ToxData!$BD87),$U87="N"),ToxData!$BD87/$V87,IF(ISNUMBER(ToxData!$BD87),ToxData!$BD87/ELAFr/$V87,"--"))</f>
        <v>--</v>
      </c>
      <c r="F87" s="209" t="str">
        <f t="shared" si="7"/>
        <v>--</v>
      </c>
      <c r="G87" s="194" t="str">
        <f>IF(ISNUMBER(ToxData!BH87),(ToxData!BH87/$X87),"--")</f>
        <v>--</v>
      </c>
      <c r="H87" s="219" t="str">
        <f t="shared" si="8"/>
        <v>--</v>
      </c>
      <c r="I87" s="209" t="str">
        <f>IF(AND(ISNUMBER(ToxData!$BD87),$U87="N"),ToxData!$BD87*childNRAFc/$W87,IF(ISNUMBER(ToxData!$BD87),ToxData!$BD87*childNRAFc/ELAFnr/$W87,"--"))</f>
        <v>--</v>
      </c>
      <c r="J87" s="209" t="str">
        <f t="shared" si="9"/>
        <v>--</v>
      </c>
      <c r="K87" s="194" t="str">
        <f>IF(ISNUMBER(ToxData!BH87),(ToxData!BH87/$Y87*childNRAFnc),"--")</f>
        <v>--</v>
      </c>
      <c r="L87" s="219" t="str">
        <f t="shared" si="10"/>
        <v>--</v>
      </c>
      <c r="M87" s="209" t="str">
        <f>IF(ISNUMBER(ToxData!$BD87),ToxData!$BD87*workNRAFc/$W87,"--")</f>
        <v>--</v>
      </c>
      <c r="N87" s="209" t="str">
        <f t="shared" si="11"/>
        <v>--</v>
      </c>
      <c r="O87" s="194" t="str">
        <f>IF(ISNUMBER(ToxData!BH87),(ToxData!BH87*workNRAFnc/Y87),"--")</f>
        <v>--</v>
      </c>
      <c r="P87" s="219" t="str">
        <f t="shared" si="12"/>
        <v>--</v>
      </c>
      <c r="Q87" s="262" t="str">
        <f>IF(ISNUMBER('TRV Table 3'!K87),('TRV Table 3'!K87),"--")</f>
        <v>--</v>
      </c>
      <c r="R87" s="263" t="str">
        <f t="shared" si="13"/>
        <v>--</v>
      </c>
      <c r="S87" s="220" t="str">
        <f>IF(ISBLANK(ToxData!AY87),"",ToxData!AY87)</f>
        <v/>
      </c>
      <c r="T87" s="220" t="str">
        <f>IF(ISBLANK(ToxData!AZ87),"",ToxData!AZ87)</f>
        <v/>
      </c>
      <c r="U87" s="223" t="str">
        <f>IF(ToxData!BQ87="","N","Y")</f>
        <v>N</v>
      </c>
      <c r="V87" s="223">
        <f>ToxData!BV87</f>
        <v>1</v>
      </c>
      <c r="W87" s="223">
        <f>ToxData!BW87</f>
        <v>1</v>
      </c>
      <c r="X87" s="223">
        <f>ToxData!BX87</f>
        <v>1</v>
      </c>
      <c r="Y87" s="223">
        <f>ToxData!BY87</f>
        <v>1</v>
      </c>
    </row>
    <row r="88" spans="1:25" hidden="1">
      <c r="A88">
        <f>IF(ISBLANK(ToxData!B88),"",ToxData!B88)</f>
        <v>89</v>
      </c>
      <c r="B88" s="211" t="str">
        <f>IF(ISBLANK(ToxData!C88),"",ToxData!C88)</f>
        <v>Carbon black extracts</v>
      </c>
      <c r="E88" s="218" t="str">
        <f>IF(AND(ISNUMBER(ToxData!$BD88),$U88="N"),ToxData!$BD88/$V88,IF(ISNUMBER(ToxData!$BD88),ToxData!$BD88/ELAFr/$V88,"--"))</f>
        <v>--</v>
      </c>
      <c r="F88" s="209" t="str">
        <f t="shared" si="7"/>
        <v>--</v>
      </c>
      <c r="G88" s="194" t="str">
        <f>IF(ISNUMBER(ToxData!BH88),(ToxData!BH88/$X88),"--")</f>
        <v>--</v>
      </c>
      <c r="H88" s="219" t="str">
        <f t="shared" si="8"/>
        <v>--</v>
      </c>
      <c r="I88" s="209" t="str">
        <f>IF(AND(ISNUMBER(ToxData!$BD88),$U88="N"),ToxData!$BD88*childNRAFc/$W88,IF(ISNUMBER(ToxData!$BD88),ToxData!$BD88*childNRAFc/ELAFnr/$W88,"--"))</f>
        <v>--</v>
      </c>
      <c r="J88" s="209" t="str">
        <f t="shared" si="9"/>
        <v>--</v>
      </c>
      <c r="K88" s="194" t="str">
        <f>IF(ISNUMBER(ToxData!BH88),(ToxData!BH88/$Y88*childNRAFnc),"--")</f>
        <v>--</v>
      </c>
      <c r="L88" s="219" t="str">
        <f t="shared" si="10"/>
        <v>--</v>
      </c>
      <c r="M88" s="209" t="str">
        <f>IF(ISNUMBER(ToxData!$BD88),ToxData!$BD88*workNRAFc/$W88,"--")</f>
        <v>--</v>
      </c>
      <c r="N88" s="209" t="str">
        <f t="shared" si="11"/>
        <v>--</v>
      </c>
      <c r="O88" s="194" t="str">
        <f>IF(ISNUMBER(ToxData!BH88),(ToxData!BH88*workNRAFnc/Y88),"--")</f>
        <v>--</v>
      </c>
      <c r="P88" s="219" t="str">
        <f t="shared" si="12"/>
        <v>--</v>
      </c>
      <c r="Q88" s="262" t="str">
        <f>IF(ISNUMBER('TRV Table 3'!K88),('TRV Table 3'!K88),"--")</f>
        <v>--</v>
      </c>
      <c r="R88" s="263" t="str">
        <f t="shared" si="13"/>
        <v>--</v>
      </c>
      <c r="S88" s="220" t="str">
        <f>IF(ISBLANK(ToxData!AY88),"",ToxData!AY88)</f>
        <v/>
      </c>
      <c r="T88" s="220" t="str">
        <f>IF(ISBLANK(ToxData!AZ88),"",ToxData!AZ88)</f>
        <v/>
      </c>
      <c r="U88" s="223" t="str">
        <f>IF(ToxData!BQ88="","N","Y")</f>
        <v>N</v>
      </c>
      <c r="V88" s="223">
        <f>ToxData!BV88</f>
        <v>1</v>
      </c>
      <c r="W88" s="223">
        <f>ToxData!BW88</f>
        <v>1</v>
      </c>
      <c r="X88" s="223">
        <f>ToxData!BX88</f>
        <v>1</v>
      </c>
      <c r="Y88" s="223">
        <f>ToxData!BY88</f>
        <v>1</v>
      </c>
    </row>
    <row r="89" spans="1:25">
      <c r="A89" t="str">
        <f>IF(ISBLANK(ToxData!B89),"",ToxData!B89)</f>
        <v>75-15-0</v>
      </c>
      <c r="B89" s="211" t="str">
        <f>IF(ISBLANK(ToxData!C89),"",ToxData!C89)</f>
        <v>Carbon disulfide</v>
      </c>
      <c r="D89" s="61" t="str">
        <f>IF(ToxData!D89="","--",ToxData!D89)</f>
        <v>HI3</v>
      </c>
      <c r="E89" s="218" t="str">
        <f>IF(AND(ISNUMBER(ToxData!$BD89),$U89="N"),ToxData!$BD89/$V89,IF(ISNUMBER(ToxData!$BD89),ToxData!$BD89/ELAFr/$V89,"--"))</f>
        <v>--</v>
      </c>
      <c r="F89" s="209" t="str">
        <f t="shared" si="7"/>
        <v>--</v>
      </c>
      <c r="G89" s="194">
        <f>IF(ISNUMBER(ToxData!BH89),(ToxData!BH89/$X89),"--")</f>
        <v>800</v>
      </c>
      <c r="H89" s="219">
        <f t="shared" si="8"/>
        <v>800</v>
      </c>
      <c r="I89" s="209" t="str">
        <f>IF(AND(ISNUMBER(ToxData!$BD89),$U89="N"),ToxData!$BD89*childNRAFc/$W89,IF(ISNUMBER(ToxData!$BD89),ToxData!$BD89*childNRAFc/ELAFnr/$W89,"--"))</f>
        <v>--</v>
      </c>
      <c r="J89" s="209" t="str">
        <f t="shared" si="9"/>
        <v>--</v>
      </c>
      <c r="K89" s="194">
        <f>IF(ISNUMBER(ToxData!BH89),(ToxData!BH89/$Y89*childNRAFnc),"--")</f>
        <v>3520.0000000000005</v>
      </c>
      <c r="L89" s="219">
        <f t="shared" si="10"/>
        <v>3500</v>
      </c>
      <c r="M89" s="209" t="str">
        <f>IF(ISNUMBER(ToxData!$BD89),ToxData!$BD89*workNRAFc/$W89,"--")</f>
        <v>--</v>
      </c>
      <c r="N89" s="209" t="str">
        <f t="shared" si="11"/>
        <v>--</v>
      </c>
      <c r="O89" s="194">
        <f>IF(ISNUMBER(ToxData!BH89),(ToxData!BH89*workNRAFnc/Y89),"--")</f>
        <v>3520.0000000000005</v>
      </c>
      <c r="P89" s="219">
        <f t="shared" si="12"/>
        <v>3500</v>
      </c>
      <c r="Q89" s="262">
        <f>IF(ISNUMBER('TRV Table 3'!K89),('TRV Table 3'!K89),"--")</f>
        <v>6200</v>
      </c>
      <c r="R89" s="263">
        <f t="shared" si="13"/>
        <v>6200</v>
      </c>
      <c r="S89" s="220">
        <f>IF(ISBLANK(ToxData!AY89),"",ToxData!AY89)</f>
        <v>1</v>
      </c>
      <c r="T89" s="220">
        <f>IF(ISBLANK(ToxData!AZ89),"",ToxData!AZ89)</f>
        <v>1</v>
      </c>
      <c r="U89" s="223" t="str">
        <f>IF(ToxData!BQ89="","N","Y")</f>
        <v>N</v>
      </c>
      <c r="V89" s="223">
        <f>ToxData!BV89</f>
        <v>1</v>
      </c>
      <c r="W89" s="223">
        <f>ToxData!BW89</f>
        <v>1</v>
      </c>
      <c r="X89" s="223">
        <f>ToxData!BX89</f>
        <v>1</v>
      </c>
      <c r="Y89" s="223">
        <f>ToxData!BY89</f>
        <v>1</v>
      </c>
    </row>
    <row r="90" spans="1:25">
      <c r="A90" t="str">
        <f>IF(ISBLANK(ToxData!B90),"",ToxData!B90)</f>
        <v>56-23-5</v>
      </c>
      <c r="B90" s="211" t="str">
        <f>IF(ISBLANK(ToxData!C90),"",ToxData!C90)</f>
        <v>Carbon tetrachloride</v>
      </c>
      <c r="D90" s="61" t="str">
        <f>IF(ToxData!D90="","--",ToxData!D90)</f>
        <v>HI3</v>
      </c>
      <c r="E90" s="218">
        <f>IF(AND(ISNUMBER(ToxData!$BD90),$U90="N"),ToxData!$BD90/$V90,IF(ISNUMBER(ToxData!$BD90),ToxData!$BD90/ELAFr/$V90,"--"))</f>
        <v>0.16666666666666666</v>
      </c>
      <c r="F90" s="209">
        <f t="shared" si="7"/>
        <v>0.17</v>
      </c>
      <c r="G90" s="194">
        <f>IF(ISNUMBER(ToxData!BH90),(ToxData!BH90/$X90),"--")</f>
        <v>100</v>
      </c>
      <c r="H90" s="219">
        <f t="shared" si="8"/>
        <v>100</v>
      </c>
      <c r="I90" s="209">
        <f>IF(AND(ISNUMBER(ToxData!$BD90),$U90="N"),ToxData!$BD90*childNRAFc/$W90,IF(ISNUMBER(ToxData!$BD90),ToxData!$BD90*childNRAFc/ELAFnr/$W90,"--"))</f>
        <v>4.333333333333333</v>
      </c>
      <c r="J90" s="209">
        <f t="shared" si="9"/>
        <v>4.3</v>
      </c>
      <c r="K90" s="194">
        <f>IF(ISNUMBER(ToxData!BH90),(ToxData!BH90/$Y90*childNRAFnc),"--")</f>
        <v>440.00000000000006</v>
      </c>
      <c r="L90" s="219">
        <f t="shared" si="10"/>
        <v>440</v>
      </c>
      <c r="M90" s="209">
        <f>IF(ISNUMBER(ToxData!$BD90),ToxData!$BD90*workNRAFc/$W90,"--")</f>
        <v>2</v>
      </c>
      <c r="N90" s="209">
        <f t="shared" si="11"/>
        <v>2</v>
      </c>
      <c r="O90" s="194">
        <f>IF(ISNUMBER(ToxData!BH90),(ToxData!BH90*workNRAFnc/Y90),"--")</f>
        <v>440.00000000000006</v>
      </c>
      <c r="P90" s="219">
        <f t="shared" si="12"/>
        <v>440</v>
      </c>
      <c r="Q90" s="262">
        <f>IF(ISNUMBER('TRV Table 3'!K90),('TRV Table 3'!K90),"--")</f>
        <v>1900</v>
      </c>
      <c r="R90" s="263">
        <f t="shared" si="13"/>
        <v>1900</v>
      </c>
      <c r="S90" s="220">
        <f>IF(ISBLANK(ToxData!AY90),"",ToxData!AY90)</f>
        <v>1</v>
      </c>
      <c r="T90" s="220">
        <f>IF(ISBLANK(ToxData!AZ90),"",ToxData!AZ90)</f>
        <v>1</v>
      </c>
      <c r="U90" s="223" t="str">
        <f>IF(ToxData!BQ90="","N","Y")</f>
        <v>N</v>
      </c>
      <c r="V90" s="223">
        <f>ToxData!BV90</f>
        <v>1</v>
      </c>
      <c r="W90" s="223">
        <f>ToxData!BW90</f>
        <v>1</v>
      </c>
      <c r="X90" s="223">
        <f>ToxData!BX90</f>
        <v>1</v>
      </c>
      <c r="Y90" s="223">
        <f>ToxData!BY90</f>
        <v>1</v>
      </c>
    </row>
    <row r="91" spans="1:25">
      <c r="A91" t="str">
        <f>IF(ISBLANK(ToxData!B91),"",ToxData!B91)</f>
        <v>463-58-1</v>
      </c>
      <c r="B91" s="211" t="str">
        <f>IF(ISBLANK(ToxData!C91),"",ToxData!C91)</f>
        <v>Carbonyl sulfide</v>
      </c>
      <c r="D91" s="61" t="str">
        <f>IF(ToxData!D91="","--",ToxData!D91)</f>
        <v>HI3</v>
      </c>
      <c r="E91" s="218" t="str">
        <f>IF(AND(ISNUMBER(ToxData!$BD91),$U91="N"),ToxData!$BD91/$V91,IF(ISNUMBER(ToxData!$BD91),ToxData!$BD91/ELAFr/$V91,"--"))</f>
        <v>--</v>
      </c>
      <c r="F91" s="209" t="str">
        <f t="shared" si="7"/>
        <v>--</v>
      </c>
      <c r="G91" s="194">
        <f>IF(ISNUMBER(ToxData!BH91),(ToxData!BH91/$X91),"--")</f>
        <v>10</v>
      </c>
      <c r="H91" s="219">
        <f t="shared" si="8"/>
        <v>10</v>
      </c>
      <c r="I91" s="209" t="str">
        <f>IF(AND(ISNUMBER(ToxData!$BD91),$U91="N"),ToxData!$BD91*childNRAFc/$W91,IF(ISNUMBER(ToxData!$BD91),ToxData!$BD91*childNRAFc/ELAFnr/$W91,"--"))</f>
        <v>--</v>
      </c>
      <c r="J91" s="209" t="str">
        <f t="shared" si="9"/>
        <v>--</v>
      </c>
      <c r="K91" s="194">
        <f>IF(ISNUMBER(ToxData!BH91),(ToxData!BH91/$Y91*childNRAFnc),"--")</f>
        <v>44</v>
      </c>
      <c r="L91" s="219">
        <f t="shared" si="10"/>
        <v>44</v>
      </c>
      <c r="M91" s="209" t="str">
        <f>IF(ISNUMBER(ToxData!$BD91),ToxData!$BD91*workNRAFc/$W91,"--")</f>
        <v>--</v>
      </c>
      <c r="N91" s="209" t="str">
        <f t="shared" si="11"/>
        <v>--</v>
      </c>
      <c r="O91" s="194">
        <f>IF(ISNUMBER(ToxData!BH91),(ToxData!BH91*workNRAFnc/Y91),"--")</f>
        <v>44</v>
      </c>
      <c r="P91" s="219">
        <f t="shared" si="12"/>
        <v>44</v>
      </c>
      <c r="Q91" s="262">
        <f>IF(ISNUMBER('TRV Table 3'!K91),('TRV Table 3'!K91),"--")</f>
        <v>660</v>
      </c>
      <c r="R91" s="263">
        <f t="shared" si="13"/>
        <v>660</v>
      </c>
      <c r="S91" s="220">
        <f>IF(ISBLANK(ToxData!AY91),"",ToxData!AY91)</f>
        <v>1</v>
      </c>
      <c r="T91" s="220">
        <f>IF(ISBLANK(ToxData!AZ91),"",ToxData!AZ91)</f>
        <v>1</v>
      </c>
      <c r="U91" s="223" t="str">
        <f>IF(ToxData!BQ91="","N","Y")</f>
        <v>N</v>
      </c>
      <c r="V91" s="223">
        <f>ToxData!BV91</f>
        <v>1</v>
      </c>
      <c r="W91" s="223">
        <f>ToxData!BW91</f>
        <v>1</v>
      </c>
      <c r="X91" s="223">
        <f>ToxData!BX91</f>
        <v>1</v>
      </c>
      <c r="Y91" s="223">
        <f>ToxData!BY91</f>
        <v>1</v>
      </c>
    </row>
    <row r="92" spans="1:25" hidden="1">
      <c r="A92" t="str">
        <f>IF(ISBLANK(ToxData!B92),"",ToxData!B92)</f>
        <v>9000-07-1</v>
      </c>
      <c r="B92" s="211" t="str">
        <f>IF(ISBLANK(ToxData!C92),"",ToxData!C92)</f>
        <v>Carrageenan (degraded)</v>
      </c>
      <c r="E92" s="218" t="str">
        <f>IF(AND(ISNUMBER(ToxData!$BD92),$U92="N"),ToxData!$BD92/$V92,IF(ISNUMBER(ToxData!$BD92),ToxData!$BD92/ELAFr/$V92,"--"))</f>
        <v>--</v>
      </c>
      <c r="F92" s="209" t="str">
        <f t="shared" si="7"/>
        <v>--</v>
      </c>
      <c r="G92" s="194" t="str">
        <f>IF(ISNUMBER(ToxData!BH92),(ToxData!BH92/$X92),"--")</f>
        <v>--</v>
      </c>
      <c r="H92" s="219" t="str">
        <f t="shared" si="8"/>
        <v>--</v>
      </c>
      <c r="I92" s="209" t="str">
        <f>IF(AND(ISNUMBER(ToxData!$BD92),$U92="N"),ToxData!$BD92*childNRAFc/$W92,IF(ISNUMBER(ToxData!$BD92),ToxData!$BD92*childNRAFc/ELAFnr/$W92,"--"))</f>
        <v>--</v>
      </c>
      <c r="J92" s="209" t="str">
        <f t="shared" si="9"/>
        <v>--</v>
      </c>
      <c r="K92" s="194" t="str">
        <f>IF(ISNUMBER(ToxData!BH92),(ToxData!BH92/$Y92*childNRAFnc),"--")</f>
        <v>--</v>
      </c>
      <c r="L92" s="219" t="str">
        <f t="shared" si="10"/>
        <v>--</v>
      </c>
      <c r="M92" s="209" t="str">
        <f>IF(ISNUMBER(ToxData!$BD92),ToxData!$BD92*workNRAFc/$W92,"--")</f>
        <v>--</v>
      </c>
      <c r="N92" s="209" t="str">
        <f t="shared" si="11"/>
        <v>--</v>
      </c>
      <c r="O92" s="194" t="str">
        <f>IF(ISNUMBER(ToxData!BH92),(ToxData!BH92*workNRAFnc/Y92),"--")</f>
        <v>--</v>
      </c>
      <c r="P92" s="219" t="str">
        <f t="shared" si="12"/>
        <v>--</v>
      </c>
      <c r="Q92" s="262" t="str">
        <f>IF(ISNUMBER('TRV Table 3'!K92),('TRV Table 3'!K92),"--")</f>
        <v>--</v>
      </c>
      <c r="R92" s="263" t="str">
        <f t="shared" si="13"/>
        <v>--</v>
      </c>
      <c r="S92" s="220" t="str">
        <f>IF(ISBLANK(ToxData!AY92),"",ToxData!AY92)</f>
        <v/>
      </c>
      <c r="T92" s="220" t="str">
        <f>IF(ISBLANK(ToxData!AZ92),"",ToxData!AZ92)</f>
        <v/>
      </c>
      <c r="U92" s="223" t="str">
        <f>IF(ToxData!BQ92="","N","Y")</f>
        <v>N</v>
      </c>
      <c r="V92" s="223">
        <f>ToxData!BV92</f>
        <v>1</v>
      </c>
      <c r="W92" s="223">
        <f>ToxData!BW92</f>
        <v>1</v>
      </c>
      <c r="X92" s="223">
        <f>ToxData!BX92</f>
        <v>1</v>
      </c>
      <c r="Y92" s="223">
        <f>ToxData!BY92</f>
        <v>1</v>
      </c>
    </row>
    <row r="93" spans="1:25" hidden="1">
      <c r="A93" t="str">
        <f>IF(ISBLANK(ToxData!B93),"",ToxData!B93)</f>
        <v>120-80-9</v>
      </c>
      <c r="B93" s="211" t="str">
        <f>IF(ISBLANK(ToxData!C93),"",ToxData!C93)</f>
        <v>Catechol</v>
      </c>
      <c r="E93" s="218" t="str">
        <f>IF(AND(ISNUMBER(ToxData!$BD93),$U93="N"),ToxData!$BD93/$V93,IF(ISNUMBER(ToxData!$BD93),ToxData!$BD93/ELAFr/$V93,"--"))</f>
        <v>--</v>
      </c>
      <c r="F93" s="209" t="str">
        <f t="shared" si="7"/>
        <v>--</v>
      </c>
      <c r="G93" s="194" t="str">
        <f>IF(ISNUMBER(ToxData!BH93),(ToxData!BH93/$X93),"--")</f>
        <v>--</v>
      </c>
      <c r="H93" s="219" t="str">
        <f t="shared" si="8"/>
        <v>--</v>
      </c>
      <c r="I93" s="209" t="str">
        <f>IF(AND(ISNUMBER(ToxData!$BD93),$U93="N"),ToxData!$BD93*childNRAFc/$W93,IF(ISNUMBER(ToxData!$BD93),ToxData!$BD93*childNRAFc/ELAFnr/$W93,"--"))</f>
        <v>--</v>
      </c>
      <c r="J93" s="209" t="str">
        <f t="shared" si="9"/>
        <v>--</v>
      </c>
      <c r="K93" s="194" t="str">
        <f>IF(ISNUMBER(ToxData!BH93),(ToxData!BH93/$Y93*childNRAFnc),"--")</f>
        <v>--</v>
      </c>
      <c r="L93" s="219" t="str">
        <f t="shared" si="10"/>
        <v>--</v>
      </c>
      <c r="M93" s="209" t="str">
        <f>IF(ISNUMBER(ToxData!$BD93),ToxData!$BD93*workNRAFc/$W93,"--")</f>
        <v>--</v>
      </c>
      <c r="N93" s="209" t="str">
        <f t="shared" si="11"/>
        <v>--</v>
      </c>
      <c r="O93" s="194" t="str">
        <f>IF(ISNUMBER(ToxData!BH93),(ToxData!BH93*workNRAFnc/Y93),"--")</f>
        <v>--</v>
      </c>
      <c r="P93" s="219" t="str">
        <f t="shared" si="12"/>
        <v>--</v>
      </c>
      <c r="Q93" s="262" t="str">
        <f>IF(ISNUMBER('TRV Table 3'!K93),('TRV Table 3'!K93),"--")</f>
        <v>--</v>
      </c>
      <c r="R93" s="263" t="str">
        <f t="shared" si="13"/>
        <v>--</v>
      </c>
      <c r="S93" s="220" t="str">
        <f>IF(ISBLANK(ToxData!AY93),"",ToxData!AY93)</f>
        <v/>
      </c>
      <c r="T93" s="220" t="str">
        <f>IF(ISBLANK(ToxData!AZ93),"",ToxData!AZ93)</f>
        <v/>
      </c>
      <c r="U93" s="223" t="str">
        <f>IF(ToxData!BQ93="","N","Y")</f>
        <v>N</v>
      </c>
      <c r="V93" s="223">
        <f>ToxData!BV93</f>
        <v>1</v>
      </c>
      <c r="W93" s="223">
        <f>ToxData!BW93</f>
        <v>1</v>
      </c>
      <c r="X93" s="223">
        <f>ToxData!BX93</f>
        <v>1</v>
      </c>
      <c r="Y93" s="223">
        <f>ToxData!BY93</f>
        <v>1</v>
      </c>
    </row>
    <row r="94" spans="1:25" hidden="1">
      <c r="A94">
        <f>IF(ISBLANK(ToxData!B94),"",ToxData!B94)</f>
        <v>351</v>
      </c>
      <c r="B94" s="211" t="str">
        <f>IF(ISBLANK(ToxData!C94),"",ToxData!C94)</f>
        <v>Ceramic fibers</v>
      </c>
      <c r="E94" s="218" t="str">
        <f>IF(AND(ISNUMBER(ToxData!$BD94),$U94="N"),ToxData!$BD94/$V94,IF(ISNUMBER(ToxData!$BD94),ToxData!$BD94/ELAFr/$V94,"--"))</f>
        <v>--</v>
      </c>
      <c r="F94" s="209" t="str">
        <f t="shared" si="7"/>
        <v>--</v>
      </c>
      <c r="G94" s="194" t="str">
        <f>IF(ISNUMBER(ToxData!BH94),(ToxData!BH94/$X94),"--")</f>
        <v>--</v>
      </c>
      <c r="H94" s="219" t="str">
        <f t="shared" si="8"/>
        <v>--</v>
      </c>
      <c r="I94" s="209" t="str">
        <f>IF(AND(ISNUMBER(ToxData!$BD94),$U94="N"),ToxData!$BD94*childNRAFc/$W94,IF(ISNUMBER(ToxData!$BD94),ToxData!$BD94*childNRAFc/ELAFnr/$W94,"--"))</f>
        <v>--</v>
      </c>
      <c r="J94" s="209" t="str">
        <f t="shared" si="9"/>
        <v>--</v>
      </c>
      <c r="K94" s="194" t="str">
        <f>IF(ISNUMBER(ToxData!BH94),(ToxData!BH94/$Y94*childNRAFnc),"--")</f>
        <v>--</v>
      </c>
      <c r="L94" s="219" t="str">
        <f t="shared" si="10"/>
        <v>--</v>
      </c>
      <c r="M94" s="209" t="str">
        <f>IF(ISNUMBER(ToxData!$BD94),ToxData!$BD94*workNRAFc/$W94,"--")</f>
        <v>--</v>
      </c>
      <c r="N94" s="209" t="str">
        <f t="shared" si="11"/>
        <v>--</v>
      </c>
      <c r="O94" s="194" t="str">
        <f>IF(ISNUMBER(ToxData!BH94),(ToxData!BH94*workNRAFnc/Y94),"--")</f>
        <v>--</v>
      </c>
      <c r="P94" s="219" t="str">
        <f t="shared" si="12"/>
        <v>--</v>
      </c>
      <c r="Q94" s="262" t="str">
        <f>IF(ISNUMBER('TRV Table 3'!K94),('TRV Table 3'!K94),"--")</f>
        <v>--</v>
      </c>
      <c r="R94" s="263" t="str">
        <f t="shared" si="13"/>
        <v>--</v>
      </c>
      <c r="S94" s="220" t="str">
        <f>IF(ISBLANK(ToxData!AY94),"",ToxData!AY94)</f>
        <v/>
      </c>
      <c r="T94" s="220" t="str">
        <f>IF(ISBLANK(ToxData!AZ94),"",ToxData!AZ94)</f>
        <v/>
      </c>
      <c r="U94" s="223" t="str">
        <f>IF(ToxData!BQ94="","N","Y")</f>
        <v>N</v>
      </c>
      <c r="V94" s="223">
        <f>ToxData!BV94</f>
        <v>1</v>
      </c>
      <c r="W94" s="223">
        <f>ToxData!BW94</f>
        <v>1</v>
      </c>
      <c r="X94" s="223">
        <f>ToxData!BX94</f>
        <v>1</v>
      </c>
      <c r="Y94" s="223">
        <f>ToxData!BY94</f>
        <v>1</v>
      </c>
    </row>
    <row r="95" spans="1:25" hidden="1">
      <c r="A95" t="str">
        <f>IF(ISBLANK(ToxData!B95),"",ToxData!B95)</f>
        <v>133-90-4</v>
      </c>
      <c r="B95" s="211" t="str">
        <f>IF(ISBLANK(ToxData!C95),"",ToxData!C95)</f>
        <v>Chloramben</v>
      </c>
      <c r="E95" s="218" t="str">
        <f>IF(AND(ISNUMBER(ToxData!$BD95),$U95="N"),ToxData!$BD95/$V95,IF(ISNUMBER(ToxData!$BD95),ToxData!$BD95/ELAFr/$V95,"--"))</f>
        <v>--</v>
      </c>
      <c r="F95" s="209" t="str">
        <f t="shared" si="7"/>
        <v>--</v>
      </c>
      <c r="G95" s="194" t="str">
        <f>IF(ISNUMBER(ToxData!BH95),(ToxData!BH95/$X95),"--")</f>
        <v>--</v>
      </c>
      <c r="H95" s="219" t="str">
        <f t="shared" si="8"/>
        <v>--</v>
      </c>
      <c r="I95" s="209" t="str">
        <f>IF(AND(ISNUMBER(ToxData!$BD95),$U95="N"),ToxData!$BD95*childNRAFc/$W95,IF(ISNUMBER(ToxData!$BD95),ToxData!$BD95*childNRAFc/ELAFnr/$W95,"--"))</f>
        <v>--</v>
      </c>
      <c r="J95" s="209" t="str">
        <f t="shared" si="9"/>
        <v>--</v>
      </c>
      <c r="K95" s="194" t="str">
        <f>IF(ISNUMBER(ToxData!BH95),(ToxData!BH95/$Y95*childNRAFnc),"--")</f>
        <v>--</v>
      </c>
      <c r="L95" s="219" t="str">
        <f t="shared" si="10"/>
        <v>--</v>
      </c>
      <c r="M95" s="209" t="str">
        <f>IF(ISNUMBER(ToxData!$BD95),ToxData!$BD95*workNRAFc/$W95,"--")</f>
        <v>--</v>
      </c>
      <c r="N95" s="209" t="str">
        <f t="shared" si="11"/>
        <v>--</v>
      </c>
      <c r="O95" s="194" t="str">
        <f>IF(ISNUMBER(ToxData!BH95),(ToxData!BH95*workNRAFnc/Y95),"--")</f>
        <v>--</v>
      </c>
      <c r="P95" s="219" t="str">
        <f t="shared" si="12"/>
        <v>--</v>
      </c>
      <c r="Q95" s="262" t="str">
        <f>IF(ISNUMBER('TRV Table 3'!K95),('TRV Table 3'!K95),"--")</f>
        <v>--</v>
      </c>
      <c r="R95" s="263" t="str">
        <f t="shared" si="13"/>
        <v>--</v>
      </c>
      <c r="S95" s="220" t="str">
        <f>IF(ISBLANK(ToxData!AY95),"",ToxData!AY95)</f>
        <v/>
      </c>
      <c r="T95" s="220" t="str">
        <f>IF(ISBLANK(ToxData!AZ95),"",ToxData!AZ95)</f>
        <v/>
      </c>
      <c r="U95" s="223" t="str">
        <f>IF(ToxData!BQ95="","N","Y")</f>
        <v>N</v>
      </c>
      <c r="V95" s="223">
        <f>ToxData!BV95</f>
        <v>1</v>
      </c>
      <c r="W95" s="223">
        <f>ToxData!BW95</f>
        <v>1</v>
      </c>
      <c r="X95" s="223">
        <f>ToxData!BX95</f>
        <v>1</v>
      </c>
      <c r="Y95" s="223">
        <f>ToxData!BY95</f>
        <v>1</v>
      </c>
    </row>
    <row r="96" spans="1:25" hidden="1">
      <c r="A96" t="str">
        <f>IF(ISBLANK(ToxData!B96),"",ToxData!B96)</f>
        <v>305-03-3</v>
      </c>
      <c r="B96" s="211" t="str">
        <f>IF(ISBLANK(ToxData!C96),"",ToxData!C96)</f>
        <v>Chlorambucil</v>
      </c>
      <c r="E96" s="218" t="str">
        <f>IF(AND(ISNUMBER(ToxData!$BD96),$U96="N"),ToxData!$BD96/$V96,IF(ISNUMBER(ToxData!$BD96),ToxData!$BD96/ELAFr/$V96,"--"))</f>
        <v>--</v>
      </c>
      <c r="F96" s="209" t="str">
        <f t="shared" si="7"/>
        <v>--</v>
      </c>
      <c r="G96" s="194" t="str">
        <f>IF(ISNUMBER(ToxData!BH96),(ToxData!BH96/$X96),"--")</f>
        <v>--</v>
      </c>
      <c r="H96" s="219" t="str">
        <f t="shared" si="8"/>
        <v>--</v>
      </c>
      <c r="I96" s="209" t="str">
        <f>IF(AND(ISNUMBER(ToxData!$BD96),$U96="N"),ToxData!$BD96*childNRAFc/$W96,IF(ISNUMBER(ToxData!$BD96),ToxData!$BD96*childNRAFc/ELAFnr/$W96,"--"))</f>
        <v>--</v>
      </c>
      <c r="J96" s="209" t="str">
        <f t="shared" si="9"/>
        <v>--</v>
      </c>
      <c r="K96" s="194" t="str">
        <f>IF(ISNUMBER(ToxData!BH96),(ToxData!BH96/$Y96*childNRAFnc),"--")</f>
        <v>--</v>
      </c>
      <c r="L96" s="219" t="str">
        <f t="shared" si="10"/>
        <v>--</v>
      </c>
      <c r="M96" s="209" t="str">
        <f>IF(ISNUMBER(ToxData!$BD96),ToxData!$BD96*workNRAFc/$W96,"--")</f>
        <v>--</v>
      </c>
      <c r="N96" s="209" t="str">
        <f t="shared" si="11"/>
        <v>--</v>
      </c>
      <c r="O96" s="194" t="str">
        <f>IF(ISNUMBER(ToxData!BH96),(ToxData!BH96*workNRAFnc/Y96),"--")</f>
        <v>--</v>
      </c>
      <c r="P96" s="219" t="str">
        <f t="shared" si="12"/>
        <v>--</v>
      </c>
      <c r="Q96" s="262" t="str">
        <f>IF(ISNUMBER('TRV Table 3'!K96),('TRV Table 3'!K96),"--")</f>
        <v>--</v>
      </c>
      <c r="R96" s="263" t="str">
        <f t="shared" si="13"/>
        <v>--</v>
      </c>
      <c r="S96" s="220" t="str">
        <f>IF(ISBLANK(ToxData!AY96),"",ToxData!AY96)</f>
        <v/>
      </c>
      <c r="T96" s="220" t="str">
        <f>IF(ISBLANK(ToxData!AZ96),"",ToxData!AZ96)</f>
        <v/>
      </c>
      <c r="U96" s="223" t="str">
        <f>IF(ToxData!BQ96="","N","Y")</f>
        <v>N</v>
      </c>
      <c r="V96" s="223">
        <f>ToxData!BV96</f>
        <v>1</v>
      </c>
      <c r="W96" s="223">
        <f>ToxData!BW96</f>
        <v>1</v>
      </c>
      <c r="X96" s="223">
        <f>ToxData!BX96</f>
        <v>1</v>
      </c>
      <c r="Y96" s="223">
        <f>ToxData!BY96</f>
        <v>1</v>
      </c>
    </row>
    <row r="97" spans="1:25">
      <c r="A97" t="str">
        <f>IF(ISBLANK(ToxData!B97),"",ToxData!B97)</f>
        <v>57-74-9</v>
      </c>
      <c r="B97" s="48" t="str">
        <f>IF(ISBLANK(ToxData!C97),"",ToxData!C97)</f>
        <v>Chlordane</v>
      </c>
      <c r="D97" s="61" t="str">
        <f>IF(ToxData!D97="","--",ToxData!D97)</f>
        <v>HI3</v>
      </c>
      <c r="E97" s="218">
        <f>IF(AND(ISNUMBER(ToxData!$BD97),$U97="N"),ToxData!$BD97/$V97,IF(ISNUMBER(ToxData!$BD97),ToxData!$BD97/ELAFr/$V97,"--"))</f>
        <v>9.9999999999999985E-3</v>
      </c>
      <c r="F97" s="209">
        <f t="shared" si="7"/>
        <v>0.01</v>
      </c>
      <c r="G97" s="194">
        <f>IF(ISNUMBER(ToxData!BH97),(ToxData!BH97/$X97),"--")</f>
        <v>0.02</v>
      </c>
      <c r="H97" s="219">
        <f t="shared" si="8"/>
        <v>0.02</v>
      </c>
      <c r="I97" s="209">
        <f>IF(AND(ISNUMBER(ToxData!$BD97),$U97="N"),ToxData!$BD97*childNRAFc/$W97,IF(ISNUMBER(ToxData!$BD97),ToxData!$BD97*childNRAFc/ELAFnr/$W97,"--"))</f>
        <v>0.25999999999999995</v>
      </c>
      <c r="J97" s="209">
        <f t="shared" si="9"/>
        <v>0.26</v>
      </c>
      <c r="K97" s="194">
        <f>IF(ISNUMBER(ToxData!BH97),(ToxData!BH97/$Y97*childNRAFnc),"--")</f>
        <v>8.8000000000000009E-2</v>
      </c>
      <c r="L97" s="219">
        <f t="shared" si="10"/>
        <v>8.7999999999999995E-2</v>
      </c>
      <c r="M97" s="209">
        <f>IF(ISNUMBER(ToxData!$BD97),ToxData!$BD97*workNRAFc/$W97,"--")</f>
        <v>0.11999999999999998</v>
      </c>
      <c r="N97" s="209">
        <f t="shared" si="11"/>
        <v>0.12</v>
      </c>
      <c r="O97" s="194">
        <f>IF(ISNUMBER(ToxData!BH97),(ToxData!BH97*workNRAFnc/Y97),"--")</f>
        <v>8.8000000000000009E-2</v>
      </c>
      <c r="P97" s="219">
        <f t="shared" si="12"/>
        <v>8.7999999999999995E-2</v>
      </c>
      <c r="Q97" s="262">
        <f>IF(ISNUMBER('TRV Table 3'!K97),('TRV Table 3'!K97),"--")</f>
        <v>0.2</v>
      </c>
      <c r="R97" s="263">
        <f t="shared" si="13"/>
        <v>0.2</v>
      </c>
      <c r="S97" s="220">
        <f>IF(ISBLANK(ToxData!AY97),"",ToxData!AY97)</f>
        <v>1</v>
      </c>
      <c r="T97" s="220">
        <f>IF(ISBLANK(ToxData!AZ97),"",ToxData!AZ97)</f>
        <v>1</v>
      </c>
      <c r="U97" s="223" t="str">
        <f>IF(ToxData!BQ97="","N","Y")</f>
        <v>N</v>
      </c>
      <c r="V97" s="223">
        <f>ToxData!BV97</f>
        <v>1</v>
      </c>
      <c r="W97" s="223">
        <f>ToxData!BW97</f>
        <v>1</v>
      </c>
      <c r="X97" s="223">
        <f>ToxData!BX97</f>
        <v>1</v>
      </c>
      <c r="Y97" s="223">
        <f>ToxData!BY97</f>
        <v>1</v>
      </c>
    </row>
    <row r="98" spans="1:25" hidden="1">
      <c r="A98" t="str">
        <f>IF(ISBLANK(ToxData!B98),"",ToxData!B98)</f>
        <v>143-50-0</v>
      </c>
      <c r="B98" s="211" t="str">
        <f>IF(ISBLANK(ToxData!C98),"",ToxData!C98)</f>
        <v>Chlordecone</v>
      </c>
      <c r="E98" s="218" t="str">
        <f>IF(AND(ISNUMBER(ToxData!$BD98),$U98="N"),ToxData!$BD98/$V98,IF(ISNUMBER(ToxData!$BD98),ToxData!$BD98/ELAFr/$V98,"--"))</f>
        <v>--</v>
      </c>
      <c r="F98" s="209" t="str">
        <f t="shared" si="7"/>
        <v>--</v>
      </c>
      <c r="G98" s="194" t="str">
        <f>IF(ISNUMBER(ToxData!BH98),(ToxData!BH98/$X98),"--")</f>
        <v>--</v>
      </c>
      <c r="H98" s="219" t="str">
        <f t="shared" si="8"/>
        <v>--</v>
      </c>
      <c r="I98" s="209" t="str">
        <f>IF(AND(ISNUMBER(ToxData!$BD98),$U98="N"),ToxData!$BD98*childNRAFc/$W98,IF(ISNUMBER(ToxData!$BD98),ToxData!$BD98*childNRAFc/ELAFnr/$W98,"--"))</f>
        <v>--</v>
      </c>
      <c r="J98" s="209" t="str">
        <f t="shared" si="9"/>
        <v>--</v>
      </c>
      <c r="K98" s="194" t="str">
        <f>IF(ISNUMBER(ToxData!BH98),(ToxData!BH98/$Y98*childNRAFnc),"--")</f>
        <v>--</v>
      </c>
      <c r="L98" s="219" t="str">
        <f t="shared" si="10"/>
        <v>--</v>
      </c>
      <c r="M98" s="209" t="str">
        <f>IF(ISNUMBER(ToxData!$BD98),ToxData!$BD98*workNRAFc/$W98,"--")</f>
        <v>--</v>
      </c>
      <c r="N98" s="209" t="str">
        <f t="shared" si="11"/>
        <v>--</v>
      </c>
      <c r="O98" s="194" t="str">
        <f>IF(ISNUMBER(ToxData!BH98),(ToxData!BH98*workNRAFnc/Y98),"--")</f>
        <v>--</v>
      </c>
      <c r="P98" s="219" t="str">
        <f t="shared" si="12"/>
        <v>--</v>
      </c>
      <c r="Q98" s="262" t="str">
        <f>IF(ISNUMBER('TRV Table 3'!K98),('TRV Table 3'!K98),"--")</f>
        <v>--</v>
      </c>
      <c r="R98" s="263" t="str">
        <f t="shared" si="13"/>
        <v>--</v>
      </c>
      <c r="S98" s="220" t="str">
        <f>IF(ISBLANK(ToxData!AY98),"",ToxData!AY98)</f>
        <v/>
      </c>
      <c r="T98" s="220" t="str">
        <f>IF(ISBLANK(ToxData!AZ98),"",ToxData!AZ98)</f>
        <v/>
      </c>
      <c r="U98" s="223" t="str">
        <f>IF(ToxData!BQ98="","N","Y")</f>
        <v>N</v>
      </c>
      <c r="V98" s="223">
        <f>ToxData!BV98</f>
        <v>1</v>
      </c>
      <c r="W98" s="223">
        <f>ToxData!BW98</f>
        <v>1</v>
      </c>
      <c r="X98" s="223">
        <f>ToxData!BX98</f>
        <v>1</v>
      </c>
      <c r="Y98" s="223">
        <f>ToxData!BY98</f>
        <v>1</v>
      </c>
    </row>
    <row r="99" spans="1:25" hidden="1">
      <c r="A99" t="str">
        <f>IF(ISBLANK(ToxData!B99),"",ToxData!B99)</f>
        <v>115-28-6</v>
      </c>
      <c r="B99" s="211" t="str">
        <f>IF(ISBLANK(ToxData!C99),"",ToxData!C99)</f>
        <v>Chlorendic Acid</v>
      </c>
      <c r="E99" s="218" t="str">
        <f>IF(AND(ISNUMBER(ToxData!$BD99),$U99="N"),ToxData!$BD99/$V99,IF(ISNUMBER(ToxData!$BD99),ToxData!$BD99/ELAFr/$V99,"--"))</f>
        <v>--</v>
      </c>
      <c r="F99" s="209" t="str">
        <f t="shared" si="7"/>
        <v>--</v>
      </c>
      <c r="G99" s="194" t="str">
        <f>IF(ISNUMBER(ToxData!BH99),(ToxData!BH99/$X99),"--")</f>
        <v>--</v>
      </c>
      <c r="H99" s="219" t="str">
        <f t="shared" si="8"/>
        <v>--</v>
      </c>
      <c r="I99" s="209" t="str">
        <f>IF(AND(ISNUMBER(ToxData!$BD99),$U99="N"),ToxData!$BD99*childNRAFc/$W99,IF(ISNUMBER(ToxData!$BD99),ToxData!$BD99*childNRAFc/ELAFnr/$W99,"--"))</f>
        <v>--</v>
      </c>
      <c r="J99" s="209" t="str">
        <f t="shared" si="9"/>
        <v>--</v>
      </c>
      <c r="K99" s="194" t="str">
        <f>IF(ISNUMBER(ToxData!BH99),(ToxData!BH99/$Y99*childNRAFnc),"--")</f>
        <v>--</v>
      </c>
      <c r="L99" s="219" t="str">
        <f t="shared" si="10"/>
        <v>--</v>
      </c>
      <c r="M99" s="209" t="str">
        <f>IF(ISNUMBER(ToxData!$BD99),ToxData!$BD99*workNRAFc/$W99,"--")</f>
        <v>--</v>
      </c>
      <c r="N99" s="209" t="str">
        <f t="shared" si="11"/>
        <v>--</v>
      </c>
      <c r="O99" s="194" t="str">
        <f>IF(ISNUMBER(ToxData!BH99),(ToxData!BH99*workNRAFnc/Y99),"--")</f>
        <v>--</v>
      </c>
      <c r="P99" s="219" t="str">
        <f t="shared" si="12"/>
        <v>--</v>
      </c>
      <c r="Q99" s="262" t="str">
        <f>IF(ISNUMBER('TRV Table 3'!K99),('TRV Table 3'!K99),"--")</f>
        <v>--</v>
      </c>
      <c r="R99" s="263" t="str">
        <f t="shared" si="13"/>
        <v>--</v>
      </c>
      <c r="S99" s="220" t="str">
        <f>IF(ISBLANK(ToxData!AY99),"",ToxData!AY99)</f>
        <v/>
      </c>
      <c r="T99" s="220" t="str">
        <f>IF(ISBLANK(ToxData!AZ99),"",ToxData!AZ99)</f>
        <v/>
      </c>
      <c r="U99" s="223" t="str">
        <f>IF(ToxData!BQ99="","N","Y")</f>
        <v>N</v>
      </c>
      <c r="V99" s="223">
        <f>ToxData!BV99</f>
        <v>1</v>
      </c>
      <c r="W99" s="223">
        <f>ToxData!BW99</f>
        <v>1</v>
      </c>
      <c r="X99" s="223">
        <f>ToxData!BX99</f>
        <v>1</v>
      </c>
      <c r="Y99" s="223">
        <f>ToxData!BY99</f>
        <v>1</v>
      </c>
    </row>
    <row r="100" spans="1:25" ht="43.2" hidden="1">
      <c r="A100" t="str">
        <f>IF(ISBLANK(ToxData!B100),"",ToxData!B100)</f>
        <v>76-13-1</v>
      </c>
      <c r="B100" s="211" t="str">
        <f>IF(ISBLANK(ToxData!C100),"",ToxData!C100)</f>
        <v>Chlorinated fluorocarbon (1,1,2-Trichloro-1,2,2-trifluoroethane, CFC-113)</v>
      </c>
      <c r="E100" s="218" t="str">
        <f>IF(AND(ISNUMBER(ToxData!$BD100),$U100="N"),ToxData!$BD100/$V100,IF(ISNUMBER(ToxData!$BD100),ToxData!$BD100/ELAFr/$V100,"--"))</f>
        <v>--</v>
      </c>
      <c r="F100" s="209" t="str">
        <f t="shared" si="7"/>
        <v>--</v>
      </c>
      <c r="G100" s="194" t="str">
        <f>IF(ISNUMBER(ToxData!BH100),(ToxData!BH100/$X100),"--")</f>
        <v>--</v>
      </c>
      <c r="H100" s="219" t="str">
        <f t="shared" si="8"/>
        <v>--</v>
      </c>
      <c r="I100" s="209" t="str">
        <f>IF(AND(ISNUMBER(ToxData!$BD100),$U100="N"),ToxData!$BD100*childNRAFc/$W100,IF(ISNUMBER(ToxData!$BD100),ToxData!$BD100*childNRAFc/ELAFnr/$W100,"--"))</f>
        <v>--</v>
      </c>
      <c r="J100" s="209" t="str">
        <f t="shared" si="9"/>
        <v>--</v>
      </c>
      <c r="K100" s="194" t="str">
        <f>IF(ISNUMBER(ToxData!BH100),(ToxData!BH100/$Y100*childNRAFnc),"--")</f>
        <v>--</v>
      </c>
      <c r="L100" s="219" t="str">
        <f t="shared" si="10"/>
        <v>--</v>
      </c>
      <c r="M100" s="209" t="str">
        <f>IF(ISNUMBER(ToxData!$BD100),ToxData!$BD100*workNRAFc/$W100,"--")</f>
        <v>--</v>
      </c>
      <c r="N100" s="209" t="str">
        <f t="shared" si="11"/>
        <v>--</v>
      </c>
      <c r="O100" s="194" t="str">
        <f>IF(ISNUMBER(ToxData!BH100),(ToxData!BH100*workNRAFnc/Y100),"--")</f>
        <v>--</v>
      </c>
      <c r="P100" s="219" t="str">
        <f t="shared" si="12"/>
        <v>--</v>
      </c>
      <c r="Q100" s="262" t="str">
        <f>IF(ISNUMBER('TRV Table 3'!K100),('TRV Table 3'!K100),"--")</f>
        <v>--</v>
      </c>
      <c r="R100" s="263" t="str">
        <f t="shared" si="13"/>
        <v>--</v>
      </c>
      <c r="S100" s="220" t="str">
        <f>IF(ISBLANK(ToxData!AY100),"",ToxData!AY100)</f>
        <v/>
      </c>
      <c r="T100" s="220" t="str">
        <f>IF(ISBLANK(ToxData!AZ100),"",ToxData!AZ100)</f>
        <v/>
      </c>
      <c r="U100" s="223" t="str">
        <f>IF(ToxData!BQ100="","N","Y")</f>
        <v>N</v>
      </c>
      <c r="V100" s="223">
        <f>ToxData!BV100</f>
        <v>1</v>
      </c>
      <c r="W100" s="223">
        <f>ToxData!BW100</f>
        <v>1</v>
      </c>
      <c r="X100" s="223">
        <f>ToxData!BX100</f>
        <v>1</v>
      </c>
      <c r="Y100" s="223">
        <f>ToxData!BY100</f>
        <v>1</v>
      </c>
    </row>
    <row r="101" spans="1:25">
      <c r="A101" t="str">
        <f>IF(ISBLANK(ToxData!B101),"",ToxData!B101)</f>
        <v>108171-26-2</v>
      </c>
      <c r="B101" s="211" t="str">
        <f>IF(ISBLANK(ToxData!C101),"",ToxData!C101)</f>
        <v>Chlorinated paraffins</v>
      </c>
      <c r="C101" s="61" t="s">
        <v>1196</v>
      </c>
      <c r="D101" s="61" t="str">
        <f>IF(ToxData!D101="","--",ToxData!D101)</f>
        <v>--</v>
      </c>
      <c r="E101" s="218">
        <f>IF(AND(ISNUMBER(ToxData!$BD101),$U101="N"),ToxData!$BD101/$V101,IF(ISNUMBER(ToxData!$BD101),ToxData!$BD101/ELAFr/$V101,"--"))</f>
        <v>3.9999999999999994E-2</v>
      </c>
      <c r="F101" s="209">
        <f t="shared" si="7"/>
        <v>0.04</v>
      </c>
      <c r="G101" s="194" t="str">
        <f>IF(ISNUMBER(ToxData!BH101),(ToxData!BH101/$X101),"--")</f>
        <v>--</v>
      </c>
      <c r="H101" s="219" t="str">
        <f t="shared" si="8"/>
        <v>--</v>
      </c>
      <c r="I101" s="209">
        <f>IF(AND(ISNUMBER(ToxData!$BD101),$U101="N"),ToxData!$BD101*childNRAFc/$W101,IF(ISNUMBER(ToxData!$BD101),ToxData!$BD101*childNRAFc/ELAFnr/$W101,"--"))</f>
        <v>1.0399999999999998</v>
      </c>
      <c r="J101" s="209">
        <f t="shared" si="9"/>
        <v>1</v>
      </c>
      <c r="K101" s="194" t="str">
        <f>IF(ISNUMBER(ToxData!BH101),(ToxData!BH101/$Y101*childNRAFnc),"--")</f>
        <v>--</v>
      </c>
      <c r="L101" s="219" t="str">
        <f t="shared" si="10"/>
        <v>--</v>
      </c>
      <c r="M101" s="209">
        <f>IF(ISNUMBER(ToxData!$BD101),ToxData!$BD101*workNRAFc/$W101,"--")</f>
        <v>0.47999999999999993</v>
      </c>
      <c r="N101" s="209">
        <f t="shared" si="11"/>
        <v>0.48</v>
      </c>
      <c r="O101" s="194" t="str">
        <f>IF(ISNUMBER(ToxData!BH101),(ToxData!BH101*workNRAFnc/Y101),"--")</f>
        <v>--</v>
      </c>
      <c r="P101" s="219" t="str">
        <f t="shared" si="12"/>
        <v>--</v>
      </c>
      <c r="Q101" s="262" t="str">
        <f>IF(ISNUMBER('TRV Table 3'!K101),('TRV Table 3'!K101),"--")</f>
        <v>--</v>
      </c>
      <c r="R101" s="263" t="str">
        <f t="shared" si="13"/>
        <v>--</v>
      </c>
      <c r="S101" s="220">
        <f>IF(ISBLANK(ToxData!AY101),"",ToxData!AY101)</f>
        <v>1</v>
      </c>
      <c r="T101" s="220">
        <f>IF(ISBLANK(ToxData!AZ101),"",ToxData!AZ101)</f>
        <v>1</v>
      </c>
      <c r="U101" s="223" t="str">
        <f>IF(ToxData!BQ101="","N","Y")</f>
        <v>N</v>
      </c>
      <c r="V101" s="223">
        <f>ToxData!BV101</f>
        <v>1</v>
      </c>
      <c r="W101" s="223">
        <f>ToxData!BW101</f>
        <v>1</v>
      </c>
      <c r="X101" s="223">
        <f>ToxData!BX101</f>
        <v>1</v>
      </c>
      <c r="Y101" s="223">
        <f>ToxData!BY101</f>
        <v>1</v>
      </c>
    </row>
    <row r="102" spans="1:25">
      <c r="A102" t="str">
        <f>IF(ISBLANK(ToxData!B102),"",ToxData!B102)</f>
        <v>7782-50-5</v>
      </c>
      <c r="B102" s="211" t="str">
        <f>IF(ISBLANK(ToxData!C102),"",ToxData!C102)</f>
        <v>Chlorine</v>
      </c>
      <c r="D102" s="61" t="str">
        <f>IF(ToxData!D102="","--",ToxData!D102)</f>
        <v>HI3</v>
      </c>
      <c r="E102" s="218" t="str">
        <f>IF(AND(ISNUMBER(ToxData!$BD102),$U102="N"),ToxData!$BD102/$V102,IF(ISNUMBER(ToxData!$BD102),ToxData!$BD102/ELAFr/$V102,"--"))</f>
        <v>--</v>
      </c>
      <c r="F102" s="209" t="str">
        <f t="shared" si="7"/>
        <v>--</v>
      </c>
      <c r="G102" s="194">
        <f>IF(ISNUMBER(ToxData!BH102),(ToxData!BH102/$X102),"--")</f>
        <v>0.15</v>
      </c>
      <c r="H102" s="219">
        <f t="shared" si="8"/>
        <v>0.15</v>
      </c>
      <c r="I102" s="209" t="str">
        <f>IF(AND(ISNUMBER(ToxData!$BD102),$U102="N"),ToxData!$BD102*childNRAFc/$W102,IF(ISNUMBER(ToxData!$BD102),ToxData!$BD102*childNRAFc/ELAFnr/$W102,"--"))</f>
        <v>--</v>
      </c>
      <c r="J102" s="209" t="str">
        <f t="shared" si="9"/>
        <v>--</v>
      </c>
      <c r="K102" s="194">
        <f>IF(ISNUMBER(ToxData!BH102),(ToxData!BH102/$Y102*childNRAFnc),"--")</f>
        <v>0.66</v>
      </c>
      <c r="L102" s="219">
        <f t="shared" si="10"/>
        <v>0.66</v>
      </c>
      <c r="M102" s="209" t="str">
        <f>IF(ISNUMBER(ToxData!$BD102),ToxData!$BD102*workNRAFc/$W102,"--")</f>
        <v>--</v>
      </c>
      <c r="N102" s="209" t="str">
        <f t="shared" si="11"/>
        <v>--</v>
      </c>
      <c r="O102" s="194">
        <f>IF(ISNUMBER(ToxData!BH102),(ToxData!BH102*workNRAFnc/Y102),"--")</f>
        <v>0.66</v>
      </c>
      <c r="P102" s="219">
        <f t="shared" si="12"/>
        <v>0.66</v>
      </c>
      <c r="Q102" s="262">
        <f>IF(ISNUMBER('TRV Table 3'!K102),('TRV Table 3'!K102),"--")</f>
        <v>170</v>
      </c>
      <c r="R102" s="263">
        <f t="shared" si="13"/>
        <v>170</v>
      </c>
      <c r="S102" s="220">
        <f>IF(ISBLANK(ToxData!AY102),"",ToxData!AY102)</f>
        <v>1</v>
      </c>
      <c r="T102" s="220">
        <f>IF(ISBLANK(ToxData!AZ102),"",ToxData!AZ102)</f>
        <v>1</v>
      </c>
      <c r="U102" s="223" t="str">
        <f>IF(ToxData!BQ102="","N","Y")</f>
        <v>N</v>
      </c>
      <c r="V102" s="223">
        <f>ToxData!BV102</f>
        <v>1</v>
      </c>
      <c r="W102" s="223">
        <f>ToxData!BW102</f>
        <v>1</v>
      </c>
      <c r="X102" s="223">
        <f>ToxData!BX102</f>
        <v>1</v>
      </c>
      <c r="Y102" s="223">
        <f>ToxData!BY102</f>
        <v>1</v>
      </c>
    </row>
    <row r="103" spans="1:25">
      <c r="A103" t="str">
        <f>IF(ISBLANK(ToxData!B103),"",ToxData!B103)</f>
        <v>10049-04-4</v>
      </c>
      <c r="B103" s="211" t="str">
        <f>IF(ISBLANK(ToxData!C103),"",ToxData!C103)</f>
        <v>Chlorine dioxide</v>
      </c>
      <c r="D103" s="61" t="str">
        <f>IF(ToxData!D103="","--",ToxData!D103)</f>
        <v>HI3</v>
      </c>
      <c r="E103" s="218" t="str">
        <f>IF(AND(ISNUMBER(ToxData!$BD103),$U103="N"),ToxData!$BD103/$V103,IF(ISNUMBER(ToxData!$BD103),ToxData!$BD103/ELAFr/$V103,"--"))</f>
        <v>--</v>
      </c>
      <c r="F103" s="209" t="str">
        <f t="shared" si="7"/>
        <v>--</v>
      </c>
      <c r="G103" s="194">
        <f>IF(ISNUMBER(ToxData!BH103),(ToxData!BH103/$X103),"--")</f>
        <v>0.6</v>
      </c>
      <c r="H103" s="219">
        <f t="shared" si="8"/>
        <v>0.6</v>
      </c>
      <c r="I103" s="209" t="str">
        <f>IF(AND(ISNUMBER(ToxData!$BD103),$U103="N"),ToxData!$BD103*childNRAFc/$W103,IF(ISNUMBER(ToxData!$BD103),ToxData!$BD103*childNRAFc/ELAFnr/$W103,"--"))</f>
        <v>--</v>
      </c>
      <c r="J103" s="209" t="str">
        <f t="shared" si="9"/>
        <v>--</v>
      </c>
      <c r="K103" s="194">
        <f>IF(ISNUMBER(ToxData!BH103),(ToxData!BH103/$Y103*childNRAFnc),"--")</f>
        <v>2.64</v>
      </c>
      <c r="L103" s="219">
        <f t="shared" si="10"/>
        <v>2.6</v>
      </c>
      <c r="M103" s="209" t="str">
        <f>IF(ISNUMBER(ToxData!$BD103),ToxData!$BD103*workNRAFc/$W103,"--")</f>
        <v>--</v>
      </c>
      <c r="N103" s="209" t="str">
        <f t="shared" si="11"/>
        <v>--</v>
      </c>
      <c r="O103" s="194">
        <f>IF(ISNUMBER(ToxData!BH103),(ToxData!BH103*workNRAFnc/Y103),"--")</f>
        <v>2.64</v>
      </c>
      <c r="P103" s="219">
        <f t="shared" si="12"/>
        <v>2.6</v>
      </c>
      <c r="Q103" s="262">
        <f>IF(ISNUMBER('TRV Table 3'!K103),('TRV Table 3'!K103),"--")</f>
        <v>2.8</v>
      </c>
      <c r="R103" s="263">
        <f t="shared" si="13"/>
        <v>2.8</v>
      </c>
      <c r="S103" s="220">
        <f>IF(ISBLANK(ToxData!AY103),"",ToxData!AY103)</f>
        <v>1</v>
      </c>
      <c r="T103" s="220">
        <f>IF(ISBLANK(ToxData!AZ103),"",ToxData!AZ103)</f>
        <v>1</v>
      </c>
      <c r="U103" s="223" t="str">
        <f>IF(ToxData!BQ103="","N","Y")</f>
        <v>N</v>
      </c>
      <c r="V103" s="223">
        <f>ToxData!BV103</f>
        <v>1</v>
      </c>
      <c r="W103" s="223">
        <f>ToxData!BW103</f>
        <v>1</v>
      </c>
      <c r="X103" s="223">
        <f>ToxData!BX103</f>
        <v>1</v>
      </c>
      <c r="Y103" s="223">
        <f>ToxData!BY103</f>
        <v>1</v>
      </c>
    </row>
    <row r="104" spans="1:25" hidden="1">
      <c r="A104" t="str">
        <f>IF(ISBLANK(ToxData!B104),"",ToxData!B104)</f>
        <v>79-11-8</v>
      </c>
      <c r="B104" s="211" t="str">
        <f>IF(ISBLANK(ToxData!C104),"",ToxData!C104)</f>
        <v>Chloroacetic acid</v>
      </c>
      <c r="E104" s="218" t="str">
        <f>IF(AND(ISNUMBER(ToxData!$BD104),$U104="N"),ToxData!$BD104/$V104,IF(ISNUMBER(ToxData!$BD104),ToxData!$BD104/ELAFr/$V104,"--"))</f>
        <v>--</v>
      </c>
      <c r="F104" s="209" t="str">
        <f t="shared" si="7"/>
        <v>--</v>
      </c>
      <c r="G104" s="194" t="str">
        <f>IF(ISNUMBER(ToxData!BH104),(ToxData!BH104/$X104),"--")</f>
        <v>--</v>
      </c>
      <c r="H104" s="219" t="str">
        <f t="shared" si="8"/>
        <v>--</v>
      </c>
      <c r="I104" s="209" t="str">
        <f>IF(AND(ISNUMBER(ToxData!$BD104),$U104="N"),ToxData!$BD104*childNRAFc/$W104,IF(ISNUMBER(ToxData!$BD104),ToxData!$BD104*childNRAFc/ELAFnr/$W104,"--"))</f>
        <v>--</v>
      </c>
      <c r="J104" s="209" t="str">
        <f t="shared" si="9"/>
        <v>--</v>
      </c>
      <c r="K104" s="194" t="str">
        <f>IF(ISNUMBER(ToxData!BH104),(ToxData!BH104/$Y104*childNRAFnc),"--")</f>
        <v>--</v>
      </c>
      <c r="L104" s="219" t="str">
        <f t="shared" si="10"/>
        <v>--</v>
      </c>
      <c r="M104" s="209" t="str">
        <f>IF(ISNUMBER(ToxData!$BD104),ToxData!$BD104*workNRAFc/$W104,"--")</f>
        <v>--</v>
      </c>
      <c r="N104" s="209" t="str">
        <f t="shared" si="11"/>
        <v>--</v>
      </c>
      <c r="O104" s="194" t="str">
        <f>IF(ISNUMBER(ToxData!BH104),(ToxData!BH104*workNRAFnc/Y104),"--")</f>
        <v>--</v>
      </c>
      <c r="P104" s="219" t="str">
        <f t="shared" si="12"/>
        <v>--</v>
      </c>
      <c r="Q104" s="262" t="str">
        <f>IF(ISNUMBER('TRV Table 3'!K104),('TRV Table 3'!K104),"--")</f>
        <v>--</v>
      </c>
      <c r="R104" s="263" t="str">
        <f t="shared" si="13"/>
        <v>--</v>
      </c>
      <c r="S104" s="220" t="str">
        <f>IF(ISBLANK(ToxData!AY104),"",ToxData!AY104)</f>
        <v/>
      </c>
      <c r="T104" s="220" t="str">
        <f>IF(ISBLANK(ToxData!AZ104),"",ToxData!AZ104)</f>
        <v/>
      </c>
      <c r="U104" s="223" t="str">
        <f>IF(ToxData!BQ104="","N","Y")</f>
        <v>N</v>
      </c>
      <c r="V104" s="223">
        <f>ToxData!BV104</f>
        <v>1</v>
      </c>
      <c r="W104" s="223">
        <f>ToxData!BW104</f>
        <v>1</v>
      </c>
      <c r="X104" s="223">
        <f>ToxData!BX104</f>
        <v>1</v>
      </c>
      <c r="Y104" s="223">
        <f>ToxData!BY104</f>
        <v>1</v>
      </c>
    </row>
    <row r="105" spans="1:25">
      <c r="A105" t="str">
        <f>IF(ISBLANK(ToxData!B105),"",ToxData!B105)</f>
        <v>532-27-4</v>
      </c>
      <c r="B105" s="211" t="str">
        <f>IF(ISBLANK(ToxData!C105),"",ToxData!C105)</f>
        <v>2-Chloroacetophenone</v>
      </c>
      <c r="D105" s="61" t="str">
        <f>IF(ToxData!D105="","--",ToxData!D105)</f>
        <v>HI5</v>
      </c>
      <c r="E105" s="218" t="str">
        <f>IF(AND(ISNUMBER(ToxData!$BD105),$U105="N"),ToxData!$BD105/$V105,IF(ISNUMBER(ToxData!$BD105),ToxData!$BD105/ELAFr/$V105,"--"))</f>
        <v>--</v>
      </c>
      <c r="F105" s="209" t="str">
        <f t="shared" si="7"/>
        <v>--</v>
      </c>
      <c r="G105" s="194">
        <f>IF(ISNUMBER(ToxData!BH105),(ToxData!BH105/$X105),"--")</f>
        <v>0.03</v>
      </c>
      <c r="H105" s="219">
        <f t="shared" si="8"/>
        <v>0.03</v>
      </c>
      <c r="I105" s="209" t="str">
        <f>IF(AND(ISNUMBER(ToxData!$BD105),$U105="N"),ToxData!$BD105*childNRAFc/$W105,IF(ISNUMBER(ToxData!$BD105),ToxData!$BD105*childNRAFc/ELAFnr/$W105,"--"))</f>
        <v>--</v>
      </c>
      <c r="J105" s="209" t="str">
        <f t="shared" si="9"/>
        <v>--</v>
      </c>
      <c r="K105" s="194">
        <f>IF(ISNUMBER(ToxData!BH105),(ToxData!BH105/$Y105*childNRAFnc),"--")</f>
        <v>0.13200000000000001</v>
      </c>
      <c r="L105" s="219">
        <f t="shared" si="10"/>
        <v>0.13</v>
      </c>
      <c r="M105" s="209" t="str">
        <f>IF(ISNUMBER(ToxData!$BD105),ToxData!$BD105*workNRAFc/$W105,"--")</f>
        <v>--</v>
      </c>
      <c r="N105" s="209" t="str">
        <f t="shared" si="11"/>
        <v>--</v>
      </c>
      <c r="O105" s="194">
        <f>IF(ISNUMBER(ToxData!BH105),(ToxData!BH105*workNRAFnc/Y105),"--")</f>
        <v>0.13200000000000001</v>
      </c>
      <c r="P105" s="219">
        <f t="shared" si="12"/>
        <v>0.13</v>
      </c>
      <c r="Q105" s="262" t="str">
        <f>IF(ISNUMBER('TRV Table 3'!K105),('TRV Table 3'!K105),"--")</f>
        <v>--</v>
      </c>
      <c r="R105" s="263" t="str">
        <f t="shared" si="13"/>
        <v>--</v>
      </c>
      <c r="S105" s="220">
        <f>IF(ISBLANK(ToxData!AY105),"",ToxData!AY105)</f>
        <v>1</v>
      </c>
      <c r="T105" s="220">
        <f>IF(ISBLANK(ToxData!AZ105),"",ToxData!AZ105)</f>
        <v>1</v>
      </c>
      <c r="U105" s="223" t="str">
        <f>IF(ToxData!BQ105="","N","Y")</f>
        <v>N</v>
      </c>
      <c r="V105" s="223">
        <f>ToxData!BV105</f>
        <v>1</v>
      </c>
      <c r="W105" s="223">
        <f>ToxData!BW105</f>
        <v>1</v>
      </c>
      <c r="X105" s="223">
        <f>ToxData!BX105</f>
        <v>1</v>
      </c>
      <c r="Y105" s="223">
        <f>ToxData!BY105</f>
        <v>1</v>
      </c>
    </row>
    <row r="106" spans="1:25" ht="28.8" hidden="1">
      <c r="A106" t="str">
        <f>IF(ISBLANK(ToxData!B106),"",ToxData!B106)</f>
        <v>85535-84-8</v>
      </c>
      <c r="B106" s="211" t="str">
        <f>IF(ISBLANK(ToxData!C106),"",ToxData!C106)</f>
        <v>Chloroalkanes C10-13 (Chlorinated paraffins)</v>
      </c>
      <c r="E106" s="218" t="str">
        <f>IF(AND(ISNUMBER(ToxData!$BD106),$U106="N"),ToxData!$BD106/$V106,IF(ISNUMBER(ToxData!$BD106),ToxData!$BD106/ELAFr/$V106,"--"))</f>
        <v>--</v>
      </c>
      <c r="F106" s="209" t="str">
        <f t="shared" si="7"/>
        <v>--</v>
      </c>
      <c r="G106" s="194" t="str">
        <f>IF(ISNUMBER(ToxData!BH106),(ToxData!BH106/$X106),"--")</f>
        <v>--</v>
      </c>
      <c r="H106" s="219" t="str">
        <f t="shared" si="8"/>
        <v>--</v>
      </c>
      <c r="I106" s="209" t="str">
        <f>IF(AND(ISNUMBER(ToxData!$BD106),$U106="N"),ToxData!$BD106*childNRAFc/$W106,IF(ISNUMBER(ToxData!$BD106),ToxData!$BD106*childNRAFc/ELAFnr/$W106,"--"))</f>
        <v>--</v>
      </c>
      <c r="J106" s="209" t="str">
        <f t="shared" si="9"/>
        <v>--</v>
      </c>
      <c r="K106" s="194" t="str">
        <f>IF(ISNUMBER(ToxData!BH106),(ToxData!BH106/$Y106*childNRAFnc),"--")</f>
        <v>--</v>
      </c>
      <c r="L106" s="219" t="str">
        <f t="shared" si="10"/>
        <v>--</v>
      </c>
      <c r="M106" s="209" t="str">
        <f>IF(ISNUMBER(ToxData!$BD106),ToxData!$BD106*workNRAFc/$W106,"--")</f>
        <v>--</v>
      </c>
      <c r="N106" s="209" t="str">
        <f t="shared" si="11"/>
        <v>--</v>
      </c>
      <c r="O106" s="194" t="str">
        <f>IF(ISNUMBER(ToxData!BH106),(ToxData!BH106*workNRAFnc/Y106),"--")</f>
        <v>--</v>
      </c>
      <c r="P106" s="219" t="str">
        <f t="shared" si="12"/>
        <v>--</v>
      </c>
      <c r="Q106" s="262" t="str">
        <f>IF(ISNUMBER('TRV Table 3'!K106),('TRV Table 3'!K106),"--")</f>
        <v>--</v>
      </c>
      <c r="R106" s="263" t="str">
        <f t="shared" si="13"/>
        <v>--</v>
      </c>
      <c r="S106" s="220" t="str">
        <f>IF(ISBLANK(ToxData!AY106),"",ToxData!AY106)</f>
        <v/>
      </c>
      <c r="T106" s="220" t="str">
        <f>IF(ISBLANK(ToxData!AZ106),"",ToxData!AZ106)</f>
        <v/>
      </c>
      <c r="U106" s="223" t="str">
        <f>IF(ToxData!BQ106="","N","Y")</f>
        <v>N</v>
      </c>
      <c r="V106" s="223">
        <f>ToxData!BV106</f>
        <v>1</v>
      </c>
      <c r="W106" s="223">
        <f>ToxData!BW106</f>
        <v>1</v>
      </c>
      <c r="X106" s="223">
        <f>ToxData!BX106</f>
        <v>1</v>
      </c>
      <c r="Y106" s="223">
        <f>ToxData!BY106</f>
        <v>1</v>
      </c>
    </row>
    <row r="107" spans="1:25" hidden="1">
      <c r="A107" t="str">
        <f>IF(ISBLANK(ToxData!B107),"",ToxData!B107)</f>
        <v>106-47-8</v>
      </c>
      <c r="B107" s="211" t="str">
        <f>IF(ISBLANK(ToxData!C107),"",ToxData!C107)</f>
        <v>p-Chloroaniline</v>
      </c>
      <c r="E107" s="218" t="str">
        <f>IF(AND(ISNUMBER(ToxData!$BD107),$U107="N"),ToxData!$BD107/$V107,IF(ISNUMBER(ToxData!$BD107),ToxData!$BD107/ELAFr/$V107,"--"))</f>
        <v>--</v>
      </c>
      <c r="F107" s="209" t="str">
        <f t="shared" si="7"/>
        <v>--</v>
      </c>
      <c r="G107" s="194" t="str">
        <f>IF(ISNUMBER(ToxData!BH107),(ToxData!BH107/$X107),"--")</f>
        <v>--</v>
      </c>
      <c r="H107" s="219" t="str">
        <f t="shared" si="8"/>
        <v>--</v>
      </c>
      <c r="I107" s="209" t="str">
        <f>IF(AND(ISNUMBER(ToxData!$BD107),$U107="N"),ToxData!$BD107*childNRAFc/$W107,IF(ISNUMBER(ToxData!$BD107),ToxData!$BD107*childNRAFc/ELAFnr/$W107,"--"))</f>
        <v>--</v>
      </c>
      <c r="J107" s="209" t="str">
        <f t="shared" si="9"/>
        <v>--</v>
      </c>
      <c r="K107" s="194" t="str">
        <f>IF(ISNUMBER(ToxData!BH107),(ToxData!BH107/$Y107*childNRAFnc),"--")</f>
        <v>--</v>
      </c>
      <c r="L107" s="219" t="str">
        <f t="shared" si="10"/>
        <v>--</v>
      </c>
      <c r="M107" s="209" t="str">
        <f>IF(ISNUMBER(ToxData!$BD107),ToxData!$BD107*workNRAFc/$W107,"--")</f>
        <v>--</v>
      </c>
      <c r="N107" s="209" t="str">
        <f t="shared" si="11"/>
        <v>--</v>
      </c>
      <c r="O107" s="194" t="str">
        <f>IF(ISNUMBER(ToxData!BH107),(ToxData!BH107*workNRAFnc/Y107),"--")</f>
        <v>--</v>
      </c>
      <c r="P107" s="219" t="str">
        <f t="shared" si="12"/>
        <v>--</v>
      </c>
      <c r="Q107" s="262" t="str">
        <f>IF(ISNUMBER('TRV Table 3'!K107),('TRV Table 3'!K107),"--")</f>
        <v>--</v>
      </c>
      <c r="R107" s="263" t="str">
        <f t="shared" si="13"/>
        <v>--</v>
      </c>
      <c r="S107" s="220" t="str">
        <f>IF(ISBLANK(ToxData!AY107),"",ToxData!AY107)</f>
        <v/>
      </c>
      <c r="T107" s="220" t="str">
        <f>IF(ISBLANK(ToxData!AZ107),"",ToxData!AZ107)</f>
        <v/>
      </c>
      <c r="U107" s="223" t="str">
        <f>IF(ToxData!BQ107="","N","Y")</f>
        <v>N</v>
      </c>
      <c r="V107" s="223">
        <f>ToxData!BV107</f>
        <v>1</v>
      </c>
      <c r="W107" s="223">
        <f>ToxData!BW107</f>
        <v>1</v>
      </c>
      <c r="X107" s="223">
        <f>ToxData!BX107</f>
        <v>1</v>
      </c>
      <c r="Y107" s="223">
        <f>ToxData!BY107</f>
        <v>1</v>
      </c>
    </row>
    <row r="108" spans="1:25">
      <c r="A108" t="str">
        <f>IF(ISBLANK(ToxData!B108),"",ToxData!B108)</f>
        <v>108-90-7</v>
      </c>
      <c r="B108" s="211" t="str">
        <f>IF(ISBLANK(ToxData!C108),"",ToxData!C108)</f>
        <v>Chlorobenzene</v>
      </c>
      <c r="D108" s="61" t="str">
        <f>IF(ToxData!D108="","--",ToxData!D108)</f>
        <v>HI3</v>
      </c>
      <c r="E108" s="218" t="str">
        <f>IF(AND(ISNUMBER(ToxData!$BD108),$U108="N"),ToxData!$BD108/$V108,IF(ISNUMBER(ToxData!$BD108),ToxData!$BD108/ELAFr/$V108,"--"))</f>
        <v>--</v>
      </c>
      <c r="F108" s="209" t="str">
        <f t="shared" si="7"/>
        <v>--</v>
      </c>
      <c r="G108" s="194">
        <f>IF(ISNUMBER(ToxData!BH108),(ToxData!BH108/$X108),"--")</f>
        <v>50</v>
      </c>
      <c r="H108" s="219">
        <f t="shared" si="8"/>
        <v>50</v>
      </c>
      <c r="I108" s="209" t="str">
        <f>IF(AND(ISNUMBER(ToxData!$BD108),$U108="N"),ToxData!$BD108*childNRAFc/$W108,IF(ISNUMBER(ToxData!$BD108),ToxData!$BD108*childNRAFc/ELAFnr/$W108,"--"))</f>
        <v>--</v>
      </c>
      <c r="J108" s="209" t="str">
        <f t="shared" si="9"/>
        <v>--</v>
      </c>
      <c r="K108" s="194">
        <f>IF(ISNUMBER(ToxData!BH108),(ToxData!BH108/$Y108*childNRAFnc),"--")</f>
        <v>220.00000000000003</v>
      </c>
      <c r="L108" s="219">
        <f t="shared" si="10"/>
        <v>220</v>
      </c>
      <c r="M108" s="209" t="str">
        <f>IF(ISNUMBER(ToxData!$BD108),ToxData!$BD108*workNRAFc/$W108,"--")</f>
        <v>--</v>
      </c>
      <c r="N108" s="209" t="str">
        <f t="shared" si="11"/>
        <v>--</v>
      </c>
      <c r="O108" s="194">
        <f>IF(ISNUMBER(ToxData!BH108),(ToxData!BH108*workNRAFnc/Y108),"--")</f>
        <v>220.00000000000003</v>
      </c>
      <c r="P108" s="219">
        <f t="shared" si="12"/>
        <v>220</v>
      </c>
      <c r="Q108" s="262" t="str">
        <f>IF(ISNUMBER('TRV Table 3'!K108),('TRV Table 3'!K108),"--")</f>
        <v>--</v>
      </c>
      <c r="R108" s="263" t="str">
        <f t="shared" si="13"/>
        <v>--</v>
      </c>
      <c r="S108" s="220">
        <f>IF(ISBLANK(ToxData!AY108),"",ToxData!AY108)</f>
        <v>1</v>
      </c>
      <c r="T108" s="220">
        <f>IF(ISBLANK(ToxData!AZ108),"",ToxData!AZ108)</f>
        <v>1</v>
      </c>
      <c r="U108" s="223" t="str">
        <f>IF(ToxData!BQ108="","N","Y")</f>
        <v>N</v>
      </c>
      <c r="V108" s="223">
        <f>ToxData!BV108</f>
        <v>1</v>
      </c>
      <c r="W108" s="223">
        <f>ToxData!BW108</f>
        <v>1</v>
      </c>
      <c r="X108" s="223">
        <f>ToxData!BX108</f>
        <v>1</v>
      </c>
      <c r="Y108" s="223">
        <f>ToxData!BY108</f>
        <v>1</v>
      </c>
    </row>
    <row r="109" spans="1:25" ht="28.8" hidden="1">
      <c r="A109" t="str">
        <f>IF(ISBLANK(ToxData!B109),"",ToxData!B109)</f>
        <v>510-15-6</v>
      </c>
      <c r="B109" s="211" t="str">
        <f>IF(ISBLANK(ToxData!C109),"",ToxData!C109)</f>
        <v>Chlorobenzilate (Ethyl-4,4'-dichlorobenzilate)</v>
      </c>
      <c r="E109" s="218" t="str">
        <f>IF(AND(ISNUMBER(ToxData!$BD109),$U109="N"),ToxData!$BD109/$V109,IF(ISNUMBER(ToxData!$BD109),ToxData!$BD109/ELAFr/$V109,"--"))</f>
        <v>--</v>
      </c>
      <c r="F109" s="209" t="str">
        <f t="shared" si="7"/>
        <v>--</v>
      </c>
      <c r="G109" s="194" t="str">
        <f>IF(ISNUMBER(ToxData!BH109),(ToxData!BH109/$X109),"--")</f>
        <v>--</v>
      </c>
      <c r="H109" s="219" t="str">
        <f t="shared" si="8"/>
        <v>--</v>
      </c>
      <c r="I109" s="209" t="str">
        <f>IF(AND(ISNUMBER(ToxData!$BD109),$U109="N"),ToxData!$BD109*childNRAFc/$W109,IF(ISNUMBER(ToxData!$BD109),ToxData!$BD109*childNRAFc/ELAFnr/$W109,"--"))</f>
        <v>--</v>
      </c>
      <c r="J109" s="209" t="str">
        <f t="shared" si="9"/>
        <v>--</v>
      </c>
      <c r="K109" s="194" t="str">
        <f>IF(ISNUMBER(ToxData!BH109),(ToxData!BH109/$Y109*childNRAFnc),"--")</f>
        <v>--</v>
      </c>
      <c r="L109" s="219" t="str">
        <f t="shared" si="10"/>
        <v>--</v>
      </c>
      <c r="M109" s="209" t="str">
        <f>IF(ISNUMBER(ToxData!$BD109),ToxData!$BD109*workNRAFc/$W109,"--")</f>
        <v>--</v>
      </c>
      <c r="N109" s="209" t="str">
        <f t="shared" si="11"/>
        <v>--</v>
      </c>
      <c r="O109" s="194" t="str">
        <f>IF(ISNUMBER(ToxData!BH109),(ToxData!BH109*workNRAFnc/Y109),"--")</f>
        <v>--</v>
      </c>
      <c r="P109" s="219" t="str">
        <f t="shared" si="12"/>
        <v>--</v>
      </c>
      <c r="Q109" s="262" t="str">
        <f>IF(ISNUMBER('TRV Table 3'!K109),('TRV Table 3'!K109),"--")</f>
        <v>--</v>
      </c>
      <c r="R109" s="263" t="str">
        <f t="shared" si="13"/>
        <v>--</v>
      </c>
      <c r="S109" s="220" t="str">
        <f>IF(ISBLANK(ToxData!AY109),"",ToxData!AY109)</f>
        <v/>
      </c>
      <c r="T109" s="220" t="str">
        <f>IF(ISBLANK(ToxData!AZ109),"",ToxData!AZ109)</f>
        <v/>
      </c>
      <c r="U109" s="223" t="str">
        <f>IF(ToxData!BQ109="","N","Y")</f>
        <v>N</v>
      </c>
      <c r="V109" s="223">
        <f>ToxData!BV109</f>
        <v>1</v>
      </c>
      <c r="W109" s="223">
        <f>ToxData!BW109</f>
        <v>1</v>
      </c>
      <c r="X109" s="223">
        <f>ToxData!BX109</f>
        <v>1</v>
      </c>
      <c r="Y109" s="223">
        <f>ToxData!BY109</f>
        <v>1</v>
      </c>
    </row>
    <row r="110" spans="1:25">
      <c r="A110" t="str">
        <f>IF(ISBLANK(ToxData!B110),"",ToxData!B110)</f>
        <v>75-68-3</v>
      </c>
      <c r="B110" s="211" t="str">
        <f>IF(ISBLANK(ToxData!C110),"",ToxData!C110)</f>
        <v>1-Chloro-1,1-difluoroethane</v>
      </c>
      <c r="D110" s="61" t="str">
        <f>IF(ToxData!D110="","--",ToxData!D110)</f>
        <v>HI3</v>
      </c>
      <c r="E110" s="218" t="str">
        <f>IF(AND(ISNUMBER(ToxData!$BD110),$U110="N"),ToxData!$BD110/$V110,IF(ISNUMBER(ToxData!$BD110),ToxData!$BD110/ELAFr/$V110,"--"))</f>
        <v>--</v>
      </c>
      <c r="F110" s="209" t="str">
        <f t="shared" si="7"/>
        <v>--</v>
      </c>
      <c r="G110" s="194">
        <f>IF(ISNUMBER(ToxData!BH110),(ToxData!BH110/$X110),"--")</f>
        <v>50000</v>
      </c>
      <c r="H110" s="219">
        <f t="shared" si="8"/>
        <v>50000</v>
      </c>
      <c r="I110" s="209" t="str">
        <f>IF(AND(ISNUMBER(ToxData!$BD110),$U110="N"),ToxData!$BD110*childNRAFc/$W110,IF(ISNUMBER(ToxData!$BD110),ToxData!$BD110*childNRAFc/ELAFnr/$W110,"--"))</f>
        <v>--</v>
      </c>
      <c r="J110" s="209" t="str">
        <f t="shared" si="9"/>
        <v>--</v>
      </c>
      <c r="K110" s="194">
        <f>IF(ISNUMBER(ToxData!BH110),(ToxData!BH110/$Y110*childNRAFnc),"--")</f>
        <v>220000.00000000003</v>
      </c>
      <c r="L110" s="219">
        <f t="shared" si="10"/>
        <v>220000</v>
      </c>
      <c r="M110" s="209" t="str">
        <f>IF(ISNUMBER(ToxData!$BD110),ToxData!$BD110*workNRAFc/$W110,"--")</f>
        <v>--</v>
      </c>
      <c r="N110" s="209" t="str">
        <f t="shared" si="11"/>
        <v>--</v>
      </c>
      <c r="O110" s="194">
        <f>IF(ISNUMBER(ToxData!BH110),(ToxData!BH110*workNRAFnc/Y110),"--")</f>
        <v>220000.00000000003</v>
      </c>
      <c r="P110" s="219">
        <f t="shared" si="12"/>
        <v>220000</v>
      </c>
      <c r="Q110" s="262" t="str">
        <f>IF(ISNUMBER('TRV Table 3'!K110),('TRV Table 3'!K110),"--")</f>
        <v>--</v>
      </c>
      <c r="R110" s="263" t="str">
        <f t="shared" si="13"/>
        <v>--</v>
      </c>
      <c r="S110" s="220">
        <f>IF(ISBLANK(ToxData!AY110),"",ToxData!AY110)</f>
        <v>1</v>
      </c>
      <c r="T110" s="220">
        <f>IF(ISBLANK(ToxData!AZ110),"",ToxData!AZ110)</f>
        <v>1</v>
      </c>
      <c r="U110" s="223" t="str">
        <f>IF(ToxData!BQ110="","N","Y")</f>
        <v>N</v>
      </c>
      <c r="V110" s="223">
        <f>ToxData!BV110</f>
        <v>1</v>
      </c>
      <c r="W110" s="223">
        <f>ToxData!BW110</f>
        <v>1</v>
      </c>
      <c r="X110" s="223">
        <f>ToxData!BX110</f>
        <v>1</v>
      </c>
      <c r="Y110" s="223">
        <f>ToxData!BY110</f>
        <v>1</v>
      </c>
    </row>
    <row r="111" spans="1:25">
      <c r="A111" t="str">
        <f>IF(ISBLANK(ToxData!B111),"",ToxData!B111)</f>
        <v>75-45-6</v>
      </c>
      <c r="B111" s="211" t="str">
        <f>IF(ISBLANK(ToxData!C111),"",ToxData!C111)</f>
        <v>Chlorodifluoromethane (Freon 22)</v>
      </c>
      <c r="D111" s="61" t="str">
        <f>IF(ToxData!D111="","--",ToxData!D111)</f>
        <v>HI3</v>
      </c>
      <c r="E111" s="218" t="str">
        <f>IF(AND(ISNUMBER(ToxData!$BD111),$U111="N"),ToxData!$BD111/$V111,IF(ISNUMBER(ToxData!$BD111),ToxData!$BD111/ELAFr/$V111,"--"))</f>
        <v>--</v>
      </c>
      <c r="F111" s="209" t="str">
        <f t="shared" si="7"/>
        <v>--</v>
      </c>
      <c r="G111" s="194">
        <f>IF(ISNUMBER(ToxData!BH111),(ToxData!BH111/$X111),"--")</f>
        <v>50000</v>
      </c>
      <c r="H111" s="219">
        <f t="shared" si="8"/>
        <v>50000</v>
      </c>
      <c r="I111" s="209" t="str">
        <f>IF(AND(ISNUMBER(ToxData!$BD111),$U111="N"),ToxData!$BD111*childNRAFc/$W111,IF(ISNUMBER(ToxData!$BD111),ToxData!$BD111*childNRAFc/ELAFnr/$W111,"--"))</f>
        <v>--</v>
      </c>
      <c r="J111" s="209" t="str">
        <f t="shared" si="9"/>
        <v>--</v>
      </c>
      <c r="K111" s="194">
        <f>IF(ISNUMBER(ToxData!BH111),(ToxData!BH111/$Y111*childNRAFnc),"--")</f>
        <v>220000.00000000003</v>
      </c>
      <c r="L111" s="219">
        <f t="shared" si="10"/>
        <v>220000</v>
      </c>
      <c r="M111" s="209" t="str">
        <f>IF(ISNUMBER(ToxData!$BD111),ToxData!$BD111*workNRAFc/$W111,"--")</f>
        <v>--</v>
      </c>
      <c r="N111" s="209" t="str">
        <f t="shared" si="11"/>
        <v>--</v>
      </c>
      <c r="O111" s="194">
        <f>IF(ISNUMBER(ToxData!BH111),(ToxData!BH111*workNRAFnc/Y111),"--")</f>
        <v>220000.00000000003</v>
      </c>
      <c r="P111" s="219">
        <f t="shared" si="12"/>
        <v>220000</v>
      </c>
      <c r="Q111" s="262" t="str">
        <f>IF(ISNUMBER('TRV Table 3'!K111),('TRV Table 3'!K111),"--")</f>
        <v>--</v>
      </c>
      <c r="R111" s="263" t="str">
        <f t="shared" si="13"/>
        <v>--</v>
      </c>
      <c r="S111" s="220">
        <f>IF(ISBLANK(ToxData!AY111),"",ToxData!AY111)</f>
        <v>1</v>
      </c>
      <c r="T111" s="220">
        <f>IF(ISBLANK(ToxData!AZ111),"",ToxData!AZ111)</f>
        <v>1</v>
      </c>
      <c r="U111" s="223" t="str">
        <f>IF(ToxData!BQ111="","N","Y")</f>
        <v>N</v>
      </c>
      <c r="V111" s="223">
        <f>ToxData!BV111</f>
        <v>1</v>
      </c>
      <c r="W111" s="223">
        <f>ToxData!BW111</f>
        <v>1</v>
      </c>
      <c r="X111" s="223">
        <f>ToxData!BX111</f>
        <v>1</v>
      </c>
      <c r="Y111" s="223">
        <f>ToxData!BY111</f>
        <v>1</v>
      </c>
    </row>
    <row r="112" spans="1:25">
      <c r="A112" t="str">
        <f>IF(ISBLANK(ToxData!B112),"",ToxData!B112)</f>
        <v>75-00-3</v>
      </c>
      <c r="B112" s="211" t="str">
        <f>IF(ISBLANK(ToxData!C112),"",ToxData!C112)</f>
        <v>Chloroethane (Ethyl chloride)</v>
      </c>
      <c r="D112" s="61" t="str">
        <f>IF(ToxData!D112="","--",ToxData!D112)</f>
        <v>HI3</v>
      </c>
      <c r="E112" s="218" t="str">
        <f>IF(AND(ISNUMBER(ToxData!$BD112),$U112="N"),ToxData!$BD112/$V112,IF(ISNUMBER(ToxData!$BD112),ToxData!$BD112/ELAFr/$V112,"--"))</f>
        <v>--</v>
      </c>
      <c r="F112" s="209" t="str">
        <f t="shared" si="7"/>
        <v>--</v>
      </c>
      <c r="G112" s="194">
        <f>IF(ISNUMBER(ToxData!BH112),(ToxData!BH112/$X112),"--")</f>
        <v>30000</v>
      </c>
      <c r="H112" s="219">
        <f t="shared" si="8"/>
        <v>30000</v>
      </c>
      <c r="I112" s="209" t="str">
        <f>IF(AND(ISNUMBER(ToxData!$BD112),$U112="N"),ToxData!$BD112*childNRAFc/$W112,IF(ISNUMBER(ToxData!$BD112),ToxData!$BD112*childNRAFc/ELAFnr/$W112,"--"))</f>
        <v>--</v>
      </c>
      <c r="J112" s="209" t="str">
        <f t="shared" si="9"/>
        <v>--</v>
      </c>
      <c r="K112" s="194">
        <f>IF(ISNUMBER(ToxData!BH112),(ToxData!BH112/$Y112*childNRAFnc),"--")</f>
        <v>132000</v>
      </c>
      <c r="L112" s="219">
        <f t="shared" si="10"/>
        <v>130000</v>
      </c>
      <c r="M112" s="209" t="str">
        <f>IF(ISNUMBER(ToxData!$BD112),ToxData!$BD112*workNRAFc/$W112,"--")</f>
        <v>--</v>
      </c>
      <c r="N112" s="209" t="str">
        <f t="shared" si="11"/>
        <v>--</v>
      </c>
      <c r="O112" s="194">
        <f>IF(ISNUMBER(ToxData!BH112),(ToxData!BH112*workNRAFnc/Y112),"--")</f>
        <v>132000</v>
      </c>
      <c r="P112" s="219">
        <f t="shared" si="12"/>
        <v>130000</v>
      </c>
      <c r="Q112" s="262">
        <f>IF(ISNUMBER('TRV Table 3'!K112),('TRV Table 3'!K112),"--")</f>
        <v>40000</v>
      </c>
      <c r="R112" s="263">
        <f t="shared" si="13"/>
        <v>40000</v>
      </c>
      <c r="S112" s="220">
        <f>IF(ISBLANK(ToxData!AY112),"",ToxData!AY112)</f>
        <v>1</v>
      </c>
      <c r="T112" s="220">
        <f>IF(ISBLANK(ToxData!AZ112),"",ToxData!AZ112)</f>
        <v>1</v>
      </c>
      <c r="U112" s="223" t="str">
        <f>IF(ToxData!BQ112="","N","Y")</f>
        <v>N</v>
      </c>
      <c r="V112" s="223">
        <f>ToxData!BV112</f>
        <v>1</v>
      </c>
      <c r="W112" s="223">
        <f>ToxData!BW112</f>
        <v>1</v>
      </c>
      <c r="X112" s="223">
        <f>ToxData!BX112</f>
        <v>1</v>
      </c>
      <c r="Y112" s="223">
        <f>ToxData!BY112</f>
        <v>1</v>
      </c>
    </row>
    <row r="113" spans="1:25">
      <c r="A113" t="str">
        <f>IF(ISBLANK(ToxData!B113),"",ToxData!B113)</f>
        <v>67-66-3</v>
      </c>
      <c r="B113" s="211" t="str">
        <f>IF(ISBLANK(ToxData!C113),"",ToxData!C113)</f>
        <v>Chloroform</v>
      </c>
      <c r="D113" s="61" t="str">
        <f>IF(ToxData!D113="","--",ToxData!D113)</f>
        <v>HI3</v>
      </c>
      <c r="E113" s="218" t="str">
        <f>IF(AND(ISNUMBER(ToxData!$BD113),$U113="N"),ToxData!$BD113/$V113,IF(ISNUMBER(ToxData!$BD113),ToxData!$BD113/ELAFr/$V113,"--"))</f>
        <v>--</v>
      </c>
      <c r="F113" s="209" t="str">
        <f t="shared" si="7"/>
        <v>--</v>
      </c>
      <c r="G113" s="194">
        <f>IF(ISNUMBER(ToxData!BH113),(ToxData!BH113/$X113),"--")</f>
        <v>300</v>
      </c>
      <c r="H113" s="219">
        <f t="shared" si="8"/>
        <v>300</v>
      </c>
      <c r="I113" s="209" t="str">
        <f>IF(AND(ISNUMBER(ToxData!$BD113),$U113="N"),ToxData!$BD113*childNRAFc/$W113,IF(ISNUMBER(ToxData!$BD113),ToxData!$BD113*childNRAFc/ELAFnr/$W113,"--"))</f>
        <v>--</v>
      </c>
      <c r="J113" s="209" t="str">
        <f t="shared" si="9"/>
        <v>--</v>
      </c>
      <c r="K113" s="194">
        <f>IF(ISNUMBER(ToxData!BH113),(ToxData!BH113/$Y113*childNRAFnc),"--")</f>
        <v>1320</v>
      </c>
      <c r="L113" s="219">
        <f t="shared" si="10"/>
        <v>1300</v>
      </c>
      <c r="M113" s="209" t="str">
        <f>IF(ISNUMBER(ToxData!$BD113),ToxData!$BD113*workNRAFc/$W113,"--")</f>
        <v>--</v>
      </c>
      <c r="N113" s="209" t="str">
        <f t="shared" si="11"/>
        <v>--</v>
      </c>
      <c r="O113" s="194">
        <f>IF(ISNUMBER(ToxData!BH113),(ToxData!BH113*workNRAFnc/Y113),"--")</f>
        <v>1320</v>
      </c>
      <c r="P113" s="219">
        <f t="shared" si="12"/>
        <v>1300</v>
      </c>
      <c r="Q113" s="262">
        <f>IF(ISNUMBER('TRV Table 3'!K113),('TRV Table 3'!K113),"--")</f>
        <v>490</v>
      </c>
      <c r="R113" s="263">
        <f t="shared" si="13"/>
        <v>490</v>
      </c>
      <c r="S113" s="220">
        <f>IF(ISBLANK(ToxData!AY113),"",ToxData!AY113)</f>
        <v>1</v>
      </c>
      <c r="T113" s="220">
        <f>IF(ISBLANK(ToxData!AZ113),"",ToxData!AZ113)</f>
        <v>1</v>
      </c>
      <c r="U113" s="223" t="str">
        <f>IF(ToxData!BQ113="","N","Y")</f>
        <v>N</v>
      </c>
      <c r="V113" s="223">
        <f>ToxData!BV113</f>
        <v>1</v>
      </c>
      <c r="W113" s="223">
        <f>ToxData!BW113</f>
        <v>1</v>
      </c>
      <c r="X113" s="223">
        <f>ToxData!BX113</f>
        <v>1</v>
      </c>
      <c r="Y113" s="223">
        <f>ToxData!BY113</f>
        <v>1</v>
      </c>
    </row>
    <row r="114" spans="1:25" ht="18.75" customHeight="1">
      <c r="A114" t="str">
        <f>IF(ISBLANK(ToxData!B114),"",ToxData!B114)</f>
        <v>74-87-3</v>
      </c>
      <c r="B114" s="211" t="str">
        <f>IF(ISBLANK(ToxData!C114),"",ToxData!C114)</f>
        <v>Chloromethane (Methyl chloride)</v>
      </c>
      <c r="D114" s="61" t="str">
        <f>IF(ToxData!D114="","--",ToxData!D114)</f>
        <v>HI3</v>
      </c>
      <c r="E114" s="218" t="str">
        <f>IF(AND(ISNUMBER(ToxData!$BD114),$U114="N"),ToxData!$BD114/$V114,IF(ISNUMBER(ToxData!$BD114),ToxData!$BD114/ELAFr/$V114,"--"))</f>
        <v>--</v>
      </c>
      <c r="F114" s="209" t="str">
        <f t="shared" si="7"/>
        <v>--</v>
      </c>
      <c r="G114" s="194">
        <f>IF(ISNUMBER(ToxData!BH114),(ToxData!BH114/$X114),"--")</f>
        <v>90</v>
      </c>
      <c r="H114" s="219">
        <f t="shared" si="8"/>
        <v>90</v>
      </c>
      <c r="I114" s="209" t="str">
        <f>IF(AND(ISNUMBER(ToxData!$BD114),$U114="N"),ToxData!$BD114*childNRAFc/$W114,IF(ISNUMBER(ToxData!$BD114),ToxData!$BD114*childNRAFc/ELAFnr/$W114,"--"))</f>
        <v>--</v>
      </c>
      <c r="J114" s="209" t="str">
        <f t="shared" si="9"/>
        <v>--</v>
      </c>
      <c r="K114" s="194">
        <f>IF(ISNUMBER(ToxData!BH114),(ToxData!BH114/$Y114*childNRAFnc),"--")</f>
        <v>396.00000000000006</v>
      </c>
      <c r="L114" s="219">
        <f t="shared" si="10"/>
        <v>400</v>
      </c>
      <c r="M114" s="209" t="str">
        <f>IF(ISNUMBER(ToxData!$BD114),ToxData!$BD114*workNRAFc/$W114,"--")</f>
        <v>--</v>
      </c>
      <c r="N114" s="209" t="str">
        <f t="shared" si="11"/>
        <v>--</v>
      </c>
      <c r="O114" s="194">
        <f>IF(ISNUMBER(ToxData!BH114),(ToxData!BH114*workNRAFnc/Y114),"--")</f>
        <v>396.00000000000006</v>
      </c>
      <c r="P114" s="219">
        <f t="shared" si="12"/>
        <v>400</v>
      </c>
      <c r="Q114" s="262">
        <f>IF(ISNUMBER('TRV Table 3'!K114),('TRV Table 3'!K114),"--")</f>
        <v>1000</v>
      </c>
      <c r="R114" s="263">
        <f t="shared" si="13"/>
        <v>1000</v>
      </c>
      <c r="S114" s="220">
        <f>IF(ISBLANK(ToxData!AY114),"",ToxData!AY114)</f>
        <v>1</v>
      </c>
      <c r="T114" s="220">
        <f>IF(ISBLANK(ToxData!AZ114),"",ToxData!AZ114)</f>
        <v>1</v>
      </c>
      <c r="U114" s="223" t="str">
        <f>IF(ToxData!BQ114="","N","Y")</f>
        <v>N</v>
      </c>
      <c r="V114" s="223">
        <f>ToxData!BV114</f>
        <v>1</v>
      </c>
      <c r="W114" s="223">
        <f>ToxData!BW114</f>
        <v>1</v>
      </c>
      <c r="X114" s="223">
        <f>ToxData!BX114</f>
        <v>1</v>
      </c>
      <c r="Y114" s="223">
        <f>ToxData!BY114</f>
        <v>1</v>
      </c>
    </row>
    <row r="115" spans="1:25" ht="28.8" hidden="1">
      <c r="A115" t="str">
        <f>IF(ISBLANK(ToxData!B115),"",ToxData!B115)</f>
        <v>107-30-2</v>
      </c>
      <c r="B115" s="211" t="str">
        <f>IF(ISBLANK(ToxData!C115),"",ToxData!C115)</f>
        <v>Chloromethyl methyl ether (technical grade)</v>
      </c>
      <c r="E115" s="218" t="str">
        <f>IF(AND(ISNUMBER(ToxData!$BD115),$U115="N"),ToxData!$BD115/$V115,IF(ISNUMBER(ToxData!$BD115),ToxData!$BD115/ELAFr/$V115,"--"))</f>
        <v>--</v>
      </c>
      <c r="F115" s="209" t="str">
        <f t="shared" si="7"/>
        <v>--</v>
      </c>
      <c r="G115" s="194" t="str">
        <f>IF(ISNUMBER(ToxData!BH115),(ToxData!BH115/$X115),"--")</f>
        <v>--</v>
      </c>
      <c r="H115" s="219" t="str">
        <f t="shared" si="8"/>
        <v>--</v>
      </c>
      <c r="I115" s="209" t="str">
        <f>IF(AND(ISNUMBER(ToxData!$BD115),$U115="N"),ToxData!$BD115*childNRAFc/$W115,IF(ISNUMBER(ToxData!$BD115),ToxData!$BD115*childNRAFc/ELAFnr/$W115,"--"))</f>
        <v>--</v>
      </c>
      <c r="J115" s="209" t="str">
        <f t="shared" si="9"/>
        <v>--</v>
      </c>
      <c r="K115" s="194" t="str">
        <f>IF(ISNUMBER(ToxData!BH115),(ToxData!BH115/$Y115*childNRAFnc),"--")</f>
        <v>--</v>
      </c>
      <c r="L115" s="219" t="str">
        <f t="shared" si="10"/>
        <v>--</v>
      </c>
      <c r="M115" s="209" t="str">
        <f>IF(ISNUMBER(ToxData!$BD115),ToxData!$BD115*workNRAFc/$W115,"--")</f>
        <v>--</v>
      </c>
      <c r="N115" s="209" t="str">
        <f t="shared" si="11"/>
        <v>--</v>
      </c>
      <c r="O115" s="194" t="str">
        <f>IF(ISNUMBER(ToxData!BH115),(ToxData!BH115*workNRAFnc/Y115),"--")</f>
        <v>--</v>
      </c>
      <c r="P115" s="219" t="str">
        <f t="shared" si="12"/>
        <v>--</v>
      </c>
      <c r="Q115" s="262" t="str">
        <f>IF(ISNUMBER('TRV Table 3'!K115),('TRV Table 3'!K115),"--")</f>
        <v>--</v>
      </c>
      <c r="R115" s="263" t="str">
        <f t="shared" si="13"/>
        <v>--</v>
      </c>
      <c r="S115" s="220" t="str">
        <f>IF(ISBLANK(ToxData!AY115),"",ToxData!AY115)</f>
        <v/>
      </c>
      <c r="T115" s="220" t="str">
        <f>IF(ISBLANK(ToxData!AZ115),"",ToxData!AZ115)</f>
        <v/>
      </c>
      <c r="U115" s="223" t="str">
        <f>IF(ToxData!BQ115="","N","Y")</f>
        <v>N</v>
      </c>
      <c r="V115" s="223">
        <f>ToxData!BV115</f>
        <v>1</v>
      </c>
      <c r="W115" s="223">
        <f>ToxData!BW115</f>
        <v>1</v>
      </c>
      <c r="X115" s="223">
        <f>ToxData!BX115</f>
        <v>1</v>
      </c>
      <c r="Y115" s="223">
        <f>ToxData!BY115</f>
        <v>1</v>
      </c>
    </row>
    <row r="116" spans="1:25" hidden="1">
      <c r="A116" t="str">
        <f>IF(ISBLANK(ToxData!B116),"",ToxData!B116)</f>
        <v>563-47-3</v>
      </c>
      <c r="B116" s="211" t="str">
        <f>IF(ISBLANK(ToxData!C116),"",ToxData!C116)</f>
        <v>3-Chloro-2-methyl-1-propene</v>
      </c>
      <c r="E116" s="218" t="str">
        <f>IF(AND(ISNUMBER(ToxData!$BD116),$U116="N"),ToxData!$BD116/$V116,IF(ISNUMBER(ToxData!$BD116),ToxData!$BD116/ELAFr/$V116,"--"))</f>
        <v>--</v>
      </c>
      <c r="F116" s="209" t="str">
        <f t="shared" si="7"/>
        <v>--</v>
      </c>
      <c r="G116" s="194" t="str">
        <f>IF(ISNUMBER(ToxData!BH116),(ToxData!BH116/$X116),"--")</f>
        <v>--</v>
      </c>
      <c r="H116" s="219" t="str">
        <f t="shared" si="8"/>
        <v>--</v>
      </c>
      <c r="I116" s="209" t="str">
        <f>IF(AND(ISNUMBER(ToxData!$BD116),$U116="N"),ToxData!$BD116*childNRAFc/$W116,IF(ISNUMBER(ToxData!$BD116),ToxData!$BD116*childNRAFc/ELAFnr/$W116,"--"))</f>
        <v>--</v>
      </c>
      <c r="J116" s="209" t="str">
        <f t="shared" si="9"/>
        <v>--</v>
      </c>
      <c r="K116" s="194" t="str">
        <f>IF(ISNUMBER(ToxData!BH116),(ToxData!BH116/$Y116*childNRAFnc),"--")</f>
        <v>--</v>
      </c>
      <c r="L116" s="219" t="str">
        <f t="shared" si="10"/>
        <v>--</v>
      </c>
      <c r="M116" s="209" t="str">
        <f>IF(ISNUMBER(ToxData!$BD116),ToxData!$BD116*workNRAFc/$W116,"--")</f>
        <v>--</v>
      </c>
      <c r="N116" s="209" t="str">
        <f t="shared" si="11"/>
        <v>--</v>
      </c>
      <c r="O116" s="194" t="str">
        <f>IF(ISNUMBER(ToxData!BH116),(ToxData!BH116*workNRAFnc/Y116),"--")</f>
        <v>--</v>
      </c>
      <c r="P116" s="219" t="str">
        <f t="shared" si="12"/>
        <v>--</v>
      </c>
      <c r="Q116" s="262" t="str">
        <f>IF(ISNUMBER('TRV Table 3'!K116),('TRV Table 3'!K116),"--")</f>
        <v>--</v>
      </c>
      <c r="R116" s="263" t="str">
        <f t="shared" si="13"/>
        <v>--</v>
      </c>
      <c r="S116" s="220" t="str">
        <f>IF(ISBLANK(ToxData!AY116),"",ToxData!AY116)</f>
        <v/>
      </c>
      <c r="T116" s="220" t="str">
        <f>IF(ISBLANK(ToxData!AZ116),"",ToxData!AZ116)</f>
        <v/>
      </c>
      <c r="U116" s="223" t="str">
        <f>IF(ToxData!BQ116="","N","Y")</f>
        <v>N</v>
      </c>
      <c r="V116" s="223">
        <f>ToxData!BV116</f>
        <v>1</v>
      </c>
      <c r="W116" s="223">
        <f>ToxData!BW116</f>
        <v>1</v>
      </c>
      <c r="X116" s="223">
        <f>ToxData!BX116</f>
        <v>1</v>
      </c>
      <c r="Y116" s="223">
        <f>ToxData!BY116</f>
        <v>1</v>
      </c>
    </row>
    <row r="117" spans="1:25" hidden="1">
      <c r="A117" t="str">
        <f>IF(ISBLANK(ToxData!B117),"",ToxData!B117)</f>
        <v>95-57-8</v>
      </c>
      <c r="B117" s="211" t="str">
        <f>IF(ISBLANK(ToxData!C117),"",ToxData!C117)</f>
        <v>2-Chlorophenol</v>
      </c>
      <c r="E117" s="218" t="str">
        <f>IF(AND(ISNUMBER(ToxData!$BD117),$U117="N"),ToxData!$BD117/$V117,IF(ISNUMBER(ToxData!$BD117),ToxData!$BD117/ELAFr/$V117,"--"))</f>
        <v>--</v>
      </c>
      <c r="F117" s="209" t="str">
        <f t="shared" si="7"/>
        <v>--</v>
      </c>
      <c r="G117" s="194" t="str">
        <f>IF(ISNUMBER(ToxData!BH117),(ToxData!BH117/$X117),"--")</f>
        <v>--</v>
      </c>
      <c r="H117" s="219" t="str">
        <f t="shared" si="8"/>
        <v>--</v>
      </c>
      <c r="I117" s="209" t="str">
        <f>IF(AND(ISNUMBER(ToxData!$BD117),$U117="N"),ToxData!$BD117*childNRAFc/$W117,IF(ISNUMBER(ToxData!$BD117),ToxData!$BD117*childNRAFc/ELAFnr/$W117,"--"))</f>
        <v>--</v>
      </c>
      <c r="J117" s="209" t="str">
        <f t="shared" si="9"/>
        <v>--</v>
      </c>
      <c r="K117" s="194" t="str">
        <f>IF(ISNUMBER(ToxData!BH117),(ToxData!BH117/$Y117*childNRAFnc),"--")</f>
        <v>--</v>
      </c>
      <c r="L117" s="219" t="str">
        <f t="shared" si="10"/>
        <v>--</v>
      </c>
      <c r="M117" s="209" t="str">
        <f>IF(ISNUMBER(ToxData!$BD117),ToxData!$BD117*workNRAFc/$W117,"--")</f>
        <v>--</v>
      </c>
      <c r="N117" s="209" t="str">
        <f t="shared" si="11"/>
        <v>--</v>
      </c>
      <c r="O117" s="194" t="str">
        <f>IF(ISNUMBER(ToxData!BH117),(ToxData!BH117*workNRAFnc/Y117),"--")</f>
        <v>--</v>
      </c>
      <c r="P117" s="219" t="str">
        <f t="shared" si="12"/>
        <v>--</v>
      </c>
      <c r="Q117" s="262" t="str">
        <f>IF(ISNUMBER('TRV Table 3'!K117),('TRV Table 3'!K117),"--")</f>
        <v>--</v>
      </c>
      <c r="R117" s="263" t="str">
        <f t="shared" si="13"/>
        <v>--</v>
      </c>
      <c r="S117" s="220" t="str">
        <f>IF(ISBLANK(ToxData!AY117),"",ToxData!AY117)</f>
        <v/>
      </c>
      <c r="T117" s="220" t="str">
        <f>IF(ISBLANK(ToxData!AZ117),"",ToxData!AZ117)</f>
        <v/>
      </c>
      <c r="U117" s="223" t="str">
        <f>IF(ToxData!BQ117="","N","Y")</f>
        <v>N</v>
      </c>
      <c r="V117" s="223">
        <f>ToxData!BV117</f>
        <v>1</v>
      </c>
      <c r="W117" s="223">
        <f>ToxData!BW117</f>
        <v>1</v>
      </c>
      <c r="X117" s="223">
        <f>ToxData!BX117</f>
        <v>1</v>
      </c>
      <c r="Y117" s="223">
        <f>ToxData!BY117</f>
        <v>1</v>
      </c>
    </row>
    <row r="118" spans="1:25">
      <c r="A118" t="str">
        <f>IF(ISBLANK(ToxData!B118),"",ToxData!B118)</f>
        <v>95-83-0</v>
      </c>
      <c r="B118" s="211" t="str">
        <f>IF(ISBLANK(ToxData!C118),"",ToxData!C118)</f>
        <v>4-Chloro-o-phenylenediamine</v>
      </c>
      <c r="D118" s="61" t="str">
        <f>IF(ToxData!D118="","--",ToxData!D118)</f>
        <v>--</v>
      </c>
      <c r="E118" s="218">
        <f>IF(AND(ISNUMBER(ToxData!$BD118),$U118="N"),ToxData!$BD118/$V118,IF(ISNUMBER(ToxData!$BD118),ToxData!$BD118/ELAFr/$V118,"--"))</f>
        <v>0.21739130434782608</v>
      </c>
      <c r="F118" s="209">
        <f t="shared" si="7"/>
        <v>0.22</v>
      </c>
      <c r="G118" s="194" t="str">
        <f>IF(ISNUMBER(ToxData!BH118),(ToxData!BH118/$X118),"--")</f>
        <v>--</v>
      </c>
      <c r="H118" s="219" t="str">
        <f t="shared" si="8"/>
        <v>--</v>
      </c>
      <c r="I118" s="209">
        <f>IF(AND(ISNUMBER(ToxData!$BD118),$U118="N"),ToxData!$BD118*childNRAFc/$W118,IF(ISNUMBER(ToxData!$BD118),ToxData!$BD118*childNRAFc/ELAFnr/$W118,"--"))</f>
        <v>5.6521739130434785</v>
      </c>
      <c r="J118" s="209">
        <f t="shared" si="9"/>
        <v>5.7</v>
      </c>
      <c r="K118" s="194" t="str">
        <f>IF(ISNUMBER(ToxData!BH118),(ToxData!BH118/$Y118*childNRAFnc),"--")</f>
        <v>--</v>
      </c>
      <c r="L118" s="219" t="str">
        <f t="shared" si="10"/>
        <v>--</v>
      </c>
      <c r="M118" s="209">
        <f>IF(ISNUMBER(ToxData!$BD118),ToxData!$BD118*workNRAFc/$W118,"--")</f>
        <v>2.6086956521739131</v>
      </c>
      <c r="N118" s="209">
        <f t="shared" si="11"/>
        <v>2.6</v>
      </c>
      <c r="O118" s="194" t="str">
        <f>IF(ISNUMBER(ToxData!BH118),(ToxData!BH118*workNRAFnc/Y118),"--")</f>
        <v>--</v>
      </c>
      <c r="P118" s="219" t="str">
        <f t="shared" si="12"/>
        <v>--</v>
      </c>
      <c r="Q118" s="262" t="str">
        <f>IF(ISNUMBER('TRV Table 3'!K118),('TRV Table 3'!K118),"--")</f>
        <v>--</v>
      </c>
      <c r="R118" s="263" t="str">
        <f t="shared" si="13"/>
        <v>--</v>
      </c>
      <c r="S118" s="220">
        <f>IF(ISBLANK(ToxData!AY118),"",ToxData!AY118)</f>
        <v>1</v>
      </c>
      <c r="T118" s="220">
        <f>IF(ISBLANK(ToxData!AZ118),"",ToxData!AZ118)</f>
        <v>1</v>
      </c>
      <c r="U118" s="223" t="str">
        <f>IF(ToxData!BQ118="","N","Y")</f>
        <v>N</v>
      </c>
      <c r="V118" s="223">
        <f>ToxData!BV118</f>
        <v>1</v>
      </c>
      <c r="W118" s="223">
        <f>ToxData!BW118</f>
        <v>1</v>
      </c>
      <c r="X118" s="223">
        <f>ToxData!BX118</f>
        <v>1</v>
      </c>
      <c r="Y118" s="223">
        <f>ToxData!BY118</f>
        <v>1</v>
      </c>
    </row>
    <row r="119" spans="1:25">
      <c r="A119" t="str">
        <f>IF(ISBLANK(ToxData!B119),"",ToxData!B119)</f>
        <v>76-06-2</v>
      </c>
      <c r="B119" s="211" t="str">
        <f>IF(ISBLANK(ToxData!C119),"",ToxData!C119)</f>
        <v>Chloropicrin</v>
      </c>
      <c r="D119" s="61" t="str">
        <f>IF(ToxData!D119="","--",ToxData!D119)</f>
        <v>HI3</v>
      </c>
      <c r="E119" s="218" t="str">
        <f>IF(AND(ISNUMBER(ToxData!$BD119),$U119="N"),ToxData!$BD119/$V119,IF(ISNUMBER(ToxData!$BD119),ToxData!$BD119/ELAFr/$V119,"--"))</f>
        <v>--</v>
      </c>
      <c r="F119" s="209" t="str">
        <f t="shared" si="7"/>
        <v>--</v>
      </c>
      <c r="G119" s="194">
        <f>IF(ISNUMBER(ToxData!BH119),(ToxData!BH119/$X119),"--")</f>
        <v>0.4</v>
      </c>
      <c r="H119" s="219">
        <f t="shared" si="8"/>
        <v>0.4</v>
      </c>
      <c r="I119" s="209" t="str">
        <f>IF(AND(ISNUMBER(ToxData!$BD119),$U119="N"),ToxData!$BD119*childNRAFc/$W119,IF(ISNUMBER(ToxData!$BD119),ToxData!$BD119*childNRAFc/ELAFnr/$W119,"--"))</f>
        <v>--</v>
      </c>
      <c r="J119" s="209" t="str">
        <f t="shared" si="9"/>
        <v>--</v>
      </c>
      <c r="K119" s="194">
        <f>IF(ISNUMBER(ToxData!BH119),(ToxData!BH119/$Y119*childNRAFnc),"--")</f>
        <v>1.7600000000000002</v>
      </c>
      <c r="L119" s="219">
        <f t="shared" si="10"/>
        <v>1.8</v>
      </c>
      <c r="M119" s="209" t="str">
        <f>IF(ISNUMBER(ToxData!$BD119),ToxData!$BD119*workNRAFc/$W119,"--")</f>
        <v>--</v>
      </c>
      <c r="N119" s="209" t="str">
        <f t="shared" si="11"/>
        <v>--</v>
      </c>
      <c r="O119" s="194">
        <f>IF(ISNUMBER(ToxData!BH119),(ToxData!BH119*workNRAFnc/Y119),"--")</f>
        <v>1.7600000000000002</v>
      </c>
      <c r="P119" s="219">
        <f t="shared" si="12"/>
        <v>1.8</v>
      </c>
      <c r="Q119" s="262">
        <f>IF(ISNUMBER('TRV Table 3'!K119),('TRV Table 3'!K119),"--")</f>
        <v>29</v>
      </c>
      <c r="R119" s="263">
        <f t="shared" si="13"/>
        <v>29</v>
      </c>
      <c r="S119" s="220">
        <f>IF(ISBLANK(ToxData!AY119),"",ToxData!AY119)</f>
        <v>1</v>
      </c>
      <c r="T119" s="220">
        <f>IF(ISBLANK(ToxData!AZ119),"",ToxData!AZ119)</f>
        <v>1</v>
      </c>
      <c r="U119" s="223" t="str">
        <f>IF(ToxData!BQ119="","N","Y")</f>
        <v>N</v>
      </c>
      <c r="V119" s="223">
        <f>ToxData!BV119</f>
        <v>1</v>
      </c>
      <c r="W119" s="223">
        <f>ToxData!BW119</f>
        <v>1</v>
      </c>
      <c r="X119" s="223">
        <f>ToxData!BX119</f>
        <v>1</v>
      </c>
      <c r="Y119" s="223">
        <f>ToxData!BY119</f>
        <v>1</v>
      </c>
    </row>
    <row r="120" spans="1:25">
      <c r="A120" t="str">
        <f>IF(ISBLANK(ToxData!B120),"",ToxData!B120)</f>
        <v>126-99-8</v>
      </c>
      <c r="B120" s="211" t="str">
        <f>IF(ISBLANK(ToxData!C120),"",ToxData!C120)</f>
        <v>Chloroprene</v>
      </c>
      <c r="D120" s="61" t="str">
        <f>IF(ToxData!D120="","--",ToxData!D120)</f>
        <v>HI3</v>
      </c>
      <c r="E120" s="218">
        <f>IF(AND(ISNUMBER(ToxData!$BD120),$U120="N"),ToxData!$BD120/$V120,IF(ISNUMBER(ToxData!$BD120),ToxData!$BD120/ELAFr/$V120,"--"))</f>
        <v>3.3333333333333335E-3</v>
      </c>
      <c r="F120" s="209">
        <f t="shared" si="7"/>
        <v>3.3E-3</v>
      </c>
      <c r="G120" s="194">
        <f>IF(ISNUMBER(ToxData!BH120),(ToxData!BH120/$X120),"--")</f>
        <v>20</v>
      </c>
      <c r="H120" s="219">
        <f t="shared" si="8"/>
        <v>20</v>
      </c>
      <c r="I120" s="209">
        <f>IF(AND(ISNUMBER(ToxData!$BD120),$U120="N"),ToxData!$BD120*childNRAFc/$W120,IF(ISNUMBER(ToxData!$BD120),ToxData!$BD120*childNRAFc/ELAFnr/$W120,"--"))</f>
        <v>8.666666666666667E-2</v>
      </c>
      <c r="J120" s="209">
        <f t="shared" si="9"/>
        <v>8.6999999999999994E-2</v>
      </c>
      <c r="K120" s="194">
        <f>IF(ISNUMBER(ToxData!BH120),(ToxData!BH120/$Y120*childNRAFnc),"--")</f>
        <v>88</v>
      </c>
      <c r="L120" s="219">
        <f t="shared" si="10"/>
        <v>88</v>
      </c>
      <c r="M120" s="209">
        <f>IF(ISNUMBER(ToxData!$BD120),ToxData!$BD120*workNRAFc/$W120,"--")</f>
        <v>0.04</v>
      </c>
      <c r="N120" s="209">
        <f t="shared" si="11"/>
        <v>0.04</v>
      </c>
      <c r="O120" s="194">
        <f>IF(ISNUMBER(ToxData!BH120),(ToxData!BH120*workNRAFnc/Y120),"--")</f>
        <v>88</v>
      </c>
      <c r="P120" s="219">
        <f t="shared" si="12"/>
        <v>88</v>
      </c>
      <c r="Q120" s="262" t="str">
        <f>IF(ISNUMBER('TRV Table 3'!K120),('TRV Table 3'!K120),"--")</f>
        <v>--</v>
      </c>
      <c r="R120" s="263" t="str">
        <f t="shared" si="13"/>
        <v>--</v>
      </c>
      <c r="S120" s="220">
        <f>IF(ISBLANK(ToxData!AY120),"",ToxData!AY120)</f>
        <v>1</v>
      </c>
      <c r="T120" s="220">
        <f>IF(ISBLANK(ToxData!AZ120),"",ToxData!AZ120)</f>
        <v>1</v>
      </c>
      <c r="U120" s="223" t="str">
        <f>IF(ToxData!BQ120="","N","Y")</f>
        <v>N</v>
      </c>
      <c r="V120" s="223">
        <f>ToxData!BV120</f>
        <v>1</v>
      </c>
      <c r="W120" s="223">
        <f>ToxData!BW120</f>
        <v>1</v>
      </c>
      <c r="X120" s="223">
        <f>ToxData!BX120</f>
        <v>1</v>
      </c>
      <c r="Y120" s="223">
        <f>ToxData!BY120</f>
        <v>1</v>
      </c>
    </row>
    <row r="121" spans="1:25" hidden="1">
      <c r="A121" t="str">
        <f>IF(ISBLANK(ToxData!B121),"",ToxData!B121)</f>
        <v>1897-45-6</v>
      </c>
      <c r="B121" s="211" t="str">
        <f>IF(ISBLANK(ToxData!C121),"",ToxData!C121)</f>
        <v>Chlorothalonil</v>
      </c>
      <c r="E121" s="218" t="str">
        <f>IF(AND(ISNUMBER(ToxData!$BD121),$U121="N"),ToxData!$BD121/$V121,IF(ISNUMBER(ToxData!$BD121),ToxData!$BD121/ELAFr/$V121,"--"))</f>
        <v>--</v>
      </c>
      <c r="F121" s="209" t="str">
        <f t="shared" si="7"/>
        <v>--</v>
      </c>
      <c r="G121" s="194" t="str">
        <f>IF(ISNUMBER(ToxData!BH121),(ToxData!BH121/$X121),"--")</f>
        <v>--</v>
      </c>
      <c r="H121" s="219" t="str">
        <f t="shared" si="8"/>
        <v>--</v>
      </c>
      <c r="I121" s="209" t="str">
        <f>IF(AND(ISNUMBER(ToxData!$BD121),$U121="N"),ToxData!$BD121*childNRAFc/$W121,IF(ISNUMBER(ToxData!$BD121),ToxData!$BD121*childNRAFc/ELAFnr/$W121,"--"))</f>
        <v>--</v>
      </c>
      <c r="J121" s="209" t="str">
        <f t="shared" si="9"/>
        <v>--</v>
      </c>
      <c r="K121" s="194" t="str">
        <f>IF(ISNUMBER(ToxData!BH121),(ToxData!BH121/$Y121*childNRAFnc),"--")</f>
        <v>--</v>
      </c>
      <c r="L121" s="219" t="str">
        <f t="shared" si="10"/>
        <v>--</v>
      </c>
      <c r="M121" s="209" t="str">
        <f>IF(ISNUMBER(ToxData!$BD121),ToxData!$BD121*workNRAFc/$W121,"--")</f>
        <v>--</v>
      </c>
      <c r="N121" s="209" t="str">
        <f t="shared" si="11"/>
        <v>--</v>
      </c>
      <c r="O121" s="194" t="str">
        <f>IF(ISNUMBER(ToxData!BH121),(ToxData!BH121*workNRAFnc/Y121),"--")</f>
        <v>--</v>
      </c>
      <c r="P121" s="219" t="str">
        <f t="shared" si="12"/>
        <v>--</v>
      </c>
      <c r="Q121" s="262" t="str">
        <f>IF(ISNUMBER('TRV Table 3'!K121),('TRV Table 3'!K121),"--")</f>
        <v>--</v>
      </c>
      <c r="R121" s="263" t="str">
        <f t="shared" si="13"/>
        <v>--</v>
      </c>
      <c r="S121" s="220" t="str">
        <f>IF(ISBLANK(ToxData!AY121),"",ToxData!AY121)</f>
        <v/>
      </c>
      <c r="T121" s="220" t="str">
        <f>IF(ISBLANK(ToxData!AZ121),"",ToxData!AZ121)</f>
        <v/>
      </c>
      <c r="U121" s="223" t="str">
        <f>IF(ToxData!BQ121="","N","Y")</f>
        <v>N</v>
      </c>
      <c r="V121" s="223">
        <f>ToxData!BV121</f>
        <v>1</v>
      </c>
      <c r="W121" s="223">
        <f>ToxData!BW121</f>
        <v>1</v>
      </c>
      <c r="X121" s="223">
        <f>ToxData!BX121</f>
        <v>1</v>
      </c>
      <c r="Y121" s="223">
        <f>ToxData!BY121</f>
        <v>1</v>
      </c>
    </row>
    <row r="122" spans="1:25">
      <c r="A122" t="str">
        <f>IF(ISBLANK(ToxData!B122),"",ToxData!B122)</f>
        <v>95-69-2</v>
      </c>
      <c r="B122" s="211" t="str">
        <f>IF(ISBLANK(ToxData!C122),"",ToxData!C122)</f>
        <v>p-Chloro-o-toluidine</v>
      </c>
      <c r="D122" s="61" t="str">
        <f>IF(ToxData!D122="","--",ToxData!D122)</f>
        <v>--</v>
      </c>
      <c r="E122" s="218">
        <f>IF(AND(ISNUMBER(ToxData!$BD122),$U122="N"),ToxData!$BD122/$V122,IF(ISNUMBER(ToxData!$BD122),ToxData!$BD122/ELAFr/$V122,"--"))</f>
        <v>1.2987012987012986E-2</v>
      </c>
      <c r="F122" s="209">
        <f t="shared" si="7"/>
        <v>1.2999999999999999E-2</v>
      </c>
      <c r="G122" s="194" t="str">
        <f>IF(ISNUMBER(ToxData!BH122),(ToxData!BH122/$X122),"--")</f>
        <v>--</v>
      </c>
      <c r="H122" s="219" t="str">
        <f t="shared" si="8"/>
        <v>--</v>
      </c>
      <c r="I122" s="209">
        <f>IF(AND(ISNUMBER(ToxData!$BD122),$U122="N"),ToxData!$BD122*childNRAFc/$W122,IF(ISNUMBER(ToxData!$BD122),ToxData!$BD122*childNRAFc/ELAFnr/$W122,"--"))</f>
        <v>0.33766233766233766</v>
      </c>
      <c r="J122" s="209">
        <f t="shared" si="9"/>
        <v>0.34</v>
      </c>
      <c r="K122" s="194" t="str">
        <f>IF(ISNUMBER(ToxData!BH122),(ToxData!BH122/$Y122*childNRAFnc),"--")</f>
        <v>--</v>
      </c>
      <c r="L122" s="219" t="str">
        <f t="shared" si="10"/>
        <v>--</v>
      </c>
      <c r="M122" s="209">
        <f>IF(ISNUMBER(ToxData!$BD122),ToxData!$BD122*workNRAFc/$W122,"--")</f>
        <v>0.15584415584415584</v>
      </c>
      <c r="N122" s="209">
        <f t="shared" si="11"/>
        <v>0.16</v>
      </c>
      <c r="O122" s="194" t="str">
        <f>IF(ISNUMBER(ToxData!BH122),(ToxData!BH122*workNRAFnc/Y122),"--")</f>
        <v>--</v>
      </c>
      <c r="P122" s="219" t="str">
        <f t="shared" si="12"/>
        <v>--</v>
      </c>
      <c r="Q122" s="262" t="str">
        <f>IF(ISNUMBER('TRV Table 3'!K122),('TRV Table 3'!K122),"--")</f>
        <v>--</v>
      </c>
      <c r="R122" s="263" t="str">
        <f t="shared" si="13"/>
        <v>--</v>
      </c>
      <c r="S122" s="220">
        <f>IF(ISBLANK(ToxData!AY122),"",ToxData!AY122)</f>
        <v>1</v>
      </c>
      <c r="T122" s="220">
        <f>IF(ISBLANK(ToxData!AZ122),"",ToxData!AZ122)</f>
        <v>1</v>
      </c>
      <c r="U122" s="223" t="str">
        <f>IF(ToxData!BQ122="","N","Y")</f>
        <v>N</v>
      </c>
      <c r="V122" s="223">
        <f>ToxData!BV122</f>
        <v>1</v>
      </c>
      <c r="W122" s="223">
        <f>ToxData!BW122</f>
        <v>1</v>
      </c>
      <c r="X122" s="223">
        <f>ToxData!BX122</f>
        <v>1</v>
      </c>
      <c r="Y122" s="223">
        <f>ToxData!BY122</f>
        <v>1</v>
      </c>
    </row>
    <row r="123" spans="1:25" hidden="1">
      <c r="A123" t="str">
        <f>IF(ISBLANK(ToxData!B123),"",ToxData!B123)</f>
        <v>54749-90-5</v>
      </c>
      <c r="B123" s="211" t="str">
        <f>IF(ISBLANK(ToxData!C123),"",ToxData!C123)</f>
        <v>Chlorozotocin</v>
      </c>
      <c r="E123" s="218" t="str">
        <f>IF(AND(ISNUMBER(ToxData!$BD123),$U123="N"),ToxData!$BD123/$V123,IF(ISNUMBER(ToxData!$BD123),ToxData!$BD123/ELAFr/$V123,"--"))</f>
        <v>--</v>
      </c>
      <c r="F123" s="209" t="str">
        <f t="shared" si="7"/>
        <v>--</v>
      </c>
      <c r="G123" s="194" t="str">
        <f>IF(ISNUMBER(ToxData!BH123),(ToxData!BH123/$X123),"--")</f>
        <v>--</v>
      </c>
      <c r="H123" s="219" t="str">
        <f t="shared" si="8"/>
        <v>--</v>
      </c>
      <c r="I123" s="209" t="str">
        <f>IF(AND(ISNUMBER(ToxData!$BD123),$U123="N"),ToxData!$BD123*childNRAFc/$W123,IF(ISNUMBER(ToxData!$BD123),ToxData!$BD123*childNRAFc/ELAFnr/$W123,"--"))</f>
        <v>--</v>
      </c>
      <c r="J123" s="209" t="str">
        <f t="shared" si="9"/>
        <v>--</v>
      </c>
      <c r="K123" s="194" t="str">
        <f>IF(ISNUMBER(ToxData!BH123),(ToxData!BH123/$Y123*childNRAFnc),"--")</f>
        <v>--</v>
      </c>
      <c r="L123" s="219" t="str">
        <f t="shared" si="10"/>
        <v>--</v>
      </c>
      <c r="M123" s="209" t="str">
        <f>IF(ISNUMBER(ToxData!$BD123),ToxData!$BD123*workNRAFc/$W123,"--")</f>
        <v>--</v>
      </c>
      <c r="N123" s="209" t="str">
        <f t="shared" si="11"/>
        <v>--</v>
      </c>
      <c r="O123" s="194" t="str">
        <f>IF(ISNUMBER(ToxData!BH123),(ToxData!BH123*workNRAFnc/Y123),"--")</f>
        <v>--</v>
      </c>
      <c r="P123" s="219" t="str">
        <f t="shared" si="12"/>
        <v>--</v>
      </c>
      <c r="Q123" s="262" t="str">
        <f>IF(ISNUMBER('TRV Table 3'!K123),('TRV Table 3'!K123),"--")</f>
        <v>--</v>
      </c>
      <c r="R123" s="263" t="str">
        <f t="shared" si="13"/>
        <v>--</v>
      </c>
      <c r="S123" s="220" t="str">
        <f>IF(ISBLANK(ToxData!AY123),"",ToxData!AY123)</f>
        <v/>
      </c>
      <c r="T123" s="220" t="str">
        <f>IF(ISBLANK(ToxData!AZ123),"",ToxData!AZ123)</f>
        <v/>
      </c>
      <c r="U123" s="223" t="str">
        <f>IF(ToxData!BQ123="","N","Y")</f>
        <v>N</v>
      </c>
      <c r="V123" s="223">
        <f>ToxData!BV123</f>
        <v>1</v>
      </c>
      <c r="W123" s="223">
        <f>ToxData!BW123</f>
        <v>1</v>
      </c>
      <c r="X123" s="223">
        <f>ToxData!BX123</f>
        <v>1</v>
      </c>
      <c r="Y123" s="223">
        <f>ToxData!BY123</f>
        <v>1</v>
      </c>
    </row>
    <row r="124" spans="1:25" hidden="1">
      <c r="A124" t="str">
        <f>IF(ISBLANK(ToxData!B124),"",ToxData!B124)</f>
        <v>7738-94-5</v>
      </c>
      <c r="B124" s="211" t="str">
        <f>IF(ISBLANK(ToxData!C124),"",ToxData!C124)</f>
        <v>Chromic(VI) Acid</v>
      </c>
      <c r="E124" s="218" t="str">
        <f>IF(AND(ISNUMBER(ToxData!$BD124),$U124="N"),ToxData!$BD124/$V124,IF(ISNUMBER(ToxData!$BD124),ToxData!$BD124/ELAFr/$V124,"--"))</f>
        <v>--</v>
      </c>
      <c r="F124" s="209" t="str">
        <f t="shared" si="7"/>
        <v>--</v>
      </c>
      <c r="G124" s="194" t="str">
        <f>IF(ISNUMBER(ToxData!BH124),(ToxData!BH124/$X124),"--")</f>
        <v>--</v>
      </c>
      <c r="H124" s="219" t="str">
        <f t="shared" si="8"/>
        <v>--</v>
      </c>
      <c r="I124" s="209" t="str">
        <f>IF(AND(ISNUMBER(ToxData!$BD124),$U124="N"),ToxData!$BD124*childNRAFc/$W124,IF(ISNUMBER(ToxData!$BD124),ToxData!$BD124*childNRAFc/ELAFnr/$W124,"--"))</f>
        <v>--</v>
      </c>
      <c r="J124" s="209" t="str">
        <f t="shared" si="9"/>
        <v>--</v>
      </c>
      <c r="K124" s="194" t="str">
        <f>IF(ISNUMBER(ToxData!BH124),(ToxData!BH124/$Y124*childNRAFnc),"--")</f>
        <v>--</v>
      </c>
      <c r="L124" s="219" t="str">
        <f t="shared" si="10"/>
        <v>--</v>
      </c>
      <c r="M124" s="209" t="str">
        <f>IF(ISNUMBER(ToxData!$BD124),ToxData!$BD124*workNRAFc/$W124,"--")</f>
        <v>--</v>
      </c>
      <c r="N124" s="209" t="str">
        <f t="shared" si="11"/>
        <v>--</v>
      </c>
      <c r="O124" s="194" t="str">
        <f>IF(ISNUMBER(ToxData!BH124),(ToxData!BH124*workNRAFnc/Y124),"--")</f>
        <v>--</v>
      </c>
      <c r="P124" s="219" t="str">
        <f t="shared" si="12"/>
        <v>--</v>
      </c>
      <c r="Q124" s="262" t="str">
        <f>IF(ISNUMBER('TRV Table 3'!K124),('TRV Table 3'!K124),"--")</f>
        <v>--</v>
      </c>
      <c r="R124" s="263" t="str">
        <f t="shared" si="13"/>
        <v>--</v>
      </c>
      <c r="S124" s="220" t="str">
        <f>IF(ISBLANK(ToxData!AY124),"",ToxData!AY124)</f>
        <v/>
      </c>
      <c r="T124" s="220" t="str">
        <f>IF(ISBLANK(ToxData!AZ124),"",ToxData!AZ124)</f>
        <v/>
      </c>
      <c r="U124" s="223" t="str">
        <f>IF(ToxData!BQ124="","N","Y")</f>
        <v>N</v>
      </c>
      <c r="V124" s="223">
        <f>ToxData!BV124</f>
        <v>1</v>
      </c>
      <c r="W124" s="223">
        <f>ToxData!BW124</f>
        <v>1</v>
      </c>
      <c r="X124" s="223">
        <f>ToxData!BX124</f>
        <v>1</v>
      </c>
      <c r="Y124" s="223">
        <f>ToxData!BY124</f>
        <v>1</v>
      </c>
    </row>
    <row r="125" spans="1:25" ht="28.8">
      <c r="A125" t="str">
        <f>IF(ISBLANK(ToxData!B125),"",ToxData!B125)</f>
        <v>18540-29-9</v>
      </c>
      <c r="B125" s="48" t="str">
        <f>IF(ISBLANK(ToxData!C125),"",ToxData!C125)</f>
        <v>Chromium VI, chromate and dichromate particulate</v>
      </c>
      <c r="C125" s="61" t="s">
        <v>1199</v>
      </c>
      <c r="D125" s="61" t="str">
        <f>IF(ToxData!D125="","--",ToxData!D125)</f>
        <v>HI3</v>
      </c>
      <c r="E125" s="218">
        <f>IF(AND(ISNUMBER(ToxData!$BD125),$U125="N"),ToxData!$BD125/$V125,IF(ISNUMBER(ToxData!$BD125),ToxData!$BD125/ELAFr/$V125,"--"))</f>
        <v>3.0637254901960784E-5</v>
      </c>
      <c r="F125" s="209">
        <f t="shared" si="7"/>
        <v>3.1000000000000001E-5</v>
      </c>
      <c r="G125" s="194">
        <f>IF(ISNUMBER(ToxData!BH125),(ToxData!BH125/$X125),"--")</f>
        <v>8.3333333333333343E-2</v>
      </c>
      <c r="H125" s="219">
        <f t="shared" si="8"/>
        <v>8.3000000000000004E-2</v>
      </c>
      <c r="I125" s="209">
        <f>IF(AND(ISNUMBER(ToxData!$BD125),$U125="N"),ToxData!$BD125*childNRAFc/$W125,IF(ISNUMBER(ToxData!$BD125),ToxData!$BD125*childNRAFc/ELAFnr/$W125,"--"))</f>
        <v>5.1587301587301582E-4</v>
      </c>
      <c r="J125" s="209">
        <f t="shared" si="9"/>
        <v>5.1999999999999995E-4</v>
      </c>
      <c r="K125" s="194">
        <f>IF(ISNUMBER(ToxData!BH125),(ToxData!BH125/$Y125*childNRAFnc),"--")</f>
        <v>0.88000000000000012</v>
      </c>
      <c r="L125" s="219">
        <f t="shared" si="10"/>
        <v>0.88</v>
      </c>
      <c r="M125" s="209">
        <f>IF(ISNUMBER(ToxData!$BD125),ToxData!$BD125*workNRAFc/$W125,"--")</f>
        <v>1E-3</v>
      </c>
      <c r="N125" s="209">
        <f t="shared" si="11"/>
        <v>1E-3</v>
      </c>
      <c r="O125" s="194">
        <f>IF(ISNUMBER(ToxData!BH125),(ToxData!BH125*workNRAFnc/Y125),"--")</f>
        <v>0.88000000000000012</v>
      </c>
      <c r="P125" s="219">
        <f t="shared" si="12"/>
        <v>0.88</v>
      </c>
      <c r="Q125" s="262">
        <f>IF(ISNUMBER('TRV Table 3'!K125),('TRV Table 3'!K125),"--")</f>
        <v>0.3</v>
      </c>
      <c r="R125" s="263">
        <f t="shared" si="13"/>
        <v>0.3</v>
      </c>
      <c r="S125" s="220">
        <f>IF(ISBLANK(ToxData!AY125),"",ToxData!AY125)</f>
        <v>1</v>
      </c>
      <c r="T125" s="220">
        <f>IF(ISBLANK(ToxData!AZ125),"",ToxData!AZ125)</f>
        <v>1</v>
      </c>
      <c r="U125" s="223" t="str">
        <f>IF(ToxData!BQ125="","N","Y")</f>
        <v>Y</v>
      </c>
      <c r="V125" s="223">
        <f>ToxData!BV125</f>
        <v>1.6</v>
      </c>
      <c r="W125" s="223">
        <f>ToxData!BW125</f>
        <v>1</v>
      </c>
      <c r="X125" s="223">
        <f>ToxData!BX125</f>
        <v>2.4</v>
      </c>
      <c r="Y125" s="223">
        <f>ToxData!BY125</f>
        <v>1</v>
      </c>
    </row>
    <row r="126" spans="1:25" ht="43.2">
      <c r="A126" t="str">
        <f>IF(ISBLANK(ToxData!B126),"",ToxData!B126)</f>
        <v>7738-94-5</v>
      </c>
      <c r="B126" s="48" t="str">
        <f>IF(ISBLANK(ToxData!C126),"",ToxData!C126)</f>
        <v>Chromic(VI) acid, including chromic acid aerosol mist and chromium trioxide</v>
      </c>
      <c r="C126" s="61" t="s">
        <v>1199</v>
      </c>
      <c r="D126" s="61" t="str">
        <f>IF(ToxData!D126="","--",ToxData!D126)</f>
        <v>HI3</v>
      </c>
      <c r="E126" s="218">
        <f>IF(AND(ISNUMBER(ToxData!$BD126),$U126="N"),ToxData!$BD126/$V126,IF(ISNUMBER(ToxData!$BD126),ToxData!$BD126/ELAFr/$V126,"--"))</f>
        <v>3.0637254901960784E-5</v>
      </c>
      <c r="F126" s="209">
        <f t="shared" si="7"/>
        <v>3.1000000000000001E-5</v>
      </c>
      <c r="G126" s="194">
        <f>IF(ISNUMBER(ToxData!BH126),(ToxData!BH126/$X126),"--")</f>
        <v>2.0833333333333333E-3</v>
      </c>
      <c r="H126" s="219">
        <f t="shared" si="8"/>
        <v>2.0999999999999999E-3</v>
      </c>
      <c r="I126" s="209">
        <f>IF(AND(ISNUMBER(ToxData!$BD126),$U126="N"),ToxData!$BD126*childNRAFc/$W126,IF(ISNUMBER(ToxData!$BD126),ToxData!$BD126*childNRAFc/ELAFnr/$W126,"--"))</f>
        <v>5.1587301587301582E-4</v>
      </c>
      <c r="J126" s="209">
        <f t="shared" si="9"/>
        <v>5.1999999999999995E-4</v>
      </c>
      <c r="K126" s="194">
        <f>IF(ISNUMBER(ToxData!BH126),(ToxData!BH126/$Y126*childNRAFnc),"--")</f>
        <v>2.2000000000000002E-2</v>
      </c>
      <c r="L126" s="219">
        <f t="shared" si="10"/>
        <v>2.1999999999999999E-2</v>
      </c>
      <c r="M126" s="209">
        <f>IF(ISNUMBER(ToxData!$BD126),ToxData!$BD126*workNRAFc/$W126,"--")</f>
        <v>1E-3</v>
      </c>
      <c r="N126" s="209">
        <f t="shared" si="11"/>
        <v>1E-3</v>
      </c>
      <c r="O126" s="194">
        <f>IF(ISNUMBER(ToxData!BH126),(ToxData!BH126*workNRAFnc/Y126),"--")</f>
        <v>2.2000000000000002E-2</v>
      </c>
      <c r="P126" s="219">
        <f t="shared" si="12"/>
        <v>2.1999999999999999E-2</v>
      </c>
      <c r="Q126" s="262">
        <f>IF(ISNUMBER('TRV Table 3'!K126),('TRV Table 3'!K126),"--")</f>
        <v>5.0000000000000001E-3</v>
      </c>
      <c r="R126" s="263">
        <f t="shared" si="13"/>
        <v>5.0000000000000001E-3</v>
      </c>
      <c r="S126" s="220">
        <f>IF(ISBLANK(ToxData!AY126),"",ToxData!AY126)</f>
        <v>1</v>
      </c>
      <c r="T126" s="220">
        <f>IF(ISBLANK(ToxData!AZ126),"",ToxData!AZ126)</f>
        <v>1</v>
      </c>
      <c r="U126" s="223" t="str">
        <f>IF(ToxData!BQ126="","N","Y")</f>
        <v>Y</v>
      </c>
      <c r="V126" s="223">
        <f>ToxData!BV126</f>
        <v>1.6</v>
      </c>
      <c r="W126" s="223">
        <f>ToxData!BW126</f>
        <v>1</v>
      </c>
      <c r="X126" s="223">
        <f>ToxData!BX126</f>
        <v>2.4</v>
      </c>
      <c r="Y126" s="223">
        <f>ToxData!BY126</f>
        <v>1</v>
      </c>
    </row>
    <row r="127" spans="1:25" hidden="1">
      <c r="A127" t="str">
        <f>IF(ISBLANK(ToxData!B127),"",ToxData!B127)</f>
        <v>569-61-9</v>
      </c>
      <c r="B127" s="211" t="str">
        <f>IF(ISBLANK(ToxData!C127),"",ToxData!C127)</f>
        <v>C.I. Basic Red 9 Monohydrochloride</v>
      </c>
      <c r="E127" s="218" t="str">
        <f>IF(AND(ISNUMBER(ToxData!$BD127),$U127="N"),ToxData!$BD127/$V127,IF(ISNUMBER(ToxData!$BD127),ToxData!$BD127/ELAFr/$V127,"--"))</f>
        <v>--</v>
      </c>
      <c r="F127" s="209" t="str">
        <f t="shared" si="7"/>
        <v>--</v>
      </c>
      <c r="G127" s="194" t="str">
        <f>IF(ISNUMBER(ToxData!BH127),(ToxData!BH127/$X127),"--")</f>
        <v>--</v>
      </c>
      <c r="H127" s="219" t="str">
        <f t="shared" si="8"/>
        <v>--</v>
      </c>
      <c r="I127" s="209" t="str">
        <f>IF(AND(ISNUMBER(ToxData!$BD127),$U127="N"),ToxData!$BD127*childNRAFc/$W127,IF(ISNUMBER(ToxData!$BD127),ToxData!$BD127*childNRAFc/ELAFnr/$W127,"--"))</f>
        <v>--</v>
      </c>
      <c r="J127" s="209" t="str">
        <f t="shared" si="9"/>
        <v>--</v>
      </c>
      <c r="K127" s="194" t="str">
        <f>IF(ISNUMBER(ToxData!BH127),(ToxData!BH127/$Y127*childNRAFnc),"--")</f>
        <v>--</v>
      </c>
      <c r="L127" s="219" t="str">
        <f t="shared" si="10"/>
        <v>--</v>
      </c>
      <c r="M127" s="209" t="str">
        <f>IF(ISNUMBER(ToxData!$BD127),ToxData!$BD127*workNRAFc/$W127,"--")</f>
        <v>--</v>
      </c>
      <c r="N127" s="209" t="str">
        <f t="shared" si="11"/>
        <v>--</v>
      </c>
      <c r="O127" s="194" t="str">
        <f>IF(ISNUMBER(ToxData!BH127),(ToxData!BH127*workNRAFnc/Y127),"--")</f>
        <v>--</v>
      </c>
      <c r="P127" s="219" t="str">
        <f t="shared" si="12"/>
        <v>--</v>
      </c>
      <c r="Q127" s="262" t="str">
        <f>IF(ISNUMBER('TRV Table 3'!K127),('TRV Table 3'!K127),"--")</f>
        <v>--</v>
      </c>
      <c r="R127" s="263" t="str">
        <f t="shared" si="13"/>
        <v>--</v>
      </c>
      <c r="S127" s="220" t="str">
        <f>IF(ISBLANK(ToxData!AY127),"",ToxData!AY127)</f>
        <v/>
      </c>
      <c r="T127" s="220" t="str">
        <f>IF(ISBLANK(ToxData!AZ127),"",ToxData!AZ127)</f>
        <v/>
      </c>
      <c r="U127" s="223" t="str">
        <f>IF(ToxData!BQ127="","N","Y")</f>
        <v>N</v>
      </c>
      <c r="V127" s="223">
        <f>ToxData!BV127</f>
        <v>1</v>
      </c>
      <c r="W127" s="223">
        <f>ToxData!BW127</f>
        <v>1</v>
      </c>
      <c r="X127" s="223">
        <f>ToxData!BX127</f>
        <v>1</v>
      </c>
      <c r="Y127" s="223">
        <f>ToxData!BY127</f>
        <v>1</v>
      </c>
    </row>
    <row r="128" spans="1:25" hidden="1">
      <c r="A128" t="str">
        <f>IF(ISBLANK(ToxData!B128),"",ToxData!B128)</f>
        <v>87-29-6</v>
      </c>
      <c r="B128" s="211" t="str">
        <f>IF(ISBLANK(ToxData!C128),"",ToxData!C128)</f>
        <v>Cinnamyl Anthranilate</v>
      </c>
      <c r="E128" s="218" t="str">
        <f>IF(AND(ISNUMBER(ToxData!$BD128),$U128="N"),ToxData!$BD128/$V128,IF(ISNUMBER(ToxData!$BD128),ToxData!$BD128/ELAFr/$V128,"--"))</f>
        <v>--</v>
      </c>
      <c r="F128" s="209" t="str">
        <f t="shared" si="7"/>
        <v>--</v>
      </c>
      <c r="G128" s="194" t="str">
        <f>IF(ISNUMBER(ToxData!BH128),(ToxData!BH128/$X128),"--")</f>
        <v>--</v>
      </c>
      <c r="H128" s="219" t="str">
        <f t="shared" si="8"/>
        <v>--</v>
      </c>
      <c r="I128" s="209" t="str">
        <f>IF(AND(ISNUMBER(ToxData!$BD128),$U128="N"),ToxData!$BD128*childNRAFc/$W128,IF(ISNUMBER(ToxData!$BD128),ToxData!$BD128*childNRAFc/ELAFnr/$W128,"--"))</f>
        <v>--</v>
      </c>
      <c r="J128" s="209" t="str">
        <f t="shared" si="9"/>
        <v>--</v>
      </c>
      <c r="K128" s="194" t="str">
        <f>IF(ISNUMBER(ToxData!BH128),(ToxData!BH128/$Y128*childNRAFnc),"--")</f>
        <v>--</v>
      </c>
      <c r="L128" s="219" t="str">
        <f t="shared" si="10"/>
        <v>--</v>
      </c>
      <c r="M128" s="209" t="str">
        <f>IF(ISNUMBER(ToxData!$BD128),ToxData!$BD128*workNRAFc/$W128,"--")</f>
        <v>--</v>
      </c>
      <c r="N128" s="209" t="str">
        <f t="shared" si="11"/>
        <v>--</v>
      </c>
      <c r="O128" s="194" t="str">
        <f>IF(ISNUMBER(ToxData!BH128),(ToxData!BH128*workNRAFnc/Y128),"--")</f>
        <v>--</v>
      </c>
      <c r="P128" s="219" t="str">
        <f t="shared" si="12"/>
        <v>--</v>
      </c>
      <c r="Q128" s="262" t="str">
        <f>IF(ISNUMBER('TRV Table 3'!K128),('TRV Table 3'!K128),"--")</f>
        <v>--</v>
      </c>
      <c r="R128" s="263" t="str">
        <f t="shared" si="13"/>
        <v>--</v>
      </c>
      <c r="S128" s="220" t="str">
        <f>IF(ISBLANK(ToxData!AY128),"",ToxData!AY128)</f>
        <v/>
      </c>
      <c r="T128" s="220" t="str">
        <f>IF(ISBLANK(ToxData!AZ128),"",ToxData!AZ128)</f>
        <v/>
      </c>
      <c r="U128" s="223" t="str">
        <f>IF(ToxData!BQ128="","N","Y")</f>
        <v>N</v>
      </c>
      <c r="V128" s="223">
        <f>ToxData!BV128</f>
        <v>1</v>
      </c>
      <c r="W128" s="223">
        <f>ToxData!BW128</f>
        <v>1</v>
      </c>
      <c r="X128" s="223">
        <f>ToxData!BX128</f>
        <v>1</v>
      </c>
      <c r="Y128" s="223">
        <f>ToxData!BY128</f>
        <v>1</v>
      </c>
    </row>
    <row r="129" spans="1:25">
      <c r="A129" t="str">
        <f>IF(ISBLANK(ToxData!B129),"",ToxData!B129)</f>
        <v>7440-48-4</v>
      </c>
      <c r="B129" s="48" t="str">
        <f>IF(ISBLANK(ToxData!C129),"",ToxData!C129)</f>
        <v>Cobalt and compounds</v>
      </c>
      <c r="C129" s="61" t="s">
        <v>1319</v>
      </c>
      <c r="D129" s="61" t="str">
        <f>IF(ToxData!D129="","--",ToxData!D129)</f>
        <v>HI3</v>
      </c>
      <c r="E129" s="218" t="str">
        <f>IF(AND(ISNUMBER(ToxData!$BD129),$U129="N"),ToxData!$BD129/$V129,IF(ISNUMBER(ToxData!$BD129),ToxData!$BD129/ELAFr/$V129,"--"))</f>
        <v>--</v>
      </c>
      <c r="F129" s="209" t="str">
        <f t="shared" si="7"/>
        <v>--</v>
      </c>
      <c r="G129" s="194">
        <f>IF(ISNUMBER(ToxData!BH129),(ToxData!BH129/$X129),"--")</f>
        <v>0.1</v>
      </c>
      <c r="H129" s="219">
        <f t="shared" si="8"/>
        <v>0.1</v>
      </c>
      <c r="I129" s="209" t="str">
        <f>IF(AND(ISNUMBER(ToxData!$BD129),$U129="N"),ToxData!$BD129*childNRAFc/$W129,IF(ISNUMBER(ToxData!$BD129),ToxData!$BD129*childNRAFc/ELAFnr/$W129,"--"))</f>
        <v>--</v>
      </c>
      <c r="J129" s="209" t="str">
        <f t="shared" si="9"/>
        <v>--</v>
      </c>
      <c r="K129" s="194">
        <f>IF(ISNUMBER(ToxData!BH129),(ToxData!BH129/$Y129*childNRAFnc),"--")</f>
        <v>0.44000000000000006</v>
      </c>
      <c r="L129" s="219">
        <f t="shared" si="10"/>
        <v>0.44</v>
      </c>
      <c r="M129" s="209" t="str">
        <f>IF(ISNUMBER(ToxData!$BD129),ToxData!$BD129*workNRAFc/$W129,"--")</f>
        <v>--</v>
      </c>
      <c r="N129" s="209" t="str">
        <f t="shared" si="11"/>
        <v>--</v>
      </c>
      <c r="O129" s="194">
        <f>IF(ISNUMBER(ToxData!BH129),(ToxData!BH129*workNRAFnc/Y129),"--")</f>
        <v>0.44000000000000006</v>
      </c>
      <c r="P129" s="219">
        <f t="shared" si="12"/>
        <v>0.44</v>
      </c>
      <c r="Q129" s="262" t="str">
        <f>IF(ISNUMBER('TRV Table 3'!K129),('TRV Table 3'!K129),"--")</f>
        <v>--</v>
      </c>
      <c r="R129" s="263" t="str">
        <f t="shared" si="13"/>
        <v>--</v>
      </c>
      <c r="S129" s="220">
        <f>IF(ISBLANK(ToxData!AY129),"",ToxData!AY129)</f>
        <v>1</v>
      </c>
      <c r="T129" s="220">
        <f>IF(ISBLANK(ToxData!AZ129),"",ToxData!AZ129)</f>
        <v>1</v>
      </c>
      <c r="U129" s="223" t="str">
        <f>IF(ToxData!BQ129="","N","Y")</f>
        <v>N</v>
      </c>
      <c r="V129" s="223">
        <f>ToxData!BV129</f>
        <v>1</v>
      </c>
      <c r="W129" s="223">
        <f>ToxData!BW129</f>
        <v>1</v>
      </c>
      <c r="X129" s="223">
        <f>ToxData!BX129</f>
        <v>1</v>
      </c>
      <c r="Y129" s="223">
        <f>ToxData!BY129</f>
        <v>1</v>
      </c>
    </row>
    <row r="130" spans="1:25">
      <c r="A130">
        <f>IF(ISBLANK(ToxData!B130),"",ToxData!B130)</f>
        <v>148</v>
      </c>
      <c r="B130" s="48" t="str">
        <f>IF(ISBLANK(ToxData!C130),"",ToxData!C130)</f>
        <v>Coke Oven Emissions</v>
      </c>
      <c r="C130" s="61" t="s">
        <v>1168</v>
      </c>
      <c r="D130" s="61" t="str">
        <f>IF(ToxData!D130="","--",ToxData!D130)</f>
        <v>--</v>
      </c>
      <c r="E130" s="218">
        <f>IF(AND(ISNUMBER(ToxData!$BD130),$U130="N"),ToxData!$BD130/$V130,IF(ISNUMBER(ToxData!$BD130),ToxData!$BD130/ELAFr/$V130,"--"))</f>
        <v>9.4876660341555979E-4</v>
      </c>
      <c r="F130" s="209">
        <f t="shared" si="7"/>
        <v>9.5E-4</v>
      </c>
      <c r="G130" s="194" t="str">
        <f>IF(ISNUMBER(ToxData!BH130),(ToxData!BH130/$X130),"--")</f>
        <v>--</v>
      </c>
      <c r="H130" s="219" t="str">
        <f t="shared" si="8"/>
        <v>--</v>
      </c>
      <c r="I130" s="209">
        <f>IF(AND(ISNUMBER(ToxData!$BD130),$U130="N"),ToxData!$BD130*childNRAFc/$W130,IF(ISNUMBER(ToxData!$BD130),ToxData!$BD130*childNRAFc/ELAFnr/$W130,"--"))</f>
        <v>9.984639016897081E-3</v>
      </c>
      <c r="J130" s="209">
        <f t="shared" si="9"/>
        <v>0.01</v>
      </c>
      <c r="K130" s="194" t="str">
        <f>IF(ISNUMBER(ToxData!BH130),(ToxData!BH130/$Y130*childNRAFnc),"--")</f>
        <v>--</v>
      </c>
      <c r="L130" s="219" t="str">
        <f t="shared" si="10"/>
        <v>--</v>
      </c>
      <c r="M130" s="209">
        <f>IF(ISNUMBER(ToxData!$BD130),ToxData!$BD130*workNRAFc/$W130,"--")</f>
        <v>1.935483870967742E-2</v>
      </c>
      <c r="N130" s="209">
        <f t="shared" si="11"/>
        <v>1.9E-2</v>
      </c>
      <c r="O130" s="194" t="str">
        <f>IF(ISNUMBER(ToxData!BH130),(ToxData!BH130*workNRAFnc/Y130),"--")</f>
        <v>--</v>
      </c>
      <c r="P130" s="219" t="str">
        <f t="shared" si="12"/>
        <v>--</v>
      </c>
      <c r="Q130" s="262" t="str">
        <f>IF(ISNUMBER('TRV Table 3'!K130),('TRV Table 3'!K130),"--")</f>
        <v>--</v>
      </c>
      <c r="R130" s="263" t="str">
        <f t="shared" si="13"/>
        <v>--</v>
      </c>
      <c r="S130" s="220">
        <f>IF(ISBLANK(ToxData!AY130),"",ToxData!AY130)</f>
        <v>1</v>
      </c>
      <c r="T130" s="220">
        <f>IF(ISBLANK(ToxData!AZ130),"",ToxData!AZ130)</f>
        <v>1</v>
      </c>
      <c r="U130" s="223" t="str">
        <f>IF(ToxData!BQ130="","N","Y")</f>
        <v>Y</v>
      </c>
      <c r="V130" s="223">
        <f>ToxData!BV130</f>
        <v>1</v>
      </c>
      <c r="W130" s="223">
        <f>ToxData!BW130</f>
        <v>1</v>
      </c>
      <c r="X130" s="223">
        <f>ToxData!BX130</f>
        <v>1</v>
      </c>
      <c r="Y130" s="223">
        <f>ToxData!BY130</f>
        <v>1</v>
      </c>
    </row>
    <row r="131" spans="1:25">
      <c r="A131" t="str">
        <f>IF(ISBLANK(ToxData!B131),"",ToxData!B131)</f>
        <v>7440-50-8</v>
      </c>
      <c r="B131" s="211" t="str">
        <f>IF(ISBLANK(ToxData!C131),"",ToxData!C131)</f>
        <v>Copper and compounds</v>
      </c>
      <c r="C131" s="61" t="s">
        <v>1319</v>
      </c>
      <c r="D131" s="61" t="str">
        <f>IF(ToxData!D131="","--",ToxData!D131)</f>
        <v>HI3</v>
      </c>
      <c r="E131" s="218" t="str">
        <f>IF(AND(ISNUMBER(ToxData!$BD131),$U131="N"),ToxData!$BD131/$V131,IF(ISNUMBER(ToxData!$BD131),ToxData!$BD131/ELAFr/$V131,"--"))</f>
        <v>--</v>
      </c>
      <c r="F131" s="209" t="str">
        <f t="shared" si="7"/>
        <v>--</v>
      </c>
      <c r="G131" s="194" t="str">
        <f>IF(ISNUMBER(ToxData!BH131),(ToxData!BH131/$X131),"--")</f>
        <v>--</v>
      </c>
      <c r="H131" s="219" t="str">
        <f t="shared" si="8"/>
        <v>--</v>
      </c>
      <c r="I131" s="209" t="str">
        <f>IF(AND(ISNUMBER(ToxData!$BD131),$U131="N"),ToxData!$BD131*childNRAFc/$W131,IF(ISNUMBER(ToxData!$BD131),ToxData!$BD131*childNRAFc/ELAFnr/$W131,"--"))</f>
        <v>--</v>
      </c>
      <c r="J131" s="209" t="str">
        <f t="shared" si="9"/>
        <v>--</v>
      </c>
      <c r="K131" s="194" t="str">
        <f>IF(ISNUMBER(ToxData!BH131),(ToxData!BH131/$Y131*childNRAFnc),"--")</f>
        <v>--</v>
      </c>
      <c r="L131" s="219" t="str">
        <f t="shared" si="10"/>
        <v>--</v>
      </c>
      <c r="M131" s="209" t="str">
        <f>IF(ISNUMBER(ToxData!$BD131),ToxData!$BD131*workNRAFc/$W131,"--")</f>
        <v>--</v>
      </c>
      <c r="N131" s="209" t="str">
        <f t="shared" si="11"/>
        <v>--</v>
      </c>
      <c r="O131" s="194" t="str">
        <f>IF(ISNUMBER(ToxData!BH131),(ToxData!BH131*workNRAFnc/Y131),"--")</f>
        <v>--</v>
      </c>
      <c r="P131" s="219" t="str">
        <f t="shared" si="12"/>
        <v>--</v>
      </c>
      <c r="Q131" s="262">
        <f>IF(ISNUMBER('TRV Table 3'!K131),('TRV Table 3'!K131),"--")</f>
        <v>100</v>
      </c>
      <c r="R131" s="263">
        <f t="shared" si="13"/>
        <v>100</v>
      </c>
      <c r="S131" s="220">
        <f>IF(ISBLANK(ToxData!AY131),"",ToxData!AY131)</f>
        <v>1</v>
      </c>
      <c r="T131" s="220">
        <f>IF(ISBLANK(ToxData!AZ131),"",ToxData!AZ131)</f>
        <v>1</v>
      </c>
      <c r="U131" s="223" t="str">
        <f>IF(ToxData!BQ131="","N","Y")</f>
        <v>N</v>
      </c>
      <c r="V131" s="223">
        <f>ToxData!BV131</f>
        <v>1</v>
      </c>
      <c r="W131" s="223">
        <f>ToxData!BW131</f>
        <v>1</v>
      </c>
      <c r="X131" s="223">
        <f>ToxData!BX131</f>
        <v>1</v>
      </c>
      <c r="Y131" s="223">
        <f>ToxData!BY131</f>
        <v>1</v>
      </c>
    </row>
    <row r="132" spans="1:25" hidden="1">
      <c r="A132">
        <f>IF(ISBLANK(ToxData!B132),"",ToxData!B132)</f>
        <v>150</v>
      </c>
      <c r="B132" s="211" t="str">
        <f>IF(ISBLANK(ToxData!C132),"",ToxData!C132)</f>
        <v>Creosotes</v>
      </c>
      <c r="E132" s="218" t="str">
        <f>IF(AND(ISNUMBER(ToxData!$BD132),$U132="N"),ToxData!$BD132/$V132,IF(ISNUMBER(ToxData!$BD132),ToxData!$BD132/ELAFr/$V132,"--"))</f>
        <v>--</v>
      </c>
      <c r="F132" s="209" t="str">
        <f t="shared" si="7"/>
        <v>--</v>
      </c>
      <c r="G132" s="194" t="str">
        <f>IF(ISNUMBER(ToxData!BH132),(ToxData!BH132/$X132),"--")</f>
        <v>--</v>
      </c>
      <c r="H132" s="219" t="str">
        <f t="shared" si="8"/>
        <v>--</v>
      </c>
      <c r="I132" s="209" t="str">
        <f>IF(AND(ISNUMBER(ToxData!$BD132),$U132="N"),ToxData!$BD132*childNRAFc/$W132,IF(ISNUMBER(ToxData!$BD132),ToxData!$BD132*childNRAFc/ELAFnr/$W132,"--"))</f>
        <v>--</v>
      </c>
      <c r="J132" s="209" t="str">
        <f t="shared" si="9"/>
        <v>--</v>
      </c>
      <c r="K132" s="194" t="str">
        <f>IF(ISNUMBER(ToxData!BH132),(ToxData!BH132/$Y132*childNRAFnc),"--")</f>
        <v>--</v>
      </c>
      <c r="L132" s="219" t="str">
        <f t="shared" si="10"/>
        <v>--</v>
      </c>
      <c r="M132" s="209" t="str">
        <f>IF(ISNUMBER(ToxData!$BD132),ToxData!$BD132*workNRAFc/$W132,"--")</f>
        <v>--</v>
      </c>
      <c r="N132" s="209" t="str">
        <f t="shared" si="11"/>
        <v>--</v>
      </c>
      <c r="O132" s="194" t="str">
        <f>IF(ISNUMBER(ToxData!BH132),(ToxData!BH132*workNRAFnc/Y132),"--")</f>
        <v>--</v>
      </c>
      <c r="P132" s="219" t="str">
        <f t="shared" si="12"/>
        <v>--</v>
      </c>
      <c r="Q132" s="262" t="str">
        <f>IF(ISNUMBER('TRV Table 3'!K132),('TRV Table 3'!K132),"--")</f>
        <v>--</v>
      </c>
      <c r="R132" s="263" t="str">
        <f t="shared" si="13"/>
        <v>--</v>
      </c>
      <c r="S132" s="220" t="str">
        <f>IF(ISBLANK(ToxData!AY132),"",ToxData!AY132)</f>
        <v/>
      </c>
      <c r="T132" s="220" t="str">
        <f>IF(ISBLANK(ToxData!AZ132),"",ToxData!AZ132)</f>
        <v/>
      </c>
      <c r="U132" s="223" t="str">
        <f>IF(ToxData!BQ132="","N","Y")</f>
        <v>N</v>
      </c>
      <c r="V132" s="223">
        <f>ToxData!BV132</f>
        <v>1</v>
      </c>
      <c r="W132" s="223">
        <f>ToxData!BW132</f>
        <v>1</v>
      </c>
      <c r="X132" s="223">
        <f>ToxData!BX132</f>
        <v>1</v>
      </c>
      <c r="Y132" s="223">
        <f>ToxData!BY132</f>
        <v>1</v>
      </c>
    </row>
    <row r="133" spans="1:25">
      <c r="A133" t="str">
        <f>IF(ISBLANK(ToxData!B133),"",ToxData!B133)</f>
        <v>120-71-8</v>
      </c>
      <c r="B133" s="211" t="str">
        <f>IF(ISBLANK(ToxData!C133),"",ToxData!C133)</f>
        <v>p-Cresidine</v>
      </c>
      <c r="D133" s="61" t="str">
        <f>IF(ToxData!D133="","--",ToxData!D133)</f>
        <v>--</v>
      </c>
      <c r="E133" s="218">
        <f>IF(AND(ISNUMBER(ToxData!$BD133),$U133="N"),ToxData!$BD133/$V133,IF(ISNUMBER(ToxData!$BD133),ToxData!$BD133/ELAFr/$V133,"--"))</f>
        <v>2.3255813953488372E-2</v>
      </c>
      <c r="F133" s="209">
        <f t="shared" si="7"/>
        <v>2.3E-2</v>
      </c>
      <c r="G133" s="194" t="str">
        <f>IF(ISNUMBER(ToxData!BH133),(ToxData!BH133/$X133),"--")</f>
        <v>--</v>
      </c>
      <c r="H133" s="219" t="str">
        <f t="shared" si="8"/>
        <v>--</v>
      </c>
      <c r="I133" s="209">
        <f>IF(AND(ISNUMBER(ToxData!$BD133),$U133="N"),ToxData!$BD133*childNRAFc/$W133,IF(ISNUMBER(ToxData!$BD133),ToxData!$BD133*childNRAFc/ELAFnr/$W133,"--"))</f>
        <v>0.60465116279069764</v>
      </c>
      <c r="J133" s="209">
        <f t="shared" si="9"/>
        <v>0.6</v>
      </c>
      <c r="K133" s="194" t="str">
        <f>IF(ISNUMBER(ToxData!BH133),(ToxData!BH133/$Y133*childNRAFnc),"--")</f>
        <v>--</v>
      </c>
      <c r="L133" s="219" t="str">
        <f t="shared" si="10"/>
        <v>--</v>
      </c>
      <c r="M133" s="209">
        <f>IF(ISNUMBER(ToxData!$BD133),ToxData!$BD133*workNRAFc/$W133,"--")</f>
        <v>0.27906976744186046</v>
      </c>
      <c r="N133" s="209">
        <f t="shared" si="11"/>
        <v>0.28000000000000003</v>
      </c>
      <c r="O133" s="194" t="str">
        <f>IF(ISNUMBER(ToxData!BH133),(ToxData!BH133*workNRAFnc/Y133),"--")</f>
        <v>--</v>
      </c>
      <c r="P133" s="219" t="str">
        <f t="shared" si="12"/>
        <v>--</v>
      </c>
      <c r="Q133" s="262" t="str">
        <f>IF(ISNUMBER('TRV Table 3'!K133),('TRV Table 3'!K133),"--")</f>
        <v>--</v>
      </c>
      <c r="R133" s="263" t="str">
        <f t="shared" si="13"/>
        <v>--</v>
      </c>
      <c r="S133" s="220">
        <f>IF(ISBLANK(ToxData!AY133),"",ToxData!AY133)</f>
        <v>1</v>
      </c>
      <c r="T133" s="220">
        <f>IF(ISBLANK(ToxData!AZ133),"",ToxData!AZ133)</f>
        <v>1</v>
      </c>
      <c r="U133" s="223" t="str">
        <f>IF(ToxData!BQ133="","N","Y")</f>
        <v>N</v>
      </c>
      <c r="V133" s="223">
        <f>ToxData!BV133</f>
        <v>1</v>
      </c>
      <c r="W133" s="223">
        <f>ToxData!BW133</f>
        <v>1</v>
      </c>
      <c r="X133" s="223">
        <f>ToxData!BX133</f>
        <v>1</v>
      </c>
      <c r="Y133" s="223">
        <f>ToxData!BY133</f>
        <v>1</v>
      </c>
    </row>
    <row r="134" spans="1:25" ht="28.8">
      <c r="A134" t="str">
        <f>IF(ISBLANK(ToxData!B134),"",ToxData!B134)</f>
        <v>1319-77-3</v>
      </c>
      <c r="B134" s="211" t="str">
        <f>IF(ISBLANK(ToxData!C134),"",ToxData!C134)</f>
        <v>Cresols (mixture), including m-cresol, o-cresol, p-cresol</v>
      </c>
      <c r="D134" s="61" t="str">
        <f>IF(ToxData!D134="","--",ToxData!D134)</f>
        <v>HI3</v>
      </c>
      <c r="E134" s="218" t="str">
        <f>IF(AND(ISNUMBER(ToxData!$BD134),$U134="N"),ToxData!$BD134/$V134,IF(ISNUMBER(ToxData!$BD134),ToxData!$BD134/ELAFr/$V134,"--"))</f>
        <v>--</v>
      </c>
      <c r="F134" s="209" t="str">
        <f t="shared" si="7"/>
        <v>--</v>
      </c>
      <c r="G134" s="194">
        <f>IF(ISNUMBER(ToxData!BH134),(ToxData!BH134/$X134),"--")</f>
        <v>600</v>
      </c>
      <c r="H134" s="219">
        <f t="shared" si="8"/>
        <v>600</v>
      </c>
      <c r="I134" s="209" t="str">
        <f>IF(AND(ISNUMBER(ToxData!$BD134),$U134="N"),ToxData!$BD134*childNRAFc/$W134,IF(ISNUMBER(ToxData!$BD134),ToxData!$BD134*childNRAFc/ELAFnr/$W134,"--"))</f>
        <v>--</v>
      </c>
      <c r="J134" s="209" t="str">
        <f t="shared" si="9"/>
        <v>--</v>
      </c>
      <c r="K134" s="194">
        <f>IF(ISNUMBER(ToxData!BH134),(ToxData!BH134/$Y134*childNRAFnc),"--")</f>
        <v>2640</v>
      </c>
      <c r="L134" s="219">
        <f t="shared" si="10"/>
        <v>2600</v>
      </c>
      <c r="M134" s="209" t="str">
        <f>IF(ISNUMBER(ToxData!$BD134),ToxData!$BD134*workNRAFc/$W134,"--")</f>
        <v>--</v>
      </c>
      <c r="N134" s="209" t="str">
        <f t="shared" si="11"/>
        <v>--</v>
      </c>
      <c r="O134" s="194">
        <f>IF(ISNUMBER(ToxData!BH134),(ToxData!BH134*workNRAFnc/Y134),"--")</f>
        <v>2640</v>
      </c>
      <c r="P134" s="219">
        <f t="shared" si="12"/>
        <v>2600</v>
      </c>
      <c r="Q134" s="262" t="str">
        <f>IF(ISNUMBER('TRV Table 3'!K134),('TRV Table 3'!K134),"--")</f>
        <v>--</v>
      </c>
      <c r="R134" s="263" t="str">
        <f t="shared" si="13"/>
        <v>--</v>
      </c>
      <c r="S134" s="220">
        <f>IF(ISBLANK(ToxData!AY134),"",ToxData!AY134)</f>
        <v>1</v>
      </c>
      <c r="T134" s="220">
        <f>IF(ISBLANK(ToxData!AZ134),"",ToxData!AZ134)</f>
        <v>1</v>
      </c>
      <c r="U134" s="223" t="str">
        <f>IF(ToxData!BQ134="","N","Y")</f>
        <v>N</v>
      </c>
      <c r="V134" s="223">
        <f>ToxData!BV134</f>
        <v>1</v>
      </c>
      <c r="W134" s="223">
        <f>ToxData!BW134</f>
        <v>1</v>
      </c>
      <c r="X134" s="223">
        <f>ToxData!BX134</f>
        <v>1</v>
      </c>
      <c r="Y134" s="223">
        <f>ToxData!BY134</f>
        <v>1</v>
      </c>
    </row>
    <row r="135" spans="1:25" hidden="1">
      <c r="A135" t="str">
        <f>IF(ISBLANK(ToxData!B135),"",ToxData!B135)</f>
        <v>108-39-4</v>
      </c>
      <c r="B135" s="211" t="str">
        <f>IF(ISBLANK(ToxData!C135),"",ToxData!C135)</f>
        <v>m-Cresol</v>
      </c>
      <c r="E135" s="218" t="str">
        <f>IF(AND(ISNUMBER(ToxData!$BD135),$U135="N"),ToxData!$BD135/$V135,IF(ISNUMBER(ToxData!$BD135),ToxData!$BD135/ELAFr/$V135,"--"))</f>
        <v>--</v>
      </c>
      <c r="F135" s="209" t="str">
        <f t="shared" si="7"/>
        <v>--</v>
      </c>
      <c r="G135" s="194">
        <f>IF(ISNUMBER(ToxData!BH135),(ToxData!BH135/$X135),"--")</f>
        <v>600</v>
      </c>
      <c r="H135" s="219">
        <f t="shared" si="8"/>
        <v>600</v>
      </c>
      <c r="I135" s="209" t="str">
        <f>IF(AND(ISNUMBER(ToxData!$BD135),$U135="N"),ToxData!$BD135*childNRAFc/$W135,IF(ISNUMBER(ToxData!$BD135),ToxData!$BD135*childNRAFc/ELAFnr/$W135,"--"))</f>
        <v>--</v>
      </c>
      <c r="J135" s="209" t="str">
        <f t="shared" si="9"/>
        <v>--</v>
      </c>
      <c r="K135" s="194">
        <f>IF(ISNUMBER(ToxData!BH135),(ToxData!BH135/$Y135*childNRAFnc),"--")</f>
        <v>2640</v>
      </c>
      <c r="L135" s="219">
        <f t="shared" si="10"/>
        <v>2600</v>
      </c>
      <c r="M135" s="209" t="str">
        <f>IF(ISNUMBER(ToxData!$BD135),ToxData!$BD135*workNRAFc/$W135,"--")</f>
        <v>--</v>
      </c>
      <c r="N135" s="209" t="str">
        <f t="shared" si="11"/>
        <v>--</v>
      </c>
      <c r="O135" s="194">
        <f>IF(ISNUMBER(ToxData!BH135),(ToxData!BH135*workNRAFnc/Y135),"--")</f>
        <v>2640</v>
      </c>
      <c r="P135" s="219">
        <f t="shared" si="12"/>
        <v>2600</v>
      </c>
      <c r="Q135" s="262" t="str">
        <f>IF(ISNUMBER('TRV Table 3'!K135),('TRV Table 3'!K135),"--")</f>
        <v>--</v>
      </c>
      <c r="R135" s="263" t="str">
        <f t="shared" si="13"/>
        <v>--</v>
      </c>
      <c r="S135" s="220">
        <f>IF(ISBLANK(ToxData!AY135),"",ToxData!AY135)</f>
        <v>1</v>
      </c>
      <c r="T135" s="220" t="str">
        <f>IF(ISBLANK(ToxData!AZ135),"",ToxData!AZ135)</f>
        <v/>
      </c>
      <c r="U135" s="223" t="str">
        <f>IF(ToxData!BQ135="","N","Y")</f>
        <v>N</v>
      </c>
      <c r="V135" s="223">
        <f>ToxData!BV135</f>
        <v>1</v>
      </c>
      <c r="W135" s="223">
        <f>ToxData!BW135</f>
        <v>1</v>
      </c>
      <c r="X135" s="223">
        <f>ToxData!BX135</f>
        <v>1</v>
      </c>
      <c r="Y135" s="223">
        <f>ToxData!BY135</f>
        <v>1</v>
      </c>
    </row>
    <row r="136" spans="1:25" hidden="1">
      <c r="A136" t="str">
        <f>IF(ISBLANK(ToxData!B136),"",ToxData!B136)</f>
        <v>95-48-7</v>
      </c>
      <c r="B136" s="211" t="str">
        <f>IF(ISBLANK(ToxData!C136),"",ToxData!C136)</f>
        <v>o-Cresol</v>
      </c>
      <c r="E136" s="218" t="str">
        <f>IF(AND(ISNUMBER(ToxData!$BD136),$U136="N"),ToxData!$BD136/$V136,IF(ISNUMBER(ToxData!$BD136),ToxData!$BD136/ELAFr/$V136,"--"))</f>
        <v>--</v>
      </c>
      <c r="F136" s="209" t="str">
        <f t="shared" ref="F136:F199" si="14">IF(E136="--","--",ROUND(E136,2-(1+INT(LOG10(ABS(E136))))))</f>
        <v>--</v>
      </c>
      <c r="G136" s="194">
        <f>IF(ISNUMBER(ToxData!BH136),(ToxData!BH136/$X136),"--")</f>
        <v>600</v>
      </c>
      <c r="H136" s="219">
        <f t="shared" ref="H136:H199" si="15">IF(G136="--","--",ROUND(G136,2-(1+INT(LOG10(ABS(G136))))))</f>
        <v>600</v>
      </c>
      <c r="I136" s="209" t="str">
        <f>IF(AND(ISNUMBER(ToxData!$BD136),$U136="N"),ToxData!$BD136*childNRAFc/$W136,IF(ISNUMBER(ToxData!$BD136),ToxData!$BD136*childNRAFc/ELAFnr/$W136,"--"))</f>
        <v>--</v>
      </c>
      <c r="J136" s="209" t="str">
        <f t="shared" ref="J136:J199" si="16">IF(I136="--","--",ROUND(I136,2-(1+INT(LOG10(ABS(I136))))))</f>
        <v>--</v>
      </c>
      <c r="K136" s="194">
        <f>IF(ISNUMBER(ToxData!BH136),(ToxData!BH136/$Y136*childNRAFnc),"--")</f>
        <v>2640</v>
      </c>
      <c r="L136" s="219">
        <f t="shared" ref="L136:L199" si="17">IF(K136="--","--",ROUND(K136,2-(1+INT(LOG10(ABS(K136))))))</f>
        <v>2600</v>
      </c>
      <c r="M136" s="209" t="str">
        <f>IF(ISNUMBER(ToxData!$BD136),ToxData!$BD136*workNRAFc/$W136,"--")</f>
        <v>--</v>
      </c>
      <c r="N136" s="209" t="str">
        <f t="shared" ref="N136:N199" si="18">IF(M136="--","--",ROUND(M136,2-(1+INT(LOG10(ABS(M136))))))</f>
        <v>--</v>
      </c>
      <c r="O136" s="194">
        <f>IF(ISNUMBER(ToxData!BH136),(ToxData!BH136*workNRAFnc/Y136),"--")</f>
        <v>2640</v>
      </c>
      <c r="P136" s="219">
        <f t="shared" ref="P136:P199" si="19">IF(O136="--","--",ROUND(O136,2-(1+INT(LOG10(ABS(O136))))))</f>
        <v>2600</v>
      </c>
      <c r="Q136" s="262" t="str">
        <f>IF(ISNUMBER('TRV Table 3'!K136),('TRV Table 3'!K136),"--")</f>
        <v>--</v>
      </c>
      <c r="R136" s="263" t="str">
        <f t="shared" ref="R136:R199" si="20">IF(Q136="--","--",ROUND(Q136,2-(1+INT(LOG10(ABS(Q136))))))</f>
        <v>--</v>
      </c>
      <c r="S136" s="220">
        <f>IF(ISBLANK(ToxData!AY136),"",ToxData!AY136)</f>
        <v>1</v>
      </c>
      <c r="T136" s="220" t="str">
        <f>IF(ISBLANK(ToxData!AZ136),"",ToxData!AZ136)</f>
        <v/>
      </c>
      <c r="U136" s="223" t="str">
        <f>IF(ToxData!BQ136="","N","Y")</f>
        <v>N</v>
      </c>
      <c r="V136" s="223">
        <f>ToxData!BV136</f>
        <v>1</v>
      </c>
      <c r="W136" s="223">
        <f>ToxData!BW136</f>
        <v>1</v>
      </c>
      <c r="X136" s="223">
        <f>ToxData!BX136</f>
        <v>1</v>
      </c>
      <c r="Y136" s="223">
        <f>ToxData!BY136</f>
        <v>1</v>
      </c>
    </row>
    <row r="137" spans="1:25" hidden="1">
      <c r="A137" t="str">
        <f>IF(ISBLANK(ToxData!B137),"",ToxData!B137)</f>
        <v>106-44-5</v>
      </c>
      <c r="B137" s="211" t="str">
        <f>IF(ISBLANK(ToxData!C137),"",ToxData!C137)</f>
        <v>p-Cresol</v>
      </c>
      <c r="E137" s="218" t="str">
        <f>IF(AND(ISNUMBER(ToxData!$BD137),$U137="N"),ToxData!$BD137/$V137,IF(ISNUMBER(ToxData!$BD137),ToxData!$BD137/ELAFr/$V137,"--"))</f>
        <v>--</v>
      </c>
      <c r="F137" s="209" t="str">
        <f t="shared" si="14"/>
        <v>--</v>
      </c>
      <c r="G137" s="194">
        <f>IF(ISNUMBER(ToxData!BH137),(ToxData!BH137/$X137),"--")</f>
        <v>600</v>
      </c>
      <c r="H137" s="219">
        <f t="shared" si="15"/>
        <v>600</v>
      </c>
      <c r="I137" s="209" t="str">
        <f>IF(AND(ISNUMBER(ToxData!$BD137),$U137="N"),ToxData!$BD137*childNRAFc/$W137,IF(ISNUMBER(ToxData!$BD137),ToxData!$BD137*childNRAFc/ELAFnr/$W137,"--"))</f>
        <v>--</v>
      </c>
      <c r="J137" s="209" t="str">
        <f t="shared" si="16"/>
        <v>--</v>
      </c>
      <c r="K137" s="194">
        <f>IF(ISNUMBER(ToxData!BH137),(ToxData!BH137/$Y137*childNRAFnc),"--")</f>
        <v>2640</v>
      </c>
      <c r="L137" s="219">
        <f t="shared" si="17"/>
        <v>2600</v>
      </c>
      <c r="M137" s="209" t="str">
        <f>IF(ISNUMBER(ToxData!$BD137),ToxData!$BD137*workNRAFc/$W137,"--")</f>
        <v>--</v>
      </c>
      <c r="N137" s="209" t="str">
        <f t="shared" si="18"/>
        <v>--</v>
      </c>
      <c r="O137" s="194">
        <f>IF(ISNUMBER(ToxData!BH137),(ToxData!BH137*workNRAFnc/Y137),"--")</f>
        <v>2640</v>
      </c>
      <c r="P137" s="219">
        <f t="shared" si="19"/>
        <v>2600</v>
      </c>
      <c r="Q137" s="262" t="str">
        <f>IF(ISNUMBER('TRV Table 3'!K137),('TRV Table 3'!K137),"--")</f>
        <v>--</v>
      </c>
      <c r="R137" s="263" t="str">
        <f t="shared" si="20"/>
        <v>--</v>
      </c>
      <c r="S137" s="220">
        <f>IF(ISBLANK(ToxData!AY137),"",ToxData!AY137)</f>
        <v>1</v>
      </c>
      <c r="T137" s="220" t="str">
        <f>IF(ISBLANK(ToxData!AZ137),"",ToxData!AZ137)</f>
        <v/>
      </c>
      <c r="U137" s="223" t="str">
        <f>IF(ToxData!BQ137="","N","Y")</f>
        <v>N</v>
      </c>
      <c r="V137" s="223">
        <f>ToxData!BV137</f>
        <v>1</v>
      </c>
      <c r="W137" s="223">
        <f>ToxData!BW137</f>
        <v>1</v>
      </c>
      <c r="X137" s="223">
        <f>ToxData!BX137</f>
        <v>1</v>
      </c>
      <c r="Y137" s="223">
        <f>ToxData!BY137</f>
        <v>1</v>
      </c>
    </row>
    <row r="138" spans="1:25" hidden="1">
      <c r="A138" t="str">
        <f>IF(ISBLANK(ToxData!B138),"",ToxData!B138)</f>
        <v>4170-30-3</v>
      </c>
      <c r="B138" s="211" t="str">
        <f>IF(ISBLANK(ToxData!C138),"",ToxData!C138)</f>
        <v>Crotonaldehyde</v>
      </c>
      <c r="E138" s="218" t="str">
        <f>IF(AND(ISNUMBER(ToxData!$BD138),$U138="N"),ToxData!$BD138/$V138,IF(ISNUMBER(ToxData!$BD138),ToxData!$BD138/ELAFr/$V138,"--"))</f>
        <v>--</v>
      </c>
      <c r="F138" s="209" t="str">
        <f t="shared" si="14"/>
        <v>--</v>
      </c>
      <c r="G138" s="194" t="str">
        <f>IF(ISNUMBER(ToxData!BH138),(ToxData!BH138/$X138),"--")</f>
        <v>--</v>
      </c>
      <c r="H138" s="219" t="str">
        <f t="shared" si="15"/>
        <v>--</v>
      </c>
      <c r="I138" s="209" t="str">
        <f>IF(AND(ISNUMBER(ToxData!$BD138),$U138="N"),ToxData!$BD138*childNRAFc/$W138,IF(ISNUMBER(ToxData!$BD138),ToxData!$BD138*childNRAFc/ELAFnr/$W138,"--"))</f>
        <v>--</v>
      </c>
      <c r="J138" s="209" t="str">
        <f t="shared" si="16"/>
        <v>--</v>
      </c>
      <c r="K138" s="194" t="str">
        <f>IF(ISNUMBER(ToxData!BH138),(ToxData!BH138/$Y138*childNRAFnc),"--")</f>
        <v>--</v>
      </c>
      <c r="L138" s="219" t="str">
        <f t="shared" si="17"/>
        <v>--</v>
      </c>
      <c r="M138" s="209" t="str">
        <f>IF(ISNUMBER(ToxData!$BD138),ToxData!$BD138*workNRAFc/$W138,"--")</f>
        <v>--</v>
      </c>
      <c r="N138" s="209" t="str">
        <f t="shared" si="18"/>
        <v>--</v>
      </c>
      <c r="O138" s="194" t="str">
        <f>IF(ISNUMBER(ToxData!BH138),(ToxData!BH138*workNRAFnc/Y138),"--")</f>
        <v>--</v>
      </c>
      <c r="P138" s="219" t="str">
        <f t="shared" si="19"/>
        <v>--</v>
      </c>
      <c r="Q138" s="262" t="str">
        <f>IF(ISNUMBER('TRV Table 3'!K138),('TRV Table 3'!K138),"--")</f>
        <v>--</v>
      </c>
      <c r="R138" s="263" t="str">
        <f t="shared" si="20"/>
        <v>--</v>
      </c>
      <c r="S138" s="220" t="str">
        <f>IF(ISBLANK(ToxData!AY138),"",ToxData!AY138)</f>
        <v/>
      </c>
      <c r="T138" s="220" t="str">
        <f>IF(ISBLANK(ToxData!AZ138),"",ToxData!AZ138)</f>
        <v/>
      </c>
      <c r="U138" s="223" t="str">
        <f>IF(ToxData!BQ138="","N","Y")</f>
        <v>N</v>
      </c>
      <c r="V138" s="223">
        <f>ToxData!BV138</f>
        <v>1</v>
      </c>
      <c r="W138" s="223">
        <f>ToxData!BW138</f>
        <v>1</v>
      </c>
      <c r="X138" s="223">
        <f>ToxData!BX138</f>
        <v>1</v>
      </c>
      <c r="Y138" s="223">
        <f>ToxData!BY138</f>
        <v>1</v>
      </c>
    </row>
    <row r="139" spans="1:25" hidden="1">
      <c r="A139" t="str">
        <f>IF(ISBLANK(ToxData!B139),"",ToxData!B139)</f>
        <v>80-15-9</v>
      </c>
      <c r="B139" s="211" t="str">
        <f>IF(ISBLANK(ToxData!C139),"",ToxData!C139)</f>
        <v>Cumene hydroperoxide</v>
      </c>
      <c r="E139" s="218" t="str">
        <f>IF(AND(ISNUMBER(ToxData!$BD139),$U139="N"),ToxData!$BD139/$V139,IF(ISNUMBER(ToxData!$BD139),ToxData!$BD139/ELAFr/$V139,"--"))</f>
        <v>--</v>
      </c>
      <c r="F139" s="209" t="str">
        <f t="shared" si="14"/>
        <v>--</v>
      </c>
      <c r="G139" s="194" t="str">
        <f>IF(ISNUMBER(ToxData!BH139),(ToxData!BH139/$X139),"--")</f>
        <v>--</v>
      </c>
      <c r="H139" s="219" t="str">
        <f t="shared" si="15"/>
        <v>--</v>
      </c>
      <c r="I139" s="209" t="str">
        <f>IF(AND(ISNUMBER(ToxData!$BD139),$U139="N"),ToxData!$BD139*childNRAFc/$W139,IF(ISNUMBER(ToxData!$BD139),ToxData!$BD139*childNRAFc/ELAFnr/$W139,"--"))</f>
        <v>--</v>
      </c>
      <c r="J139" s="209" t="str">
        <f t="shared" si="16"/>
        <v>--</v>
      </c>
      <c r="K139" s="194" t="str">
        <f>IF(ISNUMBER(ToxData!BH139),(ToxData!BH139/$Y139*childNRAFnc),"--")</f>
        <v>--</v>
      </c>
      <c r="L139" s="219" t="str">
        <f t="shared" si="17"/>
        <v>--</v>
      </c>
      <c r="M139" s="209" t="str">
        <f>IF(ISNUMBER(ToxData!$BD139),ToxData!$BD139*workNRAFc/$W139,"--")</f>
        <v>--</v>
      </c>
      <c r="N139" s="209" t="str">
        <f t="shared" si="18"/>
        <v>--</v>
      </c>
      <c r="O139" s="194" t="str">
        <f>IF(ISNUMBER(ToxData!BH139),(ToxData!BH139*workNRAFnc/Y139),"--")</f>
        <v>--</v>
      </c>
      <c r="P139" s="219" t="str">
        <f t="shared" si="19"/>
        <v>--</v>
      </c>
      <c r="Q139" s="262" t="str">
        <f>IF(ISNUMBER('TRV Table 3'!K139),('TRV Table 3'!K139),"--")</f>
        <v>--</v>
      </c>
      <c r="R139" s="263" t="str">
        <f t="shared" si="20"/>
        <v>--</v>
      </c>
      <c r="S139" s="220" t="str">
        <f>IF(ISBLANK(ToxData!AY139),"",ToxData!AY139)</f>
        <v/>
      </c>
      <c r="T139" s="220" t="str">
        <f>IF(ISBLANK(ToxData!AZ139),"",ToxData!AZ139)</f>
        <v/>
      </c>
      <c r="U139" s="223" t="str">
        <f>IF(ToxData!BQ139="","N","Y")</f>
        <v>N</v>
      </c>
      <c r="V139" s="223">
        <f>ToxData!BV139</f>
        <v>1</v>
      </c>
      <c r="W139" s="223">
        <f>ToxData!BW139</f>
        <v>1</v>
      </c>
      <c r="X139" s="223">
        <f>ToxData!BX139</f>
        <v>1</v>
      </c>
      <c r="Y139" s="223">
        <f>ToxData!BY139</f>
        <v>1</v>
      </c>
    </row>
    <row r="140" spans="1:25">
      <c r="A140" t="str">
        <f>IF(ISBLANK(ToxData!B140),"",ToxData!B140)</f>
        <v>135-20-6</v>
      </c>
      <c r="B140" s="211" t="str">
        <f>IF(ISBLANK(ToxData!C140),"",ToxData!C140)</f>
        <v>Cupferron</v>
      </c>
      <c r="D140" s="61" t="str">
        <f>IF(ToxData!D140="","--",ToxData!D140)</f>
        <v>--</v>
      </c>
      <c r="E140" s="218">
        <f>IF(AND(ISNUMBER(ToxData!$BD140),$U140="N"),ToxData!$BD140/$V140,IF(ISNUMBER(ToxData!$BD140),ToxData!$BD140/ELAFr/$V140,"--"))</f>
        <v>1.5873015873015872E-2</v>
      </c>
      <c r="F140" s="209">
        <f t="shared" si="14"/>
        <v>1.6E-2</v>
      </c>
      <c r="G140" s="194" t="str">
        <f>IF(ISNUMBER(ToxData!BH140),(ToxData!BH140/$X140),"--")</f>
        <v>--</v>
      </c>
      <c r="H140" s="219" t="str">
        <f t="shared" si="15"/>
        <v>--</v>
      </c>
      <c r="I140" s="209">
        <f>IF(AND(ISNUMBER(ToxData!$BD140),$U140="N"),ToxData!$BD140*childNRAFc/$W140,IF(ISNUMBER(ToxData!$BD140),ToxData!$BD140*childNRAFc/ELAFnr/$W140,"--"))</f>
        <v>0.41269841269841268</v>
      </c>
      <c r="J140" s="209">
        <f t="shared" si="16"/>
        <v>0.41</v>
      </c>
      <c r="K140" s="194" t="str">
        <f>IF(ISNUMBER(ToxData!BH140),(ToxData!BH140/$Y140*childNRAFnc),"--")</f>
        <v>--</v>
      </c>
      <c r="L140" s="219" t="str">
        <f t="shared" si="17"/>
        <v>--</v>
      </c>
      <c r="M140" s="209">
        <f>IF(ISNUMBER(ToxData!$BD140),ToxData!$BD140*workNRAFc/$W140,"--")</f>
        <v>0.19047619047619047</v>
      </c>
      <c r="N140" s="209">
        <f t="shared" si="18"/>
        <v>0.19</v>
      </c>
      <c r="O140" s="194" t="str">
        <f>IF(ISNUMBER(ToxData!BH140),(ToxData!BH140*workNRAFnc/Y140),"--")</f>
        <v>--</v>
      </c>
      <c r="P140" s="219" t="str">
        <f t="shared" si="19"/>
        <v>--</v>
      </c>
      <c r="Q140" s="262" t="str">
        <f>IF(ISNUMBER('TRV Table 3'!K140),('TRV Table 3'!K140),"--")</f>
        <v>--</v>
      </c>
      <c r="R140" s="263" t="str">
        <f t="shared" si="20"/>
        <v>--</v>
      </c>
      <c r="S140" s="220">
        <f>IF(ISBLANK(ToxData!AY140),"",ToxData!AY140)</f>
        <v>1</v>
      </c>
      <c r="T140" s="220">
        <f>IF(ISBLANK(ToxData!AZ140),"",ToxData!AZ140)</f>
        <v>1</v>
      </c>
      <c r="U140" s="223" t="str">
        <f>IF(ToxData!BQ140="","N","Y")</f>
        <v>N</v>
      </c>
      <c r="V140" s="223">
        <f>ToxData!BV140</f>
        <v>1</v>
      </c>
      <c r="W140" s="223">
        <f>ToxData!BW140</f>
        <v>1</v>
      </c>
      <c r="X140" s="223">
        <f>ToxData!BX140</f>
        <v>1</v>
      </c>
      <c r="Y140" s="223">
        <f>ToxData!BY140</f>
        <v>1</v>
      </c>
    </row>
    <row r="141" spans="1:25">
      <c r="A141" t="str">
        <f>IF(ISBLANK(ToxData!B141),"",ToxData!B141)</f>
        <v>74-90-8</v>
      </c>
      <c r="B141" s="211" t="str">
        <f>IF(ISBLANK(ToxData!C141),"",ToxData!C141)</f>
        <v>Cyanide, Hydrogen</v>
      </c>
      <c r="D141" s="61" t="str">
        <f>IF(ToxData!D141="","--",ToxData!D141)</f>
        <v>HI3</v>
      </c>
      <c r="E141" s="218" t="str">
        <f>IF(AND(ISNUMBER(ToxData!$BD141),$U141="N"),ToxData!$BD141/$V141,IF(ISNUMBER(ToxData!$BD141),ToxData!$BD141/ELAFr/$V141,"--"))</f>
        <v>--</v>
      </c>
      <c r="F141" s="209" t="str">
        <f t="shared" si="14"/>
        <v>--</v>
      </c>
      <c r="G141" s="194">
        <f>IF(ISNUMBER(ToxData!BH141),(ToxData!BH141/$X141),"--")</f>
        <v>0.8</v>
      </c>
      <c r="H141" s="219">
        <f t="shared" si="15"/>
        <v>0.8</v>
      </c>
      <c r="I141" s="209" t="str">
        <f>IF(AND(ISNUMBER(ToxData!$BD141),$U141="N"),ToxData!$BD141*childNRAFc/$W141,IF(ISNUMBER(ToxData!$BD141),ToxData!$BD141*childNRAFc/ELAFnr/$W141,"--"))</f>
        <v>--</v>
      </c>
      <c r="J141" s="209" t="str">
        <f t="shared" si="16"/>
        <v>--</v>
      </c>
      <c r="K141" s="194">
        <f>IF(ISNUMBER(ToxData!BH141),(ToxData!BH141/$Y141*childNRAFnc),"--")</f>
        <v>3.5200000000000005</v>
      </c>
      <c r="L141" s="219">
        <f t="shared" si="17"/>
        <v>3.5</v>
      </c>
      <c r="M141" s="209" t="str">
        <f>IF(ISNUMBER(ToxData!$BD141),ToxData!$BD141*workNRAFc/$W141,"--")</f>
        <v>--</v>
      </c>
      <c r="N141" s="209" t="str">
        <f t="shared" si="18"/>
        <v>--</v>
      </c>
      <c r="O141" s="194">
        <f>IF(ISNUMBER(ToxData!BH141),(ToxData!BH141*workNRAFnc/Y141),"--")</f>
        <v>3.5200000000000005</v>
      </c>
      <c r="P141" s="219">
        <f t="shared" si="19"/>
        <v>3.5</v>
      </c>
      <c r="Q141" s="262">
        <f>IF(ISNUMBER('TRV Table 3'!K141),('TRV Table 3'!K141),"--")</f>
        <v>340</v>
      </c>
      <c r="R141" s="263">
        <f t="shared" si="20"/>
        <v>340</v>
      </c>
      <c r="S141" s="220">
        <f>IF(ISBLANK(ToxData!AY141),"",ToxData!AY141)</f>
        <v>1</v>
      </c>
      <c r="T141" s="220">
        <f>IF(ISBLANK(ToxData!AZ141),"",ToxData!AZ141)</f>
        <v>1</v>
      </c>
      <c r="U141" s="223" t="str">
        <f>IF(ToxData!BQ141="","N","Y")</f>
        <v>N</v>
      </c>
      <c r="V141" s="223">
        <f>ToxData!BV141</f>
        <v>1</v>
      </c>
      <c r="W141" s="223">
        <f>ToxData!BW141</f>
        <v>1</v>
      </c>
      <c r="X141" s="223">
        <f>ToxData!BX141</f>
        <v>1</v>
      </c>
      <c r="Y141" s="223">
        <f>ToxData!BY141</f>
        <v>1</v>
      </c>
    </row>
    <row r="142" spans="1:25">
      <c r="A142" t="str">
        <f>IF(ISBLANK(ToxData!B142),"",ToxData!B142)</f>
        <v>110-82-7</v>
      </c>
      <c r="B142" s="211" t="str">
        <f>IF(ISBLANK(ToxData!C142),"",ToxData!C142)</f>
        <v>Cyclohexane</v>
      </c>
      <c r="D142" s="61" t="str">
        <f>IF(ToxData!D142="","--",ToxData!D142)</f>
        <v>HI3</v>
      </c>
      <c r="E142" s="218" t="str">
        <f>IF(AND(ISNUMBER(ToxData!$BD142),$U142="N"),ToxData!$BD142/$V142,IF(ISNUMBER(ToxData!$BD142),ToxData!$BD142/ELAFr/$V142,"--"))</f>
        <v>--</v>
      </c>
      <c r="F142" s="209" t="str">
        <f t="shared" si="14"/>
        <v>--</v>
      </c>
      <c r="G142" s="194">
        <f>IF(ISNUMBER(ToxData!BH142),(ToxData!BH142/$X142),"--")</f>
        <v>6000</v>
      </c>
      <c r="H142" s="219">
        <f t="shared" si="15"/>
        <v>6000</v>
      </c>
      <c r="I142" s="209" t="str">
        <f>IF(AND(ISNUMBER(ToxData!$BD142),$U142="N"),ToxData!$BD142*childNRAFc/$W142,IF(ISNUMBER(ToxData!$BD142),ToxData!$BD142*childNRAFc/ELAFnr/$W142,"--"))</f>
        <v>--</v>
      </c>
      <c r="J142" s="209" t="str">
        <f t="shared" si="16"/>
        <v>--</v>
      </c>
      <c r="K142" s="194">
        <f>IF(ISNUMBER(ToxData!BH142),(ToxData!BH142/$Y142*childNRAFnc),"--")</f>
        <v>26400.000000000004</v>
      </c>
      <c r="L142" s="219">
        <f t="shared" si="17"/>
        <v>26000</v>
      </c>
      <c r="M142" s="209" t="str">
        <f>IF(ISNUMBER(ToxData!$BD142),ToxData!$BD142*workNRAFc/$W142,"--")</f>
        <v>--</v>
      </c>
      <c r="N142" s="209" t="str">
        <f t="shared" si="18"/>
        <v>--</v>
      </c>
      <c r="O142" s="194">
        <f>IF(ISNUMBER(ToxData!BH142),(ToxData!BH142*workNRAFnc/Y142),"--")</f>
        <v>26400.000000000004</v>
      </c>
      <c r="P142" s="219">
        <f t="shared" si="19"/>
        <v>26000</v>
      </c>
      <c r="Q142" s="262" t="str">
        <f>IF(ISNUMBER('TRV Table 3'!K142),('TRV Table 3'!K142),"--")</f>
        <v>--</v>
      </c>
      <c r="R142" s="263" t="str">
        <f t="shared" si="20"/>
        <v>--</v>
      </c>
      <c r="S142" s="220">
        <f>IF(ISBLANK(ToxData!AY142),"",ToxData!AY142)</f>
        <v>1</v>
      </c>
      <c r="T142" s="220">
        <f>IF(ISBLANK(ToxData!AZ142),"",ToxData!AZ142)</f>
        <v>1</v>
      </c>
      <c r="U142" s="223" t="str">
        <f>IF(ToxData!BQ142="","N","Y")</f>
        <v>N</v>
      </c>
      <c r="V142" s="223">
        <f>ToxData!BV142</f>
        <v>1</v>
      </c>
      <c r="W142" s="223">
        <f>ToxData!BW142</f>
        <v>1</v>
      </c>
      <c r="X142" s="223">
        <f>ToxData!BX142</f>
        <v>1</v>
      </c>
      <c r="Y142" s="223">
        <f>ToxData!BY142</f>
        <v>1</v>
      </c>
    </row>
    <row r="143" spans="1:25" hidden="1">
      <c r="A143" t="str">
        <f>IF(ISBLANK(ToxData!B143),"",ToxData!B143)</f>
        <v>108-93-0</v>
      </c>
      <c r="B143" s="211" t="str">
        <f>IF(ISBLANK(ToxData!C143),"",ToxData!C143)</f>
        <v>Cyclohexanol</v>
      </c>
      <c r="E143" s="218" t="str">
        <f>IF(AND(ISNUMBER(ToxData!$BD143),$U143="N"),ToxData!$BD143/$V143,IF(ISNUMBER(ToxData!$BD143),ToxData!$BD143/ELAFr/$V143,"--"))</f>
        <v>--</v>
      </c>
      <c r="F143" s="209" t="str">
        <f t="shared" si="14"/>
        <v>--</v>
      </c>
      <c r="G143" s="194" t="str">
        <f>IF(ISNUMBER(ToxData!BH143),(ToxData!BH143/$X143),"--")</f>
        <v>--</v>
      </c>
      <c r="H143" s="219" t="str">
        <f t="shared" si="15"/>
        <v>--</v>
      </c>
      <c r="I143" s="209" t="str">
        <f>IF(AND(ISNUMBER(ToxData!$BD143),$U143="N"),ToxData!$BD143*childNRAFc/$W143,IF(ISNUMBER(ToxData!$BD143),ToxData!$BD143*childNRAFc/ELAFnr/$W143,"--"))</f>
        <v>--</v>
      </c>
      <c r="J143" s="209" t="str">
        <f t="shared" si="16"/>
        <v>--</v>
      </c>
      <c r="K143" s="194" t="str">
        <f>IF(ISNUMBER(ToxData!BH143),(ToxData!BH143/$Y143*childNRAFnc),"--")</f>
        <v>--</v>
      </c>
      <c r="L143" s="219" t="str">
        <f t="shared" si="17"/>
        <v>--</v>
      </c>
      <c r="M143" s="209" t="str">
        <f>IF(ISNUMBER(ToxData!$BD143),ToxData!$BD143*workNRAFc/$W143,"--")</f>
        <v>--</v>
      </c>
      <c r="N143" s="209" t="str">
        <f t="shared" si="18"/>
        <v>--</v>
      </c>
      <c r="O143" s="194" t="str">
        <f>IF(ISNUMBER(ToxData!BH143),(ToxData!BH143*workNRAFnc/Y143),"--")</f>
        <v>--</v>
      </c>
      <c r="P143" s="219" t="str">
        <f t="shared" si="19"/>
        <v>--</v>
      </c>
      <c r="Q143" s="262" t="str">
        <f>IF(ISNUMBER('TRV Table 3'!K143),('TRV Table 3'!K143),"--")</f>
        <v>--</v>
      </c>
      <c r="R143" s="263" t="str">
        <f t="shared" si="20"/>
        <v>--</v>
      </c>
      <c r="S143" s="220" t="str">
        <f>IF(ISBLANK(ToxData!AY143),"",ToxData!AY143)</f>
        <v/>
      </c>
      <c r="T143" s="220" t="str">
        <f>IF(ISBLANK(ToxData!AZ143),"",ToxData!AZ143)</f>
        <v/>
      </c>
      <c r="U143" s="223" t="str">
        <f>IF(ToxData!BQ143="","N","Y")</f>
        <v>N</v>
      </c>
      <c r="V143" s="223">
        <f>ToxData!BV143</f>
        <v>1</v>
      </c>
      <c r="W143" s="223">
        <f>ToxData!BW143</f>
        <v>1</v>
      </c>
      <c r="X143" s="223">
        <f>ToxData!BX143</f>
        <v>1</v>
      </c>
      <c r="Y143" s="223">
        <f>ToxData!BY143</f>
        <v>1</v>
      </c>
    </row>
    <row r="144" spans="1:25" hidden="1">
      <c r="A144" t="str">
        <f>IF(ISBLANK(ToxData!B144),"",ToxData!B144)</f>
        <v>66-81-9</v>
      </c>
      <c r="B144" s="211" t="str">
        <f>IF(ISBLANK(ToxData!C144),"",ToxData!C144)</f>
        <v>Cycloheximide</v>
      </c>
      <c r="E144" s="218" t="str">
        <f>IF(AND(ISNUMBER(ToxData!$BD144),$U144="N"),ToxData!$BD144/$V144,IF(ISNUMBER(ToxData!$BD144),ToxData!$BD144/ELAFr/$V144,"--"))</f>
        <v>--</v>
      </c>
      <c r="F144" s="209" t="str">
        <f t="shared" si="14"/>
        <v>--</v>
      </c>
      <c r="G144" s="194" t="str">
        <f>IF(ISNUMBER(ToxData!BH144),(ToxData!BH144/$X144),"--")</f>
        <v>--</v>
      </c>
      <c r="H144" s="219" t="str">
        <f t="shared" si="15"/>
        <v>--</v>
      </c>
      <c r="I144" s="209" t="str">
        <f>IF(AND(ISNUMBER(ToxData!$BD144),$U144="N"),ToxData!$BD144*childNRAFc/$W144,IF(ISNUMBER(ToxData!$BD144),ToxData!$BD144*childNRAFc/ELAFnr/$W144,"--"))</f>
        <v>--</v>
      </c>
      <c r="J144" s="209" t="str">
        <f t="shared" si="16"/>
        <v>--</v>
      </c>
      <c r="K144" s="194" t="str">
        <f>IF(ISNUMBER(ToxData!BH144),(ToxData!BH144/$Y144*childNRAFnc),"--")</f>
        <v>--</v>
      </c>
      <c r="L144" s="219" t="str">
        <f t="shared" si="17"/>
        <v>--</v>
      </c>
      <c r="M144" s="209" t="str">
        <f>IF(ISNUMBER(ToxData!$BD144),ToxData!$BD144*workNRAFc/$W144,"--")</f>
        <v>--</v>
      </c>
      <c r="N144" s="209" t="str">
        <f t="shared" si="18"/>
        <v>--</v>
      </c>
      <c r="O144" s="194" t="str">
        <f>IF(ISNUMBER(ToxData!BH144),(ToxData!BH144*workNRAFnc/Y144),"--")</f>
        <v>--</v>
      </c>
      <c r="P144" s="219" t="str">
        <f t="shared" si="19"/>
        <v>--</v>
      </c>
      <c r="Q144" s="262" t="str">
        <f>IF(ISNUMBER('TRV Table 3'!K144),('TRV Table 3'!K144),"--")</f>
        <v>--</v>
      </c>
      <c r="R144" s="263" t="str">
        <f t="shared" si="20"/>
        <v>--</v>
      </c>
      <c r="S144" s="220" t="str">
        <f>IF(ISBLANK(ToxData!AY144),"",ToxData!AY144)</f>
        <v/>
      </c>
      <c r="T144" s="220" t="str">
        <f>IF(ISBLANK(ToxData!AZ144),"",ToxData!AZ144)</f>
        <v/>
      </c>
      <c r="U144" s="223" t="str">
        <f>IF(ToxData!BQ144="","N","Y")</f>
        <v>N</v>
      </c>
      <c r="V144" s="223">
        <f>ToxData!BV144</f>
        <v>1</v>
      </c>
      <c r="W144" s="223">
        <f>ToxData!BW144</f>
        <v>1</v>
      </c>
      <c r="X144" s="223">
        <f>ToxData!BX144</f>
        <v>1</v>
      </c>
      <c r="Y144" s="223">
        <f>ToxData!BY144</f>
        <v>1</v>
      </c>
    </row>
    <row r="145" spans="1:25" hidden="1">
      <c r="A145" t="str">
        <f>IF(ISBLANK(ToxData!B145),"",ToxData!B145)</f>
        <v>50-18-0</v>
      </c>
      <c r="B145" s="211" t="str">
        <f>IF(ISBLANK(ToxData!C145),"",ToxData!C145)</f>
        <v>Cyclophosphamide (anhydrous)</v>
      </c>
      <c r="E145" s="218" t="str">
        <f>IF(AND(ISNUMBER(ToxData!$BD145),$U145="N"),ToxData!$BD145/$V145,IF(ISNUMBER(ToxData!$BD145),ToxData!$BD145/ELAFr/$V145,"--"))</f>
        <v>--</v>
      </c>
      <c r="F145" s="209" t="str">
        <f t="shared" si="14"/>
        <v>--</v>
      </c>
      <c r="G145" s="194" t="str">
        <f>IF(ISNUMBER(ToxData!BH145),(ToxData!BH145/$X145),"--")</f>
        <v>--</v>
      </c>
      <c r="H145" s="219" t="str">
        <f t="shared" si="15"/>
        <v>--</v>
      </c>
      <c r="I145" s="209" t="str">
        <f>IF(AND(ISNUMBER(ToxData!$BD145),$U145="N"),ToxData!$BD145*childNRAFc/$W145,IF(ISNUMBER(ToxData!$BD145),ToxData!$BD145*childNRAFc/ELAFnr/$W145,"--"))</f>
        <v>--</v>
      </c>
      <c r="J145" s="209" t="str">
        <f t="shared" si="16"/>
        <v>--</v>
      </c>
      <c r="K145" s="194" t="str">
        <f>IF(ISNUMBER(ToxData!BH145),(ToxData!BH145/$Y145*childNRAFnc),"--")</f>
        <v>--</v>
      </c>
      <c r="L145" s="219" t="str">
        <f t="shared" si="17"/>
        <v>--</v>
      </c>
      <c r="M145" s="209" t="str">
        <f>IF(ISNUMBER(ToxData!$BD145),ToxData!$BD145*workNRAFc/$W145,"--")</f>
        <v>--</v>
      </c>
      <c r="N145" s="209" t="str">
        <f t="shared" si="18"/>
        <v>--</v>
      </c>
      <c r="O145" s="194" t="str">
        <f>IF(ISNUMBER(ToxData!BH145),(ToxData!BH145*workNRAFnc/Y145),"--")</f>
        <v>--</v>
      </c>
      <c r="P145" s="219" t="str">
        <f t="shared" si="19"/>
        <v>--</v>
      </c>
      <c r="Q145" s="262" t="str">
        <f>IF(ISNUMBER('TRV Table 3'!K145),('TRV Table 3'!K145),"--")</f>
        <v>--</v>
      </c>
      <c r="R145" s="263" t="str">
        <f t="shared" si="20"/>
        <v>--</v>
      </c>
      <c r="S145" s="220" t="str">
        <f>IF(ISBLANK(ToxData!AY145),"",ToxData!AY145)</f>
        <v/>
      </c>
      <c r="T145" s="220" t="str">
        <f>IF(ISBLANK(ToxData!AZ145),"",ToxData!AZ145)</f>
        <v/>
      </c>
      <c r="U145" s="223" t="str">
        <f>IF(ToxData!BQ145="","N","Y")</f>
        <v>N</v>
      </c>
      <c r="V145" s="223">
        <f>ToxData!BV145</f>
        <v>1</v>
      </c>
      <c r="W145" s="223">
        <f>ToxData!BW145</f>
        <v>1</v>
      </c>
      <c r="X145" s="223">
        <f>ToxData!BX145</f>
        <v>1</v>
      </c>
      <c r="Y145" s="223">
        <f>ToxData!BY145</f>
        <v>1</v>
      </c>
    </row>
    <row r="146" spans="1:25" hidden="1">
      <c r="A146" t="str">
        <f>IF(ISBLANK(ToxData!B146),"",ToxData!B146)</f>
        <v>6055-19-2</v>
      </c>
      <c r="B146" s="211" t="str">
        <f>IF(ISBLANK(ToxData!C146),"",ToxData!C146)</f>
        <v>Cyclophosphamide (Hydrated)</v>
      </c>
      <c r="E146" s="218" t="str">
        <f>IF(AND(ISNUMBER(ToxData!$BD146),$U146="N"),ToxData!$BD146/$V146,IF(ISNUMBER(ToxData!$BD146),ToxData!$BD146/ELAFr/$V146,"--"))</f>
        <v>--</v>
      </c>
      <c r="F146" s="209" t="str">
        <f t="shared" si="14"/>
        <v>--</v>
      </c>
      <c r="G146" s="194" t="str">
        <f>IF(ISNUMBER(ToxData!BH146),(ToxData!BH146/$X146),"--")</f>
        <v>--</v>
      </c>
      <c r="H146" s="219" t="str">
        <f t="shared" si="15"/>
        <v>--</v>
      </c>
      <c r="I146" s="209" t="str">
        <f>IF(AND(ISNUMBER(ToxData!$BD146),$U146="N"),ToxData!$BD146*childNRAFc/$W146,IF(ISNUMBER(ToxData!$BD146),ToxData!$BD146*childNRAFc/ELAFnr/$W146,"--"))</f>
        <v>--</v>
      </c>
      <c r="J146" s="209" t="str">
        <f t="shared" si="16"/>
        <v>--</v>
      </c>
      <c r="K146" s="194" t="str">
        <f>IF(ISNUMBER(ToxData!BH146),(ToxData!BH146/$Y146*childNRAFnc),"--")</f>
        <v>--</v>
      </c>
      <c r="L146" s="219" t="str">
        <f t="shared" si="17"/>
        <v>--</v>
      </c>
      <c r="M146" s="209" t="str">
        <f>IF(ISNUMBER(ToxData!$BD146),ToxData!$BD146*workNRAFc/$W146,"--")</f>
        <v>--</v>
      </c>
      <c r="N146" s="209" t="str">
        <f t="shared" si="18"/>
        <v>--</v>
      </c>
      <c r="O146" s="194" t="str">
        <f>IF(ISNUMBER(ToxData!BH146),(ToxData!BH146*workNRAFnc/Y146),"--")</f>
        <v>--</v>
      </c>
      <c r="P146" s="219" t="str">
        <f t="shared" si="19"/>
        <v>--</v>
      </c>
      <c r="Q146" s="262" t="str">
        <f>IF(ISNUMBER('TRV Table 3'!K146),('TRV Table 3'!K146),"--")</f>
        <v>--</v>
      </c>
      <c r="R146" s="263" t="str">
        <f t="shared" si="20"/>
        <v>--</v>
      </c>
      <c r="S146" s="220" t="str">
        <f>IF(ISBLANK(ToxData!AY146),"",ToxData!AY146)</f>
        <v/>
      </c>
      <c r="T146" s="220" t="str">
        <f>IF(ISBLANK(ToxData!AZ146),"",ToxData!AZ146)</f>
        <v/>
      </c>
      <c r="U146" s="223" t="str">
        <f>IF(ToxData!BQ146="","N","Y")</f>
        <v>N</v>
      </c>
      <c r="V146" s="223">
        <f>ToxData!BV146</f>
        <v>1</v>
      </c>
      <c r="W146" s="223">
        <f>ToxData!BW146</f>
        <v>1</v>
      </c>
      <c r="X146" s="223">
        <f>ToxData!BX146</f>
        <v>1</v>
      </c>
      <c r="Y146" s="223">
        <f>ToxData!BY146</f>
        <v>1</v>
      </c>
    </row>
    <row r="147" spans="1:25" hidden="1">
      <c r="A147" t="str">
        <f>IF(ISBLANK(ToxData!B147),"",ToxData!B147)</f>
        <v>5160-02-1</v>
      </c>
      <c r="B147" s="211" t="str">
        <f>IF(ISBLANK(ToxData!C147),"",ToxData!C147)</f>
        <v>D &amp; C Red No. 9</v>
      </c>
      <c r="E147" s="218" t="str">
        <f>IF(AND(ISNUMBER(ToxData!$BD147),$U147="N"),ToxData!$BD147/$V147,IF(ISNUMBER(ToxData!$BD147),ToxData!$BD147/ELAFr/$V147,"--"))</f>
        <v>--</v>
      </c>
      <c r="F147" s="209" t="str">
        <f t="shared" si="14"/>
        <v>--</v>
      </c>
      <c r="G147" s="194" t="str">
        <f>IF(ISNUMBER(ToxData!BH147),(ToxData!BH147/$X147),"--")</f>
        <v>--</v>
      </c>
      <c r="H147" s="219" t="str">
        <f t="shared" si="15"/>
        <v>--</v>
      </c>
      <c r="I147" s="209" t="str">
        <f>IF(AND(ISNUMBER(ToxData!$BD147),$U147="N"),ToxData!$BD147*childNRAFc/$W147,IF(ISNUMBER(ToxData!$BD147),ToxData!$BD147*childNRAFc/ELAFnr/$W147,"--"))</f>
        <v>--</v>
      </c>
      <c r="J147" s="209" t="str">
        <f t="shared" si="16"/>
        <v>--</v>
      </c>
      <c r="K147" s="194" t="str">
        <f>IF(ISNUMBER(ToxData!BH147),(ToxData!BH147/$Y147*childNRAFnc),"--")</f>
        <v>--</v>
      </c>
      <c r="L147" s="219" t="str">
        <f t="shared" si="17"/>
        <v>--</v>
      </c>
      <c r="M147" s="209" t="str">
        <f>IF(ISNUMBER(ToxData!$BD147),ToxData!$BD147*workNRAFc/$W147,"--")</f>
        <v>--</v>
      </c>
      <c r="N147" s="209" t="str">
        <f t="shared" si="18"/>
        <v>--</v>
      </c>
      <c r="O147" s="194" t="str">
        <f>IF(ISNUMBER(ToxData!BH147),(ToxData!BH147*workNRAFnc/Y147),"--")</f>
        <v>--</v>
      </c>
      <c r="P147" s="219" t="str">
        <f t="shared" si="19"/>
        <v>--</v>
      </c>
      <c r="Q147" s="262" t="str">
        <f>IF(ISNUMBER('TRV Table 3'!K147),('TRV Table 3'!K147),"--")</f>
        <v>--</v>
      </c>
      <c r="R147" s="263" t="str">
        <f t="shared" si="20"/>
        <v>--</v>
      </c>
      <c r="S147" s="220" t="str">
        <f>IF(ISBLANK(ToxData!AY147),"",ToxData!AY147)</f>
        <v/>
      </c>
      <c r="T147" s="220" t="str">
        <f>IF(ISBLANK(ToxData!AZ147),"",ToxData!AZ147)</f>
        <v/>
      </c>
      <c r="U147" s="223" t="str">
        <f>IF(ToxData!BQ147="","N","Y")</f>
        <v>N</v>
      </c>
      <c r="V147" s="223">
        <f>ToxData!BV147</f>
        <v>1</v>
      </c>
      <c r="W147" s="223">
        <f>ToxData!BW147</f>
        <v>1</v>
      </c>
      <c r="X147" s="223">
        <f>ToxData!BX147</f>
        <v>1</v>
      </c>
      <c r="Y147" s="223">
        <f>ToxData!BY147</f>
        <v>1</v>
      </c>
    </row>
    <row r="148" spans="1:25" hidden="1">
      <c r="A148" t="str">
        <f>IF(ISBLANK(ToxData!B148),"",ToxData!B148)</f>
        <v>4342-03-4</v>
      </c>
      <c r="B148" s="211" t="str">
        <f>IF(ISBLANK(ToxData!C148),"",ToxData!C148)</f>
        <v>Dacarbazine</v>
      </c>
      <c r="E148" s="218" t="str">
        <f>IF(AND(ISNUMBER(ToxData!$BD148),$U148="N"),ToxData!$BD148/$V148,IF(ISNUMBER(ToxData!$BD148),ToxData!$BD148/ELAFr/$V148,"--"))</f>
        <v>--</v>
      </c>
      <c r="F148" s="209" t="str">
        <f t="shared" si="14"/>
        <v>--</v>
      </c>
      <c r="G148" s="194" t="str">
        <f>IF(ISNUMBER(ToxData!BH148),(ToxData!BH148/$X148),"--")</f>
        <v>--</v>
      </c>
      <c r="H148" s="219" t="str">
        <f t="shared" si="15"/>
        <v>--</v>
      </c>
      <c r="I148" s="209" t="str">
        <f>IF(AND(ISNUMBER(ToxData!$BD148),$U148="N"),ToxData!$BD148*childNRAFc/$W148,IF(ISNUMBER(ToxData!$BD148),ToxData!$BD148*childNRAFc/ELAFnr/$W148,"--"))</f>
        <v>--</v>
      </c>
      <c r="J148" s="209" t="str">
        <f t="shared" si="16"/>
        <v>--</v>
      </c>
      <c r="K148" s="194" t="str">
        <f>IF(ISNUMBER(ToxData!BH148),(ToxData!BH148/$Y148*childNRAFnc),"--")</f>
        <v>--</v>
      </c>
      <c r="L148" s="219" t="str">
        <f t="shared" si="17"/>
        <v>--</v>
      </c>
      <c r="M148" s="209" t="str">
        <f>IF(ISNUMBER(ToxData!$BD148),ToxData!$BD148*workNRAFc/$W148,"--")</f>
        <v>--</v>
      </c>
      <c r="N148" s="209" t="str">
        <f t="shared" si="18"/>
        <v>--</v>
      </c>
      <c r="O148" s="194" t="str">
        <f>IF(ISNUMBER(ToxData!BH148),(ToxData!BH148*workNRAFnc/Y148),"--")</f>
        <v>--</v>
      </c>
      <c r="P148" s="219" t="str">
        <f t="shared" si="19"/>
        <v>--</v>
      </c>
      <c r="Q148" s="262" t="str">
        <f>IF(ISNUMBER('TRV Table 3'!K148),('TRV Table 3'!K148),"--")</f>
        <v>--</v>
      </c>
      <c r="R148" s="263" t="str">
        <f t="shared" si="20"/>
        <v>--</v>
      </c>
      <c r="S148" s="220" t="str">
        <f>IF(ISBLANK(ToxData!AY148),"",ToxData!AY148)</f>
        <v/>
      </c>
      <c r="T148" s="220" t="str">
        <f>IF(ISBLANK(ToxData!AZ148),"",ToxData!AZ148)</f>
        <v/>
      </c>
      <c r="U148" s="223" t="str">
        <f>IF(ToxData!BQ148="","N","Y")</f>
        <v>N</v>
      </c>
      <c r="V148" s="223">
        <f>ToxData!BV148</f>
        <v>1</v>
      </c>
      <c r="W148" s="223">
        <f>ToxData!BW148</f>
        <v>1</v>
      </c>
      <c r="X148" s="223">
        <f>ToxData!BX148</f>
        <v>1</v>
      </c>
      <c r="Y148" s="223">
        <f>ToxData!BY148</f>
        <v>1</v>
      </c>
    </row>
    <row r="149" spans="1:25" hidden="1">
      <c r="A149" t="str">
        <f>IF(ISBLANK(ToxData!B149),"",ToxData!B149)</f>
        <v>117-10-2</v>
      </c>
      <c r="B149" s="211" t="str">
        <f>IF(ISBLANK(ToxData!C149),"",ToxData!C149)</f>
        <v>Dantron</v>
      </c>
      <c r="E149" s="218" t="str">
        <f>IF(AND(ISNUMBER(ToxData!$BD149),$U149="N"),ToxData!$BD149/$V149,IF(ISNUMBER(ToxData!$BD149),ToxData!$BD149/ELAFr/$V149,"--"))</f>
        <v>--</v>
      </c>
      <c r="F149" s="209" t="str">
        <f t="shared" si="14"/>
        <v>--</v>
      </c>
      <c r="G149" s="194" t="str">
        <f>IF(ISNUMBER(ToxData!BH149),(ToxData!BH149/$X149),"--")</f>
        <v>--</v>
      </c>
      <c r="H149" s="219" t="str">
        <f t="shared" si="15"/>
        <v>--</v>
      </c>
      <c r="I149" s="209" t="str">
        <f>IF(AND(ISNUMBER(ToxData!$BD149),$U149="N"),ToxData!$BD149*childNRAFc/$W149,IF(ISNUMBER(ToxData!$BD149),ToxData!$BD149*childNRAFc/ELAFnr/$W149,"--"))</f>
        <v>--</v>
      </c>
      <c r="J149" s="209" t="str">
        <f t="shared" si="16"/>
        <v>--</v>
      </c>
      <c r="K149" s="194" t="str">
        <f>IF(ISNUMBER(ToxData!BH149),(ToxData!BH149/$Y149*childNRAFnc),"--")</f>
        <v>--</v>
      </c>
      <c r="L149" s="219" t="str">
        <f t="shared" si="17"/>
        <v>--</v>
      </c>
      <c r="M149" s="209" t="str">
        <f>IF(ISNUMBER(ToxData!$BD149),ToxData!$BD149*workNRAFc/$W149,"--")</f>
        <v>--</v>
      </c>
      <c r="N149" s="209" t="str">
        <f t="shared" si="18"/>
        <v>--</v>
      </c>
      <c r="O149" s="194" t="str">
        <f>IF(ISNUMBER(ToxData!BH149),(ToxData!BH149*workNRAFnc/Y149),"--")</f>
        <v>--</v>
      </c>
      <c r="P149" s="219" t="str">
        <f t="shared" si="19"/>
        <v>--</v>
      </c>
      <c r="Q149" s="262" t="str">
        <f>IF(ISNUMBER('TRV Table 3'!K149),('TRV Table 3'!K149),"--")</f>
        <v>--</v>
      </c>
      <c r="R149" s="263" t="str">
        <f t="shared" si="20"/>
        <v>--</v>
      </c>
      <c r="S149" s="220" t="str">
        <f>IF(ISBLANK(ToxData!AY149),"",ToxData!AY149)</f>
        <v/>
      </c>
      <c r="T149" s="220" t="str">
        <f>IF(ISBLANK(ToxData!AZ149),"",ToxData!AZ149)</f>
        <v/>
      </c>
      <c r="U149" s="223" t="str">
        <f>IF(ToxData!BQ149="","N","Y")</f>
        <v>N</v>
      </c>
      <c r="V149" s="223">
        <f>ToxData!BV149</f>
        <v>1</v>
      </c>
      <c r="W149" s="223">
        <f>ToxData!BW149</f>
        <v>1</v>
      </c>
      <c r="X149" s="223">
        <f>ToxData!BX149</f>
        <v>1</v>
      </c>
      <c r="Y149" s="223">
        <f>ToxData!BY149</f>
        <v>1</v>
      </c>
    </row>
    <row r="150" spans="1:25" ht="28.8" hidden="1">
      <c r="A150" t="str">
        <f>IF(ISBLANK(ToxData!B150),"",ToxData!B150)</f>
        <v>72-54-8</v>
      </c>
      <c r="B150" s="211" t="str">
        <f>IF(ISBLANK(ToxData!C150),"",ToxData!C150)</f>
        <v>4,4'-DDD (4,4'-dichlorodiphenyldichloroethane)</v>
      </c>
      <c r="E150" s="218">
        <f>IF(AND(ISNUMBER(ToxData!$BD150),$U150="N"),ToxData!$BD150/$V150,IF(ISNUMBER(ToxData!$BD150),ToxData!$BD150/ELAFr/$V150,"--"))</f>
        <v>1.4492753623188406E-2</v>
      </c>
      <c r="F150" s="209">
        <f t="shared" si="14"/>
        <v>1.4E-2</v>
      </c>
      <c r="G150" s="194" t="str">
        <f>IF(ISNUMBER(ToxData!BH150),(ToxData!BH150/$X150),"--")</f>
        <v>--</v>
      </c>
      <c r="H150" s="219" t="str">
        <f t="shared" si="15"/>
        <v>--</v>
      </c>
      <c r="I150" s="209">
        <f>IF(AND(ISNUMBER(ToxData!$BD150),$U150="N"),ToxData!$BD150*childNRAFc/$W150,IF(ISNUMBER(ToxData!$BD150),ToxData!$BD150*childNRAFc/ELAFnr/$W150,"--"))</f>
        <v>0.37681159420289856</v>
      </c>
      <c r="J150" s="209">
        <f t="shared" si="16"/>
        <v>0.38</v>
      </c>
      <c r="K150" s="194" t="str">
        <f>IF(ISNUMBER(ToxData!BH150),(ToxData!BH150/$Y150*childNRAFnc),"--")</f>
        <v>--</v>
      </c>
      <c r="L150" s="219" t="str">
        <f t="shared" si="17"/>
        <v>--</v>
      </c>
      <c r="M150" s="209">
        <f>IF(ISNUMBER(ToxData!$BD150),ToxData!$BD150*workNRAFc/$W150,"--")</f>
        <v>0.17391304347826086</v>
      </c>
      <c r="N150" s="209">
        <f t="shared" si="18"/>
        <v>0.17</v>
      </c>
      <c r="O150" s="194" t="str">
        <f>IF(ISNUMBER(ToxData!BH150),(ToxData!BH150*workNRAFnc/Y150),"--")</f>
        <v>--</v>
      </c>
      <c r="P150" s="219" t="str">
        <f t="shared" si="19"/>
        <v>--</v>
      </c>
      <c r="Q150" s="262" t="str">
        <f>IF(ISNUMBER('TRV Table 3'!K150),('TRV Table 3'!K150),"--")</f>
        <v>--</v>
      </c>
      <c r="R150" s="263" t="str">
        <f t="shared" si="20"/>
        <v>--</v>
      </c>
      <c r="S150" s="220">
        <f>IF(ISBLANK(ToxData!AY150),"",ToxData!AY150)</f>
        <v>1</v>
      </c>
      <c r="T150" s="220" t="str">
        <f>IF(ISBLANK(ToxData!AZ150),"",ToxData!AZ150)</f>
        <v/>
      </c>
      <c r="U150" s="223" t="str">
        <f>IF(ToxData!BQ150="","N","Y")</f>
        <v>N</v>
      </c>
      <c r="V150" s="223">
        <f>ToxData!BV150</f>
        <v>1</v>
      </c>
      <c r="W150" s="223">
        <f>ToxData!BW150</f>
        <v>1</v>
      </c>
      <c r="X150" s="223">
        <f>ToxData!BX150</f>
        <v>1</v>
      </c>
      <c r="Y150" s="223">
        <f>ToxData!BY150</f>
        <v>1</v>
      </c>
    </row>
    <row r="151" spans="1:25" ht="28.8" hidden="1">
      <c r="A151" t="str">
        <f>IF(ISBLANK(ToxData!B151),"",ToxData!B151)</f>
        <v>53-19-0</v>
      </c>
      <c r="B151" s="211" t="str">
        <f>IF(ISBLANK(ToxData!C151),"",ToxData!C151)</f>
        <v>2,4'-DDD (2,4'-dichlorodiphenyldichloroethane)</v>
      </c>
      <c r="E151" s="218" t="str">
        <f>IF(AND(ISNUMBER(ToxData!$BD151),$U151="N"),ToxData!$BD151/$V151,IF(ISNUMBER(ToxData!$BD151),ToxData!$BD151/ELAFr/$V151,"--"))</f>
        <v>--</v>
      </c>
      <c r="F151" s="209" t="str">
        <f t="shared" si="14"/>
        <v>--</v>
      </c>
      <c r="G151" s="194" t="str">
        <f>IF(ISNUMBER(ToxData!BH151),(ToxData!BH151/$X151),"--")</f>
        <v>--</v>
      </c>
      <c r="H151" s="219" t="str">
        <f t="shared" si="15"/>
        <v>--</v>
      </c>
      <c r="I151" s="209" t="str">
        <f>IF(AND(ISNUMBER(ToxData!$BD151),$U151="N"),ToxData!$BD151*childNRAFc/$W151,IF(ISNUMBER(ToxData!$BD151),ToxData!$BD151*childNRAFc/ELAFnr/$W151,"--"))</f>
        <v>--</v>
      </c>
      <c r="J151" s="209" t="str">
        <f t="shared" si="16"/>
        <v>--</v>
      </c>
      <c r="K151" s="194" t="str">
        <f>IF(ISNUMBER(ToxData!BH151),(ToxData!BH151/$Y151*childNRAFnc),"--")</f>
        <v>--</v>
      </c>
      <c r="L151" s="219" t="str">
        <f t="shared" si="17"/>
        <v>--</v>
      </c>
      <c r="M151" s="209" t="str">
        <f>IF(ISNUMBER(ToxData!$BD151),ToxData!$BD151*workNRAFc/$W151,"--")</f>
        <v>--</v>
      </c>
      <c r="N151" s="209" t="str">
        <f t="shared" si="18"/>
        <v>--</v>
      </c>
      <c r="O151" s="194" t="str">
        <f>IF(ISNUMBER(ToxData!BH151),(ToxData!BH151*workNRAFnc/Y151),"--")</f>
        <v>--</v>
      </c>
      <c r="P151" s="219" t="str">
        <f t="shared" si="19"/>
        <v>--</v>
      </c>
      <c r="Q151" s="262" t="str">
        <f>IF(ISNUMBER('TRV Table 3'!K151),('TRV Table 3'!K151),"--")</f>
        <v>--</v>
      </c>
      <c r="R151" s="263" t="str">
        <f t="shared" si="20"/>
        <v>--</v>
      </c>
      <c r="S151" s="220" t="str">
        <f>IF(ISBLANK(ToxData!AY151),"",ToxData!AY151)</f>
        <v/>
      </c>
      <c r="T151" s="220" t="str">
        <f>IF(ISBLANK(ToxData!AZ151),"",ToxData!AZ151)</f>
        <v/>
      </c>
      <c r="U151" s="223" t="str">
        <f>IF(ToxData!BQ151="","N","Y")</f>
        <v>N</v>
      </c>
      <c r="V151" s="223">
        <f>ToxData!BV151</f>
        <v>1</v>
      </c>
      <c r="W151" s="223">
        <f>ToxData!BW151</f>
        <v>1</v>
      </c>
      <c r="X151" s="223">
        <f>ToxData!BX151</f>
        <v>1</v>
      </c>
      <c r="Y151" s="223">
        <f>ToxData!BY151</f>
        <v>1</v>
      </c>
    </row>
    <row r="152" spans="1:25" ht="28.8" hidden="1">
      <c r="A152" t="str">
        <f>IF(ISBLANK(ToxData!B152),"",ToxData!B152)</f>
        <v>3547-04-4</v>
      </c>
      <c r="B152" s="211" t="str">
        <f>IF(ISBLANK(ToxData!C152),"",ToxData!C152)</f>
        <v>DDE (1-chloro-4-[1-(4-chlorophenyl)ethyl]benzene)</v>
      </c>
      <c r="E152" s="218" t="str">
        <f>IF(AND(ISNUMBER(ToxData!$BD152),$U152="N"),ToxData!$BD152/$V152,IF(ISNUMBER(ToxData!$BD152),ToxData!$BD152/ELAFr/$V152,"--"))</f>
        <v>--</v>
      </c>
      <c r="F152" s="209" t="str">
        <f t="shared" si="14"/>
        <v>--</v>
      </c>
      <c r="G152" s="194" t="str">
        <f>IF(ISNUMBER(ToxData!BH152),(ToxData!BH152/$X152),"--")</f>
        <v>--</v>
      </c>
      <c r="H152" s="219" t="str">
        <f t="shared" si="15"/>
        <v>--</v>
      </c>
      <c r="I152" s="209" t="str">
        <f>IF(AND(ISNUMBER(ToxData!$BD152),$U152="N"),ToxData!$BD152*childNRAFc/$W152,IF(ISNUMBER(ToxData!$BD152),ToxData!$BD152*childNRAFc/ELAFnr/$W152,"--"))</f>
        <v>--</v>
      </c>
      <c r="J152" s="209" t="str">
        <f t="shared" si="16"/>
        <v>--</v>
      </c>
      <c r="K152" s="194" t="str">
        <f>IF(ISNUMBER(ToxData!BH152),(ToxData!BH152/$Y152*childNRAFnc),"--")</f>
        <v>--</v>
      </c>
      <c r="L152" s="219" t="str">
        <f t="shared" si="17"/>
        <v>--</v>
      </c>
      <c r="M152" s="209" t="str">
        <f>IF(ISNUMBER(ToxData!$BD152),ToxData!$BD152*workNRAFc/$W152,"--")</f>
        <v>--</v>
      </c>
      <c r="N152" s="209" t="str">
        <f t="shared" si="18"/>
        <v>--</v>
      </c>
      <c r="O152" s="194" t="str">
        <f>IF(ISNUMBER(ToxData!BH152),(ToxData!BH152*workNRAFnc/Y152),"--")</f>
        <v>--</v>
      </c>
      <c r="P152" s="219" t="str">
        <f t="shared" si="19"/>
        <v>--</v>
      </c>
      <c r="Q152" s="262" t="str">
        <f>IF(ISNUMBER('TRV Table 3'!K152),('TRV Table 3'!K152),"--")</f>
        <v>--</v>
      </c>
      <c r="R152" s="263" t="str">
        <f t="shared" si="20"/>
        <v>--</v>
      </c>
      <c r="S152" s="220" t="str">
        <f>IF(ISBLANK(ToxData!AY152),"",ToxData!AY152)</f>
        <v/>
      </c>
      <c r="T152" s="220" t="str">
        <f>IF(ISBLANK(ToxData!AZ152),"",ToxData!AZ152)</f>
        <v/>
      </c>
      <c r="U152" s="223" t="str">
        <f>IF(ToxData!BQ152="","N","Y")</f>
        <v>N</v>
      </c>
      <c r="V152" s="223">
        <f>ToxData!BV152</f>
        <v>1</v>
      </c>
      <c r="W152" s="223">
        <f>ToxData!BW152</f>
        <v>1</v>
      </c>
      <c r="X152" s="223">
        <f>ToxData!BX152</f>
        <v>1</v>
      </c>
      <c r="Y152" s="223">
        <f>ToxData!BY152</f>
        <v>1</v>
      </c>
    </row>
    <row r="153" spans="1:25" ht="28.8" hidden="1">
      <c r="A153" t="str">
        <f>IF(ISBLANK(ToxData!B153),"",ToxData!B153)</f>
        <v>3424-82-6</v>
      </c>
      <c r="B153" s="211" t="str">
        <f>IF(ISBLANK(ToxData!C153),"",ToxData!C153)</f>
        <v>2,4'-DDE (2,4'-dichlorodiphenyldichloroethene)</v>
      </c>
      <c r="E153" s="218" t="str">
        <f>IF(AND(ISNUMBER(ToxData!$BD153),$U153="N"),ToxData!$BD153/$V153,IF(ISNUMBER(ToxData!$BD153),ToxData!$BD153/ELAFr/$V153,"--"))</f>
        <v>--</v>
      </c>
      <c r="F153" s="209" t="str">
        <f t="shared" si="14"/>
        <v>--</v>
      </c>
      <c r="G153" s="194" t="str">
        <f>IF(ISNUMBER(ToxData!BH153),(ToxData!BH153/$X153),"--")</f>
        <v>--</v>
      </c>
      <c r="H153" s="219" t="str">
        <f t="shared" si="15"/>
        <v>--</v>
      </c>
      <c r="I153" s="209" t="str">
        <f>IF(AND(ISNUMBER(ToxData!$BD153),$U153="N"),ToxData!$BD153*childNRAFc/$W153,IF(ISNUMBER(ToxData!$BD153),ToxData!$BD153*childNRAFc/ELAFnr/$W153,"--"))</f>
        <v>--</v>
      </c>
      <c r="J153" s="209" t="str">
        <f t="shared" si="16"/>
        <v>--</v>
      </c>
      <c r="K153" s="194" t="str">
        <f>IF(ISNUMBER(ToxData!BH153),(ToxData!BH153/$Y153*childNRAFnc),"--")</f>
        <v>--</v>
      </c>
      <c r="L153" s="219" t="str">
        <f t="shared" si="17"/>
        <v>--</v>
      </c>
      <c r="M153" s="209" t="str">
        <f>IF(ISNUMBER(ToxData!$BD153),ToxData!$BD153*workNRAFc/$W153,"--")</f>
        <v>--</v>
      </c>
      <c r="N153" s="209" t="str">
        <f t="shared" si="18"/>
        <v>--</v>
      </c>
      <c r="O153" s="194" t="str">
        <f>IF(ISNUMBER(ToxData!BH153),(ToxData!BH153*workNRAFnc/Y153),"--")</f>
        <v>--</v>
      </c>
      <c r="P153" s="219" t="str">
        <f t="shared" si="19"/>
        <v>--</v>
      </c>
      <c r="Q153" s="262" t="str">
        <f>IF(ISNUMBER('TRV Table 3'!K153),('TRV Table 3'!K153),"--")</f>
        <v>--</v>
      </c>
      <c r="R153" s="263" t="str">
        <f t="shared" si="20"/>
        <v>--</v>
      </c>
      <c r="S153" s="220" t="str">
        <f>IF(ISBLANK(ToxData!AY153),"",ToxData!AY153)</f>
        <v/>
      </c>
      <c r="T153" s="220" t="str">
        <f>IF(ISBLANK(ToxData!AZ153),"",ToxData!AZ153)</f>
        <v/>
      </c>
      <c r="U153" s="223" t="str">
        <f>IF(ToxData!BQ153="","N","Y")</f>
        <v>N</v>
      </c>
      <c r="V153" s="223">
        <f>ToxData!BV153</f>
        <v>1</v>
      </c>
      <c r="W153" s="223">
        <f>ToxData!BW153</f>
        <v>1</v>
      </c>
      <c r="X153" s="223">
        <f>ToxData!BX153</f>
        <v>1</v>
      </c>
      <c r="Y153" s="223">
        <f>ToxData!BY153</f>
        <v>1</v>
      </c>
    </row>
    <row r="154" spans="1:25" ht="28.8" hidden="1">
      <c r="A154" t="str">
        <f>IF(ISBLANK(ToxData!B154),"",ToxData!B154)</f>
        <v>72-55-9</v>
      </c>
      <c r="B154" s="211" t="str">
        <f>IF(ISBLANK(ToxData!C154),"",ToxData!C154)</f>
        <v>4,4'-DDE (4,4'-dichlorodiphenyldichloroethene)</v>
      </c>
      <c r="E154" s="218">
        <f>IF(AND(ISNUMBER(ToxData!$BD154),$U154="N"),ToxData!$BD154/$V154,IF(ISNUMBER(ToxData!$BD154),ToxData!$BD154/ELAFr/$V154,"--"))</f>
        <v>1.0309278350515464E-2</v>
      </c>
      <c r="F154" s="209">
        <f t="shared" si="14"/>
        <v>0.01</v>
      </c>
      <c r="G154" s="194" t="str">
        <f>IF(ISNUMBER(ToxData!BH154),(ToxData!BH154/$X154),"--")</f>
        <v>--</v>
      </c>
      <c r="H154" s="219" t="str">
        <f t="shared" si="15"/>
        <v>--</v>
      </c>
      <c r="I154" s="209">
        <f>IF(AND(ISNUMBER(ToxData!$BD154),$U154="N"),ToxData!$BD154*childNRAFc/$W154,IF(ISNUMBER(ToxData!$BD154),ToxData!$BD154*childNRAFc/ELAFnr/$W154,"--"))</f>
        <v>0.26804123711340205</v>
      </c>
      <c r="J154" s="209">
        <f t="shared" si="16"/>
        <v>0.27</v>
      </c>
      <c r="K154" s="194" t="str">
        <f>IF(ISNUMBER(ToxData!BH154),(ToxData!BH154/$Y154*childNRAFnc),"--")</f>
        <v>--</v>
      </c>
      <c r="L154" s="219" t="str">
        <f t="shared" si="17"/>
        <v>--</v>
      </c>
      <c r="M154" s="209">
        <f>IF(ISNUMBER(ToxData!$BD154),ToxData!$BD154*workNRAFc/$W154,"--")</f>
        <v>0.12371134020618557</v>
      </c>
      <c r="N154" s="209">
        <f t="shared" si="18"/>
        <v>0.12</v>
      </c>
      <c r="O154" s="194" t="str">
        <f>IF(ISNUMBER(ToxData!BH154),(ToxData!BH154*workNRAFnc/Y154),"--")</f>
        <v>--</v>
      </c>
      <c r="P154" s="219" t="str">
        <f t="shared" si="19"/>
        <v>--</v>
      </c>
      <c r="Q154" s="262" t="str">
        <f>IF(ISNUMBER('TRV Table 3'!K154),('TRV Table 3'!K154),"--")</f>
        <v>--</v>
      </c>
      <c r="R154" s="263" t="str">
        <f t="shared" si="20"/>
        <v>--</v>
      </c>
      <c r="S154" s="220">
        <f>IF(ISBLANK(ToxData!AY154),"",ToxData!AY154)</f>
        <v>1</v>
      </c>
      <c r="T154" s="220" t="str">
        <f>IF(ISBLANK(ToxData!AZ154),"",ToxData!AZ154)</f>
        <v/>
      </c>
      <c r="U154" s="223" t="str">
        <f>IF(ToxData!BQ154="","N","Y")</f>
        <v>N</v>
      </c>
      <c r="V154" s="223">
        <f>ToxData!BV154</f>
        <v>1</v>
      </c>
      <c r="W154" s="223">
        <f>ToxData!BW154</f>
        <v>1</v>
      </c>
      <c r="X154" s="223">
        <f>ToxData!BX154</f>
        <v>1</v>
      </c>
      <c r="Y154" s="223">
        <f>ToxData!BY154</f>
        <v>1</v>
      </c>
    </row>
    <row r="155" spans="1:25" ht="28.8" hidden="1">
      <c r="A155" t="str">
        <f>IF(ISBLANK(ToxData!B155),"",ToxData!B155)</f>
        <v>789-02-6</v>
      </c>
      <c r="B155" s="211" t="str">
        <f>IF(ISBLANK(ToxData!C155),"",ToxData!C155)</f>
        <v>2,4'-DDT (2,4'-dichlorodiphenyltrichloroethane)</v>
      </c>
      <c r="E155" s="218" t="str">
        <f>IF(AND(ISNUMBER(ToxData!$BD155),$U155="N"),ToxData!$BD155/$V155,IF(ISNUMBER(ToxData!$BD155),ToxData!$BD155/ELAFr/$V155,"--"))</f>
        <v>--</v>
      </c>
      <c r="F155" s="209" t="str">
        <f t="shared" si="14"/>
        <v>--</v>
      </c>
      <c r="G155" s="194" t="str">
        <f>IF(ISNUMBER(ToxData!BH155),(ToxData!BH155/$X155),"--")</f>
        <v>--</v>
      </c>
      <c r="H155" s="219" t="str">
        <f t="shared" si="15"/>
        <v>--</v>
      </c>
      <c r="I155" s="209" t="str">
        <f>IF(AND(ISNUMBER(ToxData!$BD155),$U155="N"),ToxData!$BD155*childNRAFc/$W155,IF(ISNUMBER(ToxData!$BD155),ToxData!$BD155*childNRAFc/ELAFnr/$W155,"--"))</f>
        <v>--</v>
      </c>
      <c r="J155" s="209" t="str">
        <f t="shared" si="16"/>
        <v>--</v>
      </c>
      <c r="K155" s="194" t="str">
        <f>IF(ISNUMBER(ToxData!BH155),(ToxData!BH155/$Y155*childNRAFnc),"--")</f>
        <v>--</v>
      </c>
      <c r="L155" s="219" t="str">
        <f t="shared" si="17"/>
        <v>--</v>
      </c>
      <c r="M155" s="209" t="str">
        <f>IF(ISNUMBER(ToxData!$BD155),ToxData!$BD155*workNRAFc/$W155,"--")</f>
        <v>--</v>
      </c>
      <c r="N155" s="209" t="str">
        <f t="shared" si="18"/>
        <v>--</v>
      </c>
      <c r="O155" s="194" t="str">
        <f>IF(ISNUMBER(ToxData!BH155),(ToxData!BH155*workNRAFnc/Y155),"--")</f>
        <v>--</v>
      </c>
      <c r="P155" s="219" t="str">
        <f t="shared" si="19"/>
        <v>--</v>
      </c>
      <c r="Q155" s="262" t="str">
        <f>IF(ISNUMBER('TRV Table 3'!K155),('TRV Table 3'!K155),"--")</f>
        <v>--</v>
      </c>
      <c r="R155" s="263" t="str">
        <f t="shared" si="20"/>
        <v>--</v>
      </c>
      <c r="S155" s="220" t="str">
        <f>IF(ISBLANK(ToxData!AY155),"",ToxData!AY155)</f>
        <v/>
      </c>
      <c r="T155" s="220" t="str">
        <f>IF(ISBLANK(ToxData!AZ155),"",ToxData!AZ155)</f>
        <v/>
      </c>
      <c r="U155" s="223" t="str">
        <f>IF(ToxData!BQ155="","N","Y")</f>
        <v>N</v>
      </c>
      <c r="V155" s="223">
        <f>ToxData!BV155</f>
        <v>1</v>
      </c>
      <c r="W155" s="223">
        <f>ToxData!BW155</f>
        <v>1</v>
      </c>
      <c r="X155" s="223">
        <f>ToxData!BX155</f>
        <v>1</v>
      </c>
      <c r="Y155" s="223">
        <f>ToxData!BY155</f>
        <v>1</v>
      </c>
    </row>
    <row r="156" spans="1:25">
      <c r="A156" t="str">
        <f>IF(ISBLANK(ToxData!B156),"",ToxData!B156)</f>
        <v>50-29-3</v>
      </c>
      <c r="B156" s="211" t="str">
        <f>IF(ISBLANK(ToxData!C156),"",ToxData!C156)</f>
        <v>DDT</v>
      </c>
      <c r="C156" s="61" t="s">
        <v>1304</v>
      </c>
      <c r="D156" s="61" t="str">
        <f>IF(ToxData!D156="","--",ToxData!D156)</f>
        <v>--</v>
      </c>
      <c r="E156" s="218">
        <f>IF(AND(ISNUMBER(ToxData!$BD156),$U156="N"),ToxData!$BD156/$V156,IF(ISNUMBER(ToxData!$BD156),ToxData!$BD156/ELAFr/$V156,"--"))</f>
        <v>1.0309278350515464E-2</v>
      </c>
      <c r="F156" s="209">
        <f t="shared" si="14"/>
        <v>0.01</v>
      </c>
      <c r="G156" s="194" t="str">
        <f>IF(ISNUMBER(ToxData!BH156),(ToxData!BH156/$X156),"--")</f>
        <v>--</v>
      </c>
      <c r="H156" s="219" t="str">
        <f t="shared" si="15"/>
        <v>--</v>
      </c>
      <c r="I156" s="209">
        <f>IF(AND(ISNUMBER(ToxData!$BD156),$U156="N"),ToxData!$BD156*childNRAFc/$W156,IF(ISNUMBER(ToxData!$BD156),ToxData!$BD156*childNRAFc/ELAFnr/$W156,"--"))</f>
        <v>0.26804123711340205</v>
      </c>
      <c r="J156" s="209">
        <f t="shared" si="16"/>
        <v>0.27</v>
      </c>
      <c r="K156" s="194" t="str">
        <f>IF(ISNUMBER(ToxData!BH156),(ToxData!BH156/$Y156*childNRAFnc),"--")</f>
        <v>--</v>
      </c>
      <c r="L156" s="219" t="str">
        <f t="shared" si="17"/>
        <v>--</v>
      </c>
      <c r="M156" s="209">
        <f>IF(ISNUMBER(ToxData!$BD156),ToxData!$BD156*workNRAFc/$W156,"--")</f>
        <v>0.12371134020618557</v>
      </c>
      <c r="N156" s="209">
        <f t="shared" si="18"/>
        <v>0.12</v>
      </c>
      <c r="O156" s="194" t="str">
        <f>IF(ISNUMBER(ToxData!BH156),(ToxData!BH156*workNRAFnc/Y156),"--")</f>
        <v>--</v>
      </c>
      <c r="P156" s="219" t="str">
        <f t="shared" si="19"/>
        <v>--</v>
      </c>
      <c r="Q156" s="262" t="str">
        <f>IF(ISNUMBER('TRV Table 3'!K156),('TRV Table 3'!K156),"--")</f>
        <v>--</v>
      </c>
      <c r="R156" s="263" t="str">
        <f t="shared" si="20"/>
        <v>--</v>
      </c>
      <c r="S156" s="220">
        <f>IF(ISBLANK(ToxData!AY156),"",ToxData!AY156)</f>
        <v>1</v>
      </c>
      <c r="T156" s="220">
        <f>IF(ISBLANK(ToxData!AZ156),"",ToxData!AZ156)</f>
        <v>1</v>
      </c>
      <c r="U156" s="223" t="str">
        <f>IF(ToxData!BQ156="","N","Y")</f>
        <v>N</v>
      </c>
      <c r="V156" s="223">
        <f>ToxData!BV156</f>
        <v>1</v>
      </c>
      <c r="W156" s="223">
        <f>ToxData!BW156</f>
        <v>1</v>
      </c>
      <c r="X156" s="223">
        <f>ToxData!BX156</f>
        <v>1</v>
      </c>
      <c r="Y156" s="223">
        <f>ToxData!BY156</f>
        <v>1</v>
      </c>
    </row>
    <row r="157" spans="1:25">
      <c r="A157" t="str">
        <f>IF(ISBLANK(ToxData!B157),"",ToxData!B157)</f>
        <v>615-05-4</v>
      </c>
      <c r="B157" s="211" t="str">
        <f>IF(ISBLANK(ToxData!C157),"",ToxData!C157)</f>
        <v>2,4-Diaminoanisole</v>
      </c>
      <c r="D157" s="61" t="str">
        <f>IF(ToxData!D157="","--",ToxData!D157)</f>
        <v>--</v>
      </c>
      <c r="E157" s="218">
        <f>IF(AND(ISNUMBER(ToxData!$BD157),$U157="N"),ToxData!$BD157/$V157,IF(ISNUMBER(ToxData!$BD157),ToxData!$BD157/ELAFr/$V157,"--"))</f>
        <v>0.15151515151515149</v>
      </c>
      <c r="F157" s="209">
        <f t="shared" si="14"/>
        <v>0.15</v>
      </c>
      <c r="G157" s="194" t="str">
        <f>IF(ISNUMBER(ToxData!BH157),(ToxData!BH157/$X157),"--")</f>
        <v>--</v>
      </c>
      <c r="H157" s="219" t="str">
        <f t="shared" si="15"/>
        <v>--</v>
      </c>
      <c r="I157" s="209">
        <f>IF(AND(ISNUMBER(ToxData!$BD157),$U157="N"),ToxData!$BD157*childNRAFc/$W157,IF(ISNUMBER(ToxData!$BD157),ToxData!$BD157*childNRAFc/ELAFnr/$W157,"--"))</f>
        <v>3.9393939393939386</v>
      </c>
      <c r="J157" s="209">
        <f t="shared" si="16"/>
        <v>3.9</v>
      </c>
      <c r="K157" s="194" t="str">
        <f>IF(ISNUMBER(ToxData!BH157),(ToxData!BH157/$Y157*childNRAFnc),"--")</f>
        <v>--</v>
      </c>
      <c r="L157" s="219" t="str">
        <f t="shared" si="17"/>
        <v>--</v>
      </c>
      <c r="M157" s="209">
        <f>IF(ISNUMBER(ToxData!$BD157),ToxData!$BD157*workNRAFc/$W157,"--")</f>
        <v>1.8181818181818179</v>
      </c>
      <c r="N157" s="209">
        <f t="shared" si="18"/>
        <v>1.8</v>
      </c>
      <c r="O157" s="194" t="str">
        <f>IF(ISNUMBER(ToxData!BH157),(ToxData!BH157*workNRAFnc/Y157),"--")</f>
        <v>--</v>
      </c>
      <c r="P157" s="219" t="str">
        <f t="shared" si="19"/>
        <v>--</v>
      </c>
      <c r="Q157" s="262" t="str">
        <f>IF(ISNUMBER('TRV Table 3'!K157),('TRV Table 3'!K157),"--")</f>
        <v>--</v>
      </c>
      <c r="R157" s="263" t="str">
        <f t="shared" si="20"/>
        <v>--</v>
      </c>
      <c r="S157" s="220">
        <f>IF(ISBLANK(ToxData!AY157),"",ToxData!AY157)</f>
        <v>1</v>
      </c>
      <c r="T157" s="220">
        <f>IF(ISBLANK(ToxData!AZ157),"",ToxData!AZ157)</f>
        <v>1</v>
      </c>
      <c r="U157" s="223" t="str">
        <f>IF(ToxData!BQ157="","N","Y")</f>
        <v>N</v>
      </c>
      <c r="V157" s="223">
        <f>ToxData!BV157</f>
        <v>1</v>
      </c>
      <c r="W157" s="223">
        <f>ToxData!BW157</f>
        <v>1</v>
      </c>
      <c r="X157" s="223">
        <f>ToxData!BX157</f>
        <v>1</v>
      </c>
      <c r="Y157" s="223">
        <f>ToxData!BY157</f>
        <v>1</v>
      </c>
    </row>
    <row r="158" spans="1:25" hidden="1">
      <c r="A158" t="str">
        <f>IF(ISBLANK(ToxData!B158),"",ToxData!B158)</f>
        <v>39156-41-7</v>
      </c>
      <c r="B158" s="211" t="str">
        <f>IF(ISBLANK(ToxData!C158),"",ToxData!C158)</f>
        <v>2,4-Diaminoanisole Sulfate</v>
      </c>
      <c r="E158" s="218" t="str">
        <f>IF(AND(ISNUMBER(ToxData!$BD158),$U158="N"),ToxData!$BD158/$V158,IF(ISNUMBER(ToxData!$BD158),ToxData!$BD158/ELAFr/$V158,"--"))</f>
        <v>--</v>
      </c>
      <c r="F158" s="209" t="str">
        <f t="shared" si="14"/>
        <v>--</v>
      </c>
      <c r="G158" s="194" t="str">
        <f>IF(ISNUMBER(ToxData!BH158),(ToxData!BH158/$X158),"--")</f>
        <v>--</v>
      </c>
      <c r="H158" s="219" t="str">
        <f t="shared" si="15"/>
        <v>--</v>
      </c>
      <c r="I158" s="209" t="str">
        <f>IF(AND(ISNUMBER(ToxData!$BD158),$U158="N"),ToxData!$BD158*childNRAFc/$W158,IF(ISNUMBER(ToxData!$BD158),ToxData!$BD158*childNRAFc/ELAFnr/$W158,"--"))</f>
        <v>--</v>
      </c>
      <c r="J158" s="209" t="str">
        <f t="shared" si="16"/>
        <v>--</v>
      </c>
      <c r="K158" s="194" t="str">
        <f>IF(ISNUMBER(ToxData!BH158),(ToxData!BH158/$Y158*childNRAFnc),"--")</f>
        <v>--</v>
      </c>
      <c r="L158" s="219" t="str">
        <f t="shared" si="17"/>
        <v>--</v>
      </c>
      <c r="M158" s="209" t="str">
        <f>IF(ISNUMBER(ToxData!$BD158),ToxData!$BD158*workNRAFc/$W158,"--")</f>
        <v>--</v>
      </c>
      <c r="N158" s="209" t="str">
        <f t="shared" si="18"/>
        <v>--</v>
      </c>
      <c r="O158" s="194" t="str">
        <f>IF(ISNUMBER(ToxData!BH158),(ToxData!BH158*workNRAFnc/Y158),"--")</f>
        <v>--</v>
      </c>
      <c r="P158" s="219" t="str">
        <f t="shared" si="19"/>
        <v>--</v>
      </c>
      <c r="Q158" s="262" t="str">
        <f>IF(ISNUMBER('TRV Table 3'!K158),('TRV Table 3'!K158),"--")</f>
        <v>--</v>
      </c>
      <c r="R158" s="263" t="str">
        <f t="shared" si="20"/>
        <v>--</v>
      </c>
      <c r="S158" s="220" t="str">
        <f>IF(ISBLANK(ToxData!AY158),"",ToxData!AY158)</f>
        <v/>
      </c>
      <c r="T158" s="220" t="str">
        <f>IF(ISBLANK(ToxData!AZ158),"",ToxData!AZ158)</f>
        <v/>
      </c>
      <c r="U158" s="223" t="str">
        <f>IF(ToxData!BQ158="","N","Y")</f>
        <v>N</v>
      </c>
      <c r="V158" s="223">
        <f>ToxData!BV158</f>
        <v>1</v>
      </c>
      <c r="W158" s="223">
        <f>ToxData!BW158</f>
        <v>1</v>
      </c>
      <c r="X158" s="223">
        <f>ToxData!BX158</f>
        <v>1</v>
      </c>
      <c r="Y158" s="223">
        <f>ToxData!BY158</f>
        <v>1</v>
      </c>
    </row>
    <row r="159" spans="1:25" hidden="1">
      <c r="A159" t="str">
        <f>IF(ISBLANK(ToxData!B159),"",ToxData!B159)</f>
        <v>101-80-4</v>
      </c>
      <c r="B159" s="211" t="str">
        <f>IF(ISBLANK(ToxData!C159),"",ToxData!C159)</f>
        <v>4,4'-Diaminodiphenyl Ether</v>
      </c>
      <c r="E159" s="218" t="str">
        <f>IF(AND(ISNUMBER(ToxData!$BD159),$U159="N"),ToxData!$BD159/$V159,IF(ISNUMBER(ToxData!$BD159),ToxData!$BD159/ELAFr/$V159,"--"))</f>
        <v>--</v>
      </c>
      <c r="F159" s="209" t="str">
        <f t="shared" si="14"/>
        <v>--</v>
      </c>
      <c r="G159" s="194" t="str">
        <f>IF(ISNUMBER(ToxData!BH159),(ToxData!BH159/$X159),"--")</f>
        <v>--</v>
      </c>
      <c r="H159" s="219" t="str">
        <f t="shared" si="15"/>
        <v>--</v>
      </c>
      <c r="I159" s="209" t="str">
        <f>IF(AND(ISNUMBER(ToxData!$BD159),$U159="N"),ToxData!$BD159*childNRAFc/$W159,IF(ISNUMBER(ToxData!$BD159),ToxData!$BD159*childNRAFc/ELAFnr/$W159,"--"))</f>
        <v>--</v>
      </c>
      <c r="J159" s="209" t="str">
        <f t="shared" si="16"/>
        <v>--</v>
      </c>
      <c r="K159" s="194" t="str">
        <f>IF(ISNUMBER(ToxData!BH159),(ToxData!BH159/$Y159*childNRAFnc),"--")</f>
        <v>--</v>
      </c>
      <c r="L159" s="219" t="str">
        <f t="shared" si="17"/>
        <v>--</v>
      </c>
      <c r="M159" s="209" t="str">
        <f>IF(ISNUMBER(ToxData!$BD159),ToxData!$BD159*workNRAFc/$W159,"--")</f>
        <v>--</v>
      </c>
      <c r="N159" s="209" t="str">
        <f t="shared" si="18"/>
        <v>--</v>
      </c>
      <c r="O159" s="194" t="str">
        <f>IF(ISNUMBER(ToxData!BH159),(ToxData!BH159*workNRAFnc/Y159),"--")</f>
        <v>--</v>
      </c>
      <c r="P159" s="219" t="str">
        <f t="shared" si="19"/>
        <v>--</v>
      </c>
      <c r="Q159" s="262" t="str">
        <f>IF(ISNUMBER('TRV Table 3'!K159),('TRV Table 3'!K159),"--")</f>
        <v>--</v>
      </c>
      <c r="R159" s="263" t="str">
        <f t="shared" si="20"/>
        <v>--</v>
      </c>
      <c r="S159" s="220" t="str">
        <f>IF(ISBLANK(ToxData!AY159),"",ToxData!AY159)</f>
        <v/>
      </c>
      <c r="T159" s="220" t="str">
        <f>IF(ISBLANK(ToxData!AZ159),"",ToxData!AZ159)</f>
        <v/>
      </c>
      <c r="U159" s="223" t="str">
        <f>IF(ToxData!BQ159="","N","Y")</f>
        <v>N</v>
      </c>
      <c r="V159" s="223">
        <f>ToxData!BV159</f>
        <v>1</v>
      </c>
      <c r="W159" s="223">
        <f>ToxData!BW159</f>
        <v>1</v>
      </c>
      <c r="X159" s="223">
        <f>ToxData!BX159</f>
        <v>1</v>
      </c>
      <c r="Y159" s="223">
        <f>ToxData!BY159</f>
        <v>1</v>
      </c>
    </row>
    <row r="160" spans="1:25" ht="28.8">
      <c r="A160" t="str">
        <f>IF(ISBLANK(ToxData!B160),"",ToxData!B160)</f>
        <v>95-80-7</v>
      </c>
      <c r="B160" s="211" t="str">
        <f>IF(ISBLANK(ToxData!C160),"",ToxData!C160)</f>
        <v>2,4-Diaminotoluene (2,4-Toluene diamine)</v>
      </c>
      <c r="D160" s="61" t="str">
        <f>IF(ToxData!D160="","--",ToxData!D160)</f>
        <v>--</v>
      </c>
      <c r="E160" s="218">
        <f>IF(AND(ISNUMBER(ToxData!$BD160),$U160="N"),ToxData!$BD160/$V160,IF(ISNUMBER(ToxData!$BD160),ToxData!$BD160/ELAFr/$V160,"--"))</f>
        <v>9.0909090909090898E-4</v>
      </c>
      <c r="F160" s="209">
        <f t="shared" si="14"/>
        <v>9.1E-4</v>
      </c>
      <c r="G160" s="194" t="str">
        <f>IF(ISNUMBER(ToxData!BH160),(ToxData!BH160/$X160),"--")</f>
        <v>--</v>
      </c>
      <c r="H160" s="219" t="str">
        <f t="shared" si="15"/>
        <v>--</v>
      </c>
      <c r="I160" s="209">
        <f>IF(AND(ISNUMBER(ToxData!$BD160),$U160="N"),ToxData!$BD160*childNRAFc/$W160,IF(ISNUMBER(ToxData!$BD160),ToxData!$BD160*childNRAFc/ELAFnr/$W160,"--"))</f>
        <v>2.3636363636363632E-2</v>
      </c>
      <c r="J160" s="209">
        <f t="shared" si="16"/>
        <v>2.4E-2</v>
      </c>
      <c r="K160" s="194" t="str">
        <f>IF(ISNUMBER(ToxData!BH160),(ToxData!BH160/$Y160*childNRAFnc),"--")</f>
        <v>--</v>
      </c>
      <c r="L160" s="219" t="str">
        <f t="shared" si="17"/>
        <v>--</v>
      </c>
      <c r="M160" s="209">
        <f>IF(ISNUMBER(ToxData!$BD160),ToxData!$BD160*workNRAFc/$W160,"--")</f>
        <v>1.0909090909090908E-2</v>
      </c>
      <c r="N160" s="209">
        <f t="shared" si="18"/>
        <v>1.0999999999999999E-2</v>
      </c>
      <c r="O160" s="194" t="str">
        <f>IF(ISNUMBER(ToxData!BH160),(ToxData!BH160*workNRAFnc/Y160),"--")</f>
        <v>--</v>
      </c>
      <c r="P160" s="219" t="str">
        <f t="shared" si="19"/>
        <v>--</v>
      </c>
      <c r="Q160" s="262" t="str">
        <f>IF(ISNUMBER('TRV Table 3'!K160),('TRV Table 3'!K160),"--")</f>
        <v>--</v>
      </c>
      <c r="R160" s="263" t="str">
        <f t="shared" si="20"/>
        <v>--</v>
      </c>
      <c r="S160" s="220">
        <f>IF(ISBLANK(ToxData!AY160),"",ToxData!AY160)</f>
        <v>1</v>
      </c>
      <c r="T160" s="220">
        <f>IF(ISBLANK(ToxData!AZ160),"",ToxData!AZ160)</f>
        <v>1</v>
      </c>
      <c r="U160" s="223" t="str">
        <f>IF(ToxData!BQ160="","N","Y")</f>
        <v>N</v>
      </c>
      <c r="V160" s="223">
        <f>ToxData!BV160</f>
        <v>1</v>
      </c>
      <c r="W160" s="223">
        <f>ToxData!BW160</f>
        <v>1</v>
      </c>
      <c r="X160" s="223">
        <f>ToxData!BX160</f>
        <v>1</v>
      </c>
      <c r="Y160" s="223">
        <f>ToxData!BY160</f>
        <v>1</v>
      </c>
    </row>
    <row r="161" spans="1:25" hidden="1">
      <c r="A161" t="str">
        <f>IF(ISBLANK(ToxData!B161),"",ToxData!B161)</f>
        <v>334-88-3</v>
      </c>
      <c r="B161" s="211" t="str">
        <f>IF(ISBLANK(ToxData!C161),"",ToxData!C161)</f>
        <v>Diazomethane</v>
      </c>
      <c r="E161" s="218" t="str">
        <f>IF(AND(ISNUMBER(ToxData!$BD161),$U161="N"),ToxData!$BD161/$V161,IF(ISNUMBER(ToxData!$BD161),ToxData!$BD161/ELAFr/$V161,"--"))</f>
        <v>--</v>
      </c>
      <c r="F161" s="209" t="str">
        <f t="shared" si="14"/>
        <v>--</v>
      </c>
      <c r="G161" s="194" t="str">
        <f>IF(ISNUMBER(ToxData!BH161),(ToxData!BH161/$X161),"--")</f>
        <v>--</v>
      </c>
      <c r="H161" s="219" t="str">
        <f t="shared" si="15"/>
        <v>--</v>
      </c>
      <c r="I161" s="209" t="str">
        <f>IF(AND(ISNUMBER(ToxData!$BD161),$U161="N"),ToxData!$BD161*childNRAFc/$W161,IF(ISNUMBER(ToxData!$BD161),ToxData!$BD161*childNRAFc/ELAFnr/$W161,"--"))</f>
        <v>--</v>
      </c>
      <c r="J161" s="209" t="str">
        <f t="shared" si="16"/>
        <v>--</v>
      </c>
      <c r="K161" s="194" t="str">
        <f>IF(ISNUMBER(ToxData!BH161),(ToxData!BH161/$Y161*childNRAFnc),"--")</f>
        <v>--</v>
      </c>
      <c r="L161" s="219" t="str">
        <f t="shared" si="17"/>
        <v>--</v>
      </c>
      <c r="M161" s="209" t="str">
        <f>IF(ISNUMBER(ToxData!$BD161),ToxData!$BD161*workNRAFc/$W161,"--")</f>
        <v>--</v>
      </c>
      <c r="N161" s="209" t="str">
        <f t="shared" si="18"/>
        <v>--</v>
      </c>
      <c r="O161" s="194" t="str">
        <f>IF(ISNUMBER(ToxData!BH161),(ToxData!BH161*workNRAFnc/Y161),"--")</f>
        <v>--</v>
      </c>
      <c r="P161" s="219" t="str">
        <f t="shared" si="19"/>
        <v>--</v>
      </c>
      <c r="Q161" s="262" t="str">
        <f>IF(ISNUMBER('TRV Table 3'!K161),('TRV Table 3'!K161),"--")</f>
        <v>--</v>
      </c>
      <c r="R161" s="263" t="str">
        <f t="shared" si="20"/>
        <v>--</v>
      </c>
      <c r="S161" s="220" t="str">
        <f>IF(ISBLANK(ToxData!AY161),"",ToxData!AY161)</f>
        <v/>
      </c>
      <c r="T161" s="220" t="str">
        <f>IF(ISBLANK(ToxData!AZ161),"",ToxData!AZ161)</f>
        <v/>
      </c>
      <c r="U161" s="223" t="str">
        <f>IF(ToxData!BQ161="","N","Y")</f>
        <v>N</v>
      </c>
      <c r="V161" s="223">
        <f>ToxData!BV161</f>
        <v>1</v>
      </c>
      <c r="W161" s="223">
        <f>ToxData!BW161</f>
        <v>1</v>
      </c>
      <c r="X161" s="223">
        <f>ToxData!BX161</f>
        <v>1</v>
      </c>
      <c r="Y161" s="223">
        <f>ToxData!BY161</f>
        <v>1</v>
      </c>
    </row>
    <row r="162" spans="1:25">
      <c r="A162" t="str">
        <f>IF(ISBLANK(ToxData!B162),"",ToxData!B162)</f>
        <v>333-41-5</v>
      </c>
      <c r="B162" s="211" t="str">
        <f>IF(ISBLANK(ToxData!C162),"",ToxData!C162)</f>
        <v>Diazinon</v>
      </c>
      <c r="D162" s="61" t="str">
        <f>IF(ToxData!D162="","--",ToxData!D162)</f>
        <v>HI3</v>
      </c>
      <c r="E162" s="218" t="str">
        <f>IF(AND(ISNUMBER(ToxData!$BD162),$U162="N"),ToxData!$BD162/$V162,IF(ISNUMBER(ToxData!$BD162),ToxData!$BD162/ELAFr/$V162,"--"))</f>
        <v>--</v>
      </c>
      <c r="F162" s="209" t="str">
        <f t="shared" si="14"/>
        <v>--</v>
      </c>
      <c r="G162" s="194" t="str">
        <f>IF(ISNUMBER(ToxData!BH162),(ToxData!BH162/$X162),"--")</f>
        <v>--</v>
      </c>
      <c r="H162" s="219" t="str">
        <f t="shared" si="15"/>
        <v>--</v>
      </c>
      <c r="I162" s="209" t="str">
        <f>IF(AND(ISNUMBER(ToxData!$BD162),$U162="N"),ToxData!$BD162*childNRAFc/$W162,IF(ISNUMBER(ToxData!$BD162),ToxData!$BD162*childNRAFc/ELAFnr/$W162,"--"))</f>
        <v>--</v>
      </c>
      <c r="J162" s="209" t="str">
        <f t="shared" si="16"/>
        <v>--</v>
      </c>
      <c r="K162" s="194" t="str">
        <f>IF(ISNUMBER(ToxData!BH162),(ToxData!BH162/$Y162*childNRAFnc),"--")</f>
        <v>--</v>
      </c>
      <c r="L162" s="219" t="str">
        <f t="shared" si="17"/>
        <v>--</v>
      </c>
      <c r="M162" s="209" t="str">
        <f>IF(ISNUMBER(ToxData!$BD162),ToxData!$BD162*workNRAFc/$W162,"--")</f>
        <v>--</v>
      </c>
      <c r="N162" s="209" t="str">
        <f t="shared" si="18"/>
        <v>--</v>
      </c>
      <c r="O162" s="194" t="str">
        <f>IF(ISNUMBER(ToxData!BH162),(ToxData!BH162*workNRAFnc/Y162),"--")</f>
        <v>--</v>
      </c>
      <c r="P162" s="219" t="str">
        <f t="shared" si="19"/>
        <v>--</v>
      </c>
      <c r="Q162" s="262">
        <f>IF(ISNUMBER('TRV Table 3'!K162),('TRV Table 3'!K162),"--")</f>
        <v>10</v>
      </c>
      <c r="R162" s="263">
        <f t="shared" si="20"/>
        <v>10</v>
      </c>
      <c r="S162" s="220">
        <f>IF(ISBLANK(ToxData!AY162),"",ToxData!AY162)</f>
        <v>1</v>
      </c>
      <c r="T162" s="220">
        <f>IF(ISBLANK(ToxData!AZ162),"",ToxData!AZ162)</f>
        <v>1</v>
      </c>
      <c r="U162" s="223" t="str">
        <f>IF(ToxData!BQ162="","N","Y")</f>
        <v>N</v>
      </c>
      <c r="V162" s="223">
        <f>ToxData!BV162</f>
        <v>1</v>
      </c>
      <c r="W162" s="223">
        <f>ToxData!BW162</f>
        <v>1</v>
      </c>
      <c r="X162" s="223">
        <f>ToxData!BX162</f>
        <v>1</v>
      </c>
      <c r="Y162" s="223">
        <f>ToxData!BY162</f>
        <v>1</v>
      </c>
    </row>
    <row r="163" spans="1:25" hidden="1">
      <c r="A163" t="str">
        <f>IF(ISBLANK(ToxData!B163),"",ToxData!B163)</f>
        <v>132-64-9</v>
      </c>
      <c r="B163" s="211" t="str">
        <f>IF(ISBLANK(ToxData!C163),"",ToxData!C163)</f>
        <v>Dibenzofuran</v>
      </c>
      <c r="E163" s="218" t="str">
        <f>IF(AND(ISNUMBER(ToxData!$BD163),$U163="N"),ToxData!$BD163/$V163,IF(ISNUMBER(ToxData!$BD163),ToxData!$BD163/ELAFr/$V163,"--"))</f>
        <v>--</v>
      </c>
      <c r="F163" s="209" t="str">
        <f t="shared" si="14"/>
        <v>--</v>
      </c>
      <c r="G163" s="194" t="str">
        <f>IF(ISNUMBER(ToxData!BH163),(ToxData!BH163/$X163),"--")</f>
        <v>--</v>
      </c>
      <c r="H163" s="219" t="str">
        <f t="shared" si="15"/>
        <v>--</v>
      </c>
      <c r="I163" s="209" t="str">
        <f>IF(AND(ISNUMBER(ToxData!$BD163),$U163="N"),ToxData!$BD163*childNRAFc/$W163,IF(ISNUMBER(ToxData!$BD163),ToxData!$BD163*childNRAFc/ELAFnr/$W163,"--"))</f>
        <v>--</v>
      </c>
      <c r="J163" s="209" t="str">
        <f t="shared" si="16"/>
        <v>--</v>
      </c>
      <c r="K163" s="194" t="str">
        <f>IF(ISNUMBER(ToxData!BH163),(ToxData!BH163/$Y163*childNRAFnc),"--")</f>
        <v>--</v>
      </c>
      <c r="L163" s="219" t="str">
        <f t="shared" si="17"/>
        <v>--</v>
      </c>
      <c r="M163" s="209" t="str">
        <f>IF(ISNUMBER(ToxData!$BD163),ToxData!$BD163*workNRAFc/$W163,"--")</f>
        <v>--</v>
      </c>
      <c r="N163" s="209" t="str">
        <f t="shared" si="18"/>
        <v>--</v>
      </c>
      <c r="O163" s="194" t="str">
        <f>IF(ISNUMBER(ToxData!BH163),(ToxData!BH163*workNRAFnc/Y163),"--")</f>
        <v>--</v>
      </c>
      <c r="P163" s="219" t="str">
        <f t="shared" si="19"/>
        <v>--</v>
      </c>
      <c r="Q163" s="262" t="str">
        <f>IF(ISNUMBER('TRV Table 3'!K163),('TRV Table 3'!K163),"--")</f>
        <v>--</v>
      </c>
      <c r="R163" s="263" t="str">
        <f t="shared" si="20"/>
        <v>--</v>
      </c>
      <c r="S163" s="220" t="str">
        <f>IF(ISBLANK(ToxData!AY163),"",ToxData!AY163)</f>
        <v/>
      </c>
      <c r="T163" s="220" t="str">
        <f>IF(ISBLANK(ToxData!AZ163),"",ToxData!AZ163)</f>
        <v/>
      </c>
      <c r="U163" s="223" t="str">
        <f>IF(ToxData!BQ163="","N","Y")</f>
        <v>N</v>
      </c>
      <c r="V163" s="223">
        <f>ToxData!BV163</f>
        <v>1</v>
      </c>
      <c r="W163" s="223">
        <f>ToxData!BW163</f>
        <v>1</v>
      </c>
      <c r="X163" s="223">
        <f>ToxData!BX163</f>
        <v>1</v>
      </c>
      <c r="Y163" s="223">
        <f>ToxData!BY163</f>
        <v>1</v>
      </c>
    </row>
    <row r="164" spans="1:25" hidden="1">
      <c r="A164" t="str">
        <f>IF(ISBLANK(ToxData!B164),"",ToxData!B164)</f>
        <v>124-48-1</v>
      </c>
      <c r="B164" s="211" t="str">
        <f>IF(ISBLANK(ToxData!C164),"",ToxData!C164)</f>
        <v>Dibromochloromethane</v>
      </c>
      <c r="E164" s="218" t="str">
        <f>IF(AND(ISNUMBER(ToxData!$BD164),$U164="N"),ToxData!$BD164/$V164,IF(ISNUMBER(ToxData!$BD164),ToxData!$BD164/ELAFr/$V164,"--"))</f>
        <v>--</v>
      </c>
      <c r="F164" s="209" t="str">
        <f t="shared" si="14"/>
        <v>--</v>
      </c>
      <c r="G164" s="194" t="str">
        <f>IF(ISNUMBER(ToxData!BH164),(ToxData!BH164/$X164),"--")</f>
        <v>--</v>
      </c>
      <c r="H164" s="219" t="str">
        <f t="shared" si="15"/>
        <v>--</v>
      </c>
      <c r="I164" s="209" t="str">
        <f>IF(AND(ISNUMBER(ToxData!$BD164),$U164="N"),ToxData!$BD164*childNRAFc/$W164,IF(ISNUMBER(ToxData!$BD164),ToxData!$BD164*childNRAFc/ELAFnr/$W164,"--"))</f>
        <v>--</v>
      </c>
      <c r="J164" s="209" t="str">
        <f t="shared" si="16"/>
        <v>--</v>
      </c>
      <c r="K164" s="194" t="str">
        <f>IF(ISNUMBER(ToxData!BH164),(ToxData!BH164/$Y164*childNRAFnc),"--")</f>
        <v>--</v>
      </c>
      <c r="L164" s="219" t="str">
        <f t="shared" si="17"/>
        <v>--</v>
      </c>
      <c r="M164" s="209" t="str">
        <f>IF(ISNUMBER(ToxData!$BD164),ToxData!$BD164*workNRAFc/$W164,"--")</f>
        <v>--</v>
      </c>
      <c r="N164" s="209" t="str">
        <f t="shared" si="18"/>
        <v>--</v>
      </c>
      <c r="O164" s="194" t="str">
        <f>IF(ISNUMBER(ToxData!BH164),(ToxData!BH164*workNRAFnc/Y164),"--")</f>
        <v>--</v>
      </c>
      <c r="P164" s="219" t="str">
        <f t="shared" si="19"/>
        <v>--</v>
      </c>
      <c r="Q164" s="262" t="str">
        <f>IF(ISNUMBER('TRV Table 3'!K164),('TRV Table 3'!K164),"--")</f>
        <v>--</v>
      </c>
      <c r="R164" s="263" t="str">
        <f t="shared" si="20"/>
        <v>--</v>
      </c>
      <c r="S164" s="220" t="str">
        <f>IF(ISBLANK(ToxData!AY164),"",ToxData!AY164)</f>
        <v/>
      </c>
      <c r="T164" s="220" t="str">
        <f>IF(ISBLANK(ToxData!AZ164),"",ToxData!AZ164)</f>
        <v/>
      </c>
      <c r="U164" s="223" t="str">
        <f>IF(ToxData!BQ164="","N","Y")</f>
        <v>N</v>
      </c>
      <c r="V164" s="223">
        <f>ToxData!BV164</f>
        <v>1</v>
      </c>
      <c r="W164" s="223">
        <f>ToxData!BW164</f>
        <v>1</v>
      </c>
      <c r="X164" s="223">
        <f>ToxData!BX164</f>
        <v>1</v>
      </c>
      <c r="Y164" s="223">
        <f>ToxData!BY164</f>
        <v>1</v>
      </c>
    </row>
    <row r="165" spans="1:25" ht="28.8">
      <c r="A165" t="str">
        <f>IF(ISBLANK(ToxData!B165),"",ToxData!B165)</f>
        <v>96-12-8</v>
      </c>
      <c r="B165" s="211" t="str">
        <f>IF(ISBLANK(ToxData!C165),"",ToxData!C165)</f>
        <v>1,2-Dibromo-3-chloropropane (DBCP)</v>
      </c>
      <c r="C165" s="61" t="s">
        <v>1168</v>
      </c>
      <c r="D165" s="61" t="str">
        <f>IF(ToxData!D165="","--",ToxData!D165)</f>
        <v>HI3</v>
      </c>
      <c r="E165" s="218">
        <f>IF(AND(ISNUMBER(ToxData!$BD165),$U165="N"),ToxData!$BD165/$V165,IF(ISNUMBER(ToxData!$BD165),ToxData!$BD165/ELAFr/$V165,"--"))</f>
        <v>9.8039215686274506E-5</v>
      </c>
      <c r="F165" s="209">
        <f t="shared" si="14"/>
        <v>9.7999999999999997E-5</v>
      </c>
      <c r="G165" s="194">
        <f>IF(ISNUMBER(ToxData!BH165),(ToxData!BH165/$X165),"--")</f>
        <v>0.2</v>
      </c>
      <c r="H165" s="219">
        <f t="shared" si="15"/>
        <v>0.2</v>
      </c>
      <c r="I165" s="209">
        <f>IF(AND(ISNUMBER(ToxData!$BD165),$U165="N"),ToxData!$BD165*childNRAFc/$W165,IF(ISNUMBER(ToxData!$BD165),ToxData!$BD165*childNRAFc/ELAFnr/$W165,"--"))</f>
        <v>1.0317460317460316E-3</v>
      </c>
      <c r="J165" s="209">
        <f t="shared" si="16"/>
        <v>1E-3</v>
      </c>
      <c r="K165" s="194">
        <f>IF(ISNUMBER(ToxData!BH165),(ToxData!BH165/$Y165*childNRAFnc),"--")</f>
        <v>0.88000000000000012</v>
      </c>
      <c r="L165" s="219">
        <f t="shared" si="17"/>
        <v>0.88</v>
      </c>
      <c r="M165" s="209">
        <f>IF(ISNUMBER(ToxData!$BD165),ToxData!$BD165*workNRAFc/$W165,"--")</f>
        <v>2E-3</v>
      </c>
      <c r="N165" s="209">
        <f t="shared" si="18"/>
        <v>2E-3</v>
      </c>
      <c r="O165" s="194">
        <f>IF(ISNUMBER(ToxData!BH165),(ToxData!BH165*workNRAFnc/Y165),"--")</f>
        <v>0.88000000000000012</v>
      </c>
      <c r="P165" s="219">
        <f t="shared" si="19"/>
        <v>0.88</v>
      </c>
      <c r="Q165" s="262">
        <f>IF(ISNUMBER('TRV Table 3'!K165),('TRV Table 3'!K165),"--")</f>
        <v>1.9</v>
      </c>
      <c r="R165" s="263">
        <f t="shared" si="20"/>
        <v>1.9</v>
      </c>
      <c r="S165" s="220">
        <f>IF(ISBLANK(ToxData!AY165),"",ToxData!AY165)</f>
        <v>1</v>
      </c>
      <c r="T165" s="220">
        <f>IF(ISBLANK(ToxData!AZ165),"",ToxData!AZ165)</f>
        <v>1</v>
      </c>
      <c r="U165" s="223" t="str">
        <f>IF(ToxData!BQ165="","N","Y")</f>
        <v>Y</v>
      </c>
      <c r="V165" s="223">
        <f>ToxData!BV165</f>
        <v>1</v>
      </c>
      <c r="W165" s="223">
        <f>ToxData!BW165</f>
        <v>1</v>
      </c>
      <c r="X165" s="223">
        <f>ToxData!BX165</f>
        <v>1</v>
      </c>
      <c r="Y165" s="223">
        <f>ToxData!BY165</f>
        <v>1</v>
      </c>
    </row>
    <row r="166" spans="1:25" hidden="1">
      <c r="A166" t="str">
        <f>IF(ISBLANK(ToxData!B166),"",ToxData!B166)</f>
        <v>96-13-9</v>
      </c>
      <c r="B166" s="211" t="str">
        <f>IF(ISBLANK(ToxData!C166),"",ToxData!C166)</f>
        <v>2,3-Dibromo-1-propanol</v>
      </c>
      <c r="E166" s="218" t="str">
        <f>IF(AND(ISNUMBER(ToxData!$BD166),$U166="N"),ToxData!$BD166/$V166,IF(ISNUMBER(ToxData!$BD166),ToxData!$BD166/ELAFr/$V166,"--"))</f>
        <v>--</v>
      </c>
      <c r="F166" s="209" t="str">
        <f t="shared" si="14"/>
        <v>--</v>
      </c>
      <c r="G166" s="194" t="str">
        <f>IF(ISNUMBER(ToxData!BH166),(ToxData!BH166/$X166),"--")</f>
        <v>--</v>
      </c>
      <c r="H166" s="219" t="str">
        <f t="shared" si="15"/>
        <v>--</v>
      </c>
      <c r="I166" s="209" t="str">
        <f>IF(AND(ISNUMBER(ToxData!$BD166),$U166="N"),ToxData!$BD166*childNRAFc/$W166,IF(ISNUMBER(ToxData!$BD166),ToxData!$BD166*childNRAFc/ELAFnr/$W166,"--"))</f>
        <v>--</v>
      </c>
      <c r="J166" s="209" t="str">
        <f t="shared" si="16"/>
        <v>--</v>
      </c>
      <c r="K166" s="194" t="str">
        <f>IF(ISNUMBER(ToxData!BH166),(ToxData!BH166/$Y166*childNRAFnc),"--")</f>
        <v>--</v>
      </c>
      <c r="L166" s="219" t="str">
        <f t="shared" si="17"/>
        <v>--</v>
      </c>
      <c r="M166" s="209" t="str">
        <f>IF(ISNUMBER(ToxData!$BD166),ToxData!$BD166*workNRAFc/$W166,"--")</f>
        <v>--</v>
      </c>
      <c r="N166" s="209" t="str">
        <f t="shared" si="18"/>
        <v>--</v>
      </c>
      <c r="O166" s="194" t="str">
        <f>IF(ISNUMBER(ToxData!BH166),(ToxData!BH166*workNRAFnc/Y166),"--")</f>
        <v>--</v>
      </c>
      <c r="P166" s="219" t="str">
        <f t="shared" si="19"/>
        <v>--</v>
      </c>
      <c r="Q166" s="262" t="str">
        <f>IF(ISNUMBER('TRV Table 3'!K166),('TRV Table 3'!K166),"--")</f>
        <v>--</v>
      </c>
      <c r="R166" s="263" t="str">
        <f t="shared" si="20"/>
        <v>--</v>
      </c>
      <c r="S166" s="220" t="str">
        <f>IF(ISBLANK(ToxData!AY166),"",ToxData!AY166)</f>
        <v/>
      </c>
      <c r="T166" s="220" t="str">
        <f>IF(ISBLANK(ToxData!AZ166),"",ToxData!AZ166)</f>
        <v/>
      </c>
      <c r="U166" s="223" t="str">
        <f>IF(ToxData!BQ166="","N","Y")</f>
        <v>N</v>
      </c>
      <c r="V166" s="223">
        <f>ToxData!BV166</f>
        <v>1</v>
      </c>
      <c r="W166" s="223">
        <f>ToxData!BW166</f>
        <v>1</v>
      </c>
      <c r="X166" s="223">
        <f>ToxData!BX166</f>
        <v>1</v>
      </c>
      <c r="Y166" s="223">
        <f>ToxData!BY166</f>
        <v>1</v>
      </c>
    </row>
    <row r="167" spans="1:25" hidden="1">
      <c r="A167" t="str">
        <f>IF(ISBLANK(ToxData!B167),"",ToxData!B167)</f>
        <v>84-74-2</v>
      </c>
      <c r="B167" s="211" t="str">
        <f>IF(ISBLANK(ToxData!C167),"",ToxData!C167)</f>
        <v>Dibutyl phthalate</v>
      </c>
      <c r="E167" s="218" t="str">
        <f>IF(AND(ISNUMBER(ToxData!$BD167),$U167="N"),ToxData!$BD167/$V167,IF(ISNUMBER(ToxData!$BD167),ToxData!$BD167/ELAFr/$V167,"--"))</f>
        <v>--</v>
      </c>
      <c r="F167" s="209" t="str">
        <f t="shared" si="14"/>
        <v>--</v>
      </c>
      <c r="G167" s="194" t="str">
        <f>IF(ISNUMBER(ToxData!BH167),(ToxData!BH167/$X167),"--")</f>
        <v>--</v>
      </c>
      <c r="H167" s="219" t="str">
        <f t="shared" si="15"/>
        <v>--</v>
      </c>
      <c r="I167" s="209" t="str">
        <f>IF(AND(ISNUMBER(ToxData!$BD167),$U167="N"),ToxData!$BD167*childNRAFc/$W167,IF(ISNUMBER(ToxData!$BD167),ToxData!$BD167*childNRAFc/ELAFnr/$W167,"--"))</f>
        <v>--</v>
      </c>
      <c r="J167" s="209" t="str">
        <f t="shared" si="16"/>
        <v>--</v>
      </c>
      <c r="K167" s="194" t="str">
        <f>IF(ISNUMBER(ToxData!BH167),(ToxData!BH167/$Y167*childNRAFnc),"--")</f>
        <v>--</v>
      </c>
      <c r="L167" s="219" t="str">
        <f t="shared" si="17"/>
        <v>--</v>
      </c>
      <c r="M167" s="209" t="str">
        <f>IF(ISNUMBER(ToxData!$BD167),ToxData!$BD167*workNRAFc/$W167,"--")</f>
        <v>--</v>
      </c>
      <c r="N167" s="209" t="str">
        <f t="shared" si="18"/>
        <v>--</v>
      </c>
      <c r="O167" s="194" t="str">
        <f>IF(ISNUMBER(ToxData!BH167),(ToxData!BH167*workNRAFnc/Y167),"--")</f>
        <v>--</v>
      </c>
      <c r="P167" s="219" t="str">
        <f t="shared" si="19"/>
        <v>--</v>
      </c>
      <c r="Q167" s="262" t="str">
        <f>IF(ISNUMBER('TRV Table 3'!K167),('TRV Table 3'!K167),"--")</f>
        <v>--</v>
      </c>
      <c r="R167" s="263" t="str">
        <f t="shared" si="20"/>
        <v>--</v>
      </c>
      <c r="S167" s="220" t="str">
        <f>IF(ISBLANK(ToxData!AY167),"",ToxData!AY167)</f>
        <v/>
      </c>
      <c r="T167" s="220" t="str">
        <f>IF(ISBLANK(ToxData!AZ167),"",ToxData!AZ167)</f>
        <v/>
      </c>
      <c r="U167" s="223" t="str">
        <f>IF(ToxData!BQ167="","N","Y")</f>
        <v>N</v>
      </c>
      <c r="V167" s="223">
        <f>ToxData!BV167</f>
        <v>1</v>
      </c>
      <c r="W167" s="223">
        <f>ToxData!BW167</f>
        <v>1</v>
      </c>
      <c r="X167" s="223">
        <f>ToxData!BX167</f>
        <v>1</v>
      </c>
      <c r="Y167" s="223">
        <f>ToxData!BY167</f>
        <v>1</v>
      </c>
    </row>
    <row r="168" spans="1:25" hidden="1">
      <c r="A168" t="str">
        <f>IF(ISBLANK(ToxData!B168),"",ToxData!B168)</f>
        <v>95-50-1</v>
      </c>
      <c r="B168" s="211" t="str">
        <f>IF(ISBLANK(ToxData!C168),"",ToxData!C168)</f>
        <v>1,2-Dichlorobenzene</v>
      </c>
      <c r="E168" s="218" t="str">
        <f>IF(AND(ISNUMBER(ToxData!$BD168),$U168="N"),ToxData!$BD168/$V168,IF(ISNUMBER(ToxData!$BD168),ToxData!$BD168/ELAFr/$V168,"--"))</f>
        <v>--</v>
      </c>
      <c r="F168" s="209" t="str">
        <f t="shared" si="14"/>
        <v>--</v>
      </c>
      <c r="G168" s="194" t="str">
        <f>IF(ISNUMBER(ToxData!BH168),(ToxData!BH168/$X168),"--")</f>
        <v>--</v>
      </c>
      <c r="H168" s="219" t="str">
        <f t="shared" si="15"/>
        <v>--</v>
      </c>
      <c r="I168" s="209" t="str">
        <f>IF(AND(ISNUMBER(ToxData!$BD168),$U168="N"),ToxData!$BD168*childNRAFc/$W168,IF(ISNUMBER(ToxData!$BD168),ToxData!$BD168*childNRAFc/ELAFnr/$W168,"--"))</f>
        <v>--</v>
      </c>
      <c r="J168" s="209" t="str">
        <f t="shared" si="16"/>
        <v>--</v>
      </c>
      <c r="K168" s="194" t="str">
        <f>IF(ISNUMBER(ToxData!BH168),(ToxData!BH168/$Y168*childNRAFnc),"--")</f>
        <v>--</v>
      </c>
      <c r="L168" s="219" t="str">
        <f t="shared" si="17"/>
        <v>--</v>
      </c>
      <c r="M168" s="209" t="str">
        <f>IF(ISNUMBER(ToxData!$BD168),ToxData!$BD168*workNRAFc/$W168,"--")</f>
        <v>--</v>
      </c>
      <c r="N168" s="209" t="str">
        <f t="shared" si="18"/>
        <v>--</v>
      </c>
      <c r="O168" s="194" t="str">
        <f>IF(ISNUMBER(ToxData!BH168),(ToxData!BH168*workNRAFnc/Y168),"--")</f>
        <v>--</v>
      </c>
      <c r="P168" s="219" t="str">
        <f t="shared" si="19"/>
        <v>--</v>
      </c>
      <c r="Q168" s="262" t="str">
        <f>IF(ISNUMBER('TRV Table 3'!K168),('TRV Table 3'!K168),"--")</f>
        <v>--</v>
      </c>
      <c r="R168" s="263" t="str">
        <f t="shared" si="20"/>
        <v>--</v>
      </c>
      <c r="S168" s="220" t="str">
        <f>IF(ISBLANK(ToxData!AY168),"",ToxData!AY168)</f>
        <v/>
      </c>
      <c r="T168" s="220" t="str">
        <f>IF(ISBLANK(ToxData!AZ168),"",ToxData!AZ168)</f>
        <v/>
      </c>
      <c r="U168" s="223" t="str">
        <f>IF(ToxData!BQ168="","N","Y")</f>
        <v>N</v>
      </c>
      <c r="V168" s="223">
        <f>ToxData!BV168</f>
        <v>1</v>
      </c>
      <c r="W168" s="223">
        <f>ToxData!BW168</f>
        <v>1</v>
      </c>
      <c r="X168" s="223">
        <f>ToxData!BX168</f>
        <v>1</v>
      </c>
      <c r="Y168" s="223">
        <f>ToxData!BY168</f>
        <v>1</v>
      </c>
    </row>
    <row r="169" spans="1:25" hidden="1">
      <c r="A169" t="str">
        <f>IF(ISBLANK(ToxData!B169),"",ToxData!B169)</f>
        <v>541-73-1</v>
      </c>
      <c r="B169" s="211" t="str">
        <f>IF(ISBLANK(ToxData!C169),"",ToxData!C169)</f>
        <v>1,3-Dichlorobenzene</v>
      </c>
      <c r="E169" s="218" t="str">
        <f>IF(AND(ISNUMBER(ToxData!$BD169),$U169="N"),ToxData!$BD169/$V169,IF(ISNUMBER(ToxData!$BD169),ToxData!$BD169/ELAFr/$V169,"--"))</f>
        <v>--</v>
      </c>
      <c r="F169" s="209" t="str">
        <f t="shared" si="14"/>
        <v>--</v>
      </c>
      <c r="G169" s="194" t="str">
        <f>IF(ISNUMBER(ToxData!BH169),(ToxData!BH169/$X169),"--")</f>
        <v>--</v>
      </c>
      <c r="H169" s="219" t="str">
        <f t="shared" si="15"/>
        <v>--</v>
      </c>
      <c r="I169" s="209" t="str">
        <f>IF(AND(ISNUMBER(ToxData!$BD169),$U169="N"),ToxData!$BD169*childNRAFc/$W169,IF(ISNUMBER(ToxData!$BD169),ToxData!$BD169*childNRAFc/ELAFnr/$W169,"--"))</f>
        <v>--</v>
      </c>
      <c r="J169" s="209" t="str">
        <f t="shared" si="16"/>
        <v>--</v>
      </c>
      <c r="K169" s="194" t="str">
        <f>IF(ISNUMBER(ToxData!BH169),(ToxData!BH169/$Y169*childNRAFnc),"--")</f>
        <v>--</v>
      </c>
      <c r="L169" s="219" t="str">
        <f t="shared" si="17"/>
        <v>--</v>
      </c>
      <c r="M169" s="209" t="str">
        <f>IF(ISNUMBER(ToxData!$BD169),ToxData!$BD169*workNRAFc/$W169,"--")</f>
        <v>--</v>
      </c>
      <c r="N169" s="209" t="str">
        <f t="shared" si="18"/>
        <v>--</v>
      </c>
      <c r="O169" s="194" t="str">
        <f>IF(ISNUMBER(ToxData!BH169),(ToxData!BH169*workNRAFnc/Y169),"--")</f>
        <v>--</v>
      </c>
      <c r="P169" s="219" t="str">
        <f t="shared" si="19"/>
        <v>--</v>
      </c>
      <c r="Q169" s="262" t="str">
        <f>IF(ISNUMBER('TRV Table 3'!K169),('TRV Table 3'!K169),"--")</f>
        <v>--</v>
      </c>
      <c r="R169" s="263" t="str">
        <f t="shared" si="20"/>
        <v>--</v>
      </c>
      <c r="S169" s="220" t="str">
        <f>IF(ISBLANK(ToxData!AY169),"",ToxData!AY169)</f>
        <v/>
      </c>
      <c r="T169" s="220" t="str">
        <f>IF(ISBLANK(ToxData!AZ169),"",ToxData!AZ169)</f>
        <v/>
      </c>
      <c r="U169" s="223" t="str">
        <f>IF(ToxData!BQ169="","N","Y")</f>
        <v>N</v>
      </c>
      <c r="V169" s="223">
        <f>ToxData!BV169</f>
        <v>1</v>
      </c>
      <c r="W169" s="223">
        <f>ToxData!BW169</f>
        <v>1</v>
      </c>
      <c r="X169" s="223">
        <f>ToxData!BX169</f>
        <v>1</v>
      </c>
      <c r="Y169" s="223">
        <f>ToxData!BY169</f>
        <v>1</v>
      </c>
    </row>
    <row r="170" spans="1:25" ht="28.8">
      <c r="A170" t="str">
        <f>IF(ISBLANK(ToxData!B170),"",ToxData!B170)</f>
        <v>106-46-7</v>
      </c>
      <c r="B170" s="211" t="str">
        <f>IF(ISBLANK(ToxData!C170),"",ToxData!C170)</f>
        <v>p-Dichlorobenzene (1,4-Dichlorobenzene)</v>
      </c>
      <c r="D170" s="61" t="str">
        <f>IF(ToxData!D170="","--",ToxData!D170)</f>
        <v>HI3</v>
      </c>
      <c r="E170" s="218">
        <f>IF(AND(ISNUMBER(ToxData!$BD170),$U170="N"),ToxData!$BD170/$V170,IF(ISNUMBER(ToxData!$BD170),ToxData!$BD170/ELAFr/$V170,"--"))</f>
        <v>9.0909090909090912E-2</v>
      </c>
      <c r="F170" s="209">
        <f t="shared" si="14"/>
        <v>9.0999999999999998E-2</v>
      </c>
      <c r="G170" s="194">
        <f>IF(ISNUMBER(ToxData!BH170),(ToxData!BH170/$X170),"--")</f>
        <v>60</v>
      </c>
      <c r="H170" s="219">
        <f t="shared" si="15"/>
        <v>60</v>
      </c>
      <c r="I170" s="209">
        <f>IF(AND(ISNUMBER(ToxData!$BD170),$U170="N"),ToxData!$BD170*childNRAFc/$W170,IF(ISNUMBER(ToxData!$BD170),ToxData!$BD170*childNRAFc/ELAFnr/$W170,"--"))</f>
        <v>2.3636363636363638</v>
      </c>
      <c r="J170" s="209">
        <f t="shared" si="16"/>
        <v>2.4</v>
      </c>
      <c r="K170" s="194">
        <f>IF(ISNUMBER(ToxData!BH170),(ToxData!BH170/$Y170*childNRAFnc),"--")</f>
        <v>264</v>
      </c>
      <c r="L170" s="219">
        <f t="shared" si="17"/>
        <v>260</v>
      </c>
      <c r="M170" s="209">
        <f>IF(ISNUMBER(ToxData!$BD170),ToxData!$BD170*workNRAFc/$W170,"--")</f>
        <v>1.0909090909090908</v>
      </c>
      <c r="N170" s="209">
        <f t="shared" si="18"/>
        <v>1.1000000000000001</v>
      </c>
      <c r="O170" s="194">
        <f>IF(ISNUMBER(ToxData!BH170),(ToxData!BH170*workNRAFnc/Y170),"--")</f>
        <v>264</v>
      </c>
      <c r="P170" s="219">
        <f t="shared" si="19"/>
        <v>260</v>
      </c>
      <c r="Q170" s="262">
        <f>IF(ISNUMBER('TRV Table 3'!K170),('TRV Table 3'!K170),"--")</f>
        <v>12000</v>
      </c>
      <c r="R170" s="263">
        <f t="shared" si="20"/>
        <v>12000</v>
      </c>
      <c r="S170" s="220">
        <f>IF(ISBLANK(ToxData!AY170),"",ToxData!AY170)</f>
        <v>1</v>
      </c>
      <c r="T170" s="220">
        <f>IF(ISBLANK(ToxData!AZ170),"",ToxData!AZ170)</f>
        <v>1</v>
      </c>
      <c r="U170" s="223" t="str">
        <f>IF(ToxData!BQ170="","N","Y")</f>
        <v>N</v>
      </c>
      <c r="V170" s="223">
        <f>ToxData!BV170</f>
        <v>1</v>
      </c>
      <c r="W170" s="223">
        <f>ToxData!BW170</f>
        <v>1</v>
      </c>
      <c r="X170" s="223">
        <f>ToxData!BX170</f>
        <v>1</v>
      </c>
      <c r="Y170" s="223">
        <f>ToxData!BY170</f>
        <v>1</v>
      </c>
    </row>
    <row r="171" spans="1:25">
      <c r="A171" t="str">
        <f>IF(ISBLANK(ToxData!B171),"",ToxData!B171)</f>
        <v>91-94-1</v>
      </c>
      <c r="B171" s="211" t="str">
        <f>IF(ISBLANK(ToxData!C171),"",ToxData!C171)</f>
        <v>3,3'-Dichlorobenzidine</v>
      </c>
      <c r="D171" s="61" t="str">
        <f>IF(ToxData!D171="","--",ToxData!D171)</f>
        <v>--</v>
      </c>
      <c r="E171" s="218">
        <f>IF(AND(ISNUMBER(ToxData!$BD171),$U171="N"),ToxData!$BD171/$V171,IF(ISNUMBER(ToxData!$BD171),ToxData!$BD171/ELAFr/$V171,"--"))</f>
        <v>2.9411764705882348E-3</v>
      </c>
      <c r="F171" s="209">
        <f t="shared" si="14"/>
        <v>2.8999999999999998E-3</v>
      </c>
      <c r="G171" s="194" t="str">
        <f>IF(ISNUMBER(ToxData!BH171),(ToxData!BH171/$X171),"--")</f>
        <v>--</v>
      </c>
      <c r="H171" s="219" t="str">
        <f t="shared" si="15"/>
        <v>--</v>
      </c>
      <c r="I171" s="209">
        <f>IF(AND(ISNUMBER(ToxData!$BD171),$U171="N"),ToxData!$BD171*childNRAFc/$W171,IF(ISNUMBER(ToxData!$BD171),ToxData!$BD171*childNRAFc/ELAFnr/$W171,"--"))</f>
        <v>7.647058823529411E-2</v>
      </c>
      <c r="J171" s="209">
        <f t="shared" si="16"/>
        <v>7.5999999999999998E-2</v>
      </c>
      <c r="K171" s="194" t="str">
        <f>IF(ISNUMBER(ToxData!BH171),(ToxData!BH171/$Y171*childNRAFnc),"--")</f>
        <v>--</v>
      </c>
      <c r="L171" s="219" t="str">
        <f t="shared" si="17"/>
        <v>--</v>
      </c>
      <c r="M171" s="209">
        <f>IF(ISNUMBER(ToxData!$BD171),ToxData!$BD171*workNRAFc/$W171,"--")</f>
        <v>3.5294117647058816E-2</v>
      </c>
      <c r="N171" s="209">
        <f t="shared" si="18"/>
        <v>3.5000000000000003E-2</v>
      </c>
      <c r="O171" s="194" t="str">
        <f>IF(ISNUMBER(ToxData!BH171),(ToxData!BH171*workNRAFnc/Y171),"--")</f>
        <v>--</v>
      </c>
      <c r="P171" s="219" t="str">
        <f t="shared" si="19"/>
        <v>--</v>
      </c>
      <c r="Q171" s="262" t="str">
        <f>IF(ISNUMBER('TRV Table 3'!K171),('TRV Table 3'!K171),"--")</f>
        <v>--</v>
      </c>
      <c r="R171" s="263" t="str">
        <f t="shared" si="20"/>
        <v>--</v>
      </c>
      <c r="S171" s="220">
        <f>IF(ISBLANK(ToxData!AY171),"",ToxData!AY171)</f>
        <v>1</v>
      </c>
      <c r="T171" s="220">
        <f>IF(ISBLANK(ToxData!AZ171),"",ToxData!AZ171)</f>
        <v>1</v>
      </c>
      <c r="U171" s="223" t="str">
        <f>IF(ToxData!BQ171="","N","Y")</f>
        <v>N</v>
      </c>
      <c r="V171" s="223">
        <f>ToxData!BV171</f>
        <v>1</v>
      </c>
      <c r="W171" s="223">
        <f>ToxData!BW171</f>
        <v>1</v>
      </c>
      <c r="X171" s="223">
        <f>ToxData!BX171</f>
        <v>1</v>
      </c>
      <c r="Y171" s="223">
        <f>ToxData!BY171</f>
        <v>1</v>
      </c>
    </row>
    <row r="172" spans="1:25" hidden="1">
      <c r="A172" t="str">
        <f>IF(ISBLANK(ToxData!B172),"",ToxData!B172)</f>
        <v>75-71-8</v>
      </c>
      <c r="B172" s="211" t="str">
        <f>IF(ISBLANK(ToxData!C172),"",ToxData!C172)</f>
        <v>Dichlorodifluoromethane (Freon 12)</v>
      </c>
      <c r="E172" s="218" t="str">
        <f>IF(AND(ISNUMBER(ToxData!$BD172),$U172="N"),ToxData!$BD172/$V172,IF(ISNUMBER(ToxData!$BD172),ToxData!$BD172/ELAFr/$V172,"--"))</f>
        <v>--</v>
      </c>
      <c r="F172" s="209" t="str">
        <f t="shared" si="14"/>
        <v>--</v>
      </c>
      <c r="G172" s="194" t="str">
        <f>IF(ISNUMBER(ToxData!BH172),(ToxData!BH172/$X172),"--")</f>
        <v>--</v>
      </c>
      <c r="H172" s="219" t="str">
        <f t="shared" si="15"/>
        <v>--</v>
      </c>
      <c r="I172" s="209" t="str">
        <f>IF(AND(ISNUMBER(ToxData!$BD172),$U172="N"),ToxData!$BD172*childNRAFc/$W172,IF(ISNUMBER(ToxData!$BD172),ToxData!$BD172*childNRAFc/ELAFnr/$W172,"--"))</f>
        <v>--</v>
      </c>
      <c r="J172" s="209" t="str">
        <f t="shared" si="16"/>
        <v>--</v>
      </c>
      <c r="K172" s="194" t="str">
        <f>IF(ISNUMBER(ToxData!BH172),(ToxData!BH172/$Y172*childNRAFnc),"--")</f>
        <v>--</v>
      </c>
      <c r="L172" s="219" t="str">
        <f t="shared" si="17"/>
        <v>--</v>
      </c>
      <c r="M172" s="209" t="str">
        <f>IF(ISNUMBER(ToxData!$BD172),ToxData!$BD172*workNRAFc/$W172,"--")</f>
        <v>--</v>
      </c>
      <c r="N172" s="209" t="str">
        <f t="shared" si="18"/>
        <v>--</v>
      </c>
      <c r="O172" s="194" t="str">
        <f>IF(ISNUMBER(ToxData!BH172),(ToxData!BH172*workNRAFnc/Y172),"--")</f>
        <v>--</v>
      </c>
      <c r="P172" s="219" t="str">
        <f t="shared" si="19"/>
        <v>--</v>
      </c>
      <c r="Q172" s="262" t="str">
        <f>IF(ISNUMBER('TRV Table 3'!K172),('TRV Table 3'!K172),"--")</f>
        <v>--</v>
      </c>
      <c r="R172" s="263" t="str">
        <f t="shared" si="20"/>
        <v>--</v>
      </c>
      <c r="S172" s="220" t="str">
        <f>IF(ISBLANK(ToxData!AY172),"",ToxData!AY172)</f>
        <v/>
      </c>
      <c r="T172" s="220" t="str">
        <f>IF(ISBLANK(ToxData!AZ172),"",ToxData!AZ172)</f>
        <v/>
      </c>
      <c r="U172" s="223" t="str">
        <f>IF(ToxData!BQ172="","N","Y")</f>
        <v>N</v>
      </c>
      <c r="V172" s="223">
        <f>ToxData!BV172</f>
        <v>1</v>
      </c>
      <c r="W172" s="223">
        <f>ToxData!BW172</f>
        <v>1</v>
      </c>
      <c r="X172" s="223">
        <f>ToxData!BX172</f>
        <v>1</v>
      </c>
      <c r="Y172" s="223">
        <f>ToxData!BY172</f>
        <v>1</v>
      </c>
    </row>
    <row r="173" spans="1:25" hidden="1">
      <c r="A173" t="str">
        <f>IF(ISBLANK(ToxData!B173),"",ToxData!B173)</f>
        <v>75-43-4</v>
      </c>
      <c r="B173" s="211" t="str">
        <f>IF(ISBLANK(ToxData!C173),"",ToxData!C173)</f>
        <v>Dichlorofluoromethane (Freon 21)</v>
      </c>
      <c r="E173" s="218" t="str">
        <f>IF(AND(ISNUMBER(ToxData!$BD173),$U173="N"),ToxData!$BD173/$V173,IF(ISNUMBER(ToxData!$BD173),ToxData!$BD173/ELAFr/$V173,"--"))</f>
        <v>--</v>
      </c>
      <c r="F173" s="209" t="str">
        <f t="shared" si="14"/>
        <v>--</v>
      </c>
      <c r="G173" s="194" t="str">
        <f>IF(ISNUMBER(ToxData!BH173),(ToxData!BH173/$X173),"--")</f>
        <v>--</v>
      </c>
      <c r="H173" s="219" t="str">
        <f t="shared" si="15"/>
        <v>--</v>
      </c>
      <c r="I173" s="209" t="str">
        <f>IF(AND(ISNUMBER(ToxData!$BD173),$U173="N"),ToxData!$BD173*childNRAFc/$W173,IF(ISNUMBER(ToxData!$BD173),ToxData!$BD173*childNRAFc/ELAFnr/$W173,"--"))</f>
        <v>--</v>
      </c>
      <c r="J173" s="209" t="str">
        <f t="shared" si="16"/>
        <v>--</v>
      </c>
      <c r="K173" s="194" t="str">
        <f>IF(ISNUMBER(ToxData!BH173),(ToxData!BH173/$Y173*childNRAFnc),"--")</f>
        <v>--</v>
      </c>
      <c r="L173" s="219" t="str">
        <f t="shared" si="17"/>
        <v>--</v>
      </c>
      <c r="M173" s="209" t="str">
        <f>IF(ISNUMBER(ToxData!$BD173),ToxData!$BD173*workNRAFc/$W173,"--")</f>
        <v>--</v>
      </c>
      <c r="N173" s="209" t="str">
        <f t="shared" si="18"/>
        <v>--</v>
      </c>
      <c r="O173" s="194" t="str">
        <f>IF(ISNUMBER(ToxData!BH173),(ToxData!BH173*workNRAFnc/Y173),"--")</f>
        <v>--</v>
      </c>
      <c r="P173" s="219" t="str">
        <f t="shared" si="19"/>
        <v>--</v>
      </c>
      <c r="Q173" s="262" t="str">
        <f>IF(ISNUMBER('TRV Table 3'!K173),('TRV Table 3'!K173),"--")</f>
        <v>--</v>
      </c>
      <c r="R173" s="263" t="str">
        <f t="shared" si="20"/>
        <v>--</v>
      </c>
      <c r="S173" s="220" t="str">
        <f>IF(ISBLANK(ToxData!AY173),"",ToxData!AY173)</f>
        <v/>
      </c>
      <c r="T173" s="220" t="str">
        <f>IF(ISBLANK(ToxData!AZ173),"",ToxData!AZ173)</f>
        <v/>
      </c>
      <c r="U173" s="223" t="str">
        <f>IF(ToxData!BQ173="","N","Y")</f>
        <v>N</v>
      </c>
      <c r="V173" s="223">
        <f>ToxData!BV173</f>
        <v>1</v>
      </c>
      <c r="W173" s="223">
        <f>ToxData!BW173</f>
        <v>1</v>
      </c>
      <c r="X173" s="223">
        <f>ToxData!BX173</f>
        <v>1</v>
      </c>
      <c r="Y173" s="223">
        <f>ToxData!BY173</f>
        <v>1</v>
      </c>
    </row>
    <row r="174" spans="1:25" ht="28.8">
      <c r="A174" t="str">
        <f>IF(ISBLANK(ToxData!B174),"",ToxData!B174)</f>
        <v>75-34-3</v>
      </c>
      <c r="B174" s="211" t="str">
        <f>IF(ISBLANK(ToxData!C174),"",ToxData!C174)</f>
        <v>1,1-Dichloroethane (Ethylidene dichloride)</v>
      </c>
      <c r="D174" s="61" t="str">
        <f>IF(ToxData!D174="","--",ToxData!D174)</f>
        <v>--</v>
      </c>
      <c r="E174" s="218">
        <f>IF(AND(ISNUMBER(ToxData!$BD174),$U174="N"),ToxData!$BD174/$V174,IF(ISNUMBER(ToxData!$BD174),ToxData!$BD174/ELAFr/$V174,"--"))</f>
        <v>0.625</v>
      </c>
      <c r="F174" s="209">
        <f t="shared" si="14"/>
        <v>0.63</v>
      </c>
      <c r="G174" s="194" t="str">
        <f>IF(ISNUMBER(ToxData!BH174),(ToxData!BH174/$X174),"--")</f>
        <v>--</v>
      </c>
      <c r="H174" s="219" t="str">
        <f t="shared" si="15"/>
        <v>--</v>
      </c>
      <c r="I174" s="209">
        <f>IF(AND(ISNUMBER(ToxData!$BD174),$U174="N"),ToxData!$BD174*childNRAFc/$W174,IF(ISNUMBER(ToxData!$BD174),ToxData!$BD174*childNRAFc/ELAFnr/$W174,"--"))</f>
        <v>16.25</v>
      </c>
      <c r="J174" s="209">
        <f t="shared" si="16"/>
        <v>16</v>
      </c>
      <c r="K174" s="194" t="str">
        <f>IF(ISNUMBER(ToxData!BH174),(ToxData!BH174/$Y174*childNRAFnc),"--")</f>
        <v>--</v>
      </c>
      <c r="L174" s="219" t="str">
        <f t="shared" si="17"/>
        <v>--</v>
      </c>
      <c r="M174" s="209">
        <f>IF(ISNUMBER(ToxData!$BD174),ToxData!$BD174*workNRAFc/$W174,"--")</f>
        <v>7.5</v>
      </c>
      <c r="N174" s="209">
        <f t="shared" si="18"/>
        <v>7.5</v>
      </c>
      <c r="O174" s="194" t="str">
        <f>IF(ISNUMBER(ToxData!BH174),(ToxData!BH174*workNRAFnc/Y174),"--")</f>
        <v>--</v>
      </c>
      <c r="P174" s="219" t="str">
        <f t="shared" si="19"/>
        <v>--</v>
      </c>
      <c r="Q174" s="262" t="str">
        <f>IF(ISNUMBER('TRV Table 3'!K174),('TRV Table 3'!K174),"--")</f>
        <v>--</v>
      </c>
      <c r="R174" s="263" t="str">
        <f t="shared" si="20"/>
        <v>--</v>
      </c>
      <c r="S174" s="220">
        <f>IF(ISBLANK(ToxData!AY174),"",ToxData!AY174)</f>
        <v>1</v>
      </c>
      <c r="T174" s="220">
        <f>IF(ISBLANK(ToxData!AZ174),"",ToxData!AZ174)</f>
        <v>1</v>
      </c>
      <c r="U174" s="223" t="str">
        <f>IF(ToxData!BQ174="","N","Y")</f>
        <v>N</v>
      </c>
      <c r="V174" s="223">
        <f>ToxData!BV174</f>
        <v>1</v>
      </c>
      <c r="W174" s="223">
        <f>ToxData!BW174</f>
        <v>1</v>
      </c>
      <c r="X174" s="223">
        <f>ToxData!BX174</f>
        <v>1</v>
      </c>
      <c r="Y174" s="223">
        <f>ToxData!BY174</f>
        <v>1</v>
      </c>
    </row>
    <row r="175" spans="1:25">
      <c r="A175" t="str">
        <f>IF(ISBLANK(ToxData!B175),"",ToxData!B175)</f>
        <v>156-60-5</v>
      </c>
      <c r="B175" s="211" t="str">
        <f>IF(ISBLANK(ToxData!C175),"",ToxData!C175)</f>
        <v>trans-1,2-dichloroethene</v>
      </c>
      <c r="D175" s="61" t="str">
        <f>IF(ToxData!D175="","--",ToxData!D175)</f>
        <v>HI3</v>
      </c>
      <c r="E175" s="218" t="str">
        <f>IF(AND(ISNUMBER(ToxData!$BD175),$U175="N"),ToxData!$BD175/$V175,IF(ISNUMBER(ToxData!$BD175),ToxData!$BD175/ELAFr/$V175,"--"))</f>
        <v>--</v>
      </c>
      <c r="F175" s="209" t="str">
        <f t="shared" si="14"/>
        <v>--</v>
      </c>
      <c r="G175" s="194" t="str">
        <f>IF(ISNUMBER(ToxData!BH175),(ToxData!BH175/$X175),"--")</f>
        <v>--</v>
      </c>
      <c r="H175" s="219" t="str">
        <f t="shared" si="15"/>
        <v>--</v>
      </c>
      <c r="I175" s="209" t="str">
        <f>IF(AND(ISNUMBER(ToxData!$BD175),$U175="N"),ToxData!$BD175*childNRAFc/$W175,IF(ISNUMBER(ToxData!$BD175),ToxData!$BD175*childNRAFc/ELAFnr/$W175,"--"))</f>
        <v>--</v>
      </c>
      <c r="J175" s="209" t="str">
        <f t="shared" si="16"/>
        <v>--</v>
      </c>
      <c r="K175" s="194" t="str">
        <f>IF(ISNUMBER(ToxData!BH175),(ToxData!BH175/$Y175*childNRAFnc),"--")</f>
        <v>--</v>
      </c>
      <c r="L175" s="219" t="str">
        <f t="shared" si="17"/>
        <v>--</v>
      </c>
      <c r="M175" s="209" t="str">
        <f>IF(ISNUMBER(ToxData!$BD175),ToxData!$BD175*workNRAFc/$W175,"--")</f>
        <v>--</v>
      </c>
      <c r="N175" s="209" t="str">
        <f t="shared" si="18"/>
        <v>--</v>
      </c>
      <c r="O175" s="194" t="str">
        <f>IF(ISNUMBER(ToxData!BH175),(ToxData!BH175*workNRAFnc/Y175),"--")</f>
        <v>--</v>
      </c>
      <c r="P175" s="219" t="str">
        <f t="shared" si="19"/>
        <v>--</v>
      </c>
      <c r="Q175" s="262">
        <f>IF(ISNUMBER('TRV Table 3'!K175),('TRV Table 3'!K175),"--")</f>
        <v>790</v>
      </c>
      <c r="R175" s="263">
        <f t="shared" si="20"/>
        <v>790</v>
      </c>
      <c r="S175" s="220">
        <f>IF(ISBLANK(ToxData!AY175),"",ToxData!AY175)</f>
        <v>1</v>
      </c>
      <c r="T175" s="220">
        <f>IF(ISBLANK(ToxData!AZ175),"",ToxData!AZ175)</f>
        <v>1</v>
      </c>
      <c r="U175" s="223" t="str">
        <f>IF(ToxData!BQ175="","N","Y")</f>
        <v>N</v>
      </c>
      <c r="V175" s="223">
        <f>ToxData!BV175</f>
        <v>1</v>
      </c>
      <c r="W175" s="223">
        <f>ToxData!BW175</f>
        <v>1</v>
      </c>
      <c r="X175" s="223">
        <f>ToxData!BX175</f>
        <v>1</v>
      </c>
      <c r="Y175" s="223">
        <f>ToxData!BY175</f>
        <v>1</v>
      </c>
    </row>
    <row r="176" spans="1:25" ht="28.8">
      <c r="A176" t="str">
        <f>IF(ISBLANK(ToxData!B176),"",ToxData!B176)</f>
        <v>75-09-2</v>
      </c>
      <c r="B176" s="211" t="str">
        <f>IF(ISBLANK(ToxData!C176),"",ToxData!C176)</f>
        <v>Dichloromethane (Methylene chloride)</v>
      </c>
      <c r="D176" s="61" t="str">
        <f>IF(ToxData!D176="","--",ToxData!D176)</f>
        <v>HI3</v>
      </c>
      <c r="E176" s="218">
        <f>IF(AND(ISNUMBER(ToxData!$BD176),$U176="N"),ToxData!$BD176/$V176,IF(ISNUMBER(ToxData!$BD176),ToxData!$BD176/ELAFr/$V176,"--"))</f>
        <v>58.82352941176471</v>
      </c>
      <c r="F176" s="209">
        <f t="shared" si="14"/>
        <v>59</v>
      </c>
      <c r="G176" s="194">
        <f>IF(ISNUMBER(ToxData!BH176),(ToxData!BH176/$X176),"--")</f>
        <v>600</v>
      </c>
      <c r="H176" s="219">
        <f t="shared" si="15"/>
        <v>600</v>
      </c>
      <c r="I176" s="209">
        <f>IF(AND(ISNUMBER(ToxData!$BD176),$U176="N"),ToxData!$BD176*childNRAFc/$W176,IF(ISNUMBER(ToxData!$BD176),ToxData!$BD176*childNRAFc/ELAFnr/$W176,"--"))</f>
        <v>619.04761904761904</v>
      </c>
      <c r="J176" s="209">
        <f t="shared" si="16"/>
        <v>620</v>
      </c>
      <c r="K176" s="194">
        <f>IF(ISNUMBER(ToxData!BH176),(ToxData!BH176/$Y176*childNRAFnc),"--")</f>
        <v>2640</v>
      </c>
      <c r="L176" s="219">
        <f t="shared" si="17"/>
        <v>2600</v>
      </c>
      <c r="M176" s="209">
        <f>IF(ISNUMBER(ToxData!$BD176),ToxData!$BD176*workNRAFc/$W176,"--")</f>
        <v>1200</v>
      </c>
      <c r="N176" s="209">
        <f t="shared" si="18"/>
        <v>1200</v>
      </c>
      <c r="O176" s="194">
        <f>IF(ISNUMBER(ToxData!BH176),(ToxData!BH176*workNRAFnc/Y176),"--")</f>
        <v>2640</v>
      </c>
      <c r="P176" s="219">
        <f t="shared" si="19"/>
        <v>2600</v>
      </c>
      <c r="Q176" s="262">
        <f>IF(ISNUMBER('TRV Table 3'!K176),('TRV Table 3'!K176),"--")</f>
        <v>2100</v>
      </c>
      <c r="R176" s="263">
        <f t="shared" si="20"/>
        <v>2100</v>
      </c>
      <c r="S176" s="220">
        <f>IF(ISBLANK(ToxData!AY176),"",ToxData!AY176)</f>
        <v>1</v>
      </c>
      <c r="T176" s="220">
        <f>IF(ISBLANK(ToxData!AZ176),"",ToxData!AZ176)</f>
        <v>1</v>
      </c>
      <c r="U176" s="223" t="str">
        <f>IF(ToxData!BQ176="","N","Y")</f>
        <v>Y</v>
      </c>
      <c r="V176" s="223">
        <f>ToxData!BV176</f>
        <v>1</v>
      </c>
      <c r="W176" s="223">
        <f>ToxData!BW176</f>
        <v>1</v>
      </c>
      <c r="X176" s="223">
        <f>ToxData!BX176</f>
        <v>1</v>
      </c>
      <c r="Y176" s="223">
        <f>ToxData!BY176</f>
        <v>1</v>
      </c>
    </row>
    <row r="177" spans="1:25" hidden="1">
      <c r="A177" t="str">
        <f>IF(ISBLANK(ToxData!B177),"",ToxData!B177)</f>
        <v>120-83-2</v>
      </c>
      <c r="B177" s="211" t="str">
        <f>IF(ISBLANK(ToxData!C177),"",ToxData!C177)</f>
        <v>2,4-Dichlorophenol</v>
      </c>
      <c r="E177" s="218" t="str">
        <f>IF(AND(ISNUMBER(ToxData!$BD177),$U177="N"),ToxData!$BD177/$V177,IF(ISNUMBER(ToxData!$BD177),ToxData!$BD177/ELAFr/$V177,"--"))</f>
        <v>--</v>
      </c>
      <c r="F177" s="209" t="str">
        <f t="shared" si="14"/>
        <v>--</v>
      </c>
      <c r="G177" s="194" t="str">
        <f>IF(ISNUMBER(ToxData!BH177),(ToxData!BH177/$X177),"--")</f>
        <v>--</v>
      </c>
      <c r="H177" s="219" t="str">
        <f t="shared" si="15"/>
        <v>--</v>
      </c>
      <c r="I177" s="209" t="str">
        <f>IF(AND(ISNUMBER(ToxData!$BD177),$U177="N"),ToxData!$BD177*childNRAFc/$W177,IF(ISNUMBER(ToxData!$BD177),ToxData!$BD177*childNRAFc/ELAFnr/$W177,"--"))</f>
        <v>--</v>
      </c>
      <c r="J177" s="209" t="str">
        <f t="shared" si="16"/>
        <v>--</v>
      </c>
      <c r="K177" s="194" t="str">
        <f>IF(ISNUMBER(ToxData!BH177),(ToxData!BH177/$Y177*childNRAFnc),"--")</f>
        <v>--</v>
      </c>
      <c r="L177" s="219" t="str">
        <f t="shared" si="17"/>
        <v>--</v>
      </c>
      <c r="M177" s="209" t="str">
        <f>IF(ISNUMBER(ToxData!$BD177),ToxData!$BD177*workNRAFc/$W177,"--")</f>
        <v>--</v>
      </c>
      <c r="N177" s="209" t="str">
        <f t="shared" si="18"/>
        <v>--</v>
      </c>
      <c r="O177" s="194" t="str">
        <f>IF(ISNUMBER(ToxData!BH177),(ToxData!BH177*workNRAFnc/Y177),"--")</f>
        <v>--</v>
      </c>
      <c r="P177" s="219" t="str">
        <f t="shared" si="19"/>
        <v>--</v>
      </c>
      <c r="Q177" s="262" t="str">
        <f>IF(ISNUMBER('TRV Table 3'!K177),('TRV Table 3'!K177),"--")</f>
        <v>--</v>
      </c>
      <c r="R177" s="263" t="str">
        <f t="shared" si="20"/>
        <v>--</v>
      </c>
      <c r="S177" s="220" t="str">
        <f>IF(ISBLANK(ToxData!AY177),"",ToxData!AY177)</f>
        <v/>
      </c>
      <c r="T177" s="220" t="str">
        <f>IF(ISBLANK(ToxData!AZ177),"",ToxData!AZ177)</f>
        <v/>
      </c>
      <c r="U177" s="223" t="str">
        <f>IF(ToxData!BQ177="","N","Y")</f>
        <v>N</v>
      </c>
      <c r="V177" s="223">
        <f>ToxData!BV177</f>
        <v>1</v>
      </c>
      <c r="W177" s="223">
        <f>ToxData!BW177</f>
        <v>1</v>
      </c>
      <c r="X177" s="223">
        <f>ToxData!BX177</f>
        <v>1</v>
      </c>
      <c r="Y177" s="223">
        <f>ToxData!BY177</f>
        <v>1</v>
      </c>
    </row>
    <row r="178" spans="1:25" ht="28.8" hidden="1">
      <c r="A178" t="str">
        <f>IF(ISBLANK(ToxData!B178),"",ToxData!B178)</f>
        <v>94-75-7</v>
      </c>
      <c r="B178" s="211" t="str">
        <f>IF(ISBLANK(ToxData!C178),"",ToxData!C178)</f>
        <v>Dichlorophenoxyacetic acid, salts and esters (2,4-D)</v>
      </c>
      <c r="E178" s="218" t="str">
        <f>IF(AND(ISNUMBER(ToxData!$BD178),$U178="N"),ToxData!$BD178/$V178,IF(ISNUMBER(ToxData!$BD178),ToxData!$BD178/ELAFr/$V178,"--"))</f>
        <v>--</v>
      </c>
      <c r="F178" s="209" t="str">
        <f t="shared" si="14"/>
        <v>--</v>
      </c>
      <c r="G178" s="194" t="str">
        <f>IF(ISNUMBER(ToxData!BH178),(ToxData!BH178/$X178),"--")</f>
        <v>--</v>
      </c>
      <c r="H178" s="219" t="str">
        <f t="shared" si="15"/>
        <v>--</v>
      </c>
      <c r="I178" s="209" t="str">
        <f>IF(AND(ISNUMBER(ToxData!$BD178),$U178="N"),ToxData!$BD178*childNRAFc/$W178,IF(ISNUMBER(ToxData!$BD178),ToxData!$BD178*childNRAFc/ELAFnr/$W178,"--"))</f>
        <v>--</v>
      </c>
      <c r="J178" s="209" t="str">
        <f t="shared" si="16"/>
        <v>--</v>
      </c>
      <c r="K178" s="194" t="str">
        <f>IF(ISNUMBER(ToxData!BH178),(ToxData!BH178/$Y178*childNRAFnc),"--")</f>
        <v>--</v>
      </c>
      <c r="L178" s="219" t="str">
        <f t="shared" si="17"/>
        <v>--</v>
      </c>
      <c r="M178" s="209" t="str">
        <f>IF(ISNUMBER(ToxData!$BD178),ToxData!$BD178*workNRAFc/$W178,"--")</f>
        <v>--</v>
      </c>
      <c r="N178" s="209" t="str">
        <f t="shared" si="18"/>
        <v>--</v>
      </c>
      <c r="O178" s="194" t="str">
        <f>IF(ISNUMBER(ToxData!BH178),(ToxData!BH178*workNRAFnc/Y178),"--")</f>
        <v>--</v>
      </c>
      <c r="P178" s="219" t="str">
        <f t="shared" si="19"/>
        <v>--</v>
      </c>
      <c r="Q178" s="262" t="str">
        <f>IF(ISNUMBER('TRV Table 3'!K178),('TRV Table 3'!K178),"--")</f>
        <v>--</v>
      </c>
      <c r="R178" s="263" t="str">
        <f t="shared" si="20"/>
        <v>--</v>
      </c>
      <c r="S178" s="220" t="str">
        <f>IF(ISBLANK(ToxData!AY178),"",ToxData!AY178)</f>
        <v/>
      </c>
      <c r="T178" s="220" t="str">
        <f>IF(ISBLANK(ToxData!AZ178),"",ToxData!AZ178)</f>
        <v/>
      </c>
      <c r="U178" s="223" t="str">
        <f>IF(ToxData!BQ178="","N","Y")</f>
        <v>N</v>
      </c>
      <c r="V178" s="223">
        <f>ToxData!BV178</f>
        <v>1</v>
      </c>
      <c r="W178" s="223">
        <f>ToxData!BW178</f>
        <v>1</v>
      </c>
      <c r="X178" s="223">
        <f>ToxData!BX178</f>
        <v>1</v>
      </c>
      <c r="Y178" s="223">
        <f>ToxData!BY178</f>
        <v>1</v>
      </c>
    </row>
    <row r="179" spans="1:25" ht="28.8">
      <c r="A179" t="str">
        <f>IF(ISBLANK(ToxData!B179),"",ToxData!B179)</f>
        <v>78-87-5</v>
      </c>
      <c r="B179" s="211" t="str">
        <f>IF(ISBLANK(ToxData!C179),"",ToxData!C179)</f>
        <v>1,2-Dichloropropane (Propylene dichloride)</v>
      </c>
      <c r="D179" s="61" t="str">
        <f>IF(ToxData!D179="","--",ToxData!D179)</f>
        <v>HI3</v>
      </c>
      <c r="E179" s="218" t="str">
        <f>IF(AND(ISNUMBER(ToxData!$BD179),$U179="N"),ToxData!$BD179/$V179,IF(ISNUMBER(ToxData!$BD179),ToxData!$BD179/ELAFr/$V179,"--"))</f>
        <v>--</v>
      </c>
      <c r="F179" s="209" t="str">
        <f t="shared" si="14"/>
        <v>--</v>
      </c>
      <c r="G179" s="194">
        <f>IF(ISNUMBER(ToxData!BH179),(ToxData!BH179/$X179),"--")</f>
        <v>4</v>
      </c>
      <c r="H179" s="219">
        <f t="shared" si="15"/>
        <v>4</v>
      </c>
      <c r="I179" s="209" t="str">
        <f>IF(AND(ISNUMBER(ToxData!$BD179),$U179="N"),ToxData!$BD179*childNRAFc/$W179,IF(ISNUMBER(ToxData!$BD179),ToxData!$BD179*childNRAFc/ELAFnr/$W179,"--"))</f>
        <v>--</v>
      </c>
      <c r="J179" s="209" t="str">
        <f t="shared" si="16"/>
        <v>--</v>
      </c>
      <c r="K179" s="194">
        <f>IF(ISNUMBER(ToxData!BH179),(ToxData!BH179/$Y179*childNRAFnc),"--")</f>
        <v>17.600000000000001</v>
      </c>
      <c r="L179" s="219">
        <f t="shared" si="17"/>
        <v>18</v>
      </c>
      <c r="M179" s="209" t="str">
        <f>IF(ISNUMBER(ToxData!$BD179),ToxData!$BD179*workNRAFc/$W179,"--")</f>
        <v>--</v>
      </c>
      <c r="N179" s="209" t="str">
        <f t="shared" si="18"/>
        <v>--</v>
      </c>
      <c r="O179" s="194">
        <f>IF(ISNUMBER(ToxData!BH179),(ToxData!BH179*workNRAFnc/Y179),"--")</f>
        <v>17.600000000000001</v>
      </c>
      <c r="P179" s="219">
        <f t="shared" si="19"/>
        <v>18</v>
      </c>
      <c r="Q179" s="262">
        <f>IF(ISNUMBER('TRV Table 3'!K179),('TRV Table 3'!K179),"--")</f>
        <v>230</v>
      </c>
      <c r="R179" s="263">
        <f t="shared" si="20"/>
        <v>230</v>
      </c>
      <c r="S179" s="220">
        <f>IF(ISBLANK(ToxData!AY179),"",ToxData!AY179)</f>
        <v>1</v>
      </c>
      <c r="T179" s="220">
        <f>IF(ISBLANK(ToxData!AZ179),"",ToxData!AZ179)</f>
        <v>1</v>
      </c>
      <c r="U179" s="223" t="str">
        <f>IF(ToxData!BQ179="","N","Y")</f>
        <v>N</v>
      </c>
      <c r="V179" s="223">
        <f>ToxData!BV179</f>
        <v>1</v>
      </c>
      <c r="W179" s="223">
        <f>ToxData!BW179</f>
        <v>1</v>
      </c>
      <c r="X179" s="223">
        <f>ToxData!BX179</f>
        <v>1</v>
      </c>
      <c r="Y179" s="223">
        <f>ToxData!BY179</f>
        <v>1</v>
      </c>
    </row>
    <row r="180" spans="1:25">
      <c r="A180" t="str">
        <f>IF(ISBLANK(ToxData!B180),"",ToxData!B180)</f>
        <v>542-75-6</v>
      </c>
      <c r="B180" s="211" t="str">
        <f>IF(ISBLANK(ToxData!C180),"",ToxData!C180)</f>
        <v>1,3-Dichloropropene</v>
      </c>
      <c r="D180" s="61" t="str">
        <f>IF(ToxData!D180="","--",ToxData!D180)</f>
        <v>HI3</v>
      </c>
      <c r="E180" s="218">
        <f>IF(AND(ISNUMBER(ToxData!$BD180),$U180="N"),ToxData!$BD180/$V180,IF(ISNUMBER(ToxData!$BD180),ToxData!$BD180/ELAFr/$V180,"--"))</f>
        <v>0.25</v>
      </c>
      <c r="F180" s="209">
        <f t="shared" si="14"/>
        <v>0.25</v>
      </c>
      <c r="G180" s="194">
        <f>IF(ISNUMBER(ToxData!BH180),(ToxData!BH180/$X180),"--")</f>
        <v>32</v>
      </c>
      <c r="H180" s="219">
        <f t="shared" si="15"/>
        <v>32</v>
      </c>
      <c r="I180" s="209">
        <f>IF(AND(ISNUMBER(ToxData!$BD180),$U180="N"),ToxData!$BD180*childNRAFc/$W180,IF(ISNUMBER(ToxData!$BD180),ToxData!$BD180*childNRAFc/ELAFnr/$W180,"--"))</f>
        <v>6.5</v>
      </c>
      <c r="J180" s="209">
        <f t="shared" si="16"/>
        <v>6.5</v>
      </c>
      <c r="K180" s="194">
        <f>IF(ISNUMBER(ToxData!BH180),(ToxData!BH180/$Y180*childNRAFnc),"--")</f>
        <v>140.80000000000001</v>
      </c>
      <c r="L180" s="219">
        <f t="shared" si="17"/>
        <v>140</v>
      </c>
      <c r="M180" s="209">
        <f>IF(ISNUMBER(ToxData!$BD180),ToxData!$BD180*workNRAFc/$W180,"--")</f>
        <v>3</v>
      </c>
      <c r="N180" s="209">
        <f t="shared" si="18"/>
        <v>3</v>
      </c>
      <c r="O180" s="194">
        <f>IF(ISNUMBER(ToxData!BH180),(ToxData!BH180*workNRAFnc/Y180),"--")</f>
        <v>140.80000000000001</v>
      </c>
      <c r="P180" s="219">
        <f t="shared" si="19"/>
        <v>140</v>
      </c>
      <c r="Q180" s="262">
        <f>IF(ISNUMBER('TRV Table 3'!K180),('TRV Table 3'!K180),"--")</f>
        <v>36</v>
      </c>
      <c r="R180" s="263">
        <f t="shared" si="20"/>
        <v>36</v>
      </c>
      <c r="S180" s="220">
        <f>IF(ISBLANK(ToxData!AY180),"",ToxData!AY180)</f>
        <v>1</v>
      </c>
      <c r="T180" s="220">
        <f>IF(ISBLANK(ToxData!AZ180),"",ToxData!AZ180)</f>
        <v>1</v>
      </c>
      <c r="U180" s="223" t="str">
        <f>IF(ToxData!BQ180="","N","Y")</f>
        <v>N</v>
      </c>
      <c r="V180" s="223">
        <f>ToxData!BV180</f>
        <v>1</v>
      </c>
      <c r="W180" s="223">
        <f>ToxData!BW180</f>
        <v>1</v>
      </c>
      <c r="X180" s="223">
        <f>ToxData!BX180</f>
        <v>1</v>
      </c>
      <c r="Y180" s="223">
        <f>ToxData!BY180</f>
        <v>1</v>
      </c>
    </row>
    <row r="181" spans="1:25">
      <c r="A181" t="str">
        <f>IF(ISBLANK(ToxData!B181),"",ToxData!B181)</f>
        <v>62-73-7</v>
      </c>
      <c r="B181" s="211" t="str">
        <f>IF(ISBLANK(ToxData!C181),"",ToxData!C181)</f>
        <v>Dichlorovos (DDVP)</v>
      </c>
      <c r="D181" s="61" t="str">
        <f>IF(ToxData!D181="","--",ToxData!D181)</f>
        <v>HI5</v>
      </c>
      <c r="E181" s="218" t="str">
        <f>IF(AND(ISNUMBER(ToxData!$BD181),$U181="N"),ToxData!$BD181/$V181,IF(ISNUMBER(ToxData!$BD181),ToxData!$BD181/ELAFr/$V181,"--"))</f>
        <v>--</v>
      </c>
      <c r="F181" s="209" t="str">
        <f t="shared" si="14"/>
        <v>--</v>
      </c>
      <c r="G181" s="194">
        <f>IF(ISNUMBER(ToxData!BH181),(ToxData!BH181/$X181),"--")</f>
        <v>0.54</v>
      </c>
      <c r="H181" s="219">
        <f t="shared" si="15"/>
        <v>0.54</v>
      </c>
      <c r="I181" s="209" t="str">
        <f>IF(AND(ISNUMBER(ToxData!$BD181),$U181="N"),ToxData!$BD181*childNRAFc/$W181,IF(ISNUMBER(ToxData!$BD181),ToxData!$BD181*childNRAFc/ELAFnr/$W181,"--"))</f>
        <v>--</v>
      </c>
      <c r="J181" s="209" t="str">
        <f t="shared" si="16"/>
        <v>--</v>
      </c>
      <c r="K181" s="194">
        <f>IF(ISNUMBER(ToxData!BH181),(ToxData!BH181/$Y181*childNRAFnc),"--")</f>
        <v>2.3760000000000003</v>
      </c>
      <c r="L181" s="219">
        <f t="shared" si="17"/>
        <v>2.4</v>
      </c>
      <c r="M181" s="209" t="str">
        <f>IF(ISNUMBER(ToxData!$BD181),ToxData!$BD181*workNRAFc/$W181,"--")</f>
        <v>--</v>
      </c>
      <c r="N181" s="209" t="str">
        <f t="shared" si="18"/>
        <v>--</v>
      </c>
      <c r="O181" s="194">
        <f>IF(ISNUMBER(ToxData!BH181),(ToxData!BH181*workNRAFnc/Y181),"--")</f>
        <v>2.3760000000000003</v>
      </c>
      <c r="P181" s="219">
        <f t="shared" si="19"/>
        <v>2.4</v>
      </c>
      <c r="Q181" s="262">
        <f>IF(ISNUMBER('TRV Table 3'!K181),('TRV Table 3'!K181),"--")</f>
        <v>18</v>
      </c>
      <c r="R181" s="263">
        <f t="shared" si="20"/>
        <v>18</v>
      </c>
      <c r="S181" s="220">
        <f>IF(ISBLANK(ToxData!AY181),"",ToxData!AY181)</f>
        <v>1</v>
      </c>
      <c r="T181" s="220">
        <f>IF(ISBLANK(ToxData!AZ181),"",ToxData!AZ181)</f>
        <v>1</v>
      </c>
      <c r="U181" s="223" t="str">
        <f>IF(ToxData!BQ181="","N","Y")</f>
        <v>N</v>
      </c>
      <c r="V181" s="223">
        <f>ToxData!BV181</f>
        <v>1</v>
      </c>
      <c r="W181" s="223">
        <f>ToxData!BW181</f>
        <v>1</v>
      </c>
      <c r="X181" s="223">
        <f>ToxData!BX181</f>
        <v>1</v>
      </c>
      <c r="Y181" s="223">
        <f>ToxData!BY181</f>
        <v>1</v>
      </c>
    </row>
    <row r="182" spans="1:25" hidden="1">
      <c r="A182" t="str">
        <f>IF(ISBLANK(ToxData!B182),"",ToxData!B182)</f>
        <v>115-32-2</v>
      </c>
      <c r="B182" s="211" t="str">
        <f>IF(ISBLANK(ToxData!C182),"",ToxData!C182)</f>
        <v>Dicofol</v>
      </c>
      <c r="E182" s="218" t="str">
        <f>IF(AND(ISNUMBER(ToxData!$BD182),$U182="N"),ToxData!$BD182/$V182,IF(ISNUMBER(ToxData!$BD182),ToxData!$BD182/ELAFr/$V182,"--"))</f>
        <v>--</v>
      </c>
      <c r="F182" s="209" t="str">
        <f t="shared" si="14"/>
        <v>--</v>
      </c>
      <c r="G182" s="194" t="str">
        <f>IF(ISNUMBER(ToxData!BH182),(ToxData!BH182/$X182),"--")</f>
        <v>--</v>
      </c>
      <c r="H182" s="219" t="str">
        <f t="shared" si="15"/>
        <v>--</v>
      </c>
      <c r="I182" s="209" t="str">
        <f>IF(AND(ISNUMBER(ToxData!$BD182),$U182="N"),ToxData!$BD182*childNRAFc/$W182,IF(ISNUMBER(ToxData!$BD182),ToxData!$BD182*childNRAFc/ELAFnr/$W182,"--"))</f>
        <v>--</v>
      </c>
      <c r="J182" s="209" t="str">
        <f t="shared" si="16"/>
        <v>--</v>
      </c>
      <c r="K182" s="194" t="str">
        <f>IF(ISNUMBER(ToxData!BH182),(ToxData!BH182/$Y182*childNRAFnc),"--")</f>
        <v>--</v>
      </c>
      <c r="L182" s="219" t="str">
        <f t="shared" si="17"/>
        <v>--</v>
      </c>
      <c r="M182" s="209" t="str">
        <f>IF(ISNUMBER(ToxData!$BD182),ToxData!$BD182*workNRAFc/$W182,"--")</f>
        <v>--</v>
      </c>
      <c r="N182" s="209" t="str">
        <f t="shared" si="18"/>
        <v>--</v>
      </c>
      <c r="O182" s="194" t="str">
        <f>IF(ISNUMBER(ToxData!BH182),(ToxData!BH182*workNRAFnc/Y182),"--")</f>
        <v>--</v>
      </c>
      <c r="P182" s="219" t="str">
        <f t="shared" si="19"/>
        <v>--</v>
      </c>
      <c r="Q182" s="262" t="str">
        <f>IF(ISNUMBER('TRV Table 3'!K182),('TRV Table 3'!K182),"--")</f>
        <v>--</v>
      </c>
      <c r="R182" s="263" t="str">
        <f t="shared" si="20"/>
        <v>--</v>
      </c>
      <c r="S182" s="220" t="str">
        <f>IF(ISBLANK(ToxData!AY182),"",ToxData!AY182)</f>
        <v/>
      </c>
      <c r="T182" s="220" t="str">
        <f>IF(ISBLANK(ToxData!AZ182),"",ToxData!AZ182)</f>
        <v/>
      </c>
      <c r="U182" s="223" t="str">
        <f>IF(ToxData!BQ182="","N","Y")</f>
        <v>N</v>
      </c>
      <c r="V182" s="223">
        <f>ToxData!BV182</f>
        <v>1</v>
      </c>
      <c r="W182" s="223">
        <f>ToxData!BW182</f>
        <v>1</v>
      </c>
      <c r="X182" s="223">
        <f>ToxData!BX182</f>
        <v>1</v>
      </c>
      <c r="Y182" s="223">
        <f>ToxData!BY182</f>
        <v>1</v>
      </c>
    </row>
    <row r="183" spans="1:25" hidden="1">
      <c r="A183" t="str">
        <f>IF(ISBLANK(ToxData!B183),"",ToxData!B183)</f>
        <v>84-61-7</v>
      </c>
      <c r="B183" s="211" t="str">
        <f>IF(ISBLANK(ToxData!C183),"",ToxData!C183)</f>
        <v>Di-cyclohexyl phthalate (DCHP)</v>
      </c>
      <c r="E183" s="218" t="str">
        <f>IF(AND(ISNUMBER(ToxData!$BD183),$U183="N"),ToxData!$BD183/$V183,IF(ISNUMBER(ToxData!$BD183),ToxData!$BD183/ELAFr/$V183,"--"))</f>
        <v>--</v>
      </c>
      <c r="F183" s="209" t="str">
        <f t="shared" si="14"/>
        <v>--</v>
      </c>
      <c r="G183" s="194" t="str">
        <f>IF(ISNUMBER(ToxData!BH183),(ToxData!BH183/$X183),"--")</f>
        <v>--</v>
      </c>
      <c r="H183" s="219" t="str">
        <f t="shared" si="15"/>
        <v>--</v>
      </c>
      <c r="I183" s="209" t="str">
        <f>IF(AND(ISNUMBER(ToxData!$BD183),$U183="N"),ToxData!$BD183*childNRAFc/$W183,IF(ISNUMBER(ToxData!$BD183),ToxData!$BD183*childNRAFc/ELAFnr/$W183,"--"))</f>
        <v>--</v>
      </c>
      <c r="J183" s="209" t="str">
        <f t="shared" si="16"/>
        <v>--</v>
      </c>
      <c r="K183" s="194" t="str">
        <f>IF(ISNUMBER(ToxData!BH183),(ToxData!BH183/$Y183*childNRAFnc),"--")</f>
        <v>--</v>
      </c>
      <c r="L183" s="219" t="str">
        <f t="shared" si="17"/>
        <v>--</v>
      </c>
      <c r="M183" s="209" t="str">
        <f>IF(ISNUMBER(ToxData!$BD183),ToxData!$BD183*workNRAFc/$W183,"--")</f>
        <v>--</v>
      </c>
      <c r="N183" s="209" t="str">
        <f t="shared" si="18"/>
        <v>--</v>
      </c>
      <c r="O183" s="194" t="str">
        <f>IF(ISNUMBER(ToxData!BH183),(ToxData!BH183*workNRAFnc/Y183),"--")</f>
        <v>--</v>
      </c>
      <c r="P183" s="219" t="str">
        <f t="shared" si="19"/>
        <v>--</v>
      </c>
      <c r="Q183" s="262" t="str">
        <f>IF(ISNUMBER('TRV Table 3'!K183),('TRV Table 3'!K183),"--")</f>
        <v>--</v>
      </c>
      <c r="R183" s="263" t="str">
        <f t="shared" si="20"/>
        <v>--</v>
      </c>
      <c r="S183" s="220" t="str">
        <f>IF(ISBLANK(ToxData!AY183),"",ToxData!AY183)</f>
        <v/>
      </c>
      <c r="T183" s="220" t="str">
        <f>IF(ISBLANK(ToxData!AZ183),"",ToxData!AZ183)</f>
        <v/>
      </c>
      <c r="U183" s="223" t="str">
        <f>IF(ToxData!BQ183="","N","Y")</f>
        <v>N</v>
      </c>
      <c r="V183" s="223">
        <f>ToxData!BV183</f>
        <v>1</v>
      </c>
      <c r="W183" s="223">
        <f>ToxData!BW183</f>
        <v>1</v>
      </c>
      <c r="X183" s="223">
        <f>ToxData!BX183</f>
        <v>1</v>
      </c>
      <c r="Y183" s="223">
        <f>ToxData!BY183</f>
        <v>1</v>
      </c>
    </row>
    <row r="184" spans="1:25">
      <c r="A184" t="str">
        <f>IF(ISBLANK(ToxData!B184),"",ToxData!B184)</f>
        <v>60-57-1</v>
      </c>
      <c r="B184" s="211" t="str">
        <f>IF(ISBLANK(ToxData!C184),"",ToxData!C184)</f>
        <v>Dieldrin</v>
      </c>
      <c r="D184" s="61" t="str">
        <f>IF(ToxData!D184="","--",ToxData!D184)</f>
        <v>--</v>
      </c>
      <c r="E184" s="218">
        <f>IF(AND(ISNUMBER(ToxData!$BD184),$U184="N"),ToxData!$BD184/$V184,IF(ISNUMBER(ToxData!$BD184),ToxData!$BD184/ELAFr/$V184,"--"))</f>
        <v>2.1739130434782607E-4</v>
      </c>
      <c r="F184" s="209">
        <f t="shared" si="14"/>
        <v>2.2000000000000001E-4</v>
      </c>
      <c r="G184" s="194" t="str">
        <f>IF(ISNUMBER(ToxData!BH184),(ToxData!BH184/$X184),"--")</f>
        <v>--</v>
      </c>
      <c r="H184" s="219" t="str">
        <f t="shared" si="15"/>
        <v>--</v>
      </c>
      <c r="I184" s="209">
        <f>IF(AND(ISNUMBER(ToxData!$BD184),$U184="N"),ToxData!$BD184*childNRAFc/$W184,IF(ISNUMBER(ToxData!$BD184),ToxData!$BD184*childNRAFc/ELAFnr/$W184,"--"))</f>
        <v>5.6521739130434775E-3</v>
      </c>
      <c r="J184" s="209">
        <f t="shared" si="16"/>
        <v>5.7000000000000002E-3</v>
      </c>
      <c r="K184" s="194" t="str">
        <f>IF(ISNUMBER(ToxData!BH184),(ToxData!BH184/$Y184*childNRAFnc),"--")</f>
        <v>--</v>
      </c>
      <c r="L184" s="219" t="str">
        <f t="shared" si="17"/>
        <v>--</v>
      </c>
      <c r="M184" s="209">
        <f>IF(ISNUMBER(ToxData!$BD184),ToxData!$BD184*workNRAFc/$W184,"--")</f>
        <v>2.6086956521739128E-3</v>
      </c>
      <c r="N184" s="209">
        <f t="shared" si="18"/>
        <v>2.5999999999999999E-3</v>
      </c>
      <c r="O184" s="194" t="str">
        <f>IF(ISNUMBER(ToxData!BH184),(ToxData!BH184*workNRAFnc/Y184),"--")</f>
        <v>--</v>
      </c>
      <c r="P184" s="219" t="str">
        <f t="shared" si="19"/>
        <v>--</v>
      </c>
      <c r="Q184" s="262" t="str">
        <f>IF(ISNUMBER('TRV Table 3'!K184),('TRV Table 3'!K184),"--")</f>
        <v>--</v>
      </c>
      <c r="R184" s="263" t="str">
        <f t="shared" si="20"/>
        <v>--</v>
      </c>
      <c r="S184" s="220">
        <f>IF(ISBLANK(ToxData!AY184),"",ToxData!AY184)</f>
        <v>1</v>
      </c>
      <c r="T184" s="220">
        <f>IF(ISBLANK(ToxData!AZ184),"",ToxData!AZ184)</f>
        <v>1</v>
      </c>
      <c r="U184" s="223" t="str">
        <f>IF(ToxData!BQ184="","N","Y")</f>
        <v>N</v>
      </c>
      <c r="V184" s="223">
        <f>ToxData!BV184</f>
        <v>1</v>
      </c>
      <c r="W184" s="223">
        <f>ToxData!BW184</f>
        <v>1</v>
      </c>
      <c r="X184" s="223">
        <f>ToxData!BX184</f>
        <v>1</v>
      </c>
      <c r="Y184" s="223">
        <f>ToxData!BY184</f>
        <v>1</v>
      </c>
    </row>
    <row r="185" spans="1:25">
      <c r="A185">
        <f>IF(ISBLANK(ToxData!B185),"",ToxData!B185)</f>
        <v>200</v>
      </c>
      <c r="B185" s="211" t="str">
        <f>IF(ISBLANK(ToxData!C185),"",ToxData!C185)</f>
        <v>Diesel Particulate Matter</v>
      </c>
      <c r="D185" s="61" t="str">
        <f>IF(ToxData!D185="","--",ToxData!D185)</f>
        <v>HI3</v>
      </c>
      <c r="E185" s="218">
        <f>IF(AND(ISNUMBER(ToxData!$BD185),$U185="N"),ToxData!$BD185/$V185,IF(ISNUMBER(ToxData!$BD185),ToxData!$BD185/ELAFr/$V185,"--"))</f>
        <v>0.1</v>
      </c>
      <c r="F185" s="209">
        <f t="shared" si="14"/>
        <v>0.1</v>
      </c>
      <c r="G185" s="194">
        <f>IF(ISNUMBER(ToxData!BH185),(ToxData!BH185/$X185),"--")</f>
        <v>5</v>
      </c>
      <c r="H185" s="219">
        <f t="shared" si="15"/>
        <v>5</v>
      </c>
      <c r="I185" s="209">
        <f>IF(AND(ISNUMBER(ToxData!$BD185),$U185="N"),ToxData!$BD185*childNRAFc/$W185,IF(ISNUMBER(ToxData!$BD185),ToxData!$BD185*childNRAFc/ELAFnr/$W185,"--"))</f>
        <v>2.6</v>
      </c>
      <c r="J185" s="209">
        <f t="shared" si="16"/>
        <v>2.6</v>
      </c>
      <c r="K185" s="194">
        <f>IF(ISNUMBER(ToxData!BH185),(ToxData!BH185/$Y185*childNRAFnc),"--")</f>
        <v>22</v>
      </c>
      <c r="L185" s="219">
        <f t="shared" si="17"/>
        <v>22</v>
      </c>
      <c r="M185" s="209">
        <f>IF(ISNUMBER(ToxData!$BD185),ToxData!$BD185*workNRAFc/$W185,"--")</f>
        <v>1.2000000000000002</v>
      </c>
      <c r="N185" s="209">
        <f t="shared" si="18"/>
        <v>1.2</v>
      </c>
      <c r="O185" s="194">
        <f>IF(ISNUMBER(ToxData!BH185),(ToxData!BH185*workNRAFnc/Y185),"--")</f>
        <v>22</v>
      </c>
      <c r="P185" s="219">
        <f t="shared" si="19"/>
        <v>22</v>
      </c>
      <c r="Q185" s="262" t="str">
        <f>IF(ISNUMBER('TRV Table 3'!K185),('TRV Table 3'!K185),"--")</f>
        <v>--</v>
      </c>
      <c r="R185" s="263" t="str">
        <f t="shared" si="20"/>
        <v>--</v>
      </c>
      <c r="S185" s="220">
        <f>IF(ISBLANK(ToxData!AY185),"",ToxData!AY185)</f>
        <v>1</v>
      </c>
      <c r="T185" s="220">
        <f>IF(ISBLANK(ToxData!AZ185),"",ToxData!AZ185)</f>
        <v>1</v>
      </c>
      <c r="U185" s="223" t="str">
        <f>IF(ToxData!BQ185="","N","Y")</f>
        <v>N</v>
      </c>
      <c r="V185" s="223">
        <f>ToxData!BV185</f>
        <v>1</v>
      </c>
      <c r="W185" s="223">
        <f>ToxData!BW185</f>
        <v>1</v>
      </c>
      <c r="X185" s="223">
        <f>ToxData!BX185</f>
        <v>1</v>
      </c>
      <c r="Y185" s="223">
        <f>ToxData!BY185</f>
        <v>1</v>
      </c>
    </row>
    <row r="186" spans="1:25">
      <c r="A186" t="str">
        <f>IF(ISBLANK(ToxData!B186),"",ToxData!B186)</f>
        <v>111-42-2</v>
      </c>
      <c r="B186" s="211" t="str">
        <f>IF(ISBLANK(ToxData!C186),"",ToxData!C186)</f>
        <v>Diethanolamine</v>
      </c>
      <c r="D186" s="61" t="str">
        <f>IF(ToxData!D186="","--",ToxData!D186)</f>
        <v>HI3</v>
      </c>
      <c r="E186" s="218" t="str">
        <f>IF(AND(ISNUMBER(ToxData!$BD186),$U186="N"),ToxData!$BD186/$V186,IF(ISNUMBER(ToxData!$BD186),ToxData!$BD186/ELAFr/$V186,"--"))</f>
        <v>--</v>
      </c>
      <c r="F186" s="209" t="str">
        <f t="shared" si="14"/>
        <v>--</v>
      </c>
      <c r="G186" s="194">
        <f>IF(ISNUMBER(ToxData!BH186),(ToxData!BH186/$X186),"--")</f>
        <v>0.2</v>
      </c>
      <c r="H186" s="219">
        <f t="shared" si="15"/>
        <v>0.2</v>
      </c>
      <c r="I186" s="209" t="str">
        <f>IF(AND(ISNUMBER(ToxData!$BD186),$U186="N"),ToxData!$BD186*childNRAFc/$W186,IF(ISNUMBER(ToxData!$BD186),ToxData!$BD186*childNRAFc/ELAFnr/$W186,"--"))</f>
        <v>--</v>
      </c>
      <c r="J186" s="209" t="str">
        <f t="shared" si="16"/>
        <v>--</v>
      </c>
      <c r="K186" s="194">
        <f>IF(ISNUMBER(ToxData!BH186),(ToxData!BH186/$Y186*childNRAFnc),"--")</f>
        <v>0.88000000000000012</v>
      </c>
      <c r="L186" s="219">
        <f t="shared" si="17"/>
        <v>0.88</v>
      </c>
      <c r="M186" s="209" t="str">
        <f>IF(ISNUMBER(ToxData!$BD186),ToxData!$BD186*workNRAFc/$W186,"--")</f>
        <v>--</v>
      </c>
      <c r="N186" s="209" t="str">
        <f t="shared" si="18"/>
        <v>--</v>
      </c>
      <c r="O186" s="194">
        <f>IF(ISNUMBER(ToxData!BH186),(ToxData!BH186*workNRAFnc/Y186),"--")</f>
        <v>0.88000000000000012</v>
      </c>
      <c r="P186" s="219">
        <f t="shared" si="19"/>
        <v>0.88</v>
      </c>
      <c r="Q186" s="262" t="str">
        <f>IF(ISNUMBER('TRV Table 3'!K186),('TRV Table 3'!K186),"--")</f>
        <v>--</v>
      </c>
      <c r="R186" s="263" t="str">
        <f t="shared" si="20"/>
        <v>--</v>
      </c>
      <c r="S186" s="220">
        <f>IF(ISBLANK(ToxData!AY186),"",ToxData!AY186)</f>
        <v>1</v>
      </c>
      <c r="T186" s="220">
        <f>IF(ISBLANK(ToxData!AZ186),"",ToxData!AZ186)</f>
        <v>1</v>
      </c>
      <c r="U186" s="223" t="str">
        <f>IF(ToxData!BQ186="","N","Y")</f>
        <v>N</v>
      </c>
      <c r="V186" s="223">
        <f>ToxData!BV186</f>
        <v>1</v>
      </c>
      <c r="W186" s="223">
        <f>ToxData!BW186</f>
        <v>1</v>
      </c>
      <c r="X186" s="223">
        <f>ToxData!BX186</f>
        <v>1</v>
      </c>
      <c r="Y186" s="223">
        <f>ToxData!BY186</f>
        <v>1</v>
      </c>
    </row>
    <row r="187" spans="1:25" hidden="1">
      <c r="A187" t="str">
        <f>IF(ISBLANK(ToxData!B187),"",ToxData!B187)</f>
        <v>111-46-6</v>
      </c>
      <c r="B187" s="211" t="str">
        <f>IF(ISBLANK(ToxData!C187),"",ToxData!C187)</f>
        <v>Diethylene glycol</v>
      </c>
      <c r="E187" s="218" t="str">
        <f>IF(AND(ISNUMBER(ToxData!$BD187),$U187="N"),ToxData!$BD187/$V187,IF(ISNUMBER(ToxData!$BD187),ToxData!$BD187/ELAFr/$V187,"--"))</f>
        <v>--</v>
      </c>
      <c r="F187" s="209" t="str">
        <f t="shared" si="14"/>
        <v>--</v>
      </c>
      <c r="G187" s="194" t="str">
        <f>IF(ISNUMBER(ToxData!BH187),(ToxData!BH187/$X187),"--")</f>
        <v>--</v>
      </c>
      <c r="H187" s="219" t="str">
        <f t="shared" si="15"/>
        <v>--</v>
      </c>
      <c r="I187" s="209" t="str">
        <f>IF(AND(ISNUMBER(ToxData!$BD187),$U187="N"),ToxData!$BD187*childNRAFc/$W187,IF(ISNUMBER(ToxData!$BD187),ToxData!$BD187*childNRAFc/ELAFnr/$W187,"--"))</f>
        <v>--</v>
      </c>
      <c r="J187" s="209" t="str">
        <f t="shared" si="16"/>
        <v>--</v>
      </c>
      <c r="K187" s="194" t="str">
        <f>IF(ISNUMBER(ToxData!BH187),(ToxData!BH187/$Y187*childNRAFnc),"--")</f>
        <v>--</v>
      </c>
      <c r="L187" s="219" t="str">
        <f t="shared" si="17"/>
        <v>--</v>
      </c>
      <c r="M187" s="209" t="str">
        <f>IF(ISNUMBER(ToxData!$BD187),ToxData!$BD187*workNRAFc/$W187,"--")</f>
        <v>--</v>
      </c>
      <c r="N187" s="209" t="str">
        <f t="shared" si="18"/>
        <v>--</v>
      </c>
      <c r="O187" s="194" t="str">
        <f>IF(ISNUMBER(ToxData!BH187),(ToxData!BH187*workNRAFnc/Y187),"--")</f>
        <v>--</v>
      </c>
      <c r="P187" s="219" t="str">
        <f t="shared" si="19"/>
        <v>--</v>
      </c>
      <c r="Q187" s="262" t="str">
        <f>IF(ISNUMBER('TRV Table 3'!K187),('TRV Table 3'!K187),"--")</f>
        <v>--</v>
      </c>
      <c r="R187" s="263" t="str">
        <f t="shared" si="20"/>
        <v>--</v>
      </c>
      <c r="S187" s="220" t="str">
        <f>IF(ISBLANK(ToxData!AY187),"",ToxData!AY187)</f>
        <v/>
      </c>
      <c r="T187" s="220" t="str">
        <f>IF(ISBLANK(ToxData!AZ187),"",ToxData!AZ187)</f>
        <v/>
      </c>
      <c r="U187" s="223" t="str">
        <f>IF(ToxData!BQ187="","N","Y")</f>
        <v>N</v>
      </c>
      <c r="V187" s="223">
        <f>ToxData!BV187</f>
        <v>1</v>
      </c>
      <c r="W187" s="223">
        <f>ToxData!BW187</f>
        <v>1</v>
      </c>
      <c r="X187" s="223">
        <f>ToxData!BX187</f>
        <v>1</v>
      </c>
      <c r="Y187" s="223">
        <f>ToxData!BY187</f>
        <v>1</v>
      </c>
    </row>
    <row r="188" spans="1:25" hidden="1">
      <c r="A188" t="str">
        <f>IF(ISBLANK(ToxData!B188),"",ToxData!B188)</f>
        <v>111-96-6</v>
      </c>
      <c r="B188" s="211" t="str">
        <f>IF(ISBLANK(ToxData!C188),"",ToxData!C188)</f>
        <v>Diethylene glycol dimethyl ether</v>
      </c>
      <c r="E188" s="218" t="str">
        <f>IF(AND(ISNUMBER(ToxData!$BD188),$U188="N"),ToxData!$BD188/$V188,IF(ISNUMBER(ToxData!$BD188),ToxData!$BD188/ELAFr/$V188,"--"))</f>
        <v>--</v>
      </c>
      <c r="F188" s="209" t="str">
        <f t="shared" si="14"/>
        <v>--</v>
      </c>
      <c r="G188" s="194" t="str">
        <f>IF(ISNUMBER(ToxData!BH188),(ToxData!BH188/$X188),"--")</f>
        <v>--</v>
      </c>
      <c r="H188" s="219" t="str">
        <f t="shared" si="15"/>
        <v>--</v>
      </c>
      <c r="I188" s="209" t="str">
        <f>IF(AND(ISNUMBER(ToxData!$BD188),$U188="N"),ToxData!$BD188*childNRAFc/$W188,IF(ISNUMBER(ToxData!$BD188),ToxData!$BD188*childNRAFc/ELAFnr/$W188,"--"))</f>
        <v>--</v>
      </c>
      <c r="J188" s="209" t="str">
        <f t="shared" si="16"/>
        <v>--</v>
      </c>
      <c r="K188" s="194" t="str">
        <f>IF(ISNUMBER(ToxData!BH188),(ToxData!BH188/$Y188*childNRAFnc),"--")</f>
        <v>--</v>
      </c>
      <c r="L188" s="219" t="str">
        <f t="shared" si="17"/>
        <v>--</v>
      </c>
      <c r="M188" s="209" t="str">
        <f>IF(ISNUMBER(ToxData!$BD188),ToxData!$BD188*workNRAFc/$W188,"--")</f>
        <v>--</v>
      </c>
      <c r="N188" s="209" t="str">
        <f t="shared" si="18"/>
        <v>--</v>
      </c>
      <c r="O188" s="194" t="str">
        <f>IF(ISNUMBER(ToxData!BH188),(ToxData!BH188*workNRAFnc/Y188),"--")</f>
        <v>--</v>
      </c>
      <c r="P188" s="219" t="str">
        <f t="shared" si="19"/>
        <v>--</v>
      </c>
      <c r="Q188" s="262" t="str">
        <f>IF(ISNUMBER('TRV Table 3'!K188),('TRV Table 3'!K188),"--")</f>
        <v>--</v>
      </c>
      <c r="R188" s="263" t="str">
        <f t="shared" si="20"/>
        <v>--</v>
      </c>
      <c r="S188" s="220" t="str">
        <f>IF(ISBLANK(ToxData!AY188),"",ToxData!AY188)</f>
        <v/>
      </c>
      <c r="T188" s="220" t="str">
        <f>IF(ISBLANK(ToxData!AZ188),"",ToxData!AZ188)</f>
        <v/>
      </c>
      <c r="U188" s="223" t="str">
        <f>IF(ToxData!BQ188="","N","Y")</f>
        <v>N</v>
      </c>
      <c r="V188" s="223">
        <f>ToxData!BV188</f>
        <v>1</v>
      </c>
      <c r="W188" s="223">
        <f>ToxData!BW188</f>
        <v>1</v>
      </c>
      <c r="X188" s="223">
        <f>ToxData!BX188</f>
        <v>1</v>
      </c>
      <c r="Y188" s="223">
        <f>ToxData!BY188</f>
        <v>1</v>
      </c>
    </row>
    <row r="189" spans="1:25">
      <c r="A189" t="str">
        <f>IF(ISBLANK(ToxData!B189),"",ToxData!B189)</f>
        <v>112-34-5</v>
      </c>
      <c r="B189" s="211" t="str">
        <f>IF(ISBLANK(ToxData!C189),"",ToxData!C189)</f>
        <v>Diethylene glycol monobutyl ether</v>
      </c>
      <c r="D189" s="61" t="str">
        <f>IF(ToxData!D189="","--",ToxData!D189)</f>
        <v>HI3</v>
      </c>
      <c r="E189" s="218" t="str">
        <f>IF(AND(ISNUMBER(ToxData!$BD189),$U189="N"),ToxData!$BD189/$V189,IF(ISNUMBER(ToxData!$BD189),ToxData!$BD189/ELAFr/$V189,"--"))</f>
        <v>--</v>
      </c>
      <c r="F189" s="209" t="str">
        <f t="shared" si="14"/>
        <v>--</v>
      </c>
      <c r="G189" s="194">
        <f>IF(ISNUMBER(ToxData!BH189),(ToxData!BH189/$X189),"--")</f>
        <v>0.1</v>
      </c>
      <c r="H189" s="219">
        <f t="shared" si="15"/>
        <v>0.1</v>
      </c>
      <c r="I189" s="209" t="str">
        <f>IF(AND(ISNUMBER(ToxData!$BD189),$U189="N"),ToxData!$BD189*childNRAFc/$W189,IF(ISNUMBER(ToxData!$BD189),ToxData!$BD189*childNRAFc/ELAFnr/$W189,"--"))</f>
        <v>--</v>
      </c>
      <c r="J189" s="209" t="str">
        <f t="shared" si="16"/>
        <v>--</v>
      </c>
      <c r="K189" s="194">
        <f>IF(ISNUMBER(ToxData!BH189),(ToxData!BH189/$Y189*childNRAFnc),"--")</f>
        <v>0.44000000000000006</v>
      </c>
      <c r="L189" s="219">
        <f t="shared" si="17"/>
        <v>0.44</v>
      </c>
      <c r="M189" s="209" t="str">
        <f>IF(ISNUMBER(ToxData!$BD189),ToxData!$BD189*workNRAFc/$W189,"--")</f>
        <v>--</v>
      </c>
      <c r="N189" s="209" t="str">
        <f t="shared" si="18"/>
        <v>--</v>
      </c>
      <c r="O189" s="194">
        <f>IF(ISNUMBER(ToxData!BH189),(ToxData!BH189*workNRAFnc/Y189),"--")</f>
        <v>0.44000000000000006</v>
      </c>
      <c r="P189" s="219">
        <f t="shared" si="19"/>
        <v>0.44</v>
      </c>
      <c r="Q189" s="262" t="str">
        <f>IF(ISNUMBER('TRV Table 3'!K189),('TRV Table 3'!K189),"--")</f>
        <v>--</v>
      </c>
      <c r="R189" s="263" t="str">
        <f t="shared" si="20"/>
        <v>--</v>
      </c>
      <c r="S189" s="220">
        <f>IF(ISBLANK(ToxData!AY189),"",ToxData!AY189)</f>
        <v>1</v>
      </c>
      <c r="T189" s="220">
        <f>IF(ISBLANK(ToxData!AZ189),"",ToxData!AZ189)</f>
        <v>1</v>
      </c>
      <c r="U189" s="223" t="str">
        <f>IF(ToxData!BQ189="","N","Y")</f>
        <v>N</v>
      </c>
      <c r="V189" s="223">
        <f>ToxData!BV189</f>
        <v>1</v>
      </c>
      <c r="W189" s="223">
        <f>ToxData!BW189</f>
        <v>1</v>
      </c>
      <c r="X189" s="223">
        <f>ToxData!BX189</f>
        <v>1</v>
      </c>
      <c r="Y189" s="223">
        <f>ToxData!BY189</f>
        <v>1</v>
      </c>
    </row>
    <row r="190" spans="1:25">
      <c r="A190" t="str">
        <f>IF(ISBLANK(ToxData!B190),"",ToxData!B190)</f>
        <v>111-90-0</v>
      </c>
      <c r="B190" s="211" t="str">
        <f>IF(ISBLANK(ToxData!C190),"",ToxData!C190)</f>
        <v>Diethylene glycol monoethyl ether</v>
      </c>
      <c r="D190" s="61" t="str">
        <f>IF(ToxData!D190="","--",ToxData!D190)</f>
        <v>HI5</v>
      </c>
      <c r="E190" s="218" t="str">
        <f>IF(AND(ISNUMBER(ToxData!$BD190),$U190="N"),ToxData!$BD190/$V190,IF(ISNUMBER(ToxData!$BD190),ToxData!$BD190/ELAFr/$V190,"--"))</f>
        <v>--</v>
      </c>
      <c r="F190" s="209" t="str">
        <f t="shared" si="14"/>
        <v>--</v>
      </c>
      <c r="G190" s="194">
        <f>IF(ISNUMBER(ToxData!BH190),(ToxData!BH190/$X190),"--")</f>
        <v>0.3</v>
      </c>
      <c r="H190" s="219">
        <f t="shared" si="15"/>
        <v>0.3</v>
      </c>
      <c r="I190" s="209" t="str">
        <f>IF(AND(ISNUMBER(ToxData!$BD190),$U190="N"),ToxData!$BD190*childNRAFc/$W190,IF(ISNUMBER(ToxData!$BD190),ToxData!$BD190*childNRAFc/ELAFnr/$W190,"--"))</f>
        <v>--</v>
      </c>
      <c r="J190" s="209" t="str">
        <f t="shared" si="16"/>
        <v>--</v>
      </c>
      <c r="K190" s="194">
        <f>IF(ISNUMBER(ToxData!BH190),(ToxData!BH190/$Y190*childNRAFnc),"--")</f>
        <v>1.32</v>
      </c>
      <c r="L190" s="219">
        <f t="shared" si="17"/>
        <v>1.3</v>
      </c>
      <c r="M190" s="209" t="str">
        <f>IF(ISNUMBER(ToxData!$BD190),ToxData!$BD190*workNRAFc/$W190,"--")</f>
        <v>--</v>
      </c>
      <c r="N190" s="209" t="str">
        <f t="shared" si="18"/>
        <v>--</v>
      </c>
      <c r="O190" s="194">
        <f>IF(ISNUMBER(ToxData!BH190),(ToxData!BH190*workNRAFnc/Y190),"--")</f>
        <v>1.32</v>
      </c>
      <c r="P190" s="219">
        <f t="shared" si="19"/>
        <v>1.3</v>
      </c>
      <c r="Q190" s="262" t="str">
        <f>IF(ISNUMBER('TRV Table 3'!K190),('TRV Table 3'!K190),"--")</f>
        <v>--</v>
      </c>
      <c r="R190" s="263" t="str">
        <f t="shared" si="20"/>
        <v>--</v>
      </c>
      <c r="S190" s="220">
        <f>IF(ISBLANK(ToxData!AY190),"",ToxData!AY190)</f>
        <v>1</v>
      </c>
      <c r="T190" s="220">
        <f>IF(ISBLANK(ToxData!AZ190),"",ToxData!AZ190)</f>
        <v>1</v>
      </c>
      <c r="U190" s="223" t="str">
        <f>IF(ToxData!BQ190="","N","Y")</f>
        <v>N</v>
      </c>
      <c r="V190" s="223">
        <f>ToxData!BV190</f>
        <v>1</v>
      </c>
      <c r="W190" s="223">
        <f>ToxData!BW190</f>
        <v>1</v>
      </c>
      <c r="X190" s="223">
        <f>ToxData!BX190</f>
        <v>1</v>
      </c>
      <c r="Y190" s="223">
        <f>ToxData!BY190</f>
        <v>1</v>
      </c>
    </row>
    <row r="191" spans="1:25" hidden="1">
      <c r="A191" t="str">
        <f>IF(ISBLANK(ToxData!B191),"",ToxData!B191)</f>
        <v>111-77-3</v>
      </c>
      <c r="B191" s="211" t="str">
        <f>IF(ISBLANK(ToxData!C191),"",ToxData!C191)</f>
        <v>Diethylene glycol monomethyl ether</v>
      </c>
      <c r="E191" s="218" t="str">
        <f>IF(AND(ISNUMBER(ToxData!$BD191),$U191="N"),ToxData!$BD191/$V191,IF(ISNUMBER(ToxData!$BD191),ToxData!$BD191/ELAFr/$V191,"--"))</f>
        <v>--</v>
      </c>
      <c r="F191" s="209" t="str">
        <f t="shared" si="14"/>
        <v>--</v>
      </c>
      <c r="G191" s="194" t="str">
        <f>IF(ISNUMBER(ToxData!BH191),(ToxData!BH191/$X191),"--")</f>
        <v>--</v>
      </c>
      <c r="H191" s="219" t="str">
        <f t="shared" si="15"/>
        <v>--</v>
      </c>
      <c r="I191" s="209" t="str">
        <f>IF(AND(ISNUMBER(ToxData!$BD191),$U191="N"),ToxData!$BD191*childNRAFc/$W191,IF(ISNUMBER(ToxData!$BD191),ToxData!$BD191*childNRAFc/ELAFnr/$W191,"--"))</f>
        <v>--</v>
      </c>
      <c r="J191" s="209" t="str">
        <f t="shared" si="16"/>
        <v>--</v>
      </c>
      <c r="K191" s="194" t="str">
        <f>IF(ISNUMBER(ToxData!BH191),(ToxData!BH191/$Y191*childNRAFnc),"--")</f>
        <v>--</v>
      </c>
      <c r="L191" s="219" t="str">
        <f t="shared" si="17"/>
        <v>--</v>
      </c>
      <c r="M191" s="209" t="str">
        <f>IF(ISNUMBER(ToxData!$BD191),ToxData!$BD191*workNRAFc/$W191,"--")</f>
        <v>--</v>
      </c>
      <c r="N191" s="209" t="str">
        <f t="shared" si="18"/>
        <v>--</v>
      </c>
      <c r="O191" s="194" t="str">
        <f>IF(ISNUMBER(ToxData!BH191),(ToxData!BH191*workNRAFnc/Y191),"--")</f>
        <v>--</v>
      </c>
      <c r="P191" s="219" t="str">
        <f t="shared" si="19"/>
        <v>--</v>
      </c>
      <c r="Q191" s="262" t="str">
        <f>IF(ISNUMBER('TRV Table 3'!K191),('TRV Table 3'!K191),"--")</f>
        <v>--</v>
      </c>
      <c r="R191" s="263" t="str">
        <f t="shared" si="20"/>
        <v>--</v>
      </c>
      <c r="S191" s="220" t="str">
        <f>IF(ISBLANK(ToxData!AY191),"",ToxData!AY191)</f>
        <v/>
      </c>
      <c r="T191" s="220" t="str">
        <f>IF(ISBLANK(ToxData!AZ191),"",ToxData!AZ191)</f>
        <v/>
      </c>
      <c r="U191" s="223" t="str">
        <f>IF(ToxData!BQ191="","N","Y")</f>
        <v>N</v>
      </c>
      <c r="V191" s="223">
        <f>ToxData!BV191</f>
        <v>1</v>
      </c>
      <c r="W191" s="223">
        <f>ToxData!BW191</f>
        <v>1</v>
      </c>
      <c r="X191" s="223">
        <f>ToxData!BX191</f>
        <v>1</v>
      </c>
      <c r="Y191" s="223">
        <f>ToxData!BY191</f>
        <v>1</v>
      </c>
    </row>
    <row r="192" spans="1:25" hidden="1">
      <c r="A192" t="str">
        <f>IF(ISBLANK(ToxData!B192),"",ToxData!B192)</f>
        <v>84-66-2</v>
      </c>
      <c r="B192" s="211" t="str">
        <f>IF(ISBLANK(ToxData!C192),"",ToxData!C192)</f>
        <v>Diethylphthalate</v>
      </c>
      <c r="E192" s="218" t="str">
        <f>IF(AND(ISNUMBER(ToxData!$BD192),$U192="N"),ToxData!$BD192/$V192,IF(ISNUMBER(ToxData!$BD192),ToxData!$BD192/ELAFr/$V192,"--"))</f>
        <v>--</v>
      </c>
      <c r="F192" s="209" t="str">
        <f t="shared" si="14"/>
        <v>--</v>
      </c>
      <c r="G192" s="194" t="str">
        <f>IF(ISNUMBER(ToxData!BH192),(ToxData!BH192/$X192),"--")</f>
        <v>--</v>
      </c>
      <c r="H192" s="219" t="str">
        <f t="shared" si="15"/>
        <v>--</v>
      </c>
      <c r="I192" s="209" t="str">
        <f>IF(AND(ISNUMBER(ToxData!$BD192),$U192="N"),ToxData!$BD192*childNRAFc/$W192,IF(ISNUMBER(ToxData!$BD192),ToxData!$BD192*childNRAFc/ELAFnr/$W192,"--"))</f>
        <v>--</v>
      </c>
      <c r="J192" s="209" t="str">
        <f t="shared" si="16"/>
        <v>--</v>
      </c>
      <c r="K192" s="194" t="str">
        <f>IF(ISNUMBER(ToxData!BH192),(ToxData!BH192/$Y192*childNRAFnc),"--")</f>
        <v>--</v>
      </c>
      <c r="L192" s="219" t="str">
        <f t="shared" si="17"/>
        <v>--</v>
      </c>
      <c r="M192" s="209" t="str">
        <f>IF(ISNUMBER(ToxData!$BD192),ToxData!$BD192*workNRAFc/$W192,"--")</f>
        <v>--</v>
      </c>
      <c r="N192" s="209" t="str">
        <f t="shared" si="18"/>
        <v>--</v>
      </c>
      <c r="O192" s="194" t="str">
        <f>IF(ISNUMBER(ToxData!BH192),(ToxData!BH192*workNRAFnc/Y192),"--")</f>
        <v>--</v>
      </c>
      <c r="P192" s="219" t="str">
        <f t="shared" si="19"/>
        <v>--</v>
      </c>
      <c r="Q192" s="262" t="str">
        <f>IF(ISNUMBER('TRV Table 3'!K192),('TRV Table 3'!K192),"--")</f>
        <v>--</v>
      </c>
      <c r="R192" s="263" t="str">
        <f t="shared" si="20"/>
        <v>--</v>
      </c>
      <c r="S192" s="220" t="str">
        <f>IF(ISBLANK(ToxData!AY192),"",ToxData!AY192)</f>
        <v/>
      </c>
      <c r="T192" s="220" t="str">
        <f>IF(ISBLANK(ToxData!AZ192),"",ToxData!AZ192)</f>
        <v/>
      </c>
      <c r="U192" s="223" t="str">
        <f>IF(ToxData!BQ192="","N","Y")</f>
        <v>N</v>
      </c>
      <c r="V192" s="223">
        <f>ToxData!BV192</f>
        <v>1</v>
      </c>
      <c r="W192" s="223">
        <f>ToxData!BW192</f>
        <v>1</v>
      </c>
      <c r="X192" s="223">
        <f>ToxData!BX192</f>
        <v>1</v>
      </c>
      <c r="Y192" s="223">
        <f>ToxData!BY192</f>
        <v>1</v>
      </c>
    </row>
    <row r="193" spans="1:25" hidden="1">
      <c r="A193" t="str">
        <f>IF(ISBLANK(ToxData!B193),"",ToxData!B193)</f>
        <v>64-67-5</v>
      </c>
      <c r="B193" s="211" t="str">
        <f>IF(ISBLANK(ToxData!C193),"",ToxData!C193)</f>
        <v>Diethyl sulfate</v>
      </c>
      <c r="E193" s="218" t="str">
        <f>IF(AND(ISNUMBER(ToxData!$BD193),$U193="N"),ToxData!$BD193/$V193,IF(ISNUMBER(ToxData!$BD193),ToxData!$BD193/ELAFr/$V193,"--"))</f>
        <v>--</v>
      </c>
      <c r="F193" s="209" t="str">
        <f t="shared" si="14"/>
        <v>--</v>
      </c>
      <c r="G193" s="194" t="str">
        <f>IF(ISNUMBER(ToxData!BH193),(ToxData!BH193/$X193),"--")</f>
        <v>--</v>
      </c>
      <c r="H193" s="219" t="str">
        <f t="shared" si="15"/>
        <v>--</v>
      </c>
      <c r="I193" s="209" t="str">
        <f>IF(AND(ISNUMBER(ToxData!$BD193),$U193="N"),ToxData!$BD193*childNRAFc/$W193,IF(ISNUMBER(ToxData!$BD193),ToxData!$BD193*childNRAFc/ELAFnr/$W193,"--"))</f>
        <v>--</v>
      </c>
      <c r="J193" s="209" t="str">
        <f t="shared" si="16"/>
        <v>--</v>
      </c>
      <c r="K193" s="194" t="str">
        <f>IF(ISNUMBER(ToxData!BH193),(ToxData!BH193/$Y193*childNRAFnc),"--")</f>
        <v>--</v>
      </c>
      <c r="L193" s="219" t="str">
        <f t="shared" si="17"/>
        <v>--</v>
      </c>
      <c r="M193" s="209" t="str">
        <f>IF(ISNUMBER(ToxData!$BD193),ToxData!$BD193*workNRAFc/$W193,"--")</f>
        <v>--</v>
      </c>
      <c r="N193" s="209" t="str">
        <f t="shared" si="18"/>
        <v>--</v>
      </c>
      <c r="O193" s="194" t="str">
        <f>IF(ISNUMBER(ToxData!BH193),(ToxData!BH193*workNRAFnc/Y193),"--")</f>
        <v>--</v>
      </c>
      <c r="P193" s="219" t="str">
        <f t="shared" si="19"/>
        <v>--</v>
      </c>
      <c r="Q193" s="262" t="str">
        <f>IF(ISNUMBER('TRV Table 3'!K193),('TRV Table 3'!K193),"--")</f>
        <v>--</v>
      </c>
      <c r="R193" s="263" t="str">
        <f t="shared" si="20"/>
        <v>--</v>
      </c>
      <c r="S193" s="220" t="str">
        <f>IF(ISBLANK(ToxData!AY193),"",ToxData!AY193)</f>
        <v/>
      </c>
      <c r="T193" s="220" t="str">
        <f>IF(ISBLANK(ToxData!AZ193),"",ToxData!AZ193)</f>
        <v/>
      </c>
      <c r="U193" s="223" t="str">
        <f>IF(ToxData!BQ193="","N","Y")</f>
        <v>N</v>
      </c>
      <c r="V193" s="223">
        <f>ToxData!BV193</f>
        <v>1</v>
      </c>
      <c r="W193" s="223">
        <f>ToxData!BW193</f>
        <v>1</v>
      </c>
      <c r="X193" s="223">
        <f>ToxData!BX193</f>
        <v>1</v>
      </c>
      <c r="Y193" s="223">
        <f>ToxData!BY193</f>
        <v>1</v>
      </c>
    </row>
    <row r="194" spans="1:25" hidden="1">
      <c r="A194" t="str">
        <f>IF(ISBLANK(ToxData!B194),"",ToxData!B194)</f>
        <v>134-62-3</v>
      </c>
      <c r="B194" s="211" t="str">
        <f>IF(ISBLANK(ToxData!C194),"",ToxData!C194)</f>
        <v>Diethyltoluamide, N,N- (DEET)</v>
      </c>
      <c r="E194" s="218" t="str">
        <f>IF(AND(ISNUMBER(ToxData!$BD194),$U194="N"),ToxData!$BD194/$V194,IF(ISNUMBER(ToxData!$BD194),ToxData!$BD194/ELAFr/$V194,"--"))</f>
        <v>--</v>
      </c>
      <c r="F194" s="209" t="str">
        <f t="shared" si="14"/>
        <v>--</v>
      </c>
      <c r="G194" s="194" t="str">
        <f>IF(ISNUMBER(ToxData!BH194),(ToxData!BH194/$X194),"--")</f>
        <v>--</v>
      </c>
      <c r="H194" s="219" t="str">
        <f t="shared" si="15"/>
        <v>--</v>
      </c>
      <c r="I194" s="209" t="str">
        <f>IF(AND(ISNUMBER(ToxData!$BD194),$U194="N"),ToxData!$BD194*childNRAFc/$W194,IF(ISNUMBER(ToxData!$BD194),ToxData!$BD194*childNRAFc/ELAFnr/$W194,"--"))</f>
        <v>--</v>
      </c>
      <c r="J194" s="209" t="str">
        <f t="shared" si="16"/>
        <v>--</v>
      </c>
      <c r="K194" s="194" t="str">
        <f>IF(ISNUMBER(ToxData!BH194),(ToxData!BH194/$Y194*childNRAFnc),"--")</f>
        <v>--</v>
      </c>
      <c r="L194" s="219" t="str">
        <f t="shared" si="17"/>
        <v>--</v>
      </c>
      <c r="M194" s="209" t="str">
        <f>IF(ISNUMBER(ToxData!$BD194),ToxData!$BD194*workNRAFc/$W194,"--")</f>
        <v>--</v>
      </c>
      <c r="N194" s="209" t="str">
        <f t="shared" si="18"/>
        <v>--</v>
      </c>
      <c r="O194" s="194" t="str">
        <f>IF(ISNUMBER(ToxData!BH194),(ToxData!BH194*workNRAFnc/Y194),"--")</f>
        <v>--</v>
      </c>
      <c r="P194" s="219" t="str">
        <f t="shared" si="19"/>
        <v>--</v>
      </c>
      <c r="Q194" s="262" t="str">
        <f>IF(ISNUMBER('TRV Table 3'!K194),('TRV Table 3'!K194),"--")</f>
        <v>--</v>
      </c>
      <c r="R194" s="263" t="str">
        <f t="shared" si="20"/>
        <v>--</v>
      </c>
      <c r="S194" s="220" t="str">
        <f>IF(ISBLANK(ToxData!AY194),"",ToxData!AY194)</f>
        <v/>
      </c>
      <c r="T194" s="220" t="str">
        <f>IF(ISBLANK(ToxData!AZ194),"",ToxData!AZ194)</f>
        <v/>
      </c>
      <c r="U194" s="223" t="str">
        <f>IF(ToxData!BQ194="","N","Y")</f>
        <v>N</v>
      </c>
      <c r="V194" s="223">
        <f>ToxData!BV194</f>
        <v>1</v>
      </c>
      <c r="W194" s="223">
        <f>ToxData!BW194</f>
        <v>1</v>
      </c>
      <c r="X194" s="223">
        <f>ToxData!BX194</f>
        <v>1</v>
      </c>
      <c r="Y194" s="223">
        <f>ToxData!BY194</f>
        <v>1</v>
      </c>
    </row>
    <row r="195" spans="1:25">
      <c r="A195" t="str">
        <f>IF(ISBLANK(ToxData!B195),"",ToxData!B195)</f>
        <v>75-37-6</v>
      </c>
      <c r="B195" s="211" t="str">
        <f>IF(ISBLANK(ToxData!C195),"",ToxData!C195)</f>
        <v>1,1-Difluoroethane</v>
      </c>
      <c r="D195" s="61" t="str">
        <f>IF(ToxData!D195="","--",ToxData!D195)</f>
        <v>HI5</v>
      </c>
      <c r="E195" s="218" t="str">
        <f>IF(AND(ISNUMBER(ToxData!$BD195),$U195="N"),ToxData!$BD195/$V195,IF(ISNUMBER(ToxData!$BD195),ToxData!$BD195/ELAFr/$V195,"--"))</f>
        <v>--</v>
      </c>
      <c r="F195" s="209" t="str">
        <f t="shared" si="14"/>
        <v>--</v>
      </c>
      <c r="G195" s="194">
        <f>IF(ISNUMBER(ToxData!BH195),(ToxData!BH195/$X195),"--")</f>
        <v>40000</v>
      </c>
      <c r="H195" s="219">
        <f t="shared" si="15"/>
        <v>40000</v>
      </c>
      <c r="I195" s="209" t="str">
        <f>IF(AND(ISNUMBER(ToxData!$BD195),$U195="N"),ToxData!$BD195*childNRAFc/$W195,IF(ISNUMBER(ToxData!$BD195),ToxData!$BD195*childNRAFc/ELAFnr/$W195,"--"))</f>
        <v>--</v>
      </c>
      <c r="J195" s="209" t="str">
        <f t="shared" si="16"/>
        <v>--</v>
      </c>
      <c r="K195" s="194">
        <f>IF(ISNUMBER(ToxData!BH195),(ToxData!BH195/$Y195*childNRAFnc),"--")</f>
        <v>176000</v>
      </c>
      <c r="L195" s="219">
        <f t="shared" si="17"/>
        <v>180000</v>
      </c>
      <c r="M195" s="209" t="str">
        <f>IF(ISNUMBER(ToxData!$BD195),ToxData!$BD195*workNRAFc/$W195,"--")</f>
        <v>--</v>
      </c>
      <c r="N195" s="209" t="str">
        <f t="shared" si="18"/>
        <v>--</v>
      </c>
      <c r="O195" s="194">
        <f>IF(ISNUMBER(ToxData!BH195),(ToxData!BH195*workNRAFnc/Y195),"--")</f>
        <v>176000</v>
      </c>
      <c r="P195" s="219">
        <f t="shared" si="19"/>
        <v>180000</v>
      </c>
      <c r="Q195" s="262" t="str">
        <f>IF(ISNUMBER('TRV Table 3'!K195),('TRV Table 3'!K195),"--")</f>
        <v>--</v>
      </c>
      <c r="R195" s="263" t="str">
        <f t="shared" si="20"/>
        <v>--</v>
      </c>
      <c r="S195" s="220">
        <f>IF(ISBLANK(ToxData!AY195),"",ToxData!AY195)</f>
        <v>1</v>
      </c>
      <c r="T195" s="220">
        <f>IF(ISBLANK(ToxData!AZ195),"",ToxData!AZ195)</f>
        <v>1</v>
      </c>
      <c r="U195" s="223" t="str">
        <f>IF(ToxData!BQ195="","N","Y")</f>
        <v>N</v>
      </c>
      <c r="V195" s="223">
        <f>ToxData!BV195</f>
        <v>1</v>
      </c>
      <c r="W195" s="223">
        <f>ToxData!BW195</f>
        <v>1</v>
      </c>
      <c r="X195" s="223">
        <f>ToxData!BX195</f>
        <v>1</v>
      </c>
      <c r="Y195" s="223">
        <f>ToxData!BY195</f>
        <v>1</v>
      </c>
    </row>
    <row r="196" spans="1:25" hidden="1">
      <c r="A196" t="str">
        <f>IF(ISBLANK(ToxData!B196),"",ToxData!B196)</f>
        <v>101-90-6</v>
      </c>
      <c r="B196" s="211" t="str">
        <f>IF(ISBLANK(ToxData!C196),"",ToxData!C196)</f>
        <v>Diglycidyl Resorcinol Ether</v>
      </c>
      <c r="E196" s="218" t="str">
        <f>IF(AND(ISNUMBER(ToxData!$BD196),$U196="N"),ToxData!$BD196/$V196,IF(ISNUMBER(ToxData!$BD196),ToxData!$BD196/ELAFr/$V196,"--"))</f>
        <v>--</v>
      </c>
      <c r="F196" s="209" t="str">
        <f t="shared" si="14"/>
        <v>--</v>
      </c>
      <c r="G196" s="194" t="str">
        <f>IF(ISNUMBER(ToxData!BH196),(ToxData!BH196/$X196),"--")</f>
        <v>--</v>
      </c>
      <c r="H196" s="219" t="str">
        <f t="shared" si="15"/>
        <v>--</v>
      </c>
      <c r="I196" s="209" t="str">
        <f>IF(AND(ISNUMBER(ToxData!$BD196),$U196="N"),ToxData!$BD196*childNRAFc/$W196,IF(ISNUMBER(ToxData!$BD196),ToxData!$BD196*childNRAFc/ELAFnr/$W196,"--"))</f>
        <v>--</v>
      </c>
      <c r="J196" s="209" t="str">
        <f t="shared" si="16"/>
        <v>--</v>
      </c>
      <c r="K196" s="194" t="str">
        <f>IF(ISNUMBER(ToxData!BH196),(ToxData!BH196/$Y196*childNRAFnc),"--")</f>
        <v>--</v>
      </c>
      <c r="L196" s="219" t="str">
        <f t="shared" si="17"/>
        <v>--</v>
      </c>
      <c r="M196" s="209" t="str">
        <f>IF(ISNUMBER(ToxData!$BD196),ToxData!$BD196*workNRAFc/$W196,"--")</f>
        <v>--</v>
      </c>
      <c r="N196" s="209" t="str">
        <f t="shared" si="18"/>
        <v>--</v>
      </c>
      <c r="O196" s="194" t="str">
        <f>IF(ISNUMBER(ToxData!BH196),(ToxData!BH196*workNRAFnc/Y196),"--")</f>
        <v>--</v>
      </c>
      <c r="P196" s="219" t="str">
        <f t="shared" si="19"/>
        <v>--</v>
      </c>
      <c r="Q196" s="262" t="str">
        <f>IF(ISNUMBER('TRV Table 3'!K196),('TRV Table 3'!K196),"--")</f>
        <v>--</v>
      </c>
      <c r="R196" s="263" t="str">
        <f t="shared" si="20"/>
        <v>--</v>
      </c>
      <c r="S196" s="220" t="str">
        <f>IF(ISBLANK(ToxData!AY196),"",ToxData!AY196)</f>
        <v/>
      </c>
      <c r="T196" s="220" t="str">
        <f>IF(ISBLANK(ToxData!AZ196),"",ToxData!AZ196)</f>
        <v/>
      </c>
      <c r="U196" s="223" t="str">
        <f>IF(ToxData!BQ196="","N","Y")</f>
        <v>N</v>
      </c>
      <c r="V196" s="223">
        <f>ToxData!BV196</f>
        <v>1</v>
      </c>
      <c r="W196" s="223">
        <f>ToxData!BW196</f>
        <v>1</v>
      </c>
      <c r="X196" s="223">
        <f>ToxData!BX196</f>
        <v>1</v>
      </c>
      <c r="Y196" s="223">
        <f>ToxData!BY196</f>
        <v>1</v>
      </c>
    </row>
    <row r="197" spans="1:25" hidden="1">
      <c r="A197" t="str">
        <f>IF(ISBLANK(ToxData!B197),"",ToxData!B197)</f>
        <v>94-58-6</v>
      </c>
      <c r="B197" s="211" t="str">
        <f>IF(ISBLANK(ToxData!C197),"",ToxData!C197)</f>
        <v>Dihydrosafrole</v>
      </c>
      <c r="E197" s="218" t="str">
        <f>IF(AND(ISNUMBER(ToxData!$BD197),$U197="N"),ToxData!$BD197/$V197,IF(ISNUMBER(ToxData!$BD197),ToxData!$BD197/ELAFr/$V197,"--"))</f>
        <v>--</v>
      </c>
      <c r="F197" s="209" t="str">
        <f t="shared" si="14"/>
        <v>--</v>
      </c>
      <c r="G197" s="194" t="str">
        <f>IF(ISNUMBER(ToxData!BH197),(ToxData!BH197/$X197),"--")</f>
        <v>--</v>
      </c>
      <c r="H197" s="219" t="str">
        <f t="shared" si="15"/>
        <v>--</v>
      </c>
      <c r="I197" s="209" t="str">
        <f>IF(AND(ISNUMBER(ToxData!$BD197),$U197="N"),ToxData!$BD197*childNRAFc/$W197,IF(ISNUMBER(ToxData!$BD197),ToxData!$BD197*childNRAFc/ELAFnr/$W197,"--"))</f>
        <v>--</v>
      </c>
      <c r="J197" s="209" t="str">
        <f t="shared" si="16"/>
        <v>--</v>
      </c>
      <c r="K197" s="194" t="str">
        <f>IF(ISNUMBER(ToxData!BH197),(ToxData!BH197/$Y197*childNRAFnc),"--")</f>
        <v>--</v>
      </c>
      <c r="L197" s="219" t="str">
        <f t="shared" si="17"/>
        <v>--</v>
      </c>
      <c r="M197" s="209" t="str">
        <f>IF(ISNUMBER(ToxData!$BD197),ToxData!$BD197*workNRAFc/$W197,"--")</f>
        <v>--</v>
      </c>
      <c r="N197" s="209" t="str">
        <f t="shared" si="18"/>
        <v>--</v>
      </c>
      <c r="O197" s="194" t="str">
        <f>IF(ISNUMBER(ToxData!BH197),(ToxData!BH197*workNRAFnc/Y197),"--")</f>
        <v>--</v>
      </c>
      <c r="P197" s="219" t="str">
        <f t="shared" si="19"/>
        <v>--</v>
      </c>
      <c r="Q197" s="262" t="str">
        <f>IF(ISNUMBER('TRV Table 3'!K197),('TRV Table 3'!K197),"--")</f>
        <v>--</v>
      </c>
      <c r="R197" s="263" t="str">
        <f t="shared" si="20"/>
        <v>--</v>
      </c>
      <c r="S197" s="220" t="str">
        <f>IF(ISBLANK(ToxData!AY197),"",ToxData!AY197)</f>
        <v/>
      </c>
      <c r="T197" s="220" t="str">
        <f>IF(ISBLANK(ToxData!AZ197),"",ToxData!AZ197)</f>
        <v/>
      </c>
      <c r="U197" s="223" t="str">
        <f>IF(ToxData!BQ197="","N","Y")</f>
        <v>N</v>
      </c>
      <c r="V197" s="223">
        <f>ToxData!BV197</f>
        <v>1</v>
      </c>
      <c r="W197" s="223">
        <f>ToxData!BW197</f>
        <v>1</v>
      </c>
      <c r="X197" s="223">
        <f>ToxData!BX197</f>
        <v>1</v>
      </c>
      <c r="Y197" s="223">
        <f>ToxData!BY197</f>
        <v>1</v>
      </c>
    </row>
    <row r="198" spans="1:25" hidden="1">
      <c r="A198" t="str">
        <f>IF(ISBLANK(ToxData!B198),"",ToxData!B198)</f>
        <v>119-90-4</v>
      </c>
      <c r="B198" s="211" t="str">
        <f>IF(ISBLANK(ToxData!C198),"",ToxData!C198)</f>
        <v>3,3'-Dimethoxybenzidine</v>
      </c>
      <c r="E198" s="218" t="str">
        <f>IF(AND(ISNUMBER(ToxData!$BD198),$U198="N"),ToxData!$BD198/$V198,IF(ISNUMBER(ToxData!$BD198),ToxData!$BD198/ELAFr/$V198,"--"))</f>
        <v>--</v>
      </c>
      <c r="F198" s="209" t="str">
        <f t="shared" si="14"/>
        <v>--</v>
      </c>
      <c r="G198" s="194" t="str">
        <f>IF(ISNUMBER(ToxData!BH198),(ToxData!BH198/$X198),"--")</f>
        <v>--</v>
      </c>
      <c r="H198" s="219" t="str">
        <f t="shared" si="15"/>
        <v>--</v>
      </c>
      <c r="I198" s="209" t="str">
        <f>IF(AND(ISNUMBER(ToxData!$BD198),$U198="N"),ToxData!$BD198*childNRAFc/$W198,IF(ISNUMBER(ToxData!$BD198),ToxData!$BD198*childNRAFc/ELAFnr/$W198,"--"))</f>
        <v>--</v>
      </c>
      <c r="J198" s="209" t="str">
        <f t="shared" si="16"/>
        <v>--</v>
      </c>
      <c r="K198" s="194" t="str">
        <f>IF(ISNUMBER(ToxData!BH198),(ToxData!BH198/$Y198*childNRAFnc),"--")</f>
        <v>--</v>
      </c>
      <c r="L198" s="219" t="str">
        <f t="shared" si="17"/>
        <v>--</v>
      </c>
      <c r="M198" s="209" t="str">
        <f>IF(ISNUMBER(ToxData!$BD198),ToxData!$BD198*workNRAFc/$W198,"--")</f>
        <v>--</v>
      </c>
      <c r="N198" s="209" t="str">
        <f t="shared" si="18"/>
        <v>--</v>
      </c>
      <c r="O198" s="194" t="str">
        <f>IF(ISNUMBER(ToxData!BH198),(ToxData!BH198*workNRAFnc/Y198),"--")</f>
        <v>--</v>
      </c>
      <c r="P198" s="219" t="str">
        <f t="shared" si="19"/>
        <v>--</v>
      </c>
      <c r="Q198" s="262" t="str">
        <f>IF(ISNUMBER('TRV Table 3'!K198),('TRV Table 3'!K198),"--")</f>
        <v>--</v>
      </c>
      <c r="R198" s="263" t="str">
        <f t="shared" si="20"/>
        <v>--</v>
      </c>
      <c r="S198" s="220" t="str">
        <f>IF(ISBLANK(ToxData!AY198),"",ToxData!AY198)</f>
        <v/>
      </c>
      <c r="T198" s="220" t="str">
        <f>IF(ISBLANK(ToxData!AZ198),"",ToxData!AZ198)</f>
        <v/>
      </c>
      <c r="U198" s="223" t="str">
        <f>IF(ToxData!BQ198="","N","Y")</f>
        <v>N</v>
      </c>
      <c r="V198" s="223">
        <f>ToxData!BV198</f>
        <v>1</v>
      </c>
      <c r="W198" s="223">
        <f>ToxData!BW198</f>
        <v>1</v>
      </c>
      <c r="X198" s="223">
        <f>ToxData!BX198</f>
        <v>1</v>
      </c>
      <c r="Y198" s="223">
        <f>ToxData!BY198</f>
        <v>1</v>
      </c>
    </row>
    <row r="199" spans="1:25">
      <c r="A199" t="str">
        <f>IF(ISBLANK(ToxData!B199),"",ToxData!B199)</f>
        <v>60-11-7</v>
      </c>
      <c r="B199" s="211" t="str">
        <f>IF(ISBLANK(ToxData!C199),"",ToxData!C199)</f>
        <v>4-Dimethylaminoazobenzene</v>
      </c>
      <c r="D199" s="61" t="str">
        <f>IF(ToxData!D199="","--",ToxData!D199)</f>
        <v>--</v>
      </c>
      <c r="E199" s="218">
        <f>IF(AND(ISNUMBER(ToxData!$BD199),$U199="N"),ToxData!$BD199/$V199,IF(ISNUMBER(ToxData!$BD199),ToxData!$BD199/ELAFr/$V199,"--"))</f>
        <v>7.6923076923076923E-4</v>
      </c>
      <c r="F199" s="209">
        <f t="shared" si="14"/>
        <v>7.6999999999999996E-4</v>
      </c>
      <c r="G199" s="194" t="str">
        <f>IF(ISNUMBER(ToxData!BH199),(ToxData!BH199/$X199),"--")</f>
        <v>--</v>
      </c>
      <c r="H199" s="219" t="str">
        <f t="shared" si="15"/>
        <v>--</v>
      </c>
      <c r="I199" s="209">
        <f>IF(AND(ISNUMBER(ToxData!$BD199),$U199="N"),ToxData!$BD199*childNRAFc/$W199,IF(ISNUMBER(ToxData!$BD199),ToxData!$BD199*childNRAFc/ELAFnr/$W199,"--"))</f>
        <v>0.02</v>
      </c>
      <c r="J199" s="209">
        <f t="shared" si="16"/>
        <v>0.02</v>
      </c>
      <c r="K199" s="194" t="str">
        <f>IF(ISNUMBER(ToxData!BH199),(ToxData!BH199/$Y199*childNRAFnc),"--")</f>
        <v>--</v>
      </c>
      <c r="L199" s="219" t="str">
        <f t="shared" si="17"/>
        <v>--</v>
      </c>
      <c r="M199" s="209">
        <f>IF(ISNUMBER(ToxData!$BD199),ToxData!$BD199*workNRAFc/$W199,"--")</f>
        <v>9.2307692307692299E-3</v>
      </c>
      <c r="N199" s="209">
        <f t="shared" si="18"/>
        <v>9.1999999999999998E-3</v>
      </c>
      <c r="O199" s="194" t="str">
        <f>IF(ISNUMBER(ToxData!BH199),(ToxData!BH199*workNRAFnc/Y199),"--")</f>
        <v>--</v>
      </c>
      <c r="P199" s="219" t="str">
        <f t="shared" si="19"/>
        <v>--</v>
      </c>
      <c r="Q199" s="262" t="str">
        <f>IF(ISNUMBER('TRV Table 3'!K199),('TRV Table 3'!K199),"--")</f>
        <v>--</v>
      </c>
      <c r="R199" s="263" t="str">
        <f t="shared" si="20"/>
        <v>--</v>
      </c>
      <c r="S199" s="220">
        <f>IF(ISBLANK(ToxData!AY199),"",ToxData!AY199)</f>
        <v>1</v>
      </c>
      <c r="T199" s="220">
        <f>IF(ISBLANK(ToxData!AZ199),"",ToxData!AZ199)</f>
        <v>1</v>
      </c>
      <c r="U199" s="223" t="str">
        <f>IF(ToxData!BQ199="","N","Y")</f>
        <v>N</v>
      </c>
      <c r="V199" s="223">
        <f>ToxData!BV199</f>
        <v>1</v>
      </c>
      <c r="W199" s="223">
        <f>ToxData!BW199</f>
        <v>1</v>
      </c>
      <c r="X199" s="223">
        <f>ToxData!BX199</f>
        <v>1</v>
      </c>
      <c r="Y199" s="223">
        <f>ToxData!BY199</f>
        <v>1</v>
      </c>
    </row>
    <row r="200" spans="1:25" hidden="1">
      <c r="A200" t="str">
        <f>IF(ISBLANK(ToxData!B200),"",ToxData!B200)</f>
        <v>121-69-7</v>
      </c>
      <c r="B200" s="211" t="str">
        <f>IF(ISBLANK(ToxData!C200),"",ToxData!C200)</f>
        <v>N,N-Dimethylaniline</v>
      </c>
      <c r="E200" s="218" t="str">
        <f>IF(AND(ISNUMBER(ToxData!$BD200),$U200="N"),ToxData!$BD200/$V200,IF(ISNUMBER(ToxData!$BD200),ToxData!$BD200/ELAFr/$V200,"--"))</f>
        <v>--</v>
      </c>
      <c r="F200" s="209" t="str">
        <f t="shared" ref="F200:F263" si="21">IF(E200="--","--",ROUND(E200,2-(1+INT(LOG10(ABS(E200))))))</f>
        <v>--</v>
      </c>
      <c r="G200" s="194" t="str">
        <f>IF(ISNUMBER(ToxData!BH200),(ToxData!BH200/$X200),"--")</f>
        <v>--</v>
      </c>
      <c r="H200" s="219" t="str">
        <f t="shared" ref="H200:H263" si="22">IF(G200="--","--",ROUND(G200,2-(1+INT(LOG10(ABS(G200))))))</f>
        <v>--</v>
      </c>
      <c r="I200" s="209" t="str">
        <f>IF(AND(ISNUMBER(ToxData!$BD200),$U200="N"),ToxData!$BD200*childNRAFc/$W200,IF(ISNUMBER(ToxData!$BD200),ToxData!$BD200*childNRAFc/ELAFnr/$W200,"--"))</f>
        <v>--</v>
      </c>
      <c r="J200" s="209" t="str">
        <f t="shared" ref="J200:J263" si="23">IF(I200="--","--",ROUND(I200,2-(1+INT(LOG10(ABS(I200))))))</f>
        <v>--</v>
      </c>
      <c r="K200" s="194" t="str">
        <f>IF(ISNUMBER(ToxData!BH200),(ToxData!BH200/$Y200*childNRAFnc),"--")</f>
        <v>--</v>
      </c>
      <c r="L200" s="219" t="str">
        <f t="shared" ref="L200:L263" si="24">IF(K200="--","--",ROUND(K200,2-(1+INT(LOG10(ABS(K200))))))</f>
        <v>--</v>
      </c>
      <c r="M200" s="209" t="str">
        <f>IF(ISNUMBER(ToxData!$BD200),ToxData!$BD200*workNRAFc/$W200,"--")</f>
        <v>--</v>
      </c>
      <c r="N200" s="209" t="str">
        <f t="shared" ref="N200:N263" si="25">IF(M200="--","--",ROUND(M200,2-(1+INT(LOG10(ABS(M200))))))</f>
        <v>--</v>
      </c>
      <c r="O200" s="194" t="str">
        <f>IF(ISNUMBER(ToxData!BH200),(ToxData!BH200*workNRAFnc/Y200),"--")</f>
        <v>--</v>
      </c>
      <c r="P200" s="219" t="str">
        <f t="shared" ref="P200:P263" si="26">IF(O200="--","--",ROUND(O200,2-(1+INT(LOG10(ABS(O200))))))</f>
        <v>--</v>
      </c>
      <c r="Q200" s="262" t="str">
        <f>IF(ISNUMBER('TRV Table 3'!K200),('TRV Table 3'!K200),"--")</f>
        <v>--</v>
      </c>
      <c r="R200" s="263" t="str">
        <f t="shared" ref="R200:R263" si="27">IF(Q200="--","--",ROUND(Q200,2-(1+INT(LOG10(ABS(Q200))))))</f>
        <v>--</v>
      </c>
      <c r="S200" s="220" t="str">
        <f>IF(ISBLANK(ToxData!AY200),"",ToxData!AY200)</f>
        <v/>
      </c>
      <c r="T200" s="220" t="str">
        <f>IF(ISBLANK(ToxData!AZ200),"",ToxData!AZ200)</f>
        <v/>
      </c>
      <c r="U200" s="223" t="str">
        <f>IF(ToxData!BQ200="","N","Y")</f>
        <v>N</v>
      </c>
      <c r="V200" s="223">
        <f>ToxData!BV200</f>
        <v>1</v>
      </c>
      <c r="W200" s="223">
        <f>ToxData!BW200</f>
        <v>1</v>
      </c>
      <c r="X200" s="223">
        <f>ToxData!BX200</f>
        <v>1</v>
      </c>
      <c r="Y200" s="223">
        <f>ToxData!BY200</f>
        <v>1</v>
      </c>
    </row>
    <row r="201" spans="1:25" hidden="1">
      <c r="A201" t="str">
        <f>IF(ISBLANK(ToxData!B201),"",ToxData!B201)</f>
        <v>119-93-7</v>
      </c>
      <c r="B201" s="211" t="str">
        <f>IF(ISBLANK(ToxData!C201),"",ToxData!C201)</f>
        <v>3,3'-Dimethylbenzidine (o-Tolidine)</v>
      </c>
      <c r="E201" s="218" t="str">
        <f>IF(AND(ISNUMBER(ToxData!$BD201),$U201="N"),ToxData!$BD201/$V201,IF(ISNUMBER(ToxData!$BD201),ToxData!$BD201/ELAFr/$V201,"--"))</f>
        <v>--</v>
      </c>
      <c r="F201" s="209" t="str">
        <f t="shared" si="21"/>
        <v>--</v>
      </c>
      <c r="G201" s="194" t="str">
        <f>IF(ISNUMBER(ToxData!BH201),(ToxData!BH201/$X201),"--")</f>
        <v>--</v>
      </c>
      <c r="H201" s="219" t="str">
        <f t="shared" si="22"/>
        <v>--</v>
      </c>
      <c r="I201" s="209" t="str">
        <f>IF(AND(ISNUMBER(ToxData!$BD201),$U201="N"),ToxData!$BD201*childNRAFc/$W201,IF(ISNUMBER(ToxData!$BD201),ToxData!$BD201*childNRAFc/ELAFnr/$W201,"--"))</f>
        <v>--</v>
      </c>
      <c r="J201" s="209" t="str">
        <f t="shared" si="23"/>
        <v>--</v>
      </c>
      <c r="K201" s="194" t="str">
        <f>IF(ISNUMBER(ToxData!BH201),(ToxData!BH201/$Y201*childNRAFnc),"--")</f>
        <v>--</v>
      </c>
      <c r="L201" s="219" t="str">
        <f t="shared" si="24"/>
        <v>--</v>
      </c>
      <c r="M201" s="209" t="str">
        <f>IF(ISNUMBER(ToxData!$BD201),ToxData!$BD201*workNRAFc/$W201,"--")</f>
        <v>--</v>
      </c>
      <c r="N201" s="209" t="str">
        <f t="shared" si="25"/>
        <v>--</v>
      </c>
      <c r="O201" s="194" t="str">
        <f>IF(ISNUMBER(ToxData!BH201),(ToxData!BH201*workNRAFnc/Y201),"--")</f>
        <v>--</v>
      </c>
      <c r="P201" s="219" t="str">
        <f t="shared" si="26"/>
        <v>--</v>
      </c>
      <c r="Q201" s="262" t="str">
        <f>IF(ISNUMBER('TRV Table 3'!K201),('TRV Table 3'!K201),"--")</f>
        <v>--</v>
      </c>
      <c r="R201" s="263" t="str">
        <f t="shared" si="27"/>
        <v>--</v>
      </c>
      <c r="S201" s="220" t="str">
        <f>IF(ISBLANK(ToxData!AY201),"",ToxData!AY201)</f>
        <v/>
      </c>
      <c r="T201" s="220" t="str">
        <f>IF(ISBLANK(ToxData!AZ201),"",ToxData!AZ201)</f>
        <v/>
      </c>
      <c r="U201" s="223" t="str">
        <f>IF(ToxData!BQ201="","N","Y")</f>
        <v>N</v>
      </c>
      <c r="V201" s="223">
        <f>ToxData!BV201</f>
        <v>1</v>
      </c>
      <c r="W201" s="223">
        <f>ToxData!BW201</f>
        <v>1</v>
      </c>
      <c r="X201" s="223">
        <f>ToxData!BX201</f>
        <v>1</v>
      </c>
      <c r="Y201" s="223">
        <f>ToxData!BY201</f>
        <v>1</v>
      </c>
    </row>
    <row r="202" spans="1:25" hidden="1">
      <c r="A202" t="str">
        <f>IF(ISBLANK(ToxData!B202),"",ToxData!B202)</f>
        <v>79-44-7</v>
      </c>
      <c r="B202" s="211" t="str">
        <f>IF(ISBLANK(ToxData!C202),"",ToxData!C202)</f>
        <v>Dimethyl carbamoyl chloride</v>
      </c>
      <c r="E202" s="218" t="str">
        <f>IF(AND(ISNUMBER(ToxData!$BD202),$U202="N"),ToxData!$BD202/$V202,IF(ISNUMBER(ToxData!$BD202),ToxData!$BD202/ELAFr/$V202,"--"))</f>
        <v>--</v>
      </c>
      <c r="F202" s="209" t="str">
        <f t="shared" si="21"/>
        <v>--</v>
      </c>
      <c r="G202" s="194" t="str">
        <f>IF(ISNUMBER(ToxData!BH202),(ToxData!BH202/$X202),"--")</f>
        <v>--</v>
      </c>
      <c r="H202" s="219" t="str">
        <f t="shared" si="22"/>
        <v>--</v>
      </c>
      <c r="I202" s="209" t="str">
        <f>IF(AND(ISNUMBER(ToxData!$BD202),$U202="N"),ToxData!$BD202*childNRAFc/$W202,IF(ISNUMBER(ToxData!$BD202),ToxData!$BD202*childNRAFc/ELAFnr/$W202,"--"))</f>
        <v>--</v>
      </c>
      <c r="J202" s="209" t="str">
        <f t="shared" si="23"/>
        <v>--</v>
      </c>
      <c r="K202" s="194" t="str">
        <f>IF(ISNUMBER(ToxData!BH202),(ToxData!BH202/$Y202*childNRAFnc),"--")</f>
        <v>--</v>
      </c>
      <c r="L202" s="219" t="str">
        <f t="shared" si="24"/>
        <v>--</v>
      </c>
      <c r="M202" s="209" t="str">
        <f>IF(ISNUMBER(ToxData!$BD202),ToxData!$BD202*workNRAFc/$W202,"--")</f>
        <v>--</v>
      </c>
      <c r="N202" s="209" t="str">
        <f t="shared" si="25"/>
        <v>--</v>
      </c>
      <c r="O202" s="194" t="str">
        <f>IF(ISNUMBER(ToxData!BH202),(ToxData!BH202*workNRAFnc/Y202),"--")</f>
        <v>--</v>
      </c>
      <c r="P202" s="219" t="str">
        <f t="shared" si="26"/>
        <v>--</v>
      </c>
      <c r="Q202" s="262" t="str">
        <f>IF(ISNUMBER('TRV Table 3'!K202),('TRV Table 3'!K202),"--")</f>
        <v>--</v>
      </c>
      <c r="R202" s="263" t="str">
        <f t="shared" si="27"/>
        <v>--</v>
      </c>
      <c r="S202" s="220" t="str">
        <f>IF(ISBLANK(ToxData!AY202),"",ToxData!AY202)</f>
        <v/>
      </c>
      <c r="T202" s="220" t="str">
        <f>IF(ISBLANK(ToxData!AZ202),"",ToxData!AZ202)</f>
        <v/>
      </c>
      <c r="U202" s="223" t="str">
        <f>IF(ToxData!BQ202="","N","Y")</f>
        <v>N</v>
      </c>
      <c r="V202" s="223">
        <f>ToxData!BV202</f>
        <v>1</v>
      </c>
      <c r="W202" s="223">
        <f>ToxData!BW202</f>
        <v>1</v>
      </c>
      <c r="X202" s="223">
        <f>ToxData!BX202</f>
        <v>1</v>
      </c>
      <c r="Y202" s="223">
        <f>ToxData!BY202</f>
        <v>1</v>
      </c>
    </row>
    <row r="203" spans="1:25">
      <c r="A203" t="str">
        <f>IF(ISBLANK(ToxData!B203),"",ToxData!B203)</f>
        <v>68-12-2</v>
      </c>
      <c r="B203" s="211" t="str">
        <f>IF(ISBLANK(ToxData!C203),"",ToxData!C203)</f>
        <v>Dimethyl formamide</v>
      </c>
      <c r="D203" s="61" t="str">
        <f>IF(ToxData!D203="","--",ToxData!D203)</f>
        <v>HI3</v>
      </c>
      <c r="E203" s="218" t="str">
        <f>IF(AND(ISNUMBER(ToxData!$BD203),$U203="N"),ToxData!$BD203/$V203,IF(ISNUMBER(ToxData!$BD203),ToxData!$BD203/ELAFr/$V203,"--"))</f>
        <v>--</v>
      </c>
      <c r="F203" s="209" t="str">
        <f t="shared" si="21"/>
        <v>--</v>
      </c>
      <c r="G203" s="194">
        <f>IF(ISNUMBER(ToxData!BH203),(ToxData!BH203/$X203),"--")</f>
        <v>80</v>
      </c>
      <c r="H203" s="219">
        <f t="shared" si="22"/>
        <v>80</v>
      </c>
      <c r="I203" s="209" t="str">
        <f>IF(AND(ISNUMBER(ToxData!$BD203),$U203="N"),ToxData!$BD203*childNRAFc/$W203,IF(ISNUMBER(ToxData!$BD203),ToxData!$BD203*childNRAFc/ELAFnr/$W203,"--"))</f>
        <v>--</v>
      </c>
      <c r="J203" s="209" t="str">
        <f t="shared" si="23"/>
        <v>--</v>
      </c>
      <c r="K203" s="194">
        <f>IF(ISNUMBER(ToxData!BH203),(ToxData!BH203/$Y203*childNRAFnc),"--")</f>
        <v>352</v>
      </c>
      <c r="L203" s="219">
        <f t="shared" si="24"/>
        <v>350</v>
      </c>
      <c r="M203" s="209" t="str">
        <f>IF(ISNUMBER(ToxData!$BD203),ToxData!$BD203*workNRAFc/$W203,"--")</f>
        <v>--</v>
      </c>
      <c r="N203" s="209" t="str">
        <f t="shared" si="25"/>
        <v>--</v>
      </c>
      <c r="O203" s="194">
        <f>IF(ISNUMBER(ToxData!BH203),(ToxData!BH203*workNRAFnc/Y203),"--")</f>
        <v>352</v>
      </c>
      <c r="P203" s="219">
        <f t="shared" si="26"/>
        <v>350</v>
      </c>
      <c r="Q203" s="262" t="str">
        <f>IF(ISNUMBER('TRV Table 3'!K203),('TRV Table 3'!K203),"--")</f>
        <v>--</v>
      </c>
      <c r="R203" s="263" t="str">
        <f t="shared" si="27"/>
        <v>--</v>
      </c>
      <c r="S203" s="220">
        <f>IF(ISBLANK(ToxData!AY203),"",ToxData!AY203)</f>
        <v>1</v>
      </c>
      <c r="T203" s="220">
        <f>IF(ISBLANK(ToxData!AZ203),"",ToxData!AZ203)</f>
        <v>1</v>
      </c>
      <c r="U203" s="223" t="str">
        <f>IF(ToxData!BQ203="","N","Y")</f>
        <v>N</v>
      </c>
      <c r="V203" s="223">
        <f>ToxData!BV203</f>
        <v>1</v>
      </c>
      <c r="W203" s="223">
        <f>ToxData!BW203</f>
        <v>1</v>
      </c>
      <c r="X203" s="223">
        <f>ToxData!BX203</f>
        <v>1</v>
      </c>
      <c r="Y203" s="223">
        <f>ToxData!BY203</f>
        <v>1</v>
      </c>
    </row>
    <row r="204" spans="1:25">
      <c r="A204" t="str">
        <f>IF(ISBLANK(ToxData!B204),"",ToxData!B204)</f>
        <v>57-14-7</v>
      </c>
      <c r="B204" s="211" t="str">
        <f>IF(ISBLANK(ToxData!C204),"",ToxData!C204)</f>
        <v>1,1-Dimethylhydrazine</v>
      </c>
      <c r="D204" s="61" t="str">
        <f>IF(ToxData!D204="","--",ToxData!D204)</f>
        <v>HI3</v>
      </c>
      <c r="E204" s="218" t="str">
        <f>IF(AND(ISNUMBER(ToxData!$BD204),$U204="N"),ToxData!$BD204/$V204,IF(ISNUMBER(ToxData!$BD204),ToxData!$BD204/ELAFr/$V204,"--"))</f>
        <v>--</v>
      </c>
      <c r="F204" s="209" t="str">
        <f t="shared" si="21"/>
        <v>--</v>
      </c>
      <c r="G204" s="194" t="str">
        <f>IF(ISNUMBER(ToxData!BH204),(ToxData!BH204/$X204),"--")</f>
        <v>--</v>
      </c>
      <c r="H204" s="219" t="str">
        <f t="shared" si="22"/>
        <v>--</v>
      </c>
      <c r="I204" s="209" t="str">
        <f>IF(AND(ISNUMBER(ToxData!$BD204),$U204="N"),ToxData!$BD204*childNRAFc/$W204,IF(ISNUMBER(ToxData!$BD204),ToxData!$BD204*childNRAFc/ELAFnr/$W204,"--"))</f>
        <v>--</v>
      </c>
      <c r="J204" s="209" t="str">
        <f t="shared" si="23"/>
        <v>--</v>
      </c>
      <c r="K204" s="194" t="str">
        <f>IF(ISNUMBER(ToxData!BH204),(ToxData!BH204/$Y204*childNRAFnc),"--")</f>
        <v>--</v>
      </c>
      <c r="L204" s="219" t="str">
        <f t="shared" si="24"/>
        <v>--</v>
      </c>
      <c r="M204" s="209" t="str">
        <f>IF(ISNUMBER(ToxData!$BD204),ToxData!$BD204*workNRAFc/$W204,"--")</f>
        <v>--</v>
      </c>
      <c r="N204" s="209" t="str">
        <f t="shared" si="25"/>
        <v>--</v>
      </c>
      <c r="O204" s="194" t="str">
        <f>IF(ISNUMBER(ToxData!BH204),(ToxData!BH204*workNRAFnc/Y204),"--")</f>
        <v>--</v>
      </c>
      <c r="P204" s="219" t="str">
        <f t="shared" si="26"/>
        <v>--</v>
      </c>
      <c r="Q204" s="262">
        <f>IF(ISNUMBER('TRV Table 3'!K204),('TRV Table 3'!K204),"--")</f>
        <v>0.49</v>
      </c>
      <c r="R204" s="263">
        <f t="shared" si="27"/>
        <v>0.49</v>
      </c>
      <c r="S204" s="220">
        <f>IF(ISBLANK(ToxData!AY204),"",ToxData!AY204)</f>
        <v>1</v>
      </c>
      <c r="T204" s="220">
        <f>IF(ISBLANK(ToxData!AZ204),"",ToxData!AZ204)</f>
        <v>1</v>
      </c>
      <c r="U204" s="223" t="str">
        <f>IF(ToxData!BQ204="","N","Y")</f>
        <v>N</v>
      </c>
      <c r="V204" s="223">
        <f>ToxData!BV204</f>
        <v>1</v>
      </c>
      <c r="W204" s="223">
        <f>ToxData!BW204</f>
        <v>1</v>
      </c>
      <c r="X204" s="223">
        <f>ToxData!BX204</f>
        <v>1</v>
      </c>
      <c r="Y204" s="223">
        <f>ToxData!BY204</f>
        <v>1</v>
      </c>
    </row>
    <row r="205" spans="1:25" hidden="1">
      <c r="A205" t="str">
        <f>IF(ISBLANK(ToxData!B205),"",ToxData!B205)</f>
        <v>131-11-3</v>
      </c>
      <c r="B205" s="211" t="str">
        <f>IF(ISBLANK(ToxData!C205),"",ToxData!C205)</f>
        <v>Dimethyl phthalate</v>
      </c>
      <c r="E205" s="218" t="str">
        <f>IF(AND(ISNUMBER(ToxData!$BD205),$U205="N"),ToxData!$BD205/$V205,IF(ISNUMBER(ToxData!$BD205),ToxData!$BD205/ELAFr/$V205,"--"))</f>
        <v>--</v>
      </c>
      <c r="F205" s="209" t="str">
        <f t="shared" si="21"/>
        <v>--</v>
      </c>
      <c r="G205" s="194" t="str">
        <f>IF(ISNUMBER(ToxData!BH205),(ToxData!BH205/$X205),"--")</f>
        <v>--</v>
      </c>
      <c r="H205" s="219" t="str">
        <f t="shared" si="22"/>
        <v>--</v>
      </c>
      <c r="I205" s="209" t="str">
        <f>IF(AND(ISNUMBER(ToxData!$BD205),$U205="N"),ToxData!$BD205*childNRAFc/$W205,IF(ISNUMBER(ToxData!$BD205),ToxData!$BD205*childNRAFc/ELAFnr/$W205,"--"))</f>
        <v>--</v>
      </c>
      <c r="J205" s="209" t="str">
        <f t="shared" si="23"/>
        <v>--</v>
      </c>
      <c r="K205" s="194" t="str">
        <f>IF(ISNUMBER(ToxData!BH205),(ToxData!BH205/$Y205*childNRAFnc),"--")</f>
        <v>--</v>
      </c>
      <c r="L205" s="219" t="str">
        <f t="shared" si="24"/>
        <v>--</v>
      </c>
      <c r="M205" s="209" t="str">
        <f>IF(ISNUMBER(ToxData!$BD205),ToxData!$BD205*workNRAFc/$W205,"--")</f>
        <v>--</v>
      </c>
      <c r="N205" s="209" t="str">
        <f t="shared" si="25"/>
        <v>--</v>
      </c>
      <c r="O205" s="194" t="str">
        <f>IF(ISNUMBER(ToxData!BH205),(ToxData!BH205*workNRAFnc/Y205),"--")</f>
        <v>--</v>
      </c>
      <c r="P205" s="219" t="str">
        <f t="shared" si="26"/>
        <v>--</v>
      </c>
      <c r="Q205" s="262" t="str">
        <f>IF(ISNUMBER('TRV Table 3'!K205),('TRV Table 3'!K205),"--")</f>
        <v>--</v>
      </c>
      <c r="R205" s="263" t="str">
        <f t="shared" si="27"/>
        <v>--</v>
      </c>
      <c r="S205" s="220" t="str">
        <f>IF(ISBLANK(ToxData!AY205),"",ToxData!AY205)</f>
        <v/>
      </c>
      <c r="T205" s="220" t="str">
        <f>IF(ISBLANK(ToxData!AZ205),"",ToxData!AZ205)</f>
        <v/>
      </c>
      <c r="U205" s="223" t="str">
        <f>IF(ToxData!BQ205="","N","Y")</f>
        <v>N</v>
      </c>
      <c r="V205" s="223">
        <f>ToxData!BV205</f>
        <v>1</v>
      </c>
      <c r="W205" s="223">
        <f>ToxData!BW205</f>
        <v>1</v>
      </c>
      <c r="X205" s="223">
        <f>ToxData!BX205</f>
        <v>1</v>
      </c>
      <c r="Y205" s="223">
        <f>ToxData!BY205</f>
        <v>1</v>
      </c>
    </row>
    <row r="206" spans="1:25" hidden="1">
      <c r="A206" t="str">
        <f>IF(ISBLANK(ToxData!B206),"",ToxData!B206)</f>
        <v>77-78-1</v>
      </c>
      <c r="B206" s="211" t="str">
        <f>IF(ISBLANK(ToxData!C206),"",ToxData!C206)</f>
        <v>Dimethyl sulfate</v>
      </c>
      <c r="E206" s="218" t="str">
        <f>IF(AND(ISNUMBER(ToxData!$BD206),$U206="N"),ToxData!$BD206/$V206,IF(ISNUMBER(ToxData!$BD206),ToxData!$BD206/ELAFr/$V206,"--"))</f>
        <v>--</v>
      </c>
      <c r="F206" s="209" t="str">
        <f t="shared" si="21"/>
        <v>--</v>
      </c>
      <c r="G206" s="194" t="str">
        <f>IF(ISNUMBER(ToxData!BH206),(ToxData!BH206/$X206),"--")</f>
        <v>--</v>
      </c>
      <c r="H206" s="219" t="str">
        <f t="shared" si="22"/>
        <v>--</v>
      </c>
      <c r="I206" s="209" t="str">
        <f>IF(AND(ISNUMBER(ToxData!$BD206),$U206="N"),ToxData!$BD206*childNRAFc/$W206,IF(ISNUMBER(ToxData!$BD206),ToxData!$BD206*childNRAFc/ELAFnr/$W206,"--"))</f>
        <v>--</v>
      </c>
      <c r="J206" s="209" t="str">
        <f t="shared" si="23"/>
        <v>--</v>
      </c>
      <c r="K206" s="194" t="str">
        <f>IF(ISNUMBER(ToxData!BH206),(ToxData!BH206/$Y206*childNRAFnc),"--")</f>
        <v>--</v>
      </c>
      <c r="L206" s="219" t="str">
        <f t="shared" si="24"/>
        <v>--</v>
      </c>
      <c r="M206" s="209" t="str">
        <f>IF(ISNUMBER(ToxData!$BD206),ToxData!$BD206*workNRAFc/$W206,"--")</f>
        <v>--</v>
      </c>
      <c r="N206" s="209" t="str">
        <f t="shared" si="25"/>
        <v>--</v>
      </c>
      <c r="O206" s="194" t="str">
        <f>IF(ISNUMBER(ToxData!BH206),(ToxData!BH206*workNRAFnc/Y206),"--")</f>
        <v>--</v>
      </c>
      <c r="P206" s="219" t="str">
        <f t="shared" si="26"/>
        <v>--</v>
      </c>
      <c r="Q206" s="262" t="str">
        <f>IF(ISNUMBER('TRV Table 3'!K206),('TRV Table 3'!K206),"--")</f>
        <v>--</v>
      </c>
      <c r="R206" s="263" t="str">
        <f t="shared" si="27"/>
        <v>--</v>
      </c>
      <c r="S206" s="220" t="str">
        <f>IF(ISBLANK(ToxData!AY206),"",ToxData!AY206)</f>
        <v/>
      </c>
      <c r="T206" s="220" t="str">
        <f>IF(ISBLANK(ToxData!AZ206),"",ToxData!AZ206)</f>
        <v/>
      </c>
      <c r="U206" s="223" t="str">
        <f>IF(ToxData!BQ206="","N","Y")</f>
        <v>N</v>
      </c>
      <c r="V206" s="223">
        <f>ToxData!BV206</f>
        <v>1</v>
      </c>
      <c r="W206" s="223">
        <f>ToxData!BW206</f>
        <v>1</v>
      </c>
      <c r="X206" s="223">
        <f>ToxData!BX206</f>
        <v>1</v>
      </c>
      <c r="Y206" s="223">
        <f>ToxData!BY206</f>
        <v>1</v>
      </c>
    </row>
    <row r="207" spans="1:25" hidden="1">
      <c r="A207" t="str">
        <f>IF(ISBLANK(ToxData!B207),"",ToxData!B207)</f>
        <v>513-37-1</v>
      </c>
      <c r="B207" s="211" t="str">
        <f>IF(ISBLANK(ToxData!C207),"",ToxData!C207)</f>
        <v>Dimethylvinylchloride</v>
      </c>
      <c r="E207" s="218" t="str">
        <f>IF(AND(ISNUMBER(ToxData!$BD207),$U207="N"),ToxData!$BD207/$V207,IF(ISNUMBER(ToxData!$BD207),ToxData!$BD207/ELAFr/$V207,"--"))</f>
        <v>--</v>
      </c>
      <c r="F207" s="209" t="str">
        <f t="shared" si="21"/>
        <v>--</v>
      </c>
      <c r="G207" s="194" t="str">
        <f>IF(ISNUMBER(ToxData!BH207),(ToxData!BH207/$X207),"--")</f>
        <v>--</v>
      </c>
      <c r="H207" s="219" t="str">
        <f t="shared" si="22"/>
        <v>--</v>
      </c>
      <c r="I207" s="209" t="str">
        <f>IF(AND(ISNUMBER(ToxData!$BD207),$U207="N"),ToxData!$BD207*childNRAFc/$W207,IF(ISNUMBER(ToxData!$BD207),ToxData!$BD207*childNRAFc/ELAFnr/$W207,"--"))</f>
        <v>--</v>
      </c>
      <c r="J207" s="209" t="str">
        <f t="shared" si="23"/>
        <v>--</v>
      </c>
      <c r="K207" s="194" t="str">
        <f>IF(ISNUMBER(ToxData!BH207),(ToxData!BH207/$Y207*childNRAFnc),"--")</f>
        <v>--</v>
      </c>
      <c r="L207" s="219" t="str">
        <f t="shared" si="24"/>
        <v>--</v>
      </c>
      <c r="M207" s="209" t="str">
        <f>IF(ISNUMBER(ToxData!$BD207),ToxData!$BD207*workNRAFc/$W207,"--")</f>
        <v>--</v>
      </c>
      <c r="N207" s="209" t="str">
        <f t="shared" si="25"/>
        <v>--</v>
      </c>
      <c r="O207" s="194" t="str">
        <f>IF(ISNUMBER(ToxData!BH207),(ToxData!BH207*workNRAFnc/Y207),"--")</f>
        <v>--</v>
      </c>
      <c r="P207" s="219" t="str">
        <f t="shared" si="26"/>
        <v>--</v>
      </c>
      <c r="Q207" s="262" t="str">
        <f>IF(ISNUMBER('TRV Table 3'!K207),('TRV Table 3'!K207),"--")</f>
        <v>--</v>
      </c>
      <c r="R207" s="263" t="str">
        <f t="shared" si="27"/>
        <v>--</v>
      </c>
      <c r="S207" s="220" t="str">
        <f>IF(ISBLANK(ToxData!AY207),"",ToxData!AY207)</f>
        <v/>
      </c>
      <c r="T207" s="220" t="str">
        <f>IF(ISBLANK(ToxData!AZ207),"",ToxData!AZ207)</f>
        <v/>
      </c>
      <c r="U207" s="223" t="str">
        <f>IF(ToxData!BQ207="","N","Y")</f>
        <v>N</v>
      </c>
      <c r="V207" s="223">
        <f>ToxData!BV207</f>
        <v>1</v>
      </c>
      <c r="W207" s="223">
        <f>ToxData!BW207</f>
        <v>1</v>
      </c>
      <c r="X207" s="223">
        <f>ToxData!BX207</f>
        <v>1</v>
      </c>
      <c r="Y207" s="223">
        <f>ToxData!BY207</f>
        <v>1</v>
      </c>
    </row>
    <row r="208" spans="1:25" hidden="1">
      <c r="A208" t="str">
        <f>IF(ISBLANK(ToxData!B208),"",ToxData!B208)</f>
        <v>534-52-1</v>
      </c>
      <c r="B208" s="211" t="str">
        <f>IF(ISBLANK(ToxData!C208),"",ToxData!C208)</f>
        <v>4,6-Dinitro-o-cresol (and salts)</v>
      </c>
      <c r="E208" s="218" t="str">
        <f>IF(AND(ISNUMBER(ToxData!$BD208),$U208="N"),ToxData!$BD208/$V208,IF(ISNUMBER(ToxData!$BD208),ToxData!$BD208/ELAFr/$V208,"--"))</f>
        <v>--</v>
      </c>
      <c r="F208" s="209" t="str">
        <f t="shared" si="21"/>
        <v>--</v>
      </c>
      <c r="G208" s="194" t="str">
        <f>IF(ISNUMBER(ToxData!BH208),(ToxData!BH208/$X208),"--")</f>
        <v>--</v>
      </c>
      <c r="H208" s="219" t="str">
        <f t="shared" si="22"/>
        <v>--</v>
      </c>
      <c r="I208" s="209" t="str">
        <f>IF(AND(ISNUMBER(ToxData!$BD208),$U208="N"),ToxData!$BD208*childNRAFc/$W208,IF(ISNUMBER(ToxData!$BD208),ToxData!$BD208*childNRAFc/ELAFnr/$W208,"--"))</f>
        <v>--</v>
      </c>
      <c r="J208" s="209" t="str">
        <f t="shared" si="23"/>
        <v>--</v>
      </c>
      <c r="K208" s="194" t="str">
        <f>IF(ISNUMBER(ToxData!BH208),(ToxData!BH208/$Y208*childNRAFnc),"--")</f>
        <v>--</v>
      </c>
      <c r="L208" s="219" t="str">
        <f t="shared" si="24"/>
        <v>--</v>
      </c>
      <c r="M208" s="209" t="str">
        <f>IF(ISNUMBER(ToxData!$BD208),ToxData!$BD208*workNRAFc/$W208,"--")</f>
        <v>--</v>
      </c>
      <c r="N208" s="209" t="str">
        <f t="shared" si="25"/>
        <v>--</v>
      </c>
      <c r="O208" s="194" t="str">
        <f>IF(ISNUMBER(ToxData!BH208),(ToxData!BH208*workNRAFnc/Y208),"--")</f>
        <v>--</v>
      </c>
      <c r="P208" s="219" t="str">
        <f t="shared" si="26"/>
        <v>--</v>
      </c>
      <c r="Q208" s="262" t="str">
        <f>IF(ISNUMBER('TRV Table 3'!K208),('TRV Table 3'!K208),"--")</f>
        <v>--</v>
      </c>
      <c r="R208" s="263" t="str">
        <f t="shared" si="27"/>
        <v>--</v>
      </c>
      <c r="S208" s="220" t="str">
        <f>IF(ISBLANK(ToxData!AY208),"",ToxData!AY208)</f>
        <v/>
      </c>
      <c r="T208" s="220" t="str">
        <f>IF(ISBLANK(ToxData!AZ208),"",ToxData!AZ208)</f>
        <v/>
      </c>
      <c r="U208" s="223" t="str">
        <f>IF(ToxData!BQ208="","N","Y")</f>
        <v>N</v>
      </c>
      <c r="V208" s="223">
        <f>ToxData!BV208</f>
        <v>1</v>
      </c>
      <c r="W208" s="223">
        <f>ToxData!BW208</f>
        <v>1</v>
      </c>
      <c r="X208" s="223">
        <f>ToxData!BX208</f>
        <v>1</v>
      </c>
      <c r="Y208" s="223">
        <f>ToxData!BY208</f>
        <v>1</v>
      </c>
    </row>
    <row r="209" spans="1:25" hidden="1">
      <c r="A209" t="str">
        <f>IF(ISBLANK(ToxData!B209),"",ToxData!B209)</f>
        <v>51-28-5</v>
      </c>
      <c r="B209" s="211" t="str">
        <f>IF(ISBLANK(ToxData!C209),"",ToxData!C209)</f>
        <v>2,4-Dinitrophenol</v>
      </c>
      <c r="E209" s="218" t="str">
        <f>IF(AND(ISNUMBER(ToxData!$BD209),$U209="N"),ToxData!$BD209/$V209,IF(ISNUMBER(ToxData!$BD209),ToxData!$BD209/ELAFr/$V209,"--"))</f>
        <v>--</v>
      </c>
      <c r="F209" s="209" t="str">
        <f t="shared" si="21"/>
        <v>--</v>
      </c>
      <c r="G209" s="194" t="str">
        <f>IF(ISNUMBER(ToxData!BH209),(ToxData!BH209/$X209),"--")</f>
        <v>--</v>
      </c>
      <c r="H209" s="219" t="str">
        <f t="shared" si="22"/>
        <v>--</v>
      </c>
      <c r="I209" s="209" t="str">
        <f>IF(AND(ISNUMBER(ToxData!$BD209),$U209="N"),ToxData!$BD209*childNRAFc/$W209,IF(ISNUMBER(ToxData!$BD209),ToxData!$BD209*childNRAFc/ELAFnr/$W209,"--"))</f>
        <v>--</v>
      </c>
      <c r="J209" s="209" t="str">
        <f t="shared" si="23"/>
        <v>--</v>
      </c>
      <c r="K209" s="194" t="str">
        <f>IF(ISNUMBER(ToxData!BH209),(ToxData!BH209/$Y209*childNRAFnc),"--")</f>
        <v>--</v>
      </c>
      <c r="L209" s="219" t="str">
        <f t="shared" si="24"/>
        <v>--</v>
      </c>
      <c r="M209" s="209" t="str">
        <f>IF(ISNUMBER(ToxData!$BD209),ToxData!$BD209*workNRAFc/$W209,"--")</f>
        <v>--</v>
      </c>
      <c r="N209" s="209" t="str">
        <f t="shared" si="25"/>
        <v>--</v>
      </c>
      <c r="O209" s="194" t="str">
        <f>IF(ISNUMBER(ToxData!BH209),(ToxData!BH209*workNRAFnc/Y209),"--")</f>
        <v>--</v>
      </c>
      <c r="P209" s="219" t="str">
        <f t="shared" si="26"/>
        <v>--</v>
      </c>
      <c r="Q209" s="262" t="str">
        <f>IF(ISNUMBER('TRV Table 3'!K209),('TRV Table 3'!K209),"--")</f>
        <v>--</v>
      </c>
      <c r="R209" s="263" t="str">
        <f t="shared" si="27"/>
        <v>--</v>
      </c>
      <c r="S209" s="220" t="str">
        <f>IF(ISBLANK(ToxData!AY209),"",ToxData!AY209)</f>
        <v/>
      </c>
      <c r="T209" s="220" t="str">
        <f>IF(ISBLANK(ToxData!AZ209),"",ToxData!AZ209)</f>
        <v/>
      </c>
      <c r="U209" s="223" t="str">
        <f>IF(ToxData!BQ209="","N","Y")</f>
        <v>N</v>
      </c>
      <c r="V209" s="223">
        <f>ToxData!BV209</f>
        <v>1</v>
      </c>
      <c r="W209" s="223">
        <f>ToxData!BW209</f>
        <v>1</v>
      </c>
      <c r="X209" s="223">
        <f>ToxData!BX209</f>
        <v>1</v>
      </c>
      <c r="Y209" s="223">
        <f>ToxData!BY209</f>
        <v>1</v>
      </c>
    </row>
    <row r="210" spans="1:25">
      <c r="A210" t="str">
        <f>IF(ISBLANK(ToxData!B210),"",ToxData!B210)</f>
        <v>121-14-2</v>
      </c>
      <c r="B210" s="211" t="str">
        <f>IF(ISBLANK(ToxData!C210),"",ToxData!C210)</f>
        <v>2,4-Dinitrotoluene</v>
      </c>
      <c r="D210" s="61" t="str">
        <f>IF(ToxData!D210="","--",ToxData!D210)</f>
        <v>--</v>
      </c>
      <c r="E210" s="218">
        <f>IF(AND(ISNUMBER(ToxData!$BD210),$U210="N"),ToxData!$BD210/$V210,IF(ISNUMBER(ToxData!$BD210),ToxData!$BD210/ELAFr/$V210,"--"))</f>
        <v>1.1235955056179775E-2</v>
      </c>
      <c r="F210" s="209">
        <f t="shared" si="21"/>
        <v>1.0999999999999999E-2</v>
      </c>
      <c r="G210" s="194" t="str">
        <f>IF(ISNUMBER(ToxData!BH210),(ToxData!BH210/$X210),"--")</f>
        <v>--</v>
      </c>
      <c r="H210" s="219" t="str">
        <f t="shared" si="22"/>
        <v>--</v>
      </c>
      <c r="I210" s="209">
        <f>IF(AND(ISNUMBER(ToxData!$BD210),$U210="N"),ToxData!$BD210*childNRAFc/$W210,IF(ISNUMBER(ToxData!$BD210),ToxData!$BD210*childNRAFc/ELAFnr/$W210,"--"))</f>
        <v>0.29213483146067415</v>
      </c>
      <c r="J210" s="209">
        <f t="shared" si="23"/>
        <v>0.28999999999999998</v>
      </c>
      <c r="K210" s="194" t="str">
        <f>IF(ISNUMBER(ToxData!BH210),(ToxData!BH210/$Y210*childNRAFnc),"--")</f>
        <v>--</v>
      </c>
      <c r="L210" s="219" t="str">
        <f t="shared" si="24"/>
        <v>--</v>
      </c>
      <c r="M210" s="209">
        <f>IF(ISNUMBER(ToxData!$BD210),ToxData!$BD210*workNRAFc/$W210,"--")</f>
        <v>0.1348314606741573</v>
      </c>
      <c r="N210" s="209">
        <f t="shared" si="25"/>
        <v>0.13</v>
      </c>
      <c r="O210" s="194" t="str">
        <f>IF(ISNUMBER(ToxData!BH210),(ToxData!BH210*workNRAFnc/Y210),"--")</f>
        <v>--</v>
      </c>
      <c r="P210" s="219" t="str">
        <f t="shared" si="26"/>
        <v>--</v>
      </c>
      <c r="Q210" s="262" t="str">
        <f>IF(ISNUMBER('TRV Table 3'!K210),('TRV Table 3'!K210),"--")</f>
        <v>--</v>
      </c>
      <c r="R210" s="263" t="str">
        <f t="shared" si="27"/>
        <v>--</v>
      </c>
      <c r="S210" s="220">
        <f>IF(ISBLANK(ToxData!AY210),"",ToxData!AY210)</f>
        <v>1</v>
      </c>
      <c r="T210" s="220">
        <f>IF(ISBLANK(ToxData!AZ210),"",ToxData!AZ210)</f>
        <v>1</v>
      </c>
      <c r="U210" s="223" t="str">
        <f>IF(ToxData!BQ210="","N","Y")</f>
        <v>N</v>
      </c>
      <c r="V210" s="223">
        <f>ToxData!BV210</f>
        <v>1</v>
      </c>
      <c r="W210" s="223">
        <f>ToxData!BW210</f>
        <v>1</v>
      </c>
      <c r="X210" s="223">
        <f>ToxData!BX210</f>
        <v>1</v>
      </c>
      <c r="Y210" s="223">
        <f>ToxData!BY210</f>
        <v>1</v>
      </c>
    </row>
    <row r="211" spans="1:25" hidden="1">
      <c r="A211" t="str">
        <f>IF(ISBLANK(ToxData!B211),"",ToxData!B211)</f>
        <v>606-20-2</v>
      </c>
      <c r="B211" s="211" t="str">
        <f>IF(ISBLANK(ToxData!C211),"",ToxData!C211)</f>
        <v>2,6-Dinitrotoluene</v>
      </c>
      <c r="E211" s="218" t="str">
        <f>IF(AND(ISNUMBER(ToxData!$BD211),$U211="N"),ToxData!$BD211/$V211,IF(ISNUMBER(ToxData!$BD211),ToxData!$BD211/ELAFr/$V211,"--"))</f>
        <v>--</v>
      </c>
      <c r="F211" s="209" t="str">
        <f t="shared" si="21"/>
        <v>--</v>
      </c>
      <c r="G211" s="194" t="str">
        <f>IF(ISNUMBER(ToxData!BH211),(ToxData!BH211/$X211),"--")</f>
        <v>--</v>
      </c>
      <c r="H211" s="219" t="str">
        <f t="shared" si="22"/>
        <v>--</v>
      </c>
      <c r="I211" s="209" t="str">
        <f>IF(AND(ISNUMBER(ToxData!$BD211),$U211="N"),ToxData!$BD211*childNRAFc/$W211,IF(ISNUMBER(ToxData!$BD211),ToxData!$BD211*childNRAFc/ELAFnr/$W211,"--"))</f>
        <v>--</v>
      </c>
      <c r="J211" s="209" t="str">
        <f t="shared" si="23"/>
        <v>--</v>
      </c>
      <c r="K211" s="194" t="str">
        <f>IF(ISNUMBER(ToxData!BH211),(ToxData!BH211/$Y211*childNRAFnc),"--")</f>
        <v>--</v>
      </c>
      <c r="L211" s="219" t="str">
        <f t="shared" si="24"/>
        <v>--</v>
      </c>
      <c r="M211" s="209" t="str">
        <f>IF(ISNUMBER(ToxData!$BD211),ToxData!$BD211*workNRAFc/$W211,"--")</f>
        <v>--</v>
      </c>
      <c r="N211" s="209" t="str">
        <f t="shared" si="25"/>
        <v>--</v>
      </c>
      <c r="O211" s="194" t="str">
        <f>IF(ISNUMBER(ToxData!BH211),(ToxData!BH211*workNRAFnc/Y211),"--")</f>
        <v>--</v>
      </c>
      <c r="P211" s="219" t="str">
        <f t="shared" si="26"/>
        <v>--</v>
      </c>
      <c r="Q211" s="262" t="str">
        <f>IF(ISNUMBER('TRV Table 3'!K211),('TRV Table 3'!K211),"--")</f>
        <v>--</v>
      </c>
      <c r="R211" s="263" t="str">
        <f t="shared" si="27"/>
        <v>--</v>
      </c>
      <c r="S211" s="220" t="str">
        <f>IF(ISBLANK(ToxData!AY211),"",ToxData!AY211)</f>
        <v/>
      </c>
      <c r="T211" s="220" t="str">
        <f>IF(ISBLANK(ToxData!AZ211),"",ToxData!AZ211)</f>
        <v/>
      </c>
      <c r="U211" s="223" t="str">
        <f>IF(ToxData!BQ211="","N","Y")</f>
        <v>N</v>
      </c>
      <c r="V211" s="223">
        <f>ToxData!BV211</f>
        <v>1</v>
      </c>
      <c r="W211" s="223">
        <f>ToxData!BW211</f>
        <v>1</v>
      </c>
      <c r="X211" s="223">
        <f>ToxData!BX211</f>
        <v>1</v>
      </c>
      <c r="Y211" s="223">
        <f>ToxData!BY211</f>
        <v>1</v>
      </c>
    </row>
    <row r="212" spans="1:25">
      <c r="A212" t="str">
        <f>IF(ISBLANK(ToxData!B212),"",ToxData!B212)</f>
        <v>123-91-1</v>
      </c>
      <c r="B212" s="48" t="str">
        <f>IF(ISBLANK(ToxData!C212),"",ToxData!C212)</f>
        <v>1,4-Dioxane</v>
      </c>
      <c r="D212" s="61" t="str">
        <f>IF(ToxData!D212="","--",ToxData!D212)</f>
        <v>HI3</v>
      </c>
      <c r="E212" s="218">
        <f>IF(AND(ISNUMBER(ToxData!$BD212),$U212="N"),ToxData!$BD212/$V212,IF(ISNUMBER(ToxData!$BD212),ToxData!$BD212/ELAFr/$V212,"--"))</f>
        <v>0.19999999999999998</v>
      </c>
      <c r="F212" s="209">
        <f t="shared" si="21"/>
        <v>0.2</v>
      </c>
      <c r="G212" s="194">
        <f>IF(ISNUMBER(ToxData!BH212),(ToxData!BH212/$X212),"--")</f>
        <v>30</v>
      </c>
      <c r="H212" s="219">
        <f t="shared" si="22"/>
        <v>30</v>
      </c>
      <c r="I212" s="209">
        <f>IF(AND(ISNUMBER(ToxData!$BD212),$U212="N"),ToxData!$BD212*childNRAFc/$W212,IF(ISNUMBER(ToxData!$BD212),ToxData!$BD212*childNRAFc/ELAFnr/$W212,"--"))</f>
        <v>5.1999999999999993</v>
      </c>
      <c r="J212" s="209">
        <f t="shared" si="23"/>
        <v>5.2</v>
      </c>
      <c r="K212" s="194">
        <f>IF(ISNUMBER(ToxData!BH212),(ToxData!BH212/$Y212*childNRAFnc),"--")</f>
        <v>132</v>
      </c>
      <c r="L212" s="219">
        <f t="shared" si="24"/>
        <v>130</v>
      </c>
      <c r="M212" s="209">
        <f>IF(ISNUMBER(ToxData!$BD212),ToxData!$BD212*workNRAFc/$W212,"--")</f>
        <v>2.4</v>
      </c>
      <c r="N212" s="209">
        <f t="shared" si="25"/>
        <v>2.4</v>
      </c>
      <c r="O212" s="194">
        <f>IF(ISNUMBER(ToxData!BH212),(ToxData!BH212*workNRAFnc/Y212),"--")</f>
        <v>132</v>
      </c>
      <c r="P212" s="219">
        <f t="shared" si="26"/>
        <v>130</v>
      </c>
      <c r="Q212" s="262">
        <f>IF(ISNUMBER('TRV Table 3'!K212),('TRV Table 3'!K212),"--")</f>
        <v>7200</v>
      </c>
      <c r="R212" s="263">
        <f t="shared" si="27"/>
        <v>7200</v>
      </c>
      <c r="S212" s="220">
        <f>IF(ISBLANK(ToxData!AY212),"",ToxData!AY212)</f>
        <v>1</v>
      </c>
      <c r="T212" s="220">
        <f>IF(ISBLANK(ToxData!AZ212),"",ToxData!AZ212)</f>
        <v>1</v>
      </c>
      <c r="U212" s="223" t="str">
        <f>IF(ToxData!BQ212="","N","Y")</f>
        <v>N</v>
      </c>
      <c r="V212" s="223">
        <f>ToxData!BV212</f>
        <v>1</v>
      </c>
      <c r="W212" s="223">
        <f>ToxData!BW212</f>
        <v>1</v>
      </c>
      <c r="X212" s="223">
        <f>ToxData!BX212</f>
        <v>1</v>
      </c>
      <c r="Y212" s="223">
        <f>ToxData!BY212</f>
        <v>1</v>
      </c>
    </row>
    <row r="213" spans="1:25" hidden="1">
      <c r="A213" t="str">
        <f>IF(ISBLANK(ToxData!B213),"",ToxData!B213)</f>
        <v>630-93-3</v>
      </c>
      <c r="B213" s="211" t="str">
        <f>IF(ISBLANK(ToxData!C213),"",ToxData!C213)</f>
        <v>Diphenylhydantoin</v>
      </c>
      <c r="E213" s="218" t="str">
        <f>IF(AND(ISNUMBER(ToxData!$BD213),$U213="N"),ToxData!$BD213/$V213,IF(ISNUMBER(ToxData!$BD213),ToxData!$BD213/ELAFr/$V213,"--"))</f>
        <v>--</v>
      </c>
      <c r="F213" s="209" t="str">
        <f t="shared" si="21"/>
        <v>--</v>
      </c>
      <c r="G213" s="194" t="str">
        <f>IF(ISNUMBER(ToxData!BH213),(ToxData!BH213/$X213),"--")</f>
        <v>--</v>
      </c>
      <c r="H213" s="219" t="str">
        <f t="shared" si="22"/>
        <v>--</v>
      </c>
      <c r="I213" s="209" t="str">
        <f>IF(AND(ISNUMBER(ToxData!$BD213),$U213="N"),ToxData!$BD213*childNRAFc/$W213,IF(ISNUMBER(ToxData!$BD213),ToxData!$BD213*childNRAFc/ELAFnr/$W213,"--"))</f>
        <v>--</v>
      </c>
      <c r="J213" s="209" t="str">
        <f t="shared" si="23"/>
        <v>--</v>
      </c>
      <c r="K213" s="194" t="str">
        <f>IF(ISNUMBER(ToxData!BH213),(ToxData!BH213/$Y213*childNRAFnc),"--")</f>
        <v>--</v>
      </c>
      <c r="L213" s="219" t="str">
        <f t="shared" si="24"/>
        <v>--</v>
      </c>
      <c r="M213" s="209" t="str">
        <f>IF(ISNUMBER(ToxData!$BD213),ToxData!$BD213*workNRAFc/$W213,"--")</f>
        <v>--</v>
      </c>
      <c r="N213" s="209" t="str">
        <f t="shared" si="25"/>
        <v>--</v>
      </c>
      <c r="O213" s="194" t="str">
        <f>IF(ISNUMBER(ToxData!BH213),(ToxData!BH213*workNRAFnc/Y213),"--")</f>
        <v>--</v>
      </c>
      <c r="P213" s="219" t="str">
        <f t="shared" si="26"/>
        <v>--</v>
      </c>
      <c r="Q213" s="262" t="str">
        <f>IF(ISNUMBER('TRV Table 3'!K213),('TRV Table 3'!K213),"--")</f>
        <v>--</v>
      </c>
      <c r="R213" s="263" t="str">
        <f t="shared" si="27"/>
        <v>--</v>
      </c>
      <c r="S213" s="220" t="str">
        <f>IF(ISBLANK(ToxData!AY213),"",ToxData!AY213)</f>
        <v/>
      </c>
      <c r="T213" s="220" t="str">
        <f>IF(ISBLANK(ToxData!AZ213),"",ToxData!AZ213)</f>
        <v/>
      </c>
      <c r="U213" s="223" t="str">
        <f>IF(ToxData!BQ213="","N","Y")</f>
        <v>N</v>
      </c>
      <c r="V213" s="223">
        <f>ToxData!BV213</f>
        <v>1</v>
      </c>
      <c r="W213" s="223">
        <f>ToxData!BW213</f>
        <v>1</v>
      </c>
      <c r="X213" s="223">
        <f>ToxData!BX213</f>
        <v>1</v>
      </c>
      <c r="Y213" s="223">
        <f>ToxData!BY213</f>
        <v>1</v>
      </c>
    </row>
    <row r="214" spans="1:25" ht="28.8">
      <c r="A214" t="str">
        <f>IF(ISBLANK(ToxData!B214),"",ToxData!B214)</f>
        <v>122-66-7</v>
      </c>
      <c r="B214" s="48" t="str">
        <f>IF(ISBLANK(ToxData!C214),"",ToxData!C214)</f>
        <v>1,2-Diphenylhydrazine (Hydrazobenzene)</v>
      </c>
      <c r="D214" s="61" t="str">
        <f>IF(ToxData!D214="","--",ToxData!D214)</f>
        <v>--</v>
      </c>
      <c r="E214" s="218">
        <f>IF(AND(ISNUMBER(ToxData!$BD214),$U214="N"),ToxData!$BD214/$V214,IF(ISNUMBER(ToxData!$BD214),ToxData!$BD214/ELAFr/$V214,"--"))</f>
        <v>4.5454545454545452E-3</v>
      </c>
      <c r="F214" s="209">
        <f t="shared" si="21"/>
        <v>4.4999999999999997E-3</v>
      </c>
      <c r="G214" s="194" t="str">
        <f>IF(ISNUMBER(ToxData!BH214),(ToxData!BH214/$X214),"--")</f>
        <v>--</v>
      </c>
      <c r="H214" s="219" t="str">
        <f t="shared" si="22"/>
        <v>--</v>
      </c>
      <c r="I214" s="209">
        <f>IF(AND(ISNUMBER(ToxData!$BD214),$U214="N"),ToxData!$BD214*childNRAFc/$W214,IF(ISNUMBER(ToxData!$BD214),ToxData!$BD214*childNRAFc/ELAFnr/$W214,"--"))</f>
        <v>0.11818181818181818</v>
      </c>
      <c r="J214" s="209">
        <f t="shared" si="23"/>
        <v>0.12</v>
      </c>
      <c r="K214" s="194" t="str">
        <f>IF(ISNUMBER(ToxData!BH214),(ToxData!BH214/$Y214*childNRAFnc),"--")</f>
        <v>--</v>
      </c>
      <c r="L214" s="219" t="str">
        <f t="shared" si="24"/>
        <v>--</v>
      </c>
      <c r="M214" s="209">
        <f>IF(ISNUMBER(ToxData!$BD214),ToxData!$BD214*workNRAFc/$W214,"--")</f>
        <v>5.4545454545454543E-2</v>
      </c>
      <c r="N214" s="209">
        <f t="shared" si="25"/>
        <v>5.5E-2</v>
      </c>
      <c r="O214" s="194" t="str">
        <f>IF(ISNUMBER(ToxData!BH214),(ToxData!BH214*workNRAFnc/Y214),"--")</f>
        <v>--</v>
      </c>
      <c r="P214" s="219" t="str">
        <f t="shared" si="26"/>
        <v>--</v>
      </c>
      <c r="Q214" s="262" t="str">
        <f>IF(ISNUMBER('TRV Table 3'!K214),('TRV Table 3'!K214),"--")</f>
        <v>--</v>
      </c>
      <c r="R214" s="263" t="str">
        <f t="shared" si="27"/>
        <v>--</v>
      </c>
      <c r="S214" s="220">
        <f>IF(ISBLANK(ToxData!AY214),"",ToxData!AY214)</f>
        <v>1</v>
      </c>
      <c r="T214" s="220">
        <f>IF(ISBLANK(ToxData!AZ214),"",ToxData!AZ214)</f>
        <v>1</v>
      </c>
      <c r="U214" s="223" t="str">
        <f>IF(ToxData!BQ214="","N","Y")</f>
        <v>N</v>
      </c>
      <c r="V214" s="223">
        <f>ToxData!BV214</f>
        <v>1</v>
      </c>
      <c r="W214" s="223">
        <f>ToxData!BW214</f>
        <v>1</v>
      </c>
      <c r="X214" s="223">
        <f>ToxData!BX214</f>
        <v>1</v>
      </c>
      <c r="Y214" s="223">
        <f>ToxData!BY214</f>
        <v>1</v>
      </c>
    </row>
    <row r="215" spans="1:25" hidden="1">
      <c r="A215" t="str">
        <f>IF(ISBLANK(ToxData!B215),"",ToxData!B215)</f>
        <v>25265-71-8</v>
      </c>
      <c r="B215" s="211" t="str">
        <f>IF(ISBLANK(ToxData!C215),"",ToxData!C215)</f>
        <v>Dipropylene glycol</v>
      </c>
      <c r="E215" s="218" t="str">
        <f>IF(AND(ISNUMBER(ToxData!$BD215),$U215="N"),ToxData!$BD215/$V215,IF(ISNUMBER(ToxData!$BD215),ToxData!$BD215/ELAFr/$V215,"--"))</f>
        <v>--</v>
      </c>
      <c r="F215" s="209" t="str">
        <f t="shared" si="21"/>
        <v>--</v>
      </c>
      <c r="G215" s="194" t="str">
        <f>IF(ISNUMBER(ToxData!BH215),(ToxData!BH215/$X215),"--")</f>
        <v>--</v>
      </c>
      <c r="H215" s="219" t="str">
        <f t="shared" si="22"/>
        <v>--</v>
      </c>
      <c r="I215" s="209" t="str">
        <f>IF(AND(ISNUMBER(ToxData!$BD215),$U215="N"),ToxData!$BD215*childNRAFc/$W215,IF(ISNUMBER(ToxData!$BD215),ToxData!$BD215*childNRAFc/ELAFnr/$W215,"--"))</f>
        <v>--</v>
      </c>
      <c r="J215" s="209" t="str">
        <f t="shared" si="23"/>
        <v>--</v>
      </c>
      <c r="K215" s="194" t="str">
        <f>IF(ISNUMBER(ToxData!BH215),(ToxData!BH215/$Y215*childNRAFnc),"--")</f>
        <v>--</v>
      </c>
      <c r="L215" s="219" t="str">
        <f t="shared" si="24"/>
        <v>--</v>
      </c>
      <c r="M215" s="209" t="str">
        <f>IF(ISNUMBER(ToxData!$BD215),ToxData!$BD215*workNRAFc/$W215,"--")</f>
        <v>--</v>
      </c>
      <c r="N215" s="209" t="str">
        <f t="shared" si="25"/>
        <v>--</v>
      </c>
      <c r="O215" s="194" t="str">
        <f>IF(ISNUMBER(ToxData!BH215),(ToxData!BH215*workNRAFnc/Y215),"--")</f>
        <v>--</v>
      </c>
      <c r="P215" s="219" t="str">
        <f t="shared" si="26"/>
        <v>--</v>
      </c>
      <c r="Q215" s="262" t="str">
        <f>IF(ISNUMBER('TRV Table 3'!K215),('TRV Table 3'!K215),"--")</f>
        <v>--</v>
      </c>
      <c r="R215" s="263" t="str">
        <f t="shared" si="27"/>
        <v>--</v>
      </c>
      <c r="S215" s="220" t="str">
        <f>IF(ISBLANK(ToxData!AY215),"",ToxData!AY215)</f>
        <v/>
      </c>
      <c r="T215" s="220" t="str">
        <f>IF(ISBLANK(ToxData!AZ215),"",ToxData!AZ215)</f>
        <v/>
      </c>
      <c r="U215" s="223" t="str">
        <f>IF(ToxData!BQ215="","N","Y")</f>
        <v>N</v>
      </c>
      <c r="V215" s="223">
        <f>ToxData!BV215</f>
        <v>1</v>
      </c>
      <c r="W215" s="223">
        <f>ToxData!BW215</f>
        <v>1</v>
      </c>
      <c r="X215" s="223">
        <f>ToxData!BX215</f>
        <v>1</v>
      </c>
      <c r="Y215" s="223">
        <f>ToxData!BY215</f>
        <v>1</v>
      </c>
    </row>
    <row r="216" spans="1:25" ht="28.8" hidden="1">
      <c r="A216" t="str">
        <f>IF(ISBLANK(ToxData!B216),"",ToxData!B216)</f>
        <v>34590-94-8</v>
      </c>
      <c r="B216" s="211" t="str">
        <f>IF(ISBLANK(ToxData!C216),"",ToxData!C216)</f>
        <v>Dipropylene glycol monomethyl ether</v>
      </c>
      <c r="E216" s="218" t="str">
        <f>IF(AND(ISNUMBER(ToxData!$BD216),$U216="N"),ToxData!$BD216/$V216,IF(ISNUMBER(ToxData!$BD216),ToxData!$BD216/ELAFr/$V216,"--"))</f>
        <v>--</v>
      </c>
      <c r="F216" s="209" t="str">
        <f t="shared" si="21"/>
        <v>--</v>
      </c>
      <c r="G216" s="194" t="str">
        <f>IF(ISNUMBER(ToxData!BH216),(ToxData!BH216/$X216),"--")</f>
        <v>--</v>
      </c>
      <c r="H216" s="219" t="str">
        <f t="shared" si="22"/>
        <v>--</v>
      </c>
      <c r="I216" s="209" t="str">
        <f>IF(AND(ISNUMBER(ToxData!$BD216),$U216="N"),ToxData!$BD216*childNRAFc/$W216,IF(ISNUMBER(ToxData!$BD216),ToxData!$BD216*childNRAFc/ELAFnr/$W216,"--"))</f>
        <v>--</v>
      </c>
      <c r="J216" s="209" t="str">
        <f t="shared" si="23"/>
        <v>--</v>
      </c>
      <c r="K216" s="194" t="str">
        <f>IF(ISNUMBER(ToxData!BH216),(ToxData!BH216/$Y216*childNRAFnc),"--")</f>
        <v>--</v>
      </c>
      <c r="L216" s="219" t="str">
        <f t="shared" si="24"/>
        <v>--</v>
      </c>
      <c r="M216" s="209" t="str">
        <f>IF(ISNUMBER(ToxData!$BD216),ToxData!$BD216*workNRAFc/$W216,"--")</f>
        <v>--</v>
      </c>
      <c r="N216" s="209" t="str">
        <f t="shared" si="25"/>
        <v>--</v>
      </c>
      <c r="O216" s="194" t="str">
        <f>IF(ISNUMBER(ToxData!BH216),(ToxData!BH216*workNRAFnc/Y216),"--")</f>
        <v>--</v>
      </c>
      <c r="P216" s="219" t="str">
        <f t="shared" si="26"/>
        <v>--</v>
      </c>
      <c r="Q216" s="262" t="str">
        <f>IF(ISNUMBER('TRV Table 3'!K216),('TRV Table 3'!K216),"--")</f>
        <v>--</v>
      </c>
      <c r="R216" s="263" t="str">
        <f t="shared" si="27"/>
        <v>--</v>
      </c>
      <c r="S216" s="220" t="str">
        <f>IF(ISBLANK(ToxData!AY216),"",ToxData!AY216)</f>
        <v/>
      </c>
      <c r="T216" s="220" t="str">
        <f>IF(ISBLANK(ToxData!AZ216),"",ToxData!AZ216)</f>
        <v/>
      </c>
      <c r="U216" s="223" t="str">
        <f>IF(ToxData!BQ216="","N","Y")</f>
        <v>N</v>
      </c>
      <c r="V216" s="223">
        <f>ToxData!BV216</f>
        <v>1</v>
      </c>
      <c r="W216" s="223">
        <f>ToxData!BW216</f>
        <v>1</v>
      </c>
      <c r="X216" s="223">
        <f>ToxData!BX216</f>
        <v>1</v>
      </c>
      <c r="Y216" s="223">
        <f>ToxData!BY216</f>
        <v>1</v>
      </c>
    </row>
    <row r="217" spans="1:25">
      <c r="A217" t="str">
        <f>IF(ISBLANK(ToxData!B217),"",ToxData!B217)</f>
        <v>1937-37-7</v>
      </c>
      <c r="B217" s="48" t="str">
        <f>IF(ISBLANK(ToxData!C217),"",ToxData!C217)</f>
        <v>Direct Black 38</v>
      </c>
      <c r="D217" s="61" t="str">
        <f>IF(ToxData!D217="","--",ToxData!D217)</f>
        <v>--</v>
      </c>
      <c r="E217" s="218">
        <f>IF(AND(ISNUMBER(ToxData!$BD217),$U217="N"),ToxData!$BD217/$V217,IF(ISNUMBER(ToxData!$BD217),ToxData!$BD217/ELAFr/$V217,"--"))</f>
        <v>7.1428571428571419E-6</v>
      </c>
      <c r="F217" s="209">
        <f t="shared" si="21"/>
        <v>7.0999999999999998E-6</v>
      </c>
      <c r="G217" s="194" t="str">
        <f>IF(ISNUMBER(ToxData!BH217),(ToxData!BH217/$X217),"--")</f>
        <v>--</v>
      </c>
      <c r="H217" s="219" t="str">
        <f t="shared" si="22"/>
        <v>--</v>
      </c>
      <c r="I217" s="209">
        <f>IF(AND(ISNUMBER(ToxData!$BD217),$U217="N"),ToxData!$BD217*childNRAFc/$W217,IF(ISNUMBER(ToxData!$BD217),ToxData!$BD217*childNRAFc/ELAFnr/$W217,"--"))</f>
        <v>1.8571428571428569E-4</v>
      </c>
      <c r="J217" s="209">
        <f t="shared" si="23"/>
        <v>1.9000000000000001E-4</v>
      </c>
      <c r="K217" s="194" t="str">
        <f>IF(ISNUMBER(ToxData!BH217),(ToxData!BH217/$Y217*childNRAFnc),"--")</f>
        <v>--</v>
      </c>
      <c r="L217" s="219" t="str">
        <f t="shared" si="24"/>
        <v>--</v>
      </c>
      <c r="M217" s="209">
        <f>IF(ISNUMBER(ToxData!$BD217),ToxData!$BD217*workNRAFc/$W217,"--")</f>
        <v>8.5714285714285699E-5</v>
      </c>
      <c r="N217" s="209">
        <f t="shared" si="25"/>
        <v>8.6000000000000003E-5</v>
      </c>
      <c r="O217" s="194" t="str">
        <f>IF(ISNUMBER(ToxData!BH217),(ToxData!BH217*workNRAFnc/Y217),"--")</f>
        <v>--</v>
      </c>
      <c r="P217" s="219" t="str">
        <f t="shared" si="26"/>
        <v>--</v>
      </c>
      <c r="Q217" s="262" t="str">
        <f>IF(ISNUMBER('TRV Table 3'!K217),('TRV Table 3'!K217),"--")</f>
        <v>--</v>
      </c>
      <c r="R217" s="263" t="str">
        <f t="shared" si="27"/>
        <v>--</v>
      </c>
      <c r="S217" s="220">
        <f>IF(ISBLANK(ToxData!AY217),"",ToxData!AY217)</f>
        <v>1</v>
      </c>
      <c r="T217" s="220">
        <f>IF(ISBLANK(ToxData!AZ217),"",ToxData!AZ217)</f>
        <v>1</v>
      </c>
      <c r="U217" s="223" t="str">
        <f>IF(ToxData!BQ217="","N","Y")</f>
        <v>N</v>
      </c>
      <c r="V217" s="223">
        <f>ToxData!BV217</f>
        <v>1</v>
      </c>
      <c r="W217" s="223">
        <f>ToxData!BW217</f>
        <v>1</v>
      </c>
      <c r="X217" s="223">
        <f>ToxData!BX217</f>
        <v>1</v>
      </c>
      <c r="Y217" s="223">
        <f>ToxData!BY217</f>
        <v>1</v>
      </c>
    </row>
    <row r="218" spans="1:25">
      <c r="A218" t="str">
        <f>IF(ISBLANK(ToxData!B218),"",ToxData!B218)</f>
        <v>2602-46-2</v>
      </c>
      <c r="B218" s="48" t="str">
        <f>IF(ISBLANK(ToxData!C218),"",ToxData!C218)</f>
        <v>Direct Blue 6</v>
      </c>
      <c r="D218" s="61" t="str">
        <f>IF(ToxData!D218="","--",ToxData!D218)</f>
        <v>--</v>
      </c>
      <c r="E218" s="218">
        <f>IF(AND(ISNUMBER(ToxData!$BD218),$U218="N"),ToxData!$BD218/$V218,IF(ISNUMBER(ToxData!$BD218),ToxData!$BD218/ELAFr/$V218,"--"))</f>
        <v>7.1428571428571419E-6</v>
      </c>
      <c r="F218" s="209">
        <f t="shared" si="21"/>
        <v>7.0999999999999998E-6</v>
      </c>
      <c r="G218" s="194" t="str">
        <f>IF(ISNUMBER(ToxData!BH218),(ToxData!BH218/$X218),"--")</f>
        <v>--</v>
      </c>
      <c r="H218" s="219" t="str">
        <f t="shared" si="22"/>
        <v>--</v>
      </c>
      <c r="I218" s="209">
        <f>IF(AND(ISNUMBER(ToxData!$BD218),$U218="N"),ToxData!$BD218*childNRAFc/$W218,IF(ISNUMBER(ToxData!$BD218),ToxData!$BD218*childNRAFc/ELAFnr/$W218,"--"))</f>
        <v>1.8571428571428569E-4</v>
      </c>
      <c r="J218" s="209">
        <f t="shared" si="23"/>
        <v>1.9000000000000001E-4</v>
      </c>
      <c r="K218" s="194" t="str">
        <f>IF(ISNUMBER(ToxData!BH218),(ToxData!BH218/$Y218*childNRAFnc),"--")</f>
        <v>--</v>
      </c>
      <c r="L218" s="219" t="str">
        <f t="shared" si="24"/>
        <v>--</v>
      </c>
      <c r="M218" s="209">
        <f>IF(ISNUMBER(ToxData!$BD218),ToxData!$BD218*workNRAFc/$W218,"--")</f>
        <v>8.5714285714285699E-5</v>
      </c>
      <c r="N218" s="209">
        <f t="shared" si="25"/>
        <v>8.6000000000000003E-5</v>
      </c>
      <c r="O218" s="194" t="str">
        <f>IF(ISNUMBER(ToxData!BH218),(ToxData!BH218*workNRAFnc/Y218),"--")</f>
        <v>--</v>
      </c>
      <c r="P218" s="219" t="str">
        <f t="shared" si="26"/>
        <v>--</v>
      </c>
      <c r="Q218" s="262" t="str">
        <f>IF(ISNUMBER('TRV Table 3'!K218),('TRV Table 3'!K218),"--")</f>
        <v>--</v>
      </c>
      <c r="R218" s="263" t="str">
        <f t="shared" si="27"/>
        <v>--</v>
      </c>
      <c r="S218" s="220">
        <f>IF(ISBLANK(ToxData!AY218),"",ToxData!AY218)</f>
        <v>1</v>
      </c>
      <c r="T218" s="220">
        <f>IF(ISBLANK(ToxData!AZ218),"",ToxData!AZ218)</f>
        <v>1</v>
      </c>
      <c r="U218" s="223" t="str">
        <f>IF(ToxData!BQ218="","N","Y")</f>
        <v>N</v>
      </c>
      <c r="V218" s="223">
        <f>ToxData!BV218</f>
        <v>1</v>
      </c>
      <c r="W218" s="223">
        <f>ToxData!BW218</f>
        <v>1</v>
      </c>
      <c r="X218" s="223">
        <f>ToxData!BX218</f>
        <v>1</v>
      </c>
      <c r="Y218" s="223">
        <f>ToxData!BY218</f>
        <v>1</v>
      </c>
    </row>
    <row r="219" spans="1:25">
      <c r="A219" t="str">
        <f>IF(ISBLANK(ToxData!B219),"",ToxData!B219)</f>
        <v>16071-86-6</v>
      </c>
      <c r="B219" s="48" t="str">
        <f>IF(ISBLANK(ToxData!C219),"",ToxData!C219)</f>
        <v>Direct Brown 95 (technical grade)</v>
      </c>
      <c r="D219" s="61" t="str">
        <f>IF(ToxData!D219="","--",ToxData!D219)</f>
        <v>--</v>
      </c>
      <c r="E219" s="218">
        <f>IF(AND(ISNUMBER(ToxData!$BD219),$U219="N"),ToxData!$BD219/$V219,IF(ISNUMBER(ToxData!$BD219),ToxData!$BD219/ELAFr/$V219,"--"))</f>
        <v>7.1428571428571419E-6</v>
      </c>
      <c r="F219" s="209">
        <f t="shared" si="21"/>
        <v>7.0999999999999998E-6</v>
      </c>
      <c r="G219" s="194" t="str">
        <f>IF(ISNUMBER(ToxData!BH219),(ToxData!BH219/$X219),"--")</f>
        <v>--</v>
      </c>
      <c r="H219" s="219" t="str">
        <f t="shared" si="22"/>
        <v>--</v>
      </c>
      <c r="I219" s="209">
        <f>IF(AND(ISNUMBER(ToxData!$BD219),$U219="N"),ToxData!$BD219*childNRAFc/$W219,IF(ISNUMBER(ToxData!$BD219),ToxData!$BD219*childNRAFc/ELAFnr/$W219,"--"))</f>
        <v>1.8571428571428569E-4</v>
      </c>
      <c r="J219" s="209">
        <f t="shared" si="23"/>
        <v>1.9000000000000001E-4</v>
      </c>
      <c r="K219" s="194" t="str">
        <f>IF(ISNUMBER(ToxData!BH219),(ToxData!BH219/$Y219*childNRAFnc),"--")</f>
        <v>--</v>
      </c>
      <c r="L219" s="219" t="str">
        <f t="shared" si="24"/>
        <v>--</v>
      </c>
      <c r="M219" s="209">
        <f>IF(ISNUMBER(ToxData!$BD219),ToxData!$BD219*workNRAFc/$W219,"--")</f>
        <v>8.5714285714285699E-5</v>
      </c>
      <c r="N219" s="209">
        <f t="shared" si="25"/>
        <v>8.6000000000000003E-5</v>
      </c>
      <c r="O219" s="194" t="str">
        <f>IF(ISNUMBER(ToxData!BH219),(ToxData!BH219*workNRAFnc/Y219),"--")</f>
        <v>--</v>
      </c>
      <c r="P219" s="219" t="str">
        <f t="shared" si="26"/>
        <v>--</v>
      </c>
      <c r="Q219" s="262" t="str">
        <f>IF(ISNUMBER('TRV Table 3'!K219),('TRV Table 3'!K219),"--")</f>
        <v>--</v>
      </c>
      <c r="R219" s="263" t="str">
        <f t="shared" si="27"/>
        <v>--</v>
      </c>
      <c r="S219" s="220">
        <f>IF(ISBLANK(ToxData!AY219),"",ToxData!AY219)</f>
        <v>1</v>
      </c>
      <c r="T219" s="220">
        <f>IF(ISBLANK(ToxData!AZ219),"",ToxData!AZ219)</f>
        <v>1</v>
      </c>
      <c r="U219" s="223" t="str">
        <f>IF(ToxData!BQ219="","N","Y")</f>
        <v>N</v>
      </c>
      <c r="V219" s="223">
        <f>ToxData!BV219</f>
        <v>1</v>
      </c>
      <c r="W219" s="223">
        <f>ToxData!BW219</f>
        <v>1</v>
      </c>
      <c r="X219" s="223">
        <f>ToxData!BX219</f>
        <v>1</v>
      </c>
      <c r="Y219" s="223">
        <f>ToxData!BY219</f>
        <v>1</v>
      </c>
    </row>
    <row r="220" spans="1:25" hidden="1">
      <c r="A220" t="str">
        <f>IF(ISBLANK(ToxData!B220),"",ToxData!B220)</f>
        <v>2475-45-8</v>
      </c>
      <c r="B220" s="211" t="str">
        <f>IF(ISBLANK(ToxData!C220),"",ToxData!C220)</f>
        <v>Disperse Blue 1</v>
      </c>
      <c r="E220" s="218" t="str">
        <f>IF(AND(ISNUMBER(ToxData!$BD220),$U220="N"),ToxData!$BD220/$V220,IF(ISNUMBER(ToxData!$BD220),ToxData!$BD220/ELAFr/$V220,"--"))</f>
        <v>--</v>
      </c>
      <c r="F220" s="209" t="str">
        <f t="shared" si="21"/>
        <v>--</v>
      </c>
      <c r="G220" s="194" t="str">
        <f>IF(ISNUMBER(ToxData!BH220),(ToxData!BH220/$X220),"--")</f>
        <v>--</v>
      </c>
      <c r="H220" s="219" t="str">
        <f t="shared" si="22"/>
        <v>--</v>
      </c>
      <c r="I220" s="209" t="str">
        <f>IF(AND(ISNUMBER(ToxData!$BD220),$U220="N"),ToxData!$BD220*childNRAFc/$W220,IF(ISNUMBER(ToxData!$BD220),ToxData!$BD220*childNRAFc/ELAFnr/$W220,"--"))</f>
        <v>--</v>
      </c>
      <c r="J220" s="209" t="str">
        <f t="shared" si="23"/>
        <v>--</v>
      </c>
      <c r="K220" s="194" t="str">
        <f>IF(ISNUMBER(ToxData!BH220),(ToxData!BH220/$Y220*childNRAFnc),"--")</f>
        <v>--</v>
      </c>
      <c r="L220" s="219" t="str">
        <f t="shared" si="24"/>
        <v>--</v>
      </c>
      <c r="M220" s="209" t="str">
        <f>IF(ISNUMBER(ToxData!$BD220),ToxData!$BD220*workNRAFc/$W220,"--")</f>
        <v>--</v>
      </c>
      <c r="N220" s="209" t="str">
        <f t="shared" si="25"/>
        <v>--</v>
      </c>
      <c r="O220" s="194" t="str">
        <f>IF(ISNUMBER(ToxData!BH220),(ToxData!BH220*workNRAFnc/Y220),"--")</f>
        <v>--</v>
      </c>
      <c r="P220" s="219" t="str">
        <f t="shared" si="26"/>
        <v>--</v>
      </c>
      <c r="Q220" s="262" t="str">
        <f>IF(ISNUMBER('TRV Table 3'!K220),('TRV Table 3'!K220),"--")</f>
        <v>--</v>
      </c>
      <c r="R220" s="263" t="str">
        <f t="shared" si="27"/>
        <v>--</v>
      </c>
      <c r="S220" s="220" t="str">
        <f>IF(ISBLANK(ToxData!AY220),"",ToxData!AY220)</f>
        <v/>
      </c>
      <c r="T220" s="220" t="str">
        <f>IF(ISBLANK(ToxData!AZ220),"",ToxData!AZ220)</f>
        <v/>
      </c>
      <c r="U220" s="223" t="str">
        <f>IF(ToxData!BQ220="","N","Y")</f>
        <v>N</v>
      </c>
      <c r="V220" s="223">
        <f>ToxData!BV220</f>
        <v>1</v>
      </c>
      <c r="W220" s="223">
        <f>ToxData!BW220</f>
        <v>1</v>
      </c>
      <c r="X220" s="223">
        <f>ToxData!BX220</f>
        <v>1</v>
      </c>
      <c r="Y220" s="223">
        <f>ToxData!BY220</f>
        <v>1</v>
      </c>
    </row>
    <row r="221" spans="1:25">
      <c r="A221" t="str">
        <f>IF(ISBLANK(ToxData!B221),"",ToxData!B221)</f>
        <v>298-04-4</v>
      </c>
      <c r="B221" s="48" t="str">
        <f>IF(ISBLANK(ToxData!C221),"",ToxData!C221)</f>
        <v>Disulfoton</v>
      </c>
      <c r="D221" s="61" t="str">
        <f>IF(ToxData!D221="","--",ToxData!D221)</f>
        <v>HI3</v>
      </c>
      <c r="E221" s="218" t="str">
        <f>IF(AND(ISNUMBER(ToxData!$BD221),$U221="N"),ToxData!$BD221/$V221,IF(ISNUMBER(ToxData!$BD221),ToxData!$BD221/ELAFr/$V221,"--"))</f>
        <v>--</v>
      </c>
      <c r="F221" s="209" t="str">
        <f t="shared" si="21"/>
        <v>--</v>
      </c>
      <c r="G221" s="194" t="str">
        <f>IF(ISNUMBER(ToxData!BH221),(ToxData!BH221/$X221),"--")</f>
        <v>--</v>
      </c>
      <c r="H221" s="219" t="str">
        <f t="shared" si="22"/>
        <v>--</v>
      </c>
      <c r="I221" s="209" t="str">
        <f>IF(AND(ISNUMBER(ToxData!$BD221),$U221="N"),ToxData!$BD221*childNRAFc/$W221,IF(ISNUMBER(ToxData!$BD221),ToxData!$BD221*childNRAFc/ELAFnr/$W221,"--"))</f>
        <v>--</v>
      </c>
      <c r="J221" s="209" t="str">
        <f t="shared" si="23"/>
        <v>--</v>
      </c>
      <c r="K221" s="194" t="str">
        <f>IF(ISNUMBER(ToxData!BH221),(ToxData!BH221/$Y221*childNRAFnc),"--")</f>
        <v>--</v>
      </c>
      <c r="L221" s="219" t="str">
        <f t="shared" si="24"/>
        <v>--</v>
      </c>
      <c r="M221" s="209" t="str">
        <f>IF(ISNUMBER(ToxData!$BD221),ToxData!$BD221*workNRAFc/$W221,"--")</f>
        <v>--</v>
      </c>
      <c r="N221" s="209" t="str">
        <f t="shared" si="25"/>
        <v>--</v>
      </c>
      <c r="O221" s="194" t="str">
        <f>IF(ISNUMBER(ToxData!BH221),(ToxData!BH221*workNRAFnc/Y221),"--")</f>
        <v>--</v>
      </c>
      <c r="P221" s="219" t="str">
        <f t="shared" si="26"/>
        <v>--</v>
      </c>
      <c r="Q221" s="262">
        <f>IF(ISNUMBER('TRV Table 3'!K221),('TRV Table 3'!K221),"--")</f>
        <v>6</v>
      </c>
      <c r="R221" s="263">
        <f t="shared" si="27"/>
        <v>6</v>
      </c>
      <c r="S221" s="220">
        <f>IF(ISBLANK(ToxData!AY221),"",ToxData!AY221)</f>
        <v>1</v>
      </c>
      <c r="T221" s="220">
        <f>IF(ISBLANK(ToxData!AZ221),"",ToxData!AZ221)</f>
        <v>1</v>
      </c>
      <c r="U221" s="223" t="str">
        <f>IF(ToxData!BQ221="","N","Y")</f>
        <v>N</v>
      </c>
      <c r="V221" s="223">
        <f>ToxData!BV221</f>
        <v>1</v>
      </c>
      <c r="W221" s="223">
        <f>ToxData!BW221</f>
        <v>1</v>
      </c>
      <c r="X221" s="223">
        <f>ToxData!BX221</f>
        <v>1</v>
      </c>
      <c r="Y221" s="223">
        <f>ToxData!BY221</f>
        <v>1</v>
      </c>
    </row>
    <row r="222" spans="1:25">
      <c r="A222" t="str">
        <f>IF(ISBLANK(ToxData!B222),"",ToxData!B222)</f>
        <v>106-89-8</v>
      </c>
      <c r="B222" s="48" t="str">
        <f>IF(ISBLANK(ToxData!C222),"",ToxData!C222)</f>
        <v>Epichlorohydrin</v>
      </c>
      <c r="D222" s="61" t="str">
        <f>IF(ToxData!D222="","--",ToxData!D222)</f>
        <v>HI3</v>
      </c>
      <c r="E222" s="218">
        <f>IF(AND(ISNUMBER(ToxData!$BD222),$U222="N"),ToxData!$BD222/$V222,IF(ISNUMBER(ToxData!$BD222),ToxData!$BD222/ELAFr/$V222,"--"))</f>
        <v>4.3478260869565216E-2</v>
      </c>
      <c r="F222" s="209">
        <f t="shared" si="21"/>
        <v>4.2999999999999997E-2</v>
      </c>
      <c r="G222" s="194">
        <f>IF(ISNUMBER(ToxData!BH222),(ToxData!BH222/$X222),"--")</f>
        <v>3</v>
      </c>
      <c r="H222" s="219">
        <f t="shared" si="22"/>
        <v>3</v>
      </c>
      <c r="I222" s="209">
        <f>IF(AND(ISNUMBER(ToxData!$BD222),$U222="N"),ToxData!$BD222*childNRAFc/$W222,IF(ISNUMBER(ToxData!$BD222),ToxData!$BD222*childNRAFc/ELAFnr/$W222,"--"))</f>
        <v>1.1304347826086956</v>
      </c>
      <c r="J222" s="209">
        <f t="shared" si="23"/>
        <v>1.1000000000000001</v>
      </c>
      <c r="K222" s="194">
        <f>IF(ISNUMBER(ToxData!BH222),(ToxData!BH222/$Y222*childNRAFnc),"--")</f>
        <v>13.200000000000001</v>
      </c>
      <c r="L222" s="219">
        <f t="shared" si="24"/>
        <v>13</v>
      </c>
      <c r="M222" s="209">
        <f>IF(ISNUMBER(ToxData!$BD222),ToxData!$BD222*workNRAFc/$W222,"--")</f>
        <v>0.52173913043478259</v>
      </c>
      <c r="N222" s="209">
        <f t="shared" si="25"/>
        <v>0.52</v>
      </c>
      <c r="O222" s="194">
        <f>IF(ISNUMBER(ToxData!BH222),(ToxData!BH222*workNRAFnc/Y222),"--")</f>
        <v>13.200000000000001</v>
      </c>
      <c r="P222" s="219">
        <f t="shared" si="26"/>
        <v>13</v>
      </c>
      <c r="Q222" s="262">
        <f>IF(ISNUMBER('TRV Table 3'!K222),('TRV Table 3'!K222),"--")</f>
        <v>1300</v>
      </c>
      <c r="R222" s="263">
        <f t="shared" si="27"/>
        <v>1300</v>
      </c>
      <c r="S222" s="220">
        <f>IF(ISBLANK(ToxData!AY222),"",ToxData!AY222)</f>
        <v>1</v>
      </c>
      <c r="T222" s="220">
        <f>IF(ISBLANK(ToxData!AZ222),"",ToxData!AZ222)</f>
        <v>1</v>
      </c>
      <c r="U222" s="223" t="str">
        <f>IF(ToxData!BQ222="","N","Y")</f>
        <v>N</v>
      </c>
      <c r="V222" s="223">
        <f>ToxData!BV222</f>
        <v>1</v>
      </c>
      <c r="W222" s="223">
        <f>ToxData!BW222</f>
        <v>1</v>
      </c>
      <c r="X222" s="223">
        <f>ToxData!BX222</f>
        <v>1</v>
      </c>
      <c r="Y222" s="223">
        <f>ToxData!BY222</f>
        <v>1</v>
      </c>
    </row>
    <row r="223" spans="1:25">
      <c r="A223" t="str">
        <f>IF(ISBLANK(ToxData!B223),"",ToxData!B223)</f>
        <v>106-88-7</v>
      </c>
      <c r="B223" s="48" t="str">
        <f>IF(ISBLANK(ToxData!C223),"",ToxData!C223)</f>
        <v>1,2-Epoxybutane</v>
      </c>
      <c r="D223" s="61" t="str">
        <f>IF(ToxData!D223="","--",ToxData!D223)</f>
        <v>HI5</v>
      </c>
      <c r="E223" s="218" t="str">
        <f>IF(AND(ISNUMBER(ToxData!$BD223),$U223="N"),ToxData!$BD223/$V223,IF(ISNUMBER(ToxData!$BD223),ToxData!$BD223/ELAFr/$V223,"--"))</f>
        <v>--</v>
      </c>
      <c r="F223" s="209" t="str">
        <f t="shared" si="21"/>
        <v>--</v>
      </c>
      <c r="G223" s="194">
        <f>IF(ISNUMBER(ToxData!BH223),(ToxData!BH223/$X223),"--")</f>
        <v>20</v>
      </c>
      <c r="H223" s="219">
        <f t="shared" si="22"/>
        <v>20</v>
      </c>
      <c r="I223" s="209" t="str">
        <f>IF(AND(ISNUMBER(ToxData!$BD223),$U223="N"),ToxData!$BD223*childNRAFc/$W223,IF(ISNUMBER(ToxData!$BD223),ToxData!$BD223*childNRAFc/ELAFnr/$W223,"--"))</f>
        <v>--</v>
      </c>
      <c r="J223" s="209" t="str">
        <f t="shared" si="23"/>
        <v>--</v>
      </c>
      <c r="K223" s="194">
        <f>IF(ISNUMBER(ToxData!BH223),(ToxData!BH223/$Y223*childNRAFnc),"--")</f>
        <v>88</v>
      </c>
      <c r="L223" s="219">
        <f t="shared" si="24"/>
        <v>88</v>
      </c>
      <c r="M223" s="209" t="str">
        <f>IF(ISNUMBER(ToxData!$BD223),ToxData!$BD223*workNRAFc/$W223,"--")</f>
        <v>--</v>
      </c>
      <c r="N223" s="209" t="str">
        <f t="shared" si="25"/>
        <v>--</v>
      </c>
      <c r="O223" s="194">
        <f>IF(ISNUMBER(ToxData!BH223),(ToxData!BH223*workNRAFnc/Y223),"--")</f>
        <v>88</v>
      </c>
      <c r="P223" s="219">
        <f t="shared" si="26"/>
        <v>88</v>
      </c>
      <c r="Q223" s="262" t="str">
        <f>IF(ISNUMBER('TRV Table 3'!K223),('TRV Table 3'!K223),"--")</f>
        <v>--</v>
      </c>
      <c r="R223" s="263" t="str">
        <f t="shared" si="27"/>
        <v>--</v>
      </c>
      <c r="S223" s="220">
        <f>IF(ISBLANK(ToxData!AY223),"",ToxData!AY223)</f>
        <v>1</v>
      </c>
      <c r="T223" s="220">
        <f>IF(ISBLANK(ToxData!AZ223),"",ToxData!AZ223)</f>
        <v>1</v>
      </c>
      <c r="U223" s="223" t="str">
        <f>IF(ToxData!BQ223="","N","Y")</f>
        <v>N</v>
      </c>
      <c r="V223" s="223">
        <f>ToxData!BV223</f>
        <v>1</v>
      </c>
      <c r="W223" s="223">
        <f>ToxData!BW223</f>
        <v>1</v>
      </c>
      <c r="X223" s="223">
        <f>ToxData!BX223</f>
        <v>1</v>
      </c>
      <c r="Y223" s="223">
        <f>ToxData!BY223</f>
        <v>1</v>
      </c>
    </row>
    <row r="224" spans="1:25" hidden="1">
      <c r="A224">
        <f>IF(ISBLANK(ToxData!B224),"",ToxData!B224)</f>
        <v>227</v>
      </c>
      <c r="B224" s="211" t="str">
        <f>IF(ISBLANK(ToxData!C224),"",ToxData!C224)</f>
        <v>Epoxy resins</v>
      </c>
      <c r="E224" s="218" t="str">
        <f>IF(AND(ISNUMBER(ToxData!$BD224),$U224="N"),ToxData!$BD224/$V224,IF(ISNUMBER(ToxData!$BD224),ToxData!$BD224/ELAFr/$V224,"--"))</f>
        <v>--</v>
      </c>
      <c r="F224" s="209" t="str">
        <f t="shared" si="21"/>
        <v>--</v>
      </c>
      <c r="G224" s="194" t="str">
        <f>IF(ISNUMBER(ToxData!BH224),(ToxData!BH224/$X224),"--")</f>
        <v>--</v>
      </c>
      <c r="H224" s="219" t="str">
        <f t="shared" si="22"/>
        <v>--</v>
      </c>
      <c r="I224" s="209" t="str">
        <f>IF(AND(ISNUMBER(ToxData!$BD224),$U224="N"),ToxData!$BD224*childNRAFc/$W224,IF(ISNUMBER(ToxData!$BD224),ToxData!$BD224*childNRAFc/ELAFnr/$W224,"--"))</f>
        <v>--</v>
      </c>
      <c r="J224" s="209" t="str">
        <f t="shared" si="23"/>
        <v>--</v>
      </c>
      <c r="K224" s="194" t="str">
        <f>IF(ISNUMBER(ToxData!BH224),(ToxData!BH224/$Y224*childNRAFnc),"--")</f>
        <v>--</v>
      </c>
      <c r="L224" s="219" t="str">
        <f t="shared" si="24"/>
        <v>--</v>
      </c>
      <c r="M224" s="209" t="str">
        <f>IF(ISNUMBER(ToxData!$BD224),ToxData!$BD224*workNRAFc/$W224,"--")</f>
        <v>--</v>
      </c>
      <c r="N224" s="209" t="str">
        <f t="shared" si="25"/>
        <v>--</v>
      </c>
      <c r="O224" s="194" t="str">
        <f>IF(ISNUMBER(ToxData!BH224),(ToxData!BH224*workNRAFnc/Y224),"--")</f>
        <v>--</v>
      </c>
      <c r="P224" s="219" t="str">
        <f t="shared" si="26"/>
        <v>--</v>
      </c>
      <c r="Q224" s="262" t="str">
        <f>IF(ISNUMBER('TRV Table 3'!K224),('TRV Table 3'!K224),"--")</f>
        <v>--</v>
      </c>
      <c r="R224" s="263" t="str">
        <f t="shared" si="27"/>
        <v>--</v>
      </c>
      <c r="S224" s="220" t="str">
        <f>IF(ISBLANK(ToxData!AY224),"",ToxData!AY224)</f>
        <v/>
      </c>
      <c r="T224" s="220" t="str">
        <f>IF(ISBLANK(ToxData!AZ224),"",ToxData!AZ224)</f>
        <v/>
      </c>
      <c r="U224" s="223" t="str">
        <f>IF(ToxData!BQ224="","N","Y")</f>
        <v>N</v>
      </c>
      <c r="V224" s="223">
        <f>ToxData!BV224</f>
        <v>1</v>
      </c>
      <c r="W224" s="223">
        <f>ToxData!BW224</f>
        <v>1</v>
      </c>
      <c r="X224" s="223">
        <f>ToxData!BX224</f>
        <v>1</v>
      </c>
      <c r="Y224" s="223">
        <f>ToxData!BY224</f>
        <v>1</v>
      </c>
    </row>
    <row r="225" spans="1:25" hidden="1">
      <c r="A225" t="str">
        <f>IF(ISBLANK(ToxData!B225),"",ToxData!B225)</f>
        <v>12510-42-8</v>
      </c>
      <c r="B225" s="211" t="str">
        <f>IF(ISBLANK(ToxData!C225),"",ToxData!C225)</f>
        <v>Erionite</v>
      </c>
      <c r="E225" s="218" t="str">
        <f>IF(AND(ISNUMBER(ToxData!$BD225),$U225="N"),ToxData!$BD225/$V225,IF(ISNUMBER(ToxData!$BD225),ToxData!$BD225/ELAFr/$V225,"--"))</f>
        <v>--</v>
      </c>
      <c r="F225" s="209" t="str">
        <f t="shared" si="21"/>
        <v>--</v>
      </c>
      <c r="G225" s="194" t="str">
        <f>IF(ISNUMBER(ToxData!BH225),(ToxData!BH225/$X225),"--")</f>
        <v>--</v>
      </c>
      <c r="H225" s="219" t="str">
        <f t="shared" si="22"/>
        <v>--</v>
      </c>
      <c r="I225" s="209" t="str">
        <f>IF(AND(ISNUMBER(ToxData!$BD225),$U225="N"),ToxData!$BD225*childNRAFc/$W225,IF(ISNUMBER(ToxData!$BD225),ToxData!$BD225*childNRAFc/ELAFnr/$W225,"--"))</f>
        <v>--</v>
      </c>
      <c r="J225" s="209" t="str">
        <f t="shared" si="23"/>
        <v>--</v>
      </c>
      <c r="K225" s="194" t="str">
        <f>IF(ISNUMBER(ToxData!BH225),(ToxData!BH225/$Y225*childNRAFnc),"--")</f>
        <v>--</v>
      </c>
      <c r="L225" s="219" t="str">
        <f t="shared" si="24"/>
        <v>--</v>
      </c>
      <c r="M225" s="209" t="str">
        <f>IF(ISNUMBER(ToxData!$BD225),ToxData!$BD225*workNRAFc/$W225,"--")</f>
        <v>--</v>
      </c>
      <c r="N225" s="209" t="str">
        <f t="shared" si="25"/>
        <v>--</v>
      </c>
      <c r="O225" s="194" t="str">
        <f>IF(ISNUMBER(ToxData!BH225),(ToxData!BH225*workNRAFnc/Y225),"--")</f>
        <v>--</v>
      </c>
      <c r="P225" s="219" t="str">
        <f t="shared" si="26"/>
        <v>--</v>
      </c>
      <c r="Q225" s="262" t="str">
        <f>IF(ISNUMBER('TRV Table 3'!K225),('TRV Table 3'!K225),"--")</f>
        <v>--</v>
      </c>
      <c r="R225" s="263" t="str">
        <f t="shared" si="27"/>
        <v>--</v>
      </c>
      <c r="S225" s="220" t="str">
        <f>IF(ISBLANK(ToxData!AY225),"",ToxData!AY225)</f>
        <v/>
      </c>
      <c r="T225" s="220" t="str">
        <f>IF(ISBLANK(ToxData!AZ225),"",ToxData!AZ225)</f>
        <v/>
      </c>
      <c r="U225" s="223" t="str">
        <f>IF(ToxData!BQ225="","N","Y")</f>
        <v>N</v>
      </c>
      <c r="V225" s="223">
        <f>ToxData!BV225</f>
        <v>1</v>
      </c>
      <c r="W225" s="223">
        <f>ToxData!BW225</f>
        <v>1</v>
      </c>
      <c r="X225" s="223">
        <f>ToxData!BX225</f>
        <v>1</v>
      </c>
      <c r="Y225" s="223">
        <f>ToxData!BY225</f>
        <v>1</v>
      </c>
    </row>
    <row r="226" spans="1:25">
      <c r="A226" t="str">
        <f>IF(ISBLANK(ToxData!B226),"",ToxData!B226)</f>
        <v>140-88-5</v>
      </c>
      <c r="B226" s="48" t="str">
        <f>IF(ISBLANK(ToxData!C226),"",ToxData!C226)</f>
        <v>Ethyl acrylate</v>
      </c>
      <c r="D226" s="61" t="str">
        <f>IF(ToxData!D226="","--",ToxData!D226)</f>
        <v>HI3</v>
      </c>
      <c r="E226" s="218" t="str">
        <f>IF(AND(ISNUMBER(ToxData!$BD226),$U226="N"),ToxData!$BD226/$V226,IF(ISNUMBER(ToxData!$BD226),ToxData!$BD226/ELAFr/$V226,"--"))</f>
        <v>--</v>
      </c>
      <c r="F226" s="209" t="str">
        <f t="shared" si="21"/>
        <v>--</v>
      </c>
      <c r="G226" s="194">
        <f>IF(ISNUMBER(ToxData!BH226),(ToxData!BH226/$X226),"--")</f>
        <v>8</v>
      </c>
      <c r="H226" s="219">
        <f t="shared" si="22"/>
        <v>8</v>
      </c>
      <c r="I226" s="209" t="str">
        <f>IF(AND(ISNUMBER(ToxData!$BD226),$U226="N"),ToxData!$BD226*childNRAFc/$W226,IF(ISNUMBER(ToxData!$BD226),ToxData!$BD226*childNRAFc/ELAFnr/$W226,"--"))</f>
        <v>--</v>
      </c>
      <c r="J226" s="209" t="str">
        <f t="shared" si="23"/>
        <v>--</v>
      </c>
      <c r="K226" s="194">
        <f>IF(ISNUMBER(ToxData!BH226),(ToxData!BH226/$Y226*childNRAFnc),"--")</f>
        <v>35.200000000000003</v>
      </c>
      <c r="L226" s="219">
        <f t="shared" si="24"/>
        <v>35</v>
      </c>
      <c r="M226" s="209" t="str">
        <f>IF(ISNUMBER(ToxData!$BD226),ToxData!$BD226*workNRAFc/$W226,"--")</f>
        <v>--</v>
      </c>
      <c r="N226" s="209" t="str">
        <f t="shared" si="25"/>
        <v>--</v>
      </c>
      <c r="O226" s="194">
        <f>IF(ISNUMBER(ToxData!BH226),(ToxData!BH226*workNRAFnc/Y226),"--")</f>
        <v>35.200000000000003</v>
      </c>
      <c r="P226" s="219">
        <f t="shared" si="26"/>
        <v>35</v>
      </c>
      <c r="Q226" s="262" t="str">
        <f>IF(ISNUMBER('TRV Table 3'!K226),('TRV Table 3'!K226),"--")</f>
        <v>--</v>
      </c>
      <c r="R226" s="263" t="str">
        <f t="shared" si="27"/>
        <v>--</v>
      </c>
      <c r="S226" s="220">
        <f>IF(ISBLANK(ToxData!AY226),"",ToxData!AY226)</f>
        <v>1</v>
      </c>
      <c r="T226" s="220">
        <f>IF(ISBLANK(ToxData!AZ226),"",ToxData!AZ226)</f>
        <v>1</v>
      </c>
      <c r="U226" s="223" t="str">
        <f>IF(ToxData!BQ226="","N","Y")</f>
        <v>N</v>
      </c>
      <c r="V226" s="223">
        <f>ToxData!BV226</f>
        <v>1</v>
      </c>
      <c r="W226" s="223">
        <f>ToxData!BW226</f>
        <v>1</v>
      </c>
      <c r="X226" s="223">
        <f>ToxData!BX226</f>
        <v>1</v>
      </c>
      <c r="Y226" s="223">
        <f>ToxData!BY226</f>
        <v>1</v>
      </c>
    </row>
    <row r="227" spans="1:25">
      <c r="A227" t="str">
        <f>IF(ISBLANK(ToxData!B227),"",ToxData!B227)</f>
        <v>100-41-4</v>
      </c>
      <c r="B227" s="48" t="str">
        <f>IF(ISBLANK(ToxData!C227),"",ToxData!C227)</f>
        <v>Ethyl benzene</v>
      </c>
      <c r="D227" s="61" t="str">
        <f>IF(ToxData!D227="","--",ToxData!D227)</f>
        <v>HI3</v>
      </c>
      <c r="E227" s="218">
        <f>IF(AND(ISNUMBER(ToxData!$BD227),$U227="N"),ToxData!$BD227/$V227,IF(ISNUMBER(ToxData!$BD227),ToxData!$BD227/ELAFr/$V227,"--"))</f>
        <v>0.39999999999999997</v>
      </c>
      <c r="F227" s="209">
        <f t="shared" si="21"/>
        <v>0.4</v>
      </c>
      <c r="G227" s="194">
        <f>IF(ISNUMBER(ToxData!BH227),(ToxData!BH227/$X227),"--")</f>
        <v>260</v>
      </c>
      <c r="H227" s="219">
        <f t="shared" si="22"/>
        <v>260</v>
      </c>
      <c r="I227" s="209">
        <f>IF(AND(ISNUMBER(ToxData!$BD227),$U227="N"),ToxData!$BD227*childNRAFc/$W227,IF(ISNUMBER(ToxData!$BD227),ToxData!$BD227*childNRAFc/ELAFnr/$W227,"--"))</f>
        <v>10.399999999999999</v>
      </c>
      <c r="J227" s="209">
        <f t="shared" si="23"/>
        <v>10</v>
      </c>
      <c r="K227" s="194">
        <f>IF(ISNUMBER(ToxData!BH227),(ToxData!BH227/$Y227*childNRAFnc),"--")</f>
        <v>1144</v>
      </c>
      <c r="L227" s="219">
        <f t="shared" si="24"/>
        <v>1100</v>
      </c>
      <c r="M227" s="209">
        <f>IF(ISNUMBER(ToxData!$BD227),ToxData!$BD227*workNRAFc/$W227,"--")</f>
        <v>4.8</v>
      </c>
      <c r="N227" s="209">
        <f t="shared" si="25"/>
        <v>4.8</v>
      </c>
      <c r="O227" s="194">
        <f>IF(ISNUMBER(ToxData!BH227),(ToxData!BH227*workNRAFnc/Y227),"--")</f>
        <v>1144</v>
      </c>
      <c r="P227" s="219">
        <f t="shared" si="26"/>
        <v>1100</v>
      </c>
      <c r="Q227" s="262">
        <f>IF(ISNUMBER('TRV Table 3'!K227),('TRV Table 3'!K227),"--")</f>
        <v>22000</v>
      </c>
      <c r="R227" s="263">
        <f t="shared" si="27"/>
        <v>22000</v>
      </c>
      <c r="S227" s="220">
        <f>IF(ISBLANK(ToxData!AY227),"",ToxData!AY227)</f>
        <v>1</v>
      </c>
      <c r="T227" s="220">
        <f>IF(ISBLANK(ToxData!AZ227),"",ToxData!AZ227)</f>
        <v>1</v>
      </c>
      <c r="U227" s="223" t="str">
        <f>IF(ToxData!BQ227="","N","Y")</f>
        <v>N</v>
      </c>
      <c r="V227" s="223">
        <f>ToxData!BV227</f>
        <v>1</v>
      </c>
      <c r="W227" s="223">
        <f>ToxData!BW227</f>
        <v>1</v>
      </c>
      <c r="X227" s="223">
        <f>ToxData!BX227</f>
        <v>1</v>
      </c>
      <c r="Y227" s="223">
        <f>ToxData!BY227</f>
        <v>1</v>
      </c>
    </row>
    <row r="228" spans="1:25" hidden="1">
      <c r="A228" t="str">
        <f>IF(ISBLANK(ToxData!B228),"",ToxData!B228)</f>
        <v>74-85-1</v>
      </c>
      <c r="B228" s="211" t="str">
        <f>IF(ISBLANK(ToxData!C228),"",ToxData!C228)</f>
        <v>Ethylene</v>
      </c>
      <c r="E228" s="218" t="str">
        <f>IF(AND(ISNUMBER(ToxData!$BD228),$U228="N"),ToxData!$BD228/$V228,IF(ISNUMBER(ToxData!$BD228),ToxData!$BD228/ELAFr/$V228,"--"))</f>
        <v>--</v>
      </c>
      <c r="F228" s="209" t="str">
        <f t="shared" si="21"/>
        <v>--</v>
      </c>
      <c r="G228" s="194" t="str">
        <f>IF(ISNUMBER(ToxData!BH228),(ToxData!BH228/$X228),"--")</f>
        <v>--</v>
      </c>
      <c r="H228" s="219" t="str">
        <f t="shared" si="22"/>
        <v>--</v>
      </c>
      <c r="I228" s="209" t="str">
        <f>IF(AND(ISNUMBER(ToxData!$BD228),$U228="N"),ToxData!$BD228*childNRAFc/$W228,IF(ISNUMBER(ToxData!$BD228),ToxData!$BD228*childNRAFc/ELAFnr/$W228,"--"))</f>
        <v>--</v>
      </c>
      <c r="J228" s="209" t="str">
        <f t="shared" si="23"/>
        <v>--</v>
      </c>
      <c r="K228" s="194" t="str">
        <f>IF(ISNUMBER(ToxData!BH228),(ToxData!BH228/$Y228*childNRAFnc),"--")</f>
        <v>--</v>
      </c>
      <c r="L228" s="219" t="str">
        <f t="shared" si="24"/>
        <v>--</v>
      </c>
      <c r="M228" s="209" t="str">
        <f>IF(ISNUMBER(ToxData!$BD228),ToxData!$BD228*workNRAFc/$W228,"--")</f>
        <v>--</v>
      </c>
      <c r="N228" s="209" t="str">
        <f t="shared" si="25"/>
        <v>--</v>
      </c>
      <c r="O228" s="194" t="str">
        <f>IF(ISNUMBER(ToxData!BH228),(ToxData!BH228*workNRAFnc/Y228),"--")</f>
        <v>--</v>
      </c>
      <c r="P228" s="219" t="str">
        <f t="shared" si="26"/>
        <v>--</v>
      </c>
      <c r="Q228" s="262" t="str">
        <f>IF(ISNUMBER('TRV Table 3'!K228),('TRV Table 3'!K228),"--")</f>
        <v>--</v>
      </c>
      <c r="R228" s="263" t="str">
        <f t="shared" si="27"/>
        <v>--</v>
      </c>
      <c r="S228" s="220" t="str">
        <f>IF(ISBLANK(ToxData!AY228),"",ToxData!AY228)</f>
        <v/>
      </c>
      <c r="T228" s="220" t="str">
        <f>IF(ISBLANK(ToxData!AZ228),"",ToxData!AZ228)</f>
        <v/>
      </c>
      <c r="U228" s="223" t="str">
        <f>IF(ToxData!BQ228="","N","Y")</f>
        <v>N</v>
      </c>
      <c r="V228" s="223">
        <f>ToxData!BV228</f>
        <v>1</v>
      </c>
      <c r="W228" s="223">
        <f>ToxData!BW228</f>
        <v>1</v>
      </c>
      <c r="X228" s="223">
        <f>ToxData!BX228</f>
        <v>1</v>
      </c>
      <c r="Y228" s="223">
        <f>ToxData!BY228</f>
        <v>1</v>
      </c>
    </row>
    <row r="229" spans="1:25" ht="28.8">
      <c r="A229" t="str">
        <f>IF(ISBLANK(ToxData!B229),"",ToxData!B229)</f>
        <v>106-93-4</v>
      </c>
      <c r="B229" s="48" t="str">
        <f>IF(ISBLANK(ToxData!C229),"",ToxData!C229)</f>
        <v>Ethylene dibromide (EDB, 1,2-Dibromoethane)</v>
      </c>
      <c r="D229" s="61" t="str">
        <f>IF(ToxData!D229="","--",ToxData!D229)</f>
        <v>HI3</v>
      </c>
      <c r="E229" s="218">
        <f>IF(AND(ISNUMBER(ToxData!$BD229),$U229="N"),ToxData!$BD229/$V229,IF(ISNUMBER(ToxData!$BD229),ToxData!$BD229/ELAFr/$V229,"--"))</f>
        <v>1.6666666666666668E-3</v>
      </c>
      <c r="F229" s="209">
        <f t="shared" si="21"/>
        <v>1.6999999999999999E-3</v>
      </c>
      <c r="G229" s="194">
        <f>IF(ISNUMBER(ToxData!BH229),(ToxData!BH229/$X229),"--")</f>
        <v>9</v>
      </c>
      <c r="H229" s="219">
        <f t="shared" si="22"/>
        <v>9</v>
      </c>
      <c r="I229" s="209">
        <f>IF(AND(ISNUMBER(ToxData!$BD229),$U229="N"),ToxData!$BD229*childNRAFc/$W229,IF(ISNUMBER(ToxData!$BD229),ToxData!$BD229*childNRAFc/ELAFnr/$W229,"--"))</f>
        <v>4.3333333333333335E-2</v>
      </c>
      <c r="J229" s="209">
        <f t="shared" si="23"/>
        <v>4.2999999999999997E-2</v>
      </c>
      <c r="K229" s="194">
        <f>IF(ISNUMBER(ToxData!BH229),(ToxData!BH229/$Y229*childNRAFnc),"--")</f>
        <v>39.6</v>
      </c>
      <c r="L229" s="219">
        <f t="shared" si="24"/>
        <v>40</v>
      </c>
      <c r="M229" s="209">
        <f>IF(ISNUMBER(ToxData!$BD229),ToxData!$BD229*workNRAFc/$W229,"--")</f>
        <v>0.02</v>
      </c>
      <c r="N229" s="209">
        <f t="shared" si="25"/>
        <v>0.02</v>
      </c>
      <c r="O229" s="194">
        <f>IF(ISNUMBER(ToxData!BH229),(ToxData!BH229*workNRAFnc/Y229),"--")</f>
        <v>39.6</v>
      </c>
      <c r="P229" s="219">
        <f t="shared" si="26"/>
        <v>40</v>
      </c>
      <c r="Q229" s="262" t="str">
        <f>IF(ISNUMBER('TRV Table 3'!K229),('TRV Table 3'!K229),"--")</f>
        <v>--</v>
      </c>
      <c r="R229" s="263" t="str">
        <f t="shared" si="27"/>
        <v>--</v>
      </c>
      <c r="S229" s="220">
        <f>IF(ISBLANK(ToxData!AY229),"",ToxData!AY229)</f>
        <v>1</v>
      </c>
      <c r="T229" s="220">
        <f>IF(ISBLANK(ToxData!AZ229),"",ToxData!AZ229)</f>
        <v>1</v>
      </c>
      <c r="U229" s="223" t="str">
        <f>IF(ToxData!BQ229="","N","Y")</f>
        <v>N</v>
      </c>
      <c r="V229" s="223">
        <f>ToxData!BV229</f>
        <v>1</v>
      </c>
      <c r="W229" s="223">
        <f>ToxData!BW229</f>
        <v>1</v>
      </c>
      <c r="X229" s="223">
        <f>ToxData!BX229</f>
        <v>1</v>
      </c>
      <c r="Y229" s="223">
        <f>ToxData!BY229</f>
        <v>1</v>
      </c>
    </row>
    <row r="230" spans="1:25" ht="28.8">
      <c r="A230" t="str">
        <f>IF(ISBLANK(ToxData!B230),"",ToxData!B230)</f>
        <v>107-06-2</v>
      </c>
      <c r="B230" s="48" t="str">
        <f>IF(ISBLANK(ToxData!C230),"",ToxData!C230)</f>
        <v>Ethylene dichloride (EDC, 1,2-Dichloroethane)</v>
      </c>
      <c r="D230" s="61" t="str">
        <f>IF(ToxData!D230="","--",ToxData!D230)</f>
        <v>HI3</v>
      </c>
      <c r="E230" s="218">
        <f>IF(AND(ISNUMBER(ToxData!$BD230),$U230="N"),ToxData!$BD230/$V230,IF(ISNUMBER(ToxData!$BD230),ToxData!$BD230/ELAFr/$V230,"--"))</f>
        <v>3.8461538461538464E-2</v>
      </c>
      <c r="F230" s="209">
        <f t="shared" si="21"/>
        <v>3.7999999999999999E-2</v>
      </c>
      <c r="G230" s="194">
        <f>IF(ISNUMBER(ToxData!BH230),(ToxData!BH230/$X230),"--")</f>
        <v>7</v>
      </c>
      <c r="H230" s="219">
        <f t="shared" si="22"/>
        <v>7</v>
      </c>
      <c r="I230" s="209">
        <f>IF(AND(ISNUMBER(ToxData!$BD230),$U230="N"),ToxData!$BD230*childNRAFc/$W230,IF(ISNUMBER(ToxData!$BD230),ToxData!$BD230*childNRAFc/ELAFnr/$W230,"--"))</f>
        <v>1</v>
      </c>
      <c r="J230" s="209">
        <f t="shared" si="23"/>
        <v>1</v>
      </c>
      <c r="K230" s="194">
        <f>IF(ISNUMBER(ToxData!BH230),(ToxData!BH230/$Y230*childNRAFnc),"--")</f>
        <v>30.800000000000004</v>
      </c>
      <c r="L230" s="219">
        <f t="shared" si="24"/>
        <v>31</v>
      </c>
      <c r="M230" s="209">
        <f>IF(ISNUMBER(ToxData!$BD230),ToxData!$BD230*workNRAFc/$W230,"--")</f>
        <v>0.46153846153846156</v>
      </c>
      <c r="N230" s="209">
        <f t="shared" si="25"/>
        <v>0.46</v>
      </c>
      <c r="O230" s="194">
        <f>IF(ISNUMBER(ToxData!BH230),(ToxData!BH230*workNRAFnc/Y230),"--")</f>
        <v>30.800000000000004</v>
      </c>
      <c r="P230" s="219">
        <f t="shared" si="26"/>
        <v>31</v>
      </c>
      <c r="Q230" s="262" t="str">
        <f>IF(ISNUMBER('TRV Table 3'!K230),('TRV Table 3'!K230),"--")</f>
        <v>--</v>
      </c>
      <c r="R230" s="263" t="str">
        <f t="shared" si="27"/>
        <v>--</v>
      </c>
      <c r="S230" s="220">
        <f>IF(ISBLANK(ToxData!AY230),"",ToxData!AY230)</f>
        <v>1</v>
      </c>
      <c r="T230" s="220">
        <f>IF(ISBLANK(ToxData!AZ230),"",ToxData!AZ230)</f>
        <v>1</v>
      </c>
      <c r="U230" s="223" t="str">
        <f>IF(ToxData!BQ230="","N","Y")</f>
        <v>N</v>
      </c>
      <c r="V230" s="223">
        <f>ToxData!BV230</f>
        <v>1</v>
      </c>
      <c r="W230" s="223">
        <f>ToxData!BW230</f>
        <v>1</v>
      </c>
      <c r="X230" s="223">
        <f>ToxData!BX230</f>
        <v>1</v>
      </c>
      <c r="Y230" s="223">
        <f>ToxData!BY230</f>
        <v>1</v>
      </c>
    </row>
    <row r="231" spans="1:25">
      <c r="A231" t="str">
        <f>IF(ISBLANK(ToxData!B231),"",ToxData!B231)</f>
        <v>107-21-1</v>
      </c>
      <c r="B231" s="48" t="str">
        <f>IF(ISBLANK(ToxData!C231),"",ToxData!C231)</f>
        <v>Ethylene glycol</v>
      </c>
      <c r="D231" s="61" t="str">
        <f>IF(ToxData!D231="","--",ToxData!D231)</f>
        <v>HI3</v>
      </c>
      <c r="E231" s="218" t="str">
        <f>IF(AND(ISNUMBER(ToxData!$BD231),$U231="N"),ToxData!$BD231/$V231,IF(ISNUMBER(ToxData!$BD231),ToxData!$BD231/ELAFr/$V231,"--"))</f>
        <v>--</v>
      </c>
      <c r="F231" s="209" t="str">
        <f t="shared" si="21"/>
        <v>--</v>
      </c>
      <c r="G231" s="194">
        <f>IF(ISNUMBER(ToxData!BH231),(ToxData!BH231/$X231),"--")</f>
        <v>400</v>
      </c>
      <c r="H231" s="219">
        <f t="shared" si="22"/>
        <v>400</v>
      </c>
      <c r="I231" s="209" t="str">
        <f>IF(AND(ISNUMBER(ToxData!$BD231),$U231="N"),ToxData!$BD231*childNRAFc/$W231,IF(ISNUMBER(ToxData!$BD231),ToxData!$BD231*childNRAFc/ELAFnr/$W231,"--"))</f>
        <v>--</v>
      </c>
      <c r="J231" s="209" t="str">
        <f t="shared" si="23"/>
        <v>--</v>
      </c>
      <c r="K231" s="194">
        <f>IF(ISNUMBER(ToxData!BH231),(ToxData!BH231/$Y231*childNRAFnc),"--")</f>
        <v>1760.0000000000002</v>
      </c>
      <c r="L231" s="219">
        <f t="shared" si="24"/>
        <v>1800</v>
      </c>
      <c r="M231" s="209" t="str">
        <f>IF(ISNUMBER(ToxData!$BD231),ToxData!$BD231*workNRAFc/$W231,"--")</f>
        <v>--</v>
      </c>
      <c r="N231" s="209" t="str">
        <f t="shared" si="25"/>
        <v>--</v>
      </c>
      <c r="O231" s="194">
        <f>IF(ISNUMBER(ToxData!BH231),(ToxData!BH231*workNRAFnc/Y231),"--")</f>
        <v>1760.0000000000002</v>
      </c>
      <c r="P231" s="219">
        <f t="shared" si="26"/>
        <v>1800</v>
      </c>
      <c r="Q231" s="262">
        <f>IF(ISNUMBER('TRV Table 3'!K231),('TRV Table 3'!K231),"--")</f>
        <v>2000</v>
      </c>
      <c r="R231" s="263">
        <f t="shared" si="27"/>
        <v>2000</v>
      </c>
      <c r="S231" s="220">
        <f>IF(ISBLANK(ToxData!AY231),"",ToxData!AY231)</f>
        <v>1</v>
      </c>
      <c r="T231" s="220">
        <f>IF(ISBLANK(ToxData!AZ231),"",ToxData!AZ231)</f>
        <v>1</v>
      </c>
      <c r="U231" s="223" t="str">
        <f>IF(ToxData!BQ231="","N","Y")</f>
        <v>N</v>
      </c>
      <c r="V231" s="223">
        <f>ToxData!BV231</f>
        <v>1</v>
      </c>
      <c r="W231" s="223">
        <f>ToxData!BW231</f>
        <v>1</v>
      </c>
      <c r="X231" s="223">
        <f>ToxData!BX231</f>
        <v>1</v>
      </c>
      <c r="Y231" s="223">
        <f>ToxData!BY231</f>
        <v>1</v>
      </c>
    </row>
    <row r="232" spans="1:25" hidden="1">
      <c r="A232" t="str">
        <f>IF(ISBLANK(ToxData!B232),"",ToxData!B232)</f>
        <v>629-14-1</v>
      </c>
      <c r="B232" s="211" t="str">
        <f>IF(ISBLANK(ToxData!C232),"",ToxData!C232)</f>
        <v>Ethylene glycol diethyl ether</v>
      </c>
      <c r="E232" s="218" t="str">
        <f>IF(AND(ISNUMBER(ToxData!$BD232),$U232="N"),ToxData!$BD232/$V232,IF(ISNUMBER(ToxData!$BD232),ToxData!$BD232/ELAFr/$V232,"--"))</f>
        <v>--</v>
      </c>
      <c r="F232" s="209" t="str">
        <f t="shared" si="21"/>
        <v>--</v>
      </c>
      <c r="G232" s="194" t="str">
        <f>IF(ISNUMBER(ToxData!BH232),(ToxData!BH232/$X232),"--")</f>
        <v>--</v>
      </c>
      <c r="H232" s="219" t="str">
        <f t="shared" si="22"/>
        <v>--</v>
      </c>
      <c r="I232" s="209" t="str">
        <f>IF(AND(ISNUMBER(ToxData!$BD232),$U232="N"),ToxData!$BD232*childNRAFc/$W232,IF(ISNUMBER(ToxData!$BD232),ToxData!$BD232*childNRAFc/ELAFnr/$W232,"--"))</f>
        <v>--</v>
      </c>
      <c r="J232" s="209" t="str">
        <f t="shared" si="23"/>
        <v>--</v>
      </c>
      <c r="K232" s="194" t="str">
        <f>IF(ISNUMBER(ToxData!BH232),(ToxData!BH232/$Y232*childNRAFnc),"--")</f>
        <v>--</v>
      </c>
      <c r="L232" s="219" t="str">
        <f t="shared" si="24"/>
        <v>--</v>
      </c>
      <c r="M232" s="209" t="str">
        <f>IF(ISNUMBER(ToxData!$BD232),ToxData!$BD232*workNRAFc/$W232,"--")</f>
        <v>--</v>
      </c>
      <c r="N232" s="209" t="str">
        <f t="shared" si="25"/>
        <v>--</v>
      </c>
      <c r="O232" s="194" t="str">
        <f>IF(ISNUMBER(ToxData!BH232),(ToxData!BH232*workNRAFnc/Y232),"--")</f>
        <v>--</v>
      </c>
      <c r="P232" s="219" t="str">
        <f t="shared" si="26"/>
        <v>--</v>
      </c>
      <c r="Q232" s="262" t="str">
        <f>IF(ISNUMBER('TRV Table 3'!K232),('TRV Table 3'!K232),"--")</f>
        <v>--</v>
      </c>
      <c r="R232" s="263" t="str">
        <f t="shared" si="27"/>
        <v>--</v>
      </c>
      <c r="S232" s="220" t="str">
        <f>IF(ISBLANK(ToxData!AY232),"",ToxData!AY232)</f>
        <v/>
      </c>
      <c r="T232" s="220" t="str">
        <f>IF(ISBLANK(ToxData!AZ232),"",ToxData!AZ232)</f>
        <v/>
      </c>
      <c r="U232" s="223" t="str">
        <f>IF(ToxData!BQ232="","N","Y")</f>
        <v>N</v>
      </c>
      <c r="V232" s="223">
        <f>ToxData!BV232</f>
        <v>1</v>
      </c>
      <c r="W232" s="223">
        <f>ToxData!BW232</f>
        <v>1</v>
      </c>
      <c r="X232" s="223">
        <f>ToxData!BX232</f>
        <v>1</v>
      </c>
      <c r="Y232" s="223">
        <f>ToxData!BY232</f>
        <v>1</v>
      </c>
    </row>
    <row r="233" spans="1:25" hidden="1">
      <c r="A233" t="str">
        <f>IF(ISBLANK(ToxData!B233),"",ToxData!B233)</f>
        <v>110-71-4</v>
      </c>
      <c r="B233" s="211" t="str">
        <f>IF(ISBLANK(ToxData!C233),"",ToxData!C233)</f>
        <v>Ethylene glycol dimethyl ether</v>
      </c>
      <c r="E233" s="218" t="str">
        <f>IF(AND(ISNUMBER(ToxData!$BD233),$U233="N"),ToxData!$BD233/$V233,IF(ISNUMBER(ToxData!$BD233),ToxData!$BD233/ELAFr/$V233,"--"))</f>
        <v>--</v>
      </c>
      <c r="F233" s="209" t="str">
        <f t="shared" si="21"/>
        <v>--</v>
      </c>
      <c r="G233" s="194" t="str">
        <f>IF(ISNUMBER(ToxData!BH233),(ToxData!BH233/$X233),"--")</f>
        <v>--</v>
      </c>
      <c r="H233" s="219" t="str">
        <f t="shared" si="22"/>
        <v>--</v>
      </c>
      <c r="I233" s="209" t="str">
        <f>IF(AND(ISNUMBER(ToxData!$BD233),$U233="N"),ToxData!$BD233*childNRAFc/$W233,IF(ISNUMBER(ToxData!$BD233),ToxData!$BD233*childNRAFc/ELAFnr/$W233,"--"))</f>
        <v>--</v>
      </c>
      <c r="J233" s="209" t="str">
        <f t="shared" si="23"/>
        <v>--</v>
      </c>
      <c r="K233" s="194" t="str">
        <f>IF(ISNUMBER(ToxData!BH233),(ToxData!BH233/$Y233*childNRAFnc),"--")</f>
        <v>--</v>
      </c>
      <c r="L233" s="219" t="str">
        <f t="shared" si="24"/>
        <v>--</v>
      </c>
      <c r="M233" s="209" t="str">
        <f>IF(ISNUMBER(ToxData!$BD233),ToxData!$BD233*workNRAFc/$W233,"--")</f>
        <v>--</v>
      </c>
      <c r="N233" s="209" t="str">
        <f t="shared" si="25"/>
        <v>--</v>
      </c>
      <c r="O233" s="194" t="str">
        <f>IF(ISNUMBER(ToxData!BH233),(ToxData!BH233*workNRAFnc/Y233),"--")</f>
        <v>--</v>
      </c>
      <c r="P233" s="219" t="str">
        <f t="shared" si="26"/>
        <v>--</v>
      </c>
      <c r="Q233" s="262" t="str">
        <f>IF(ISNUMBER('TRV Table 3'!K233),('TRV Table 3'!K233),"--")</f>
        <v>--</v>
      </c>
      <c r="R233" s="263" t="str">
        <f t="shared" si="27"/>
        <v>--</v>
      </c>
      <c r="S233" s="220" t="str">
        <f>IF(ISBLANK(ToxData!AY233),"",ToxData!AY233)</f>
        <v/>
      </c>
      <c r="T233" s="220" t="str">
        <f>IF(ISBLANK(ToxData!AZ233),"",ToxData!AZ233)</f>
        <v/>
      </c>
      <c r="U233" s="223" t="str">
        <f>IF(ToxData!BQ233="","N","Y")</f>
        <v>N</v>
      </c>
      <c r="V233" s="223">
        <f>ToxData!BV233</f>
        <v>1</v>
      </c>
      <c r="W233" s="223">
        <f>ToxData!BW233</f>
        <v>1</v>
      </c>
      <c r="X233" s="223">
        <f>ToxData!BX233</f>
        <v>1</v>
      </c>
      <c r="Y233" s="223">
        <f>ToxData!BY233</f>
        <v>1</v>
      </c>
    </row>
    <row r="234" spans="1:25">
      <c r="A234" t="str">
        <f>IF(ISBLANK(ToxData!B234),"",ToxData!B234)</f>
        <v>111-76-2</v>
      </c>
      <c r="B234" s="48" t="str">
        <f>IF(ISBLANK(ToxData!C234),"",ToxData!C234)</f>
        <v>Ethylene glycol monobutyl ether</v>
      </c>
      <c r="D234" s="61" t="str">
        <f>IF(ToxData!D234="","--",ToxData!D234)</f>
        <v>HI3</v>
      </c>
      <c r="E234" s="218" t="str">
        <f>IF(AND(ISNUMBER(ToxData!$BD234),$U234="N"),ToxData!$BD234/$V234,IF(ISNUMBER(ToxData!$BD234),ToxData!$BD234/ELAFr/$V234,"--"))</f>
        <v>--</v>
      </c>
      <c r="F234" s="209" t="str">
        <f t="shared" si="21"/>
        <v>--</v>
      </c>
      <c r="G234" s="194">
        <f>IF(ISNUMBER(ToxData!BH234),(ToxData!BH234/$X234),"--")</f>
        <v>82</v>
      </c>
      <c r="H234" s="219">
        <f t="shared" si="22"/>
        <v>82</v>
      </c>
      <c r="I234" s="209" t="str">
        <f>IF(AND(ISNUMBER(ToxData!$BD234),$U234="N"),ToxData!$BD234*childNRAFc/$W234,IF(ISNUMBER(ToxData!$BD234),ToxData!$BD234*childNRAFc/ELAFnr/$W234,"--"))</f>
        <v>--</v>
      </c>
      <c r="J234" s="209" t="str">
        <f t="shared" si="23"/>
        <v>--</v>
      </c>
      <c r="K234" s="194">
        <f>IF(ISNUMBER(ToxData!BH234),(ToxData!BH234/$Y234*childNRAFnc),"--")</f>
        <v>360.8</v>
      </c>
      <c r="L234" s="219">
        <f t="shared" si="24"/>
        <v>360</v>
      </c>
      <c r="M234" s="209" t="str">
        <f>IF(ISNUMBER(ToxData!$BD234),ToxData!$BD234*workNRAFc/$W234,"--")</f>
        <v>--</v>
      </c>
      <c r="N234" s="209" t="str">
        <f t="shared" si="25"/>
        <v>--</v>
      </c>
      <c r="O234" s="194">
        <f>IF(ISNUMBER(ToxData!BH234),(ToxData!BH234*workNRAFnc/Y234),"--")</f>
        <v>360.8</v>
      </c>
      <c r="P234" s="219">
        <f t="shared" si="26"/>
        <v>360</v>
      </c>
      <c r="Q234" s="262">
        <f>IF(ISNUMBER('TRV Table 3'!K234),('TRV Table 3'!K234),"--")</f>
        <v>29000</v>
      </c>
      <c r="R234" s="263">
        <f t="shared" si="27"/>
        <v>29000</v>
      </c>
      <c r="S234" s="220">
        <f>IF(ISBLANK(ToxData!AY234),"",ToxData!AY234)</f>
        <v>1</v>
      </c>
      <c r="T234" s="220">
        <f>IF(ISBLANK(ToxData!AZ234),"",ToxData!AZ234)</f>
        <v>1</v>
      </c>
      <c r="U234" s="223" t="str">
        <f>IF(ToxData!BQ234="","N","Y")</f>
        <v>N</v>
      </c>
      <c r="V234" s="223">
        <f>ToxData!BV234</f>
        <v>1</v>
      </c>
      <c r="W234" s="223">
        <f>ToxData!BW234</f>
        <v>1</v>
      </c>
      <c r="X234" s="223">
        <f>ToxData!BX234</f>
        <v>1</v>
      </c>
      <c r="Y234" s="223">
        <f>ToxData!BY234</f>
        <v>1</v>
      </c>
    </row>
    <row r="235" spans="1:25">
      <c r="A235" t="str">
        <f>IF(ISBLANK(ToxData!B235),"",ToxData!B235)</f>
        <v>110-80-5</v>
      </c>
      <c r="B235" s="211" t="str">
        <f>IF(ISBLANK(ToxData!C235),"",ToxData!C235)</f>
        <v>Ethylene glycol monoethyl ether</v>
      </c>
      <c r="D235" s="61" t="str">
        <f>IF(ToxData!D235="","--",ToxData!D235)</f>
        <v>HI3</v>
      </c>
      <c r="E235" s="218" t="str">
        <f>IF(AND(ISNUMBER(ToxData!$BD235),$U235="N"),ToxData!$BD235/$V235,IF(ISNUMBER(ToxData!$BD235),ToxData!$BD235/ELAFr/$V235,"--"))</f>
        <v>--</v>
      </c>
      <c r="F235" s="209" t="str">
        <f t="shared" si="21"/>
        <v>--</v>
      </c>
      <c r="G235" s="194">
        <f>IF(ISNUMBER(ToxData!BH235),(ToxData!BH235/$X235),"--")</f>
        <v>70</v>
      </c>
      <c r="H235" s="219">
        <f t="shared" si="22"/>
        <v>70</v>
      </c>
      <c r="I235" s="209" t="str">
        <f>IF(AND(ISNUMBER(ToxData!$BD235),$U235="N"),ToxData!$BD235*childNRAFc/$W235,IF(ISNUMBER(ToxData!$BD235),ToxData!$BD235*childNRAFc/ELAFnr/$W235,"--"))</f>
        <v>--</v>
      </c>
      <c r="J235" s="209" t="str">
        <f t="shared" si="23"/>
        <v>--</v>
      </c>
      <c r="K235" s="194">
        <f>IF(ISNUMBER(ToxData!BH235),(ToxData!BH235/$Y235*childNRAFnc),"--")</f>
        <v>308</v>
      </c>
      <c r="L235" s="219">
        <f t="shared" si="24"/>
        <v>310</v>
      </c>
      <c r="M235" s="209" t="str">
        <f>IF(ISNUMBER(ToxData!$BD235),ToxData!$BD235*workNRAFc/$W235,"--")</f>
        <v>--</v>
      </c>
      <c r="N235" s="209" t="str">
        <f t="shared" si="25"/>
        <v>--</v>
      </c>
      <c r="O235" s="194">
        <f>IF(ISNUMBER(ToxData!BH235),(ToxData!BH235*workNRAFnc/Y235),"--")</f>
        <v>308</v>
      </c>
      <c r="P235" s="219">
        <f t="shared" si="26"/>
        <v>310</v>
      </c>
      <c r="Q235" s="262">
        <f>IF(ISNUMBER('TRV Table 3'!K235),('TRV Table 3'!K235),"--")</f>
        <v>370</v>
      </c>
      <c r="R235" s="263">
        <f t="shared" si="27"/>
        <v>370</v>
      </c>
      <c r="S235" s="220">
        <f>IF(ISBLANK(ToxData!AY235),"",ToxData!AY235)</f>
        <v>1</v>
      </c>
      <c r="T235" s="220">
        <f>IF(ISBLANK(ToxData!AZ235),"",ToxData!AZ235)</f>
        <v>1</v>
      </c>
      <c r="U235" s="223" t="str">
        <f>IF(ToxData!BQ235="","N","Y")</f>
        <v>N</v>
      </c>
      <c r="V235" s="223">
        <f>ToxData!BV235</f>
        <v>1</v>
      </c>
      <c r="W235" s="223">
        <f>ToxData!BW235</f>
        <v>1</v>
      </c>
      <c r="X235" s="223">
        <f>ToxData!BX235</f>
        <v>1</v>
      </c>
      <c r="Y235" s="223">
        <f>ToxData!BY235</f>
        <v>1</v>
      </c>
    </row>
    <row r="236" spans="1:25" ht="28.8">
      <c r="A236" t="str">
        <f>IF(ISBLANK(ToxData!B236),"",ToxData!B236)</f>
        <v>111-15-9</v>
      </c>
      <c r="B236" s="211" t="str">
        <f>IF(ISBLANK(ToxData!C236),"",ToxData!C236)</f>
        <v>Ethylene glycol monoethyl ether acetate</v>
      </c>
      <c r="D236" s="61" t="str">
        <f>IF(ToxData!D236="","--",ToxData!D236)</f>
        <v>HI3</v>
      </c>
      <c r="E236" s="218" t="str">
        <f>IF(AND(ISNUMBER(ToxData!$BD236),$U236="N"),ToxData!$BD236/$V236,IF(ISNUMBER(ToxData!$BD236),ToxData!$BD236/ELAFr/$V236,"--"))</f>
        <v>--</v>
      </c>
      <c r="F236" s="209" t="str">
        <f t="shared" si="21"/>
        <v>--</v>
      </c>
      <c r="G236" s="194">
        <f>IF(ISNUMBER(ToxData!BH236),(ToxData!BH236/$X236),"--")</f>
        <v>60</v>
      </c>
      <c r="H236" s="219">
        <f t="shared" si="22"/>
        <v>60</v>
      </c>
      <c r="I236" s="209" t="str">
        <f>IF(AND(ISNUMBER(ToxData!$BD236),$U236="N"),ToxData!$BD236*childNRAFc/$W236,IF(ISNUMBER(ToxData!$BD236),ToxData!$BD236*childNRAFc/ELAFnr/$W236,"--"))</f>
        <v>--</v>
      </c>
      <c r="J236" s="209" t="str">
        <f t="shared" si="23"/>
        <v>--</v>
      </c>
      <c r="K236" s="194">
        <f>IF(ISNUMBER(ToxData!BH236),(ToxData!BH236/$Y236*childNRAFnc),"--")</f>
        <v>264</v>
      </c>
      <c r="L236" s="219">
        <f t="shared" si="24"/>
        <v>260</v>
      </c>
      <c r="M236" s="209" t="str">
        <f>IF(ISNUMBER(ToxData!$BD236),ToxData!$BD236*workNRAFc/$W236,"--")</f>
        <v>--</v>
      </c>
      <c r="N236" s="209" t="str">
        <f t="shared" si="25"/>
        <v>--</v>
      </c>
      <c r="O236" s="194">
        <f>IF(ISNUMBER(ToxData!BH236),(ToxData!BH236*workNRAFnc/Y236),"--")</f>
        <v>264</v>
      </c>
      <c r="P236" s="219">
        <f t="shared" si="26"/>
        <v>260</v>
      </c>
      <c r="Q236" s="262">
        <f>IF(ISNUMBER('TRV Table 3'!K236),('TRV Table 3'!K236),"--")</f>
        <v>140</v>
      </c>
      <c r="R236" s="263">
        <f t="shared" si="27"/>
        <v>140</v>
      </c>
      <c r="S236" s="220">
        <f>IF(ISBLANK(ToxData!AY236),"",ToxData!AY236)</f>
        <v>1</v>
      </c>
      <c r="T236" s="220">
        <f>IF(ISBLANK(ToxData!AZ236),"",ToxData!AZ236)</f>
        <v>1</v>
      </c>
      <c r="U236" s="223" t="str">
        <f>IF(ToxData!BQ236="","N","Y")</f>
        <v>N</v>
      </c>
      <c r="V236" s="223">
        <f>ToxData!BV236</f>
        <v>1</v>
      </c>
      <c r="W236" s="223">
        <f>ToxData!BW236</f>
        <v>1</v>
      </c>
      <c r="X236" s="223">
        <f>ToxData!BX236</f>
        <v>1</v>
      </c>
      <c r="Y236" s="223">
        <f>ToxData!BY236</f>
        <v>1</v>
      </c>
    </row>
    <row r="237" spans="1:25">
      <c r="A237" t="str">
        <f>IF(ISBLANK(ToxData!B237),"",ToxData!B237)</f>
        <v>109-86-4</v>
      </c>
      <c r="B237" s="211" t="str">
        <f>IF(ISBLANK(ToxData!C237),"",ToxData!C237)</f>
        <v>Ethylene glycol monomethyl ether</v>
      </c>
      <c r="D237" s="61" t="str">
        <f>IF(ToxData!D237="","--",ToxData!D237)</f>
        <v>HI3</v>
      </c>
      <c r="E237" s="218" t="str">
        <f>IF(AND(ISNUMBER(ToxData!$BD237),$U237="N"),ToxData!$BD237/$V237,IF(ISNUMBER(ToxData!$BD237),ToxData!$BD237/ELAFr/$V237,"--"))</f>
        <v>--</v>
      </c>
      <c r="F237" s="209" t="str">
        <f t="shared" si="21"/>
        <v>--</v>
      </c>
      <c r="G237" s="194">
        <f>IF(ISNUMBER(ToxData!BH237),(ToxData!BH237/$X237),"--")</f>
        <v>60</v>
      </c>
      <c r="H237" s="219">
        <f t="shared" si="22"/>
        <v>60</v>
      </c>
      <c r="I237" s="209" t="str">
        <f>IF(AND(ISNUMBER(ToxData!$BD237),$U237="N"),ToxData!$BD237*childNRAFc/$W237,IF(ISNUMBER(ToxData!$BD237),ToxData!$BD237*childNRAFc/ELAFnr/$W237,"--"))</f>
        <v>--</v>
      </c>
      <c r="J237" s="209" t="str">
        <f t="shared" si="23"/>
        <v>--</v>
      </c>
      <c r="K237" s="194">
        <f>IF(ISNUMBER(ToxData!BH237),(ToxData!BH237/$Y237*childNRAFnc),"--")</f>
        <v>264</v>
      </c>
      <c r="L237" s="219">
        <f t="shared" si="24"/>
        <v>260</v>
      </c>
      <c r="M237" s="209" t="str">
        <f>IF(ISNUMBER(ToxData!$BD237),ToxData!$BD237*workNRAFc/$W237,"--")</f>
        <v>--</v>
      </c>
      <c r="N237" s="209" t="str">
        <f t="shared" si="25"/>
        <v>--</v>
      </c>
      <c r="O237" s="194">
        <f>IF(ISNUMBER(ToxData!BH237),(ToxData!BH237*workNRAFnc/Y237),"--")</f>
        <v>264</v>
      </c>
      <c r="P237" s="219">
        <f t="shared" si="26"/>
        <v>260</v>
      </c>
      <c r="Q237" s="262">
        <f>IF(ISNUMBER('TRV Table 3'!K237),('TRV Table 3'!K237),"--")</f>
        <v>93</v>
      </c>
      <c r="R237" s="263">
        <f t="shared" si="27"/>
        <v>93</v>
      </c>
      <c r="S237" s="220">
        <f>IF(ISBLANK(ToxData!AY237),"",ToxData!AY237)</f>
        <v>1</v>
      </c>
      <c r="T237" s="220">
        <f>IF(ISBLANK(ToxData!AZ237),"",ToxData!AZ237)</f>
        <v>1</v>
      </c>
      <c r="U237" s="223" t="str">
        <f>IF(ToxData!BQ237="","N","Y")</f>
        <v>N</v>
      </c>
      <c r="V237" s="223">
        <f>ToxData!BV237</f>
        <v>1</v>
      </c>
      <c r="W237" s="223">
        <f>ToxData!BW237</f>
        <v>1</v>
      </c>
      <c r="X237" s="223">
        <f>ToxData!BX237</f>
        <v>1</v>
      </c>
      <c r="Y237" s="223">
        <f>ToxData!BY237</f>
        <v>1</v>
      </c>
    </row>
    <row r="238" spans="1:25" ht="28.8">
      <c r="A238" t="str">
        <f>IF(ISBLANK(ToxData!B238),"",ToxData!B238)</f>
        <v>110-49-6</v>
      </c>
      <c r="B238" s="211" t="str">
        <f>IF(ISBLANK(ToxData!C238),"",ToxData!C238)</f>
        <v>Ethylene glycol monomethyl ether acetate</v>
      </c>
      <c r="D238" s="61" t="str">
        <f>IF(ToxData!D238="","--",ToxData!D238)</f>
        <v>HI3</v>
      </c>
      <c r="E238" s="218" t="str">
        <f>IF(AND(ISNUMBER(ToxData!$BD238),$U238="N"),ToxData!$BD238/$V238,IF(ISNUMBER(ToxData!$BD238),ToxData!$BD238/ELAFr/$V238,"--"))</f>
        <v>--</v>
      </c>
      <c r="F238" s="209" t="str">
        <f t="shared" si="21"/>
        <v>--</v>
      </c>
      <c r="G238" s="194">
        <f>IF(ISNUMBER(ToxData!BH238),(ToxData!BH238/$X238),"--")</f>
        <v>1</v>
      </c>
      <c r="H238" s="219">
        <f t="shared" si="22"/>
        <v>1</v>
      </c>
      <c r="I238" s="209" t="str">
        <f>IF(AND(ISNUMBER(ToxData!$BD238),$U238="N"),ToxData!$BD238*childNRAFc/$W238,IF(ISNUMBER(ToxData!$BD238),ToxData!$BD238*childNRAFc/ELAFnr/$W238,"--"))</f>
        <v>--</v>
      </c>
      <c r="J238" s="209" t="str">
        <f t="shared" si="23"/>
        <v>--</v>
      </c>
      <c r="K238" s="194">
        <f>IF(ISNUMBER(ToxData!BH238),(ToxData!BH238/$Y238*childNRAFnc),"--")</f>
        <v>4.4000000000000004</v>
      </c>
      <c r="L238" s="219">
        <f t="shared" si="24"/>
        <v>4.4000000000000004</v>
      </c>
      <c r="M238" s="209" t="str">
        <f>IF(ISNUMBER(ToxData!$BD238),ToxData!$BD238*workNRAFc/$W238,"--")</f>
        <v>--</v>
      </c>
      <c r="N238" s="209" t="str">
        <f t="shared" si="25"/>
        <v>--</v>
      </c>
      <c r="O238" s="194">
        <f>IF(ISNUMBER(ToxData!BH238),(ToxData!BH238*workNRAFnc/Y238),"--")</f>
        <v>4.4000000000000004</v>
      </c>
      <c r="P238" s="219">
        <f t="shared" si="26"/>
        <v>4.4000000000000004</v>
      </c>
      <c r="Q238" s="262" t="str">
        <f>IF(ISNUMBER('TRV Table 3'!K238),('TRV Table 3'!K238),"--")</f>
        <v>--</v>
      </c>
      <c r="R238" s="263" t="str">
        <f t="shared" si="27"/>
        <v>--</v>
      </c>
      <c r="S238" s="220">
        <f>IF(ISBLANK(ToxData!AY238),"",ToxData!AY238)</f>
        <v>1</v>
      </c>
      <c r="T238" s="220">
        <f>IF(ISBLANK(ToxData!AZ238),"",ToxData!AZ238)</f>
        <v>1</v>
      </c>
      <c r="U238" s="223" t="str">
        <f>IF(ToxData!BQ238="","N","Y")</f>
        <v>N</v>
      </c>
      <c r="V238" s="223">
        <f>ToxData!BV238</f>
        <v>1</v>
      </c>
      <c r="W238" s="223">
        <f>ToxData!BW238</f>
        <v>1</v>
      </c>
      <c r="X238" s="223">
        <f>ToxData!BX238</f>
        <v>1</v>
      </c>
      <c r="Y238" s="223">
        <f>ToxData!BY238</f>
        <v>1</v>
      </c>
    </row>
    <row r="239" spans="1:25" hidden="1">
      <c r="A239" t="str">
        <f>IF(ISBLANK(ToxData!B239),"",ToxData!B239)</f>
        <v>2807-30-9</v>
      </c>
      <c r="B239" s="211" t="str">
        <f>IF(ISBLANK(ToxData!C239),"",ToxData!C239)</f>
        <v>Ethylene glycol monopropyl ether</v>
      </c>
      <c r="E239" s="218" t="str">
        <f>IF(AND(ISNUMBER(ToxData!$BD239),$U239="N"),ToxData!$BD239/$V239,IF(ISNUMBER(ToxData!$BD239),ToxData!$BD239/ELAFr/$V239,"--"))</f>
        <v>--</v>
      </c>
      <c r="F239" s="209" t="str">
        <f t="shared" si="21"/>
        <v>--</v>
      </c>
      <c r="G239" s="194" t="str">
        <f>IF(ISNUMBER(ToxData!BH239),(ToxData!BH239/$X239),"--")</f>
        <v>--</v>
      </c>
      <c r="H239" s="219" t="str">
        <f t="shared" si="22"/>
        <v>--</v>
      </c>
      <c r="I239" s="209" t="str">
        <f>IF(AND(ISNUMBER(ToxData!$BD239),$U239="N"),ToxData!$BD239*childNRAFc/$W239,IF(ISNUMBER(ToxData!$BD239),ToxData!$BD239*childNRAFc/ELAFnr/$W239,"--"))</f>
        <v>--</v>
      </c>
      <c r="J239" s="209" t="str">
        <f t="shared" si="23"/>
        <v>--</v>
      </c>
      <c r="K239" s="194" t="str">
        <f>IF(ISNUMBER(ToxData!BH239),(ToxData!BH239/$Y239*childNRAFnc),"--")</f>
        <v>--</v>
      </c>
      <c r="L239" s="219" t="str">
        <f t="shared" si="24"/>
        <v>--</v>
      </c>
      <c r="M239" s="209" t="str">
        <f>IF(ISNUMBER(ToxData!$BD239),ToxData!$BD239*workNRAFc/$W239,"--")</f>
        <v>--</v>
      </c>
      <c r="N239" s="209" t="str">
        <f t="shared" si="25"/>
        <v>--</v>
      </c>
      <c r="O239" s="194" t="str">
        <f>IF(ISNUMBER(ToxData!BH239),(ToxData!BH239*workNRAFnc/Y239),"--")</f>
        <v>--</v>
      </c>
      <c r="P239" s="219" t="str">
        <f t="shared" si="26"/>
        <v>--</v>
      </c>
      <c r="Q239" s="262" t="str">
        <f>IF(ISNUMBER('TRV Table 3'!K239),('TRV Table 3'!K239),"--")</f>
        <v>--</v>
      </c>
      <c r="R239" s="263" t="str">
        <f t="shared" si="27"/>
        <v>--</v>
      </c>
      <c r="S239" s="220" t="str">
        <f>IF(ISBLANK(ToxData!AY239),"",ToxData!AY239)</f>
        <v/>
      </c>
      <c r="T239" s="220" t="str">
        <f>IF(ISBLANK(ToxData!AZ239),"",ToxData!AZ239)</f>
        <v/>
      </c>
      <c r="U239" s="223" t="str">
        <f>IF(ToxData!BQ239="","N","Y")</f>
        <v>N</v>
      </c>
      <c r="V239" s="223">
        <f>ToxData!BV239</f>
        <v>1</v>
      </c>
      <c r="W239" s="223">
        <f>ToxData!BW239</f>
        <v>1</v>
      </c>
      <c r="X239" s="223">
        <f>ToxData!BX239</f>
        <v>1</v>
      </c>
      <c r="Y239" s="223">
        <f>ToxData!BY239</f>
        <v>1</v>
      </c>
    </row>
    <row r="240" spans="1:25" hidden="1">
      <c r="A240" t="str">
        <f>IF(ISBLANK(ToxData!B240),"",ToxData!B240)</f>
        <v>151-56-4</v>
      </c>
      <c r="B240" s="211" t="str">
        <f>IF(ISBLANK(ToxData!C240),"",ToxData!C240)</f>
        <v>Ethyleneimine (Aziridine)</v>
      </c>
      <c r="E240" s="218" t="str">
        <f>IF(AND(ISNUMBER(ToxData!$BD240),$U240="N"),ToxData!$BD240/$V240,IF(ISNUMBER(ToxData!$BD240),ToxData!$BD240/ELAFr/$V240,"--"))</f>
        <v>--</v>
      </c>
      <c r="F240" s="209" t="str">
        <f t="shared" si="21"/>
        <v>--</v>
      </c>
      <c r="G240" s="194" t="str">
        <f>IF(ISNUMBER(ToxData!BH240),(ToxData!BH240/$X240),"--")</f>
        <v>--</v>
      </c>
      <c r="H240" s="219" t="str">
        <f t="shared" si="22"/>
        <v>--</v>
      </c>
      <c r="I240" s="209" t="str">
        <f>IF(AND(ISNUMBER(ToxData!$BD240),$U240="N"),ToxData!$BD240*childNRAFc/$W240,IF(ISNUMBER(ToxData!$BD240),ToxData!$BD240*childNRAFc/ELAFnr/$W240,"--"))</f>
        <v>--</v>
      </c>
      <c r="J240" s="209" t="str">
        <f t="shared" si="23"/>
        <v>--</v>
      </c>
      <c r="K240" s="194" t="str">
        <f>IF(ISNUMBER(ToxData!BH240),(ToxData!BH240/$Y240*childNRAFnc),"--")</f>
        <v>--</v>
      </c>
      <c r="L240" s="219" t="str">
        <f t="shared" si="24"/>
        <v>--</v>
      </c>
      <c r="M240" s="209" t="str">
        <f>IF(ISNUMBER(ToxData!$BD240),ToxData!$BD240*workNRAFc/$W240,"--")</f>
        <v>--</v>
      </c>
      <c r="N240" s="209" t="str">
        <f t="shared" si="25"/>
        <v>--</v>
      </c>
      <c r="O240" s="194" t="str">
        <f>IF(ISNUMBER(ToxData!BH240),(ToxData!BH240*workNRAFnc/Y240),"--")</f>
        <v>--</v>
      </c>
      <c r="P240" s="219" t="str">
        <f t="shared" si="26"/>
        <v>--</v>
      </c>
      <c r="Q240" s="262" t="str">
        <f>IF(ISNUMBER('TRV Table 3'!K240),('TRV Table 3'!K240),"--")</f>
        <v>--</v>
      </c>
      <c r="R240" s="263" t="str">
        <f t="shared" si="27"/>
        <v>--</v>
      </c>
      <c r="S240" s="220" t="str">
        <f>IF(ISBLANK(ToxData!AY240),"",ToxData!AY240)</f>
        <v/>
      </c>
      <c r="T240" s="220" t="str">
        <f>IF(ISBLANK(ToxData!AZ240),"",ToxData!AZ240)</f>
        <v/>
      </c>
      <c r="U240" s="223" t="str">
        <f>IF(ToxData!BQ240="","N","Y")</f>
        <v>N</v>
      </c>
      <c r="V240" s="223">
        <f>ToxData!BV240</f>
        <v>1</v>
      </c>
      <c r="W240" s="223">
        <f>ToxData!BW240</f>
        <v>1</v>
      </c>
      <c r="X240" s="223">
        <f>ToxData!BX240</f>
        <v>1</v>
      </c>
      <c r="Y240" s="223">
        <f>ToxData!BY240</f>
        <v>1</v>
      </c>
    </row>
    <row r="241" spans="1:25">
      <c r="A241" t="str">
        <f>IF(ISBLANK(ToxData!B241),"",ToxData!B241)</f>
        <v>75-21-8</v>
      </c>
      <c r="B241" s="211" t="str">
        <f>IF(ISBLANK(ToxData!C241),"",ToxData!C241)</f>
        <v>Ethylene oxide</v>
      </c>
      <c r="C241" s="61" t="s">
        <v>1168</v>
      </c>
      <c r="D241" s="61" t="str">
        <f>IF(ToxData!D241="","--",ToxData!D241)</f>
        <v>HI3</v>
      </c>
      <c r="E241" s="218">
        <f>IF(AND(ISNUMBER(ToxData!$BD241),$U241="N"),ToxData!$BD241/$V241,IF(ISNUMBER(ToxData!$BD241),ToxData!$BD241/ELAFr/$V241,"--"))</f>
        <v>1.9607843137254901E-4</v>
      </c>
      <c r="F241" s="209">
        <f t="shared" si="21"/>
        <v>2.0000000000000001E-4</v>
      </c>
      <c r="G241" s="194">
        <f>IF(ISNUMBER(ToxData!BH241),(ToxData!BH241/$X241),"--")</f>
        <v>30</v>
      </c>
      <c r="H241" s="219">
        <f t="shared" si="22"/>
        <v>30</v>
      </c>
      <c r="I241" s="209">
        <f>IF(AND(ISNUMBER(ToxData!$BD241),$U241="N"),ToxData!$BD241*childNRAFc/$W241,IF(ISNUMBER(ToxData!$BD241),ToxData!$BD241*childNRAFc/ELAFnr/$W241,"--"))</f>
        <v>2.0634920634920633E-3</v>
      </c>
      <c r="J241" s="209">
        <f t="shared" si="23"/>
        <v>2.0999999999999999E-3</v>
      </c>
      <c r="K241" s="194">
        <f>IF(ISNUMBER(ToxData!BH241),(ToxData!BH241/$Y241*childNRAFnc),"--")</f>
        <v>132</v>
      </c>
      <c r="L241" s="219">
        <f t="shared" si="24"/>
        <v>130</v>
      </c>
      <c r="M241" s="209">
        <f>IF(ISNUMBER(ToxData!$BD241),ToxData!$BD241*workNRAFc/$W241,"--")</f>
        <v>4.0000000000000001E-3</v>
      </c>
      <c r="N241" s="209">
        <f t="shared" si="25"/>
        <v>4.0000000000000001E-3</v>
      </c>
      <c r="O241" s="194">
        <f>IF(ISNUMBER(ToxData!BH241),(ToxData!BH241*workNRAFnc/Y241),"--")</f>
        <v>132</v>
      </c>
      <c r="P241" s="219">
        <f t="shared" si="26"/>
        <v>130</v>
      </c>
      <c r="Q241" s="262">
        <f>IF(ISNUMBER('TRV Table 3'!K241),('TRV Table 3'!K241),"--")</f>
        <v>160</v>
      </c>
      <c r="R241" s="263">
        <f t="shared" si="27"/>
        <v>160</v>
      </c>
      <c r="S241" s="220">
        <f>IF(ISBLANK(ToxData!AY241),"",ToxData!AY241)</f>
        <v>1</v>
      </c>
      <c r="T241" s="220">
        <f>IF(ISBLANK(ToxData!AZ241),"",ToxData!AZ241)</f>
        <v>1</v>
      </c>
      <c r="U241" s="223" t="str">
        <f>IF(ToxData!BQ241="","N","Y")</f>
        <v>Y</v>
      </c>
      <c r="V241" s="223">
        <f>ToxData!BV241</f>
        <v>1</v>
      </c>
      <c r="W241" s="223">
        <f>ToxData!BW241</f>
        <v>1</v>
      </c>
      <c r="X241" s="223">
        <f>ToxData!BX241</f>
        <v>1</v>
      </c>
      <c r="Y241" s="223">
        <f>ToxData!BY241</f>
        <v>1</v>
      </c>
    </row>
    <row r="242" spans="1:25">
      <c r="A242" t="str">
        <f>IF(ISBLANK(ToxData!B242),"",ToxData!B242)</f>
        <v>96-45-7</v>
      </c>
      <c r="B242" s="211" t="str">
        <f>IF(ISBLANK(ToxData!C242),"",ToxData!C242)</f>
        <v>Ethylene thiourea</v>
      </c>
      <c r="D242" s="61" t="str">
        <f>IF(ToxData!D242="","--",ToxData!D242)</f>
        <v>--</v>
      </c>
      <c r="E242" s="218">
        <f>IF(AND(ISNUMBER(ToxData!$BD242),$U242="N"),ToxData!$BD242/$V242,IF(ISNUMBER(ToxData!$BD242),ToxData!$BD242/ELAFr/$V242,"--"))</f>
        <v>7.6923076923076927E-2</v>
      </c>
      <c r="F242" s="209">
        <f t="shared" si="21"/>
        <v>7.6999999999999999E-2</v>
      </c>
      <c r="G242" s="194" t="str">
        <f>IF(ISNUMBER(ToxData!BH242),(ToxData!BH242/$X242),"--")</f>
        <v>--</v>
      </c>
      <c r="H242" s="219" t="str">
        <f t="shared" si="22"/>
        <v>--</v>
      </c>
      <c r="I242" s="209">
        <f>IF(AND(ISNUMBER(ToxData!$BD242),$U242="N"),ToxData!$BD242*childNRAFc/$W242,IF(ISNUMBER(ToxData!$BD242),ToxData!$BD242*childNRAFc/ELAFnr/$W242,"--"))</f>
        <v>2</v>
      </c>
      <c r="J242" s="209">
        <f t="shared" si="23"/>
        <v>2</v>
      </c>
      <c r="K242" s="194" t="str">
        <f>IF(ISNUMBER(ToxData!BH242),(ToxData!BH242/$Y242*childNRAFnc),"--")</f>
        <v>--</v>
      </c>
      <c r="L242" s="219" t="str">
        <f t="shared" si="24"/>
        <v>--</v>
      </c>
      <c r="M242" s="209">
        <f>IF(ISNUMBER(ToxData!$BD242),ToxData!$BD242*workNRAFc/$W242,"--")</f>
        <v>0.92307692307692313</v>
      </c>
      <c r="N242" s="209">
        <f t="shared" si="25"/>
        <v>0.92</v>
      </c>
      <c r="O242" s="194" t="str">
        <f>IF(ISNUMBER(ToxData!BH242),(ToxData!BH242*workNRAFnc/Y242),"--")</f>
        <v>--</v>
      </c>
      <c r="P242" s="219" t="str">
        <f t="shared" si="26"/>
        <v>--</v>
      </c>
      <c r="Q242" s="262" t="str">
        <f>IF(ISNUMBER('TRV Table 3'!K242),('TRV Table 3'!K242),"--")</f>
        <v>--</v>
      </c>
      <c r="R242" s="263" t="str">
        <f t="shared" si="27"/>
        <v>--</v>
      </c>
      <c r="S242" s="220">
        <f>IF(ISBLANK(ToxData!AY242),"",ToxData!AY242)</f>
        <v>1</v>
      </c>
      <c r="T242" s="220">
        <f>IF(ISBLANK(ToxData!AZ242),"",ToxData!AZ242)</f>
        <v>1</v>
      </c>
      <c r="U242" s="223" t="str">
        <f>IF(ToxData!BQ242="","N","Y")</f>
        <v>N</v>
      </c>
      <c r="V242" s="223">
        <f>ToxData!BV242</f>
        <v>1</v>
      </c>
      <c r="W242" s="223">
        <f>ToxData!BW242</f>
        <v>1</v>
      </c>
      <c r="X242" s="223">
        <f>ToxData!BX242</f>
        <v>1</v>
      </c>
      <c r="Y242" s="223">
        <f>ToxData!BY242</f>
        <v>1</v>
      </c>
    </row>
    <row r="243" spans="1:25" hidden="1">
      <c r="A243" t="str">
        <f>IF(ISBLANK(ToxData!B243),"",ToxData!B243)</f>
        <v>10028-22-5</v>
      </c>
      <c r="B243" s="211" t="str">
        <f>IF(ISBLANK(ToxData!C243),"",ToxData!C243)</f>
        <v>Ferric Sulfate</v>
      </c>
      <c r="E243" s="218" t="str">
        <f>IF(AND(ISNUMBER(ToxData!$BD243),$U243="N"),ToxData!$BD243/$V243,IF(ISNUMBER(ToxData!$BD243),ToxData!$BD243/ELAFr/$V243,"--"))</f>
        <v>--</v>
      </c>
      <c r="F243" s="209" t="str">
        <f t="shared" si="21"/>
        <v>--</v>
      </c>
      <c r="G243" s="194" t="str">
        <f>IF(ISNUMBER(ToxData!BH243),(ToxData!BH243/$X243),"--")</f>
        <v>--</v>
      </c>
      <c r="H243" s="219" t="str">
        <f t="shared" si="22"/>
        <v>--</v>
      </c>
      <c r="I243" s="209" t="str">
        <f>IF(AND(ISNUMBER(ToxData!$BD243),$U243="N"),ToxData!$BD243*childNRAFc/$W243,IF(ISNUMBER(ToxData!$BD243),ToxData!$BD243*childNRAFc/ELAFnr/$W243,"--"))</f>
        <v>--</v>
      </c>
      <c r="J243" s="209" t="str">
        <f t="shared" si="23"/>
        <v>--</v>
      </c>
      <c r="K243" s="194" t="str">
        <f>IF(ISNUMBER(ToxData!BH243),(ToxData!BH243/$Y243*childNRAFnc),"--")</f>
        <v>--</v>
      </c>
      <c r="L243" s="219" t="str">
        <f t="shared" si="24"/>
        <v>--</v>
      </c>
      <c r="M243" s="209" t="str">
        <f>IF(ISNUMBER(ToxData!$BD243),ToxData!$BD243*workNRAFc/$W243,"--")</f>
        <v>--</v>
      </c>
      <c r="N243" s="209" t="str">
        <f t="shared" si="25"/>
        <v>--</v>
      </c>
      <c r="O243" s="194" t="str">
        <f>IF(ISNUMBER(ToxData!BH243),(ToxData!BH243*workNRAFnc/Y243),"--")</f>
        <v>--</v>
      </c>
      <c r="P243" s="219" t="str">
        <f t="shared" si="26"/>
        <v>--</v>
      </c>
      <c r="Q243" s="262" t="str">
        <f>IF(ISNUMBER('TRV Table 3'!K243),('TRV Table 3'!K243),"--")</f>
        <v>--</v>
      </c>
      <c r="R243" s="263" t="str">
        <f t="shared" si="27"/>
        <v>--</v>
      </c>
      <c r="S243" s="220" t="str">
        <f>IF(ISBLANK(ToxData!AY243),"",ToxData!AY243)</f>
        <v/>
      </c>
      <c r="T243" s="220" t="str">
        <f>IF(ISBLANK(ToxData!AZ243),"",ToxData!AZ243)</f>
        <v/>
      </c>
      <c r="U243" s="223" t="str">
        <f>IF(ToxData!BQ243="","N","Y")</f>
        <v>N</v>
      </c>
      <c r="V243" s="223">
        <f>ToxData!BV243</f>
        <v>1</v>
      </c>
      <c r="W243" s="223">
        <f>ToxData!BW243</f>
        <v>1</v>
      </c>
      <c r="X243" s="223">
        <f>ToxData!BX243</f>
        <v>1</v>
      </c>
      <c r="Y243" s="223">
        <f>ToxData!BY243</f>
        <v>1</v>
      </c>
    </row>
    <row r="244" spans="1:25">
      <c r="A244">
        <f>IF(ISBLANK(ToxData!B244),"",ToxData!B244)</f>
        <v>239</v>
      </c>
      <c r="B244" s="211" t="str">
        <f>IF(ISBLANK(ToxData!C244),"",ToxData!C244)</f>
        <v>Fluorides</v>
      </c>
      <c r="C244" s="61" t="s">
        <v>1147</v>
      </c>
      <c r="D244" s="61" t="str">
        <f>IF(ToxData!D244="","--",ToxData!D244)</f>
        <v>HI3</v>
      </c>
      <c r="E244" s="218" t="str">
        <f>IF(AND(ISNUMBER(ToxData!$BD244),$U244="N"),ToxData!$BD244/$V244,IF(ISNUMBER(ToxData!$BD244),ToxData!$BD244/ELAFr/$V244,"--"))</f>
        <v>--</v>
      </c>
      <c r="F244" s="209" t="str">
        <f t="shared" si="21"/>
        <v>--</v>
      </c>
      <c r="G244" s="194">
        <f>IF(ISNUMBER(ToxData!BH244),(ToxData!BH244/$X244),"--")</f>
        <v>2.2807017543859649</v>
      </c>
      <c r="H244" s="219">
        <f t="shared" si="22"/>
        <v>2.2999999999999998</v>
      </c>
      <c r="I244" s="209" t="str">
        <f>IF(AND(ISNUMBER(ToxData!$BD244),$U244="N"),ToxData!$BD244*childNRAFc/$W244,IF(ISNUMBER(ToxData!$BD244),ToxData!$BD244*childNRAFc/ELAFnr/$W244,"--"))</f>
        <v>--</v>
      </c>
      <c r="J244" s="209" t="str">
        <f t="shared" si="23"/>
        <v>--</v>
      </c>
      <c r="K244" s="194">
        <f>IF(ISNUMBER(ToxData!BH244),(ToxData!BH244/$Y244*childNRAFnc),"--")</f>
        <v>19.724137931034488</v>
      </c>
      <c r="L244" s="219">
        <f t="shared" si="24"/>
        <v>20</v>
      </c>
      <c r="M244" s="209" t="str">
        <f>IF(ISNUMBER(ToxData!$BD244),ToxData!$BD244*workNRAFc/$W244,"--")</f>
        <v>--</v>
      </c>
      <c r="N244" s="209" t="str">
        <f t="shared" si="25"/>
        <v>--</v>
      </c>
      <c r="O244" s="194">
        <f>IF(ISNUMBER(ToxData!BH244),(ToxData!BH244*workNRAFnc/Y244),"--")</f>
        <v>19.724137931034484</v>
      </c>
      <c r="P244" s="219">
        <f t="shared" si="26"/>
        <v>20</v>
      </c>
      <c r="Q244" s="262">
        <f>IF(ISNUMBER('TRV Table 3'!K244),('TRV Table 3'!K244),"--")</f>
        <v>240</v>
      </c>
      <c r="R244" s="263">
        <f t="shared" si="27"/>
        <v>240</v>
      </c>
      <c r="S244" s="220">
        <f>IF(ISBLANK(ToxData!AY244),"",ToxData!AY244)</f>
        <v>1</v>
      </c>
      <c r="T244" s="220">
        <f>IF(ISBLANK(ToxData!AZ244),"",ToxData!AZ244)</f>
        <v>1</v>
      </c>
      <c r="U244" s="223" t="str">
        <f>IF(ToxData!BQ244="","N","Y")</f>
        <v>N</v>
      </c>
      <c r="V244" s="223">
        <f>ToxData!BV244</f>
        <v>1</v>
      </c>
      <c r="W244" s="223">
        <f>ToxData!BW244</f>
        <v>1</v>
      </c>
      <c r="X244" s="223">
        <f>ToxData!BX244</f>
        <v>5.7</v>
      </c>
      <c r="Y244" s="223">
        <f>ToxData!BY244</f>
        <v>2.9</v>
      </c>
    </row>
    <row r="245" spans="1:25">
      <c r="A245" t="str">
        <f>IF(ISBLANK(ToxData!B245),"",ToxData!B245)</f>
        <v>7782-41-4</v>
      </c>
      <c r="B245" s="211" t="str">
        <f>IF(ISBLANK(ToxData!C245),"",ToxData!C245)</f>
        <v>Fluorine gas</v>
      </c>
      <c r="D245" s="61" t="str">
        <f>IF(ToxData!D245="","--",ToxData!D245)</f>
        <v>HI3</v>
      </c>
      <c r="E245" s="218" t="str">
        <f>IF(AND(ISNUMBER(ToxData!$BD245),$U245="N"),ToxData!$BD245/$V245,IF(ISNUMBER(ToxData!$BD245),ToxData!$BD245/ELAFr/$V245,"--"))</f>
        <v>--</v>
      </c>
      <c r="F245" s="209" t="str">
        <f t="shared" si="21"/>
        <v>--</v>
      </c>
      <c r="G245" s="194" t="str">
        <f>IF(ISNUMBER(ToxData!BH245),(ToxData!BH245/$X245),"--")</f>
        <v>--</v>
      </c>
      <c r="H245" s="219" t="str">
        <f t="shared" si="22"/>
        <v>--</v>
      </c>
      <c r="I245" s="209" t="str">
        <f>IF(AND(ISNUMBER(ToxData!$BD245),$U245="N"),ToxData!$BD245*childNRAFc/$W245,IF(ISNUMBER(ToxData!$BD245),ToxData!$BD245*childNRAFc/ELAFnr/$W245,"--"))</f>
        <v>--</v>
      </c>
      <c r="J245" s="209" t="str">
        <f t="shared" si="23"/>
        <v>--</v>
      </c>
      <c r="K245" s="194" t="str">
        <f>IF(ISNUMBER(ToxData!BH245),(ToxData!BH245/$Y245*childNRAFnc),"--")</f>
        <v>--</v>
      </c>
      <c r="L245" s="219" t="str">
        <f t="shared" si="24"/>
        <v>--</v>
      </c>
      <c r="M245" s="209" t="str">
        <f>IF(ISNUMBER(ToxData!$BD245),ToxData!$BD245*workNRAFc/$W245,"--")</f>
        <v>--</v>
      </c>
      <c r="N245" s="209" t="str">
        <f t="shared" si="25"/>
        <v>--</v>
      </c>
      <c r="O245" s="194" t="str">
        <f>IF(ISNUMBER(ToxData!BH245),(ToxData!BH245*workNRAFnc/Y245),"--")</f>
        <v>--</v>
      </c>
      <c r="P245" s="219" t="str">
        <f t="shared" si="26"/>
        <v>--</v>
      </c>
      <c r="Q245" s="262">
        <f>IF(ISNUMBER('TRV Table 3'!K245),('TRV Table 3'!K245),"--")</f>
        <v>16</v>
      </c>
      <c r="R245" s="263">
        <f t="shared" si="27"/>
        <v>16</v>
      </c>
      <c r="S245" s="220">
        <f>IF(ISBLANK(ToxData!AY245),"",ToxData!AY245)</f>
        <v>1</v>
      </c>
      <c r="T245" s="220">
        <f>IF(ISBLANK(ToxData!AZ245),"",ToxData!AZ245)</f>
        <v>1</v>
      </c>
      <c r="U245" s="223" t="str">
        <f>IF(ToxData!BQ245="","N","Y")</f>
        <v>N</v>
      </c>
      <c r="V245" s="223">
        <f>ToxData!BV245</f>
        <v>1</v>
      </c>
      <c r="W245" s="223">
        <f>ToxData!BW245</f>
        <v>1</v>
      </c>
      <c r="X245" s="223">
        <f>ToxData!BX245</f>
        <v>1</v>
      </c>
      <c r="Y245" s="223">
        <f>ToxData!BY245</f>
        <v>1</v>
      </c>
    </row>
    <row r="246" spans="1:25">
      <c r="A246" t="str">
        <f>IF(ISBLANK(ToxData!B246),"",ToxData!B246)</f>
        <v>50-00-0</v>
      </c>
      <c r="B246" s="211" t="str">
        <f>IF(ISBLANK(ToxData!C246),"",ToxData!C246)</f>
        <v>Formaldehyde</v>
      </c>
      <c r="D246" s="61" t="str">
        <f>IF(ToxData!D246="","--",ToxData!D246)</f>
        <v>HI3</v>
      </c>
      <c r="E246" s="218">
        <f>IF(AND(ISNUMBER(ToxData!$BD246),$U246="N"),ToxData!$BD246/$V246,IF(ISNUMBER(ToxData!$BD246),ToxData!$BD246/ELAFr/$V246,"--"))</f>
        <v>0.16666666666666666</v>
      </c>
      <c r="F246" s="209">
        <f t="shared" si="21"/>
        <v>0.17</v>
      </c>
      <c r="G246" s="194">
        <f>IF(ISNUMBER(ToxData!BH246),(ToxData!BH246/$X246),"--")</f>
        <v>9</v>
      </c>
      <c r="H246" s="219">
        <f t="shared" si="22"/>
        <v>9</v>
      </c>
      <c r="I246" s="209">
        <f>IF(AND(ISNUMBER(ToxData!$BD246),$U246="N"),ToxData!$BD246*childNRAFc/$W246,IF(ISNUMBER(ToxData!$BD246),ToxData!$BD246*childNRAFc/ELAFnr/$W246,"--"))</f>
        <v>4.333333333333333</v>
      </c>
      <c r="J246" s="209">
        <f t="shared" si="23"/>
        <v>4.3</v>
      </c>
      <c r="K246" s="194">
        <f>IF(ISNUMBER(ToxData!BH246),(ToxData!BH246/$Y246*childNRAFnc),"--")</f>
        <v>39.6</v>
      </c>
      <c r="L246" s="219">
        <f t="shared" si="24"/>
        <v>40</v>
      </c>
      <c r="M246" s="209">
        <f>IF(ISNUMBER(ToxData!$BD246),ToxData!$BD246*workNRAFc/$W246,"--")</f>
        <v>2</v>
      </c>
      <c r="N246" s="209">
        <f t="shared" si="25"/>
        <v>2</v>
      </c>
      <c r="O246" s="194">
        <f>IF(ISNUMBER(ToxData!BH246),(ToxData!BH246*workNRAFnc/Y246),"--")</f>
        <v>39.6</v>
      </c>
      <c r="P246" s="219">
        <f t="shared" si="26"/>
        <v>40</v>
      </c>
      <c r="Q246" s="262">
        <f>IF(ISNUMBER('TRV Table 3'!K246),('TRV Table 3'!K246),"--")</f>
        <v>49</v>
      </c>
      <c r="R246" s="263">
        <f t="shared" si="27"/>
        <v>49</v>
      </c>
      <c r="S246" s="220">
        <f>IF(ISBLANK(ToxData!AY246),"",ToxData!AY246)</f>
        <v>1</v>
      </c>
      <c r="T246" s="220">
        <f>IF(ISBLANK(ToxData!AZ246),"",ToxData!AZ246)</f>
        <v>1</v>
      </c>
      <c r="U246" s="223" t="str">
        <f>IF(ToxData!BQ246="","N","Y")</f>
        <v>N</v>
      </c>
      <c r="V246" s="223">
        <f>ToxData!BV246</f>
        <v>1</v>
      </c>
      <c r="W246" s="223">
        <f>ToxData!BW246</f>
        <v>1</v>
      </c>
      <c r="X246" s="223">
        <f>ToxData!BX246</f>
        <v>1</v>
      </c>
      <c r="Y246" s="223">
        <f>ToxData!BY246</f>
        <v>1</v>
      </c>
    </row>
    <row r="247" spans="1:25" hidden="1">
      <c r="A247" t="str">
        <f>IF(ISBLANK(ToxData!B247),"",ToxData!B247)</f>
        <v>110-00-9</v>
      </c>
      <c r="B247" s="211" t="str">
        <f>IF(ISBLANK(ToxData!C247),"",ToxData!C247)</f>
        <v>Furan</v>
      </c>
      <c r="E247" s="218" t="str">
        <f>IF(AND(ISNUMBER(ToxData!$BD247),$U247="N"),ToxData!$BD247/$V247,IF(ISNUMBER(ToxData!$BD247),ToxData!$BD247/ELAFr/$V247,"--"))</f>
        <v>--</v>
      </c>
      <c r="F247" s="209" t="str">
        <f t="shared" si="21"/>
        <v>--</v>
      </c>
      <c r="G247" s="194" t="str">
        <f>IF(ISNUMBER(ToxData!BH247),(ToxData!BH247/$X247),"--")</f>
        <v>--</v>
      </c>
      <c r="H247" s="219" t="str">
        <f t="shared" si="22"/>
        <v>--</v>
      </c>
      <c r="I247" s="209" t="str">
        <f>IF(AND(ISNUMBER(ToxData!$BD247),$U247="N"),ToxData!$BD247*childNRAFc/$W247,IF(ISNUMBER(ToxData!$BD247),ToxData!$BD247*childNRAFc/ELAFnr/$W247,"--"))</f>
        <v>--</v>
      </c>
      <c r="J247" s="209" t="str">
        <f t="shared" si="23"/>
        <v>--</v>
      </c>
      <c r="K247" s="194" t="str">
        <f>IF(ISNUMBER(ToxData!BH247),(ToxData!BH247/$Y247*childNRAFnc),"--")</f>
        <v>--</v>
      </c>
      <c r="L247" s="219" t="str">
        <f t="shared" si="24"/>
        <v>--</v>
      </c>
      <c r="M247" s="209" t="str">
        <f>IF(ISNUMBER(ToxData!$BD247),ToxData!$BD247*workNRAFc/$W247,"--")</f>
        <v>--</v>
      </c>
      <c r="N247" s="209" t="str">
        <f t="shared" si="25"/>
        <v>--</v>
      </c>
      <c r="O247" s="194" t="str">
        <f>IF(ISNUMBER(ToxData!BH247),(ToxData!BH247*workNRAFnc/Y247),"--")</f>
        <v>--</v>
      </c>
      <c r="P247" s="219" t="str">
        <f t="shared" si="26"/>
        <v>--</v>
      </c>
      <c r="Q247" s="262" t="str">
        <f>IF(ISNUMBER('TRV Table 3'!K247),('TRV Table 3'!K247),"--")</f>
        <v>--</v>
      </c>
      <c r="R247" s="263" t="str">
        <f t="shared" si="27"/>
        <v>--</v>
      </c>
      <c r="S247" s="220" t="str">
        <f>IF(ISBLANK(ToxData!AY247),"",ToxData!AY247)</f>
        <v/>
      </c>
      <c r="T247" s="220" t="str">
        <f>IF(ISBLANK(ToxData!AZ247),"",ToxData!AZ247)</f>
        <v/>
      </c>
      <c r="U247" s="223" t="str">
        <f>IF(ToxData!BQ247="","N","Y")</f>
        <v>N</v>
      </c>
      <c r="V247" s="223">
        <f>ToxData!BV247</f>
        <v>1</v>
      </c>
      <c r="W247" s="223">
        <f>ToxData!BW247</f>
        <v>1</v>
      </c>
      <c r="X247" s="223">
        <f>ToxData!BX247</f>
        <v>1</v>
      </c>
      <c r="Y247" s="223">
        <f>ToxData!BY247</f>
        <v>1</v>
      </c>
    </row>
    <row r="248" spans="1:25" hidden="1">
      <c r="A248" t="str">
        <f>IF(ISBLANK(ToxData!B248),"",ToxData!B248)</f>
        <v>60568-05-0</v>
      </c>
      <c r="B248" s="211" t="str">
        <f>IF(ISBLANK(ToxData!C248),"",ToxData!C248)</f>
        <v>Furmecyclox</v>
      </c>
      <c r="E248" s="218" t="str">
        <f>IF(AND(ISNUMBER(ToxData!$BD248),$U248="N"),ToxData!$BD248/$V248,IF(ISNUMBER(ToxData!$BD248),ToxData!$BD248/ELAFr/$V248,"--"))</f>
        <v>--</v>
      </c>
      <c r="F248" s="209" t="str">
        <f t="shared" si="21"/>
        <v>--</v>
      </c>
      <c r="G248" s="194" t="str">
        <f>IF(ISNUMBER(ToxData!BH248),(ToxData!BH248/$X248),"--")</f>
        <v>--</v>
      </c>
      <c r="H248" s="219" t="str">
        <f t="shared" si="22"/>
        <v>--</v>
      </c>
      <c r="I248" s="209" t="str">
        <f>IF(AND(ISNUMBER(ToxData!$BD248),$U248="N"),ToxData!$BD248*childNRAFc/$W248,IF(ISNUMBER(ToxData!$BD248),ToxData!$BD248*childNRAFc/ELAFnr/$W248,"--"))</f>
        <v>--</v>
      </c>
      <c r="J248" s="209" t="str">
        <f t="shared" si="23"/>
        <v>--</v>
      </c>
      <c r="K248" s="194" t="str">
        <f>IF(ISNUMBER(ToxData!BH248),(ToxData!BH248/$Y248*childNRAFnc),"--")</f>
        <v>--</v>
      </c>
      <c r="L248" s="219" t="str">
        <f t="shared" si="24"/>
        <v>--</v>
      </c>
      <c r="M248" s="209" t="str">
        <f>IF(ISNUMBER(ToxData!$BD248),ToxData!$BD248*workNRAFc/$W248,"--")</f>
        <v>--</v>
      </c>
      <c r="N248" s="209" t="str">
        <f t="shared" si="25"/>
        <v>--</v>
      </c>
      <c r="O248" s="194" t="str">
        <f>IF(ISNUMBER(ToxData!BH248),(ToxData!BH248*workNRAFnc/Y248),"--")</f>
        <v>--</v>
      </c>
      <c r="P248" s="219" t="str">
        <f t="shared" si="26"/>
        <v>--</v>
      </c>
      <c r="Q248" s="262" t="str">
        <f>IF(ISNUMBER('TRV Table 3'!K248),('TRV Table 3'!K248),"--")</f>
        <v>--</v>
      </c>
      <c r="R248" s="263" t="str">
        <f t="shared" si="27"/>
        <v>--</v>
      </c>
      <c r="S248" s="220" t="str">
        <f>IF(ISBLANK(ToxData!AY248),"",ToxData!AY248)</f>
        <v/>
      </c>
      <c r="T248" s="220" t="str">
        <f>IF(ISBLANK(ToxData!AZ248),"",ToxData!AZ248)</f>
        <v/>
      </c>
      <c r="U248" s="223" t="str">
        <f>IF(ToxData!BQ248="","N","Y")</f>
        <v>N</v>
      </c>
      <c r="V248" s="223">
        <f>ToxData!BV248</f>
        <v>1</v>
      </c>
      <c r="W248" s="223">
        <f>ToxData!BW248</f>
        <v>1</v>
      </c>
      <c r="X248" s="223">
        <f>ToxData!BX248</f>
        <v>1</v>
      </c>
      <c r="Y248" s="223">
        <f>ToxData!BY248</f>
        <v>1</v>
      </c>
    </row>
    <row r="249" spans="1:25" hidden="1">
      <c r="A249" t="str">
        <f>IF(ISBLANK(ToxData!B249),"",ToxData!B249)</f>
        <v>3688-53-7</v>
      </c>
      <c r="B249" s="211" t="str">
        <f>IF(ISBLANK(ToxData!C249),"",ToxData!C249)</f>
        <v>Furylfuramide</v>
      </c>
      <c r="E249" s="218" t="str">
        <f>IF(AND(ISNUMBER(ToxData!$BD249),$U249="N"),ToxData!$BD249/$V249,IF(ISNUMBER(ToxData!$BD249),ToxData!$BD249/ELAFr/$V249,"--"))</f>
        <v>--</v>
      </c>
      <c r="F249" s="209" t="str">
        <f t="shared" si="21"/>
        <v>--</v>
      </c>
      <c r="G249" s="194" t="str">
        <f>IF(ISNUMBER(ToxData!BH249),(ToxData!BH249/$X249),"--")</f>
        <v>--</v>
      </c>
      <c r="H249" s="219" t="str">
        <f t="shared" si="22"/>
        <v>--</v>
      </c>
      <c r="I249" s="209" t="str">
        <f>IF(AND(ISNUMBER(ToxData!$BD249),$U249="N"),ToxData!$BD249*childNRAFc/$W249,IF(ISNUMBER(ToxData!$BD249),ToxData!$BD249*childNRAFc/ELAFnr/$W249,"--"))</f>
        <v>--</v>
      </c>
      <c r="J249" s="209" t="str">
        <f t="shared" si="23"/>
        <v>--</v>
      </c>
      <c r="K249" s="194" t="str">
        <f>IF(ISNUMBER(ToxData!BH249),(ToxData!BH249/$Y249*childNRAFnc),"--")</f>
        <v>--</v>
      </c>
      <c r="L249" s="219" t="str">
        <f t="shared" si="24"/>
        <v>--</v>
      </c>
      <c r="M249" s="209" t="str">
        <f>IF(ISNUMBER(ToxData!$BD249),ToxData!$BD249*workNRAFc/$W249,"--")</f>
        <v>--</v>
      </c>
      <c r="N249" s="209" t="str">
        <f t="shared" si="25"/>
        <v>--</v>
      </c>
      <c r="O249" s="194" t="str">
        <f>IF(ISNUMBER(ToxData!BH249),(ToxData!BH249*workNRAFnc/Y249),"--")</f>
        <v>--</v>
      </c>
      <c r="P249" s="219" t="str">
        <f t="shared" si="26"/>
        <v>--</v>
      </c>
      <c r="Q249" s="262" t="str">
        <f>IF(ISNUMBER('TRV Table 3'!K249),('TRV Table 3'!K249),"--")</f>
        <v>--</v>
      </c>
      <c r="R249" s="263" t="str">
        <f t="shared" si="27"/>
        <v>--</v>
      </c>
      <c r="S249" s="220" t="str">
        <f>IF(ISBLANK(ToxData!AY249),"",ToxData!AY249)</f>
        <v/>
      </c>
      <c r="T249" s="220" t="str">
        <f>IF(ISBLANK(ToxData!AZ249),"",ToxData!AZ249)</f>
        <v/>
      </c>
      <c r="U249" s="223" t="str">
        <f>IF(ToxData!BQ249="","N","Y")</f>
        <v>N</v>
      </c>
      <c r="V249" s="223">
        <f>ToxData!BV249</f>
        <v>1</v>
      </c>
      <c r="W249" s="223">
        <f>ToxData!BW249</f>
        <v>1</v>
      </c>
      <c r="X249" s="223">
        <f>ToxData!BX249</f>
        <v>1</v>
      </c>
      <c r="Y249" s="223">
        <f>ToxData!BY249</f>
        <v>1</v>
      </c>
    </row>
    <row r="250" spans="1:25" hidden="1">
      <c r="A250">
        <f>IF(ISBLANK(ToxData!B250),"",ToxData!B250)</f>
        <v>352</v>
      </c>
      <c r="B250" s="211" t="str">
        <f>IF(ISBLANK(ToxData!C250),"",ToxData!C250)</f>
        <v>Glasswool fibers</v>
      </c>
      <c r="E250" s="218" t="str">
        <f>IF(AND(ISNUMBER(ToxData!$BD250),$U250="N"),ToxData!$BD250/$V250,IF(ISNUMBER(ToxData!$BD250),ToxData!$BD250/ELAFr/$V250,"--"))</f>
        <v>--</v>
      </c>
      <c r="F250" s="209" t="str">
        <f t="shared" si="21"/>
        <v>--</v>
      </c>
      <c r="G250" s="194" t="str">
        <f>IF(ISNUMBER(ToxData!BH250),(ToxData!BH250/$X250),"--")</f>
        <v>--</v>
      </c>
      <c r="H250" s="219" t="str">
        <f t="shared" si="22"/>
        <v>--</v>
      </c>
      <c r="I250" s="209" t="str">
        <f>IF(AND(ISNUMBER(ToxData!$BD250),$U250="N"),ToxData!$BD250*childNRAFc/$W250,IF(ISNUMBER(ToxData!$BD250),ToxData!$BD250*childNRAFc/ELAFnr/$W250,"--"))</f>
        <v>--</v>
      </c>
      <c r="J250" s="209" t="str">
        <f t="shared" si="23"/>
        <v>--</v>
      </c>
      <c r="K250" s="194" t="str">
        <f>IF(ISNUMBER(ToxData!BH250),(ToxData!BH250/$Y250*childNRAFnc),"--")</f>
        <v>--</v>
      </c>
      <c r="L250" s="219" t="str">
        <f t="shared" si="24"/>
        <v>--</v>
      </c>
      <c r="M250" s="209" t="str">
        <f>IF(ISNUMBER(ToxData!$BD250),ToxData!$BD250*workNRAFc/$W250,"--")</f>
        <v>--</v>
      </c>
      <c r="N250" s="209" t="str">
        <f t="shared" si="25"/>
        <v>--</v>
      </c>
      <c r="O250" s="194" t="str">
        <f>IF(ISNUMBER(ToxData!BH250),(ToxData!BH250*workNRAFnc/Y250),"--")</f>
        <v>--</v>
      </c>
      <c r="P250" s="219" t="str">
        <f t="shared" si="26"/>
        <v>--</v>
      </c>
      <c r="Q250" s="262" t="str">
        <f>IF(ISNUMBER('TRV Table 3'!K250),('TRV Table 3'!K250),"--")</f>
        <v>--</v>
      </c>
      <c r="R250" s="263" t="str">
        <f t="shared" si="27"/>
        <v>--</v>
      </c>
      <c r="S250" s="220" t="str">
        <f>IF(ISBLANK(ToxData!AY250),"",ToxData!AY250)</f>
        <v/>
      </c>
      <c r="T250" s="220" t="str">
        <f>IF(ISBLANK(ToxData!AZ250),"",ToxData!AZ250)</f>
        <v/>
      </c>
      <c r="U250" s="223" t="str">
        <f>IF(ToxData!BQ250="","N","Y")</f>
        <v>N</v>
      </c>
      <c r="V250" s="223">
        <f>ToxData!BV250</f>
        <v>1</v>
      </c>
      <c r="W250" s="223">
        <f>ToxData!BW250</f>
        <v>1</v>
      </c>
      <c r="X250" s="223">
        <f>ToxData!BX250</f>
        <v>1</v>
      </c>
      <c r="Y250" s="223">
        <f>ToxData!BY250</f>
        <v>1</v>
      </c>
    </row>
    <row r="251" spans="1:25">
      <c r="A251" t="str">
        <f>IF(ISBLANK(ToxData!B251),"",ToxData!B251)</f>
        <v>111-30-8</v>
      </c>
      <c r="B251" s="48" t="str">
        <f>IF(ISBLANK(ToxData!C251),"",ToxData!C251)</f>
        <v>Glutaraldehyde</v>
      </c>
      <c r="D251" s="61" t="str">
        <f>IF(ToxData!D251="","--",ToxData!D251)</f>
        <v>HI5</v>
      </c>
      <c r="E251" s="218" t="str">
        <f>IF(AND(ISNUMBER(ToxData!$BD251),$U251="N"),ToxData!$BD251/$V251,IF(ISNUMBER(ToxData!$BD251),ToxData!$BD251/ELAFr/$V251,"--"))</f>
        <v>--</v>
      </c>
      <c r="F251" s="209" t="str">
        <f t="shared" si="21"/>
        <v>--</v>
      </c>
      <c r="G251" s="194">
        <f>IF(ISNUMBER(ToxData!BH251),(ToxData!BH251/$X251),"--")</f>
        <v>0.08</v>
      </c>
      <c r="H251" s="219">
        <f t="shared" si="22"/>
        <v>0.08</v>
      </c>
      <c r="I251" s="209" t="str">
        <f>IF(AND(ISNUMBER(ToxData!$BD251),$U251="N"),ToxData!$BD251*childNRAFc/$W251,IF(ISNUMBER(ToxData!$BD251),ToxData!$BD251*childNRAFc/ELAFnr/$W251,"--"))</f>
        <v>--</v>
      </c>
      <c r="J251" s="209" t="str">
        <f t="shared" si="23"/>
        <v>--</v>
      </c>
      <c r="K251" s="194">
        <f>IF(ISNUMBER(ToxData!BH251),(ToxData!BH251/$Y251*childNRAFnc),"--")</f>
        <v>0.35200000000000004</v>
      </c>
      <c r="L251" s="219">
        <f t="shared" si="24"/>
        <v>0.35</v>
      </c>
      <c r="M251" s="209" t="str">
        <f>IF(ISNUMBER(ToxData!$BD251),ToxData!$BD251*workNRAFc/$W251,"--")</f>
        <v>--</v>
      </c>
      <c r="N251" s="209" t="str">
        <f t="shared" si="25"/>
        <v>--</v>
      </c>
      <c r="O251" s="194">
        <f>IF(ISNUMBER(ToxData!BH251),(ToxData!BH251*workNRAFnc/Y251),"--")</f>
        <v>0.35200000000000004</v>
      </c>
      <c r="P251" s="219">
        <f t="shared" si="26"/>
        <v>0.35</v>
      </c>
      <c r="Q251" s="262">
        <f>IF(ISNUMBER('TRV Table 3'!K251),('TRV Table 3'!K251),"--")</f>
        <v>4.0999999999999996</v>
      </c>
      <c r="R251" s="263">
        <f t="shared" si="27"/>
        <v>4.0999999999999996</v>
      </c>
      <c r="S251" s="220">
        <f>IF(ISBLANK(ToxData!AY251),"",ToxData!AY251)</f>
        <v>1</v>
      </c>
      <c r="T251" s="220">
        <f>IF(ISBLANK(ToxData!AZ251),"",ToxData!AZ251)</f>
        <v>1</v>
      </c>
      <c r="U251" s="223" t="str">
        <f>IF(ToxData!BQ251="","N","Y")</f>
        <v>N</v>
      </c>
      <c r="V251" s="223">
        <f>ToxData!BV251</f>
        <v>1</v>
      </c>
      <c r="W251" s="223">
        <f>ToxData!BW251</f>
        <v>1</v>
      </c>
      <c r="X251" s="223">
        <f>ToxData!BX251</f>
        <v>1</v>
      </c>
      <c r="Y251" s="223">
        <f>ToxData!BY251</f>
        <v>1</v>
      </c>
    </row>
    <row r="252" spans="1:25" hidden="1">
      <c r="A252" t="str">
        <f>IF(ISBLANK(ToxData!B252),"",ToxData!B252)</f>
        <v>67730-11-4</v>
      </c>
      <c r="B252" s="211" t="str">
        <f>IF(ISBLANK(ToxData!C252),"",ToxData!C252)</f>
        <v>Glu-P-1</v>
      </c>
      <c r="E252" s="218" t="str">
        <f>IF(AND(ISNUMBER(ToxData!$BD252),$U252="N"),ToxData!$BD252/$V252,IF(ISNUMBER(ToxData!$BD252),ToxData!$BD252/ELAFr/$V252,"--"))</f>
        <v>--</v>
      </c>
      <c r="F252" s="209" t="str">
        <f t="shared" si="21"/>
        <v>--</v>
      </c>
      <c r="G252" s="194" t="str">
        <f>IF(ISNUMBER(ToxData!BH252),(ToxData!BH252/$X252),"--")</f>
        <v>--</v>
      </c>
      <c r="H252" s="219" t="str">
        <f t="shared" si="22"/>
        <v>--</v>
      </c>
      <c r="I252" s="209" t="str">
        <f>IF(AND(ISNUMBER(ToxData!$BD252),$U252="N"),ToxData!$BD252*childNRAFc/$W252,IF(ISNUMBER(ToxData!$BD252),ToxData!$BD252*childNRAFc/ELAFnr/$W252,"--"))</f>
        <v>--</v>
      </c>
      <c r="J252" s="209" t="str">
        <f t="shared" si="23"/>
        <v>--</v>
      </c>
      <c r="K252" s="194" t="str">
        <f>IF(ISNUMBER(ToxData!BH252),(ToxData!BH252/$Y252*childNRAFnc),"--")</f>
        <v>--</v>
      </c>
      <c r="L252" s="219" t="str">
        <f t="shared" si="24"/>
        <v>--</v>
      </c>
      <c r="M252" s="209" t="str">
        <f>IF(ISNUMBER(ToxData!$BD252),ToxData!$BD252*workNRAFc/$W252,"--")</f>
        <v>--</v>
      </c>
      <c r="N252" s="209" t="str">
        <f t="shared" si="25"/>
        <v>--</v>
      </c>
      <c r="O252" s="194" t="str">
        <f>IF(ISNUMBER(ToxData!BH252),(ToxData!BH252*workNRAFnc/Y252),"--")</f>
        <v>--</v>
      </c>
      <c r="P252" s="219" t="str">
        <f t="shared" si="26"/>
        <v>--</v>
      </c>
      <c r="Q252" s="262" t="str">
        <f>IF(ISNUMBER('TRV Table 3'!K252),('TRV Table 3'!K252),"--")</f>
        <v>--</v>
      </c>
      <c r="R252" s="263" t="str">
        <f t="shared" si="27"/>
        <v>--</v>
      </c>
      <c r="S252" s="220" t="str">
        <f>IF(ISBLANK(ToxData!AY252),"",ToxData!AY252)</f>
        <v/>
      </c>
      <c r="T252" s="220" t="str">
        <f>IF(ISBLANK(ToxData!AZ252),"",ToxData!AZ252)</f>
        <v/>
      </c>
      <c r="U252" s="223" t="str">
        <f>IF(ToxData!BQ252="","N","Y")</f>
        <v>N</v>
      </c>
      <c r="V252" s="223">
        <f>ToxData!BV252</f>
        <v>1</v>
      </c>
      <c r="W252" s="223">
        <f>ToxData!BW252</f>
        <v>1</v>
      </c>
      <c r="X252" s="223">
        <f>ToxData!BX252</f>
        <v>1</v>
      </c>
      <c r="Y252" s="223">
        <f>ToxData!BY252</f>
        <v>1</v>
      </c>
    </row>
    <row r="253" spans="1:25" hidden="1">
      <c r="A253" t="str">
        <f>IF(ISBLANK(ToxData!B253),"",ToxData!B253)</f>
        <v>67730-10-3</v>
      </c>
      <c r="B253" s="211" t="str">
        <f>IF(ISBLANK(ToxData!C253),"",ToxData!C253)</f>
        <v>Glu-P-2</v>
      </c>
      <c r="E253" s="218" t="str">
        <f>IF(AND(ISNUMBER(ToxData!$BD253),$U253="N"),ToxData!$BD253/$V253,IF(ISNUMBER(ToxData!$BD253),ToxData!$BD253/ELAFr/$V253,"--"))</f>
        <v>--</v>
      </c>
      <c r="F253" s="209" t="str">
        <f t="shared" si="21"/>
        <v>--</v>
      </c>
      <c r="G253" s="194" t="str">
        <f>IF(ISNUMBER(ToxData!BH253),(ToxData!BH253/$X253),"--")</f>
        <v>--</v>
      </c>
      <c r="H253" s="219" t="str">
        <f t="shared" si="22"/>
        <v>--</v>
      </c>
      <c r="I253" s="209" t="str">
        <f>IF(AND(ISNUMBER(ToxData!$BD253),$U253="N"),ToxData!$BD253*childNRAFc/$W253,IF(ISNUMBER(ToxData!$BD253),ToxData!$BD253*childNRAFc/ELAFnr/$W253,"--"))</f>
        <v>--</v>
      </c>
      <c r="J253" s="209" t="str">
        <f t="shared" si="23"/>
        <v>--</v>
      </c>
      <c r="K253" s="194" t="str">
        <f>IF(ISNUMBER(ToxData!BH253),(ToxData!BH253/$Y253*childNRAFnc),"--")</f>
        <v>--</v>
      </c>
      <c r="L253" s="219" t="str">
        <f t="shared" si="24"/>
        <v>--</v>
      </c>
      <c r="M253" s="209" t="str">
        <f>IF(ISNUMBER(ToxData!$BD253),ToxData!$BD253*workNRAFc/$W253,"--")</f>
        <v>--</v>
      </c>
      <c r="N253" s="209" t="str">
        <f t="shared" si="25"/>
        <v>--</v>
      </c>
      <c r="O253" s="194" t="str">
        <f>IF(ISNUMBER(ToxData!BH253),(ToxData!BH253*workNRAFnc/Y253),"--")</f>
        <v>--</v>
      </c>
      <c r="P253" s="219" t="str">
        <f t="shared" si="26"/>
        <v>--</v>
      </c>
      <c r="Q253" s="262" t="str">
        <f>IF(ISNUMBER('TRV Table 3'!K253),('TRV Table 3'!K253),"--")</f>
        <v>--</v>
      </c>
      <c r="R253" s="263" t="str">
        <f t="shared" si="27"/>
        <v>--</v>
      </c>
      <c r="S253" s="220" t="str">
        <f>IF(ISBLANK(ToxData!AY253),"",ToxData!AY253)</f>
        <v/>
      </c>
      <c r="T253" s="220" t="str">
        <f>IF(ISBLANK(ToxData!AZ253),"",ToxData!AZ253)</f>
        <v/>
      </c>
      <c r="U253" s="223" t="str">
        <f>IF(ToxData!BQ253="","N","Y")</f>
        <v>N</v>
      </c>
      <c r="V253" s="223">
        <f>ToxData!BV253</f>
        <v>1</v>
      </c>
      <c r="W253" s="223">
        <f>ToxData!BW253</f>
        <v>1</v>
      </c>
      <c r="X253" s="223">
        <f>ToxData!BX253</f>
        <v>1</v>
      </c>
      <c r="Y253" s="223">
        <f>ToxData!BY253</f>
        <v>1</v>
      </c>
    </row>
    <row r="254" spans="1:25" hidden="1">
      <c r="A254" t="str">
        <f>IF(ISBLANK(ToxData!B254),"",ToxData!B254)</f>
        <v>16568-02-8</v>
      </c>
      <c r="B254" s="211" t="str">
        <f>IF(ISBLANK(ToxData!C254),"",ToxData!C254)</f>
        <v>Gyromitrin</v>
      </c>
      <c r="E254" s="218" t="str">
        <f>IF(AND(ISNUMBER(ToxData!$BD254),$U254="N"),ToxData!$BD254/$V254,IF(ISNUMBER(ToxData!$BD254),ToxData!$BD254/ELAFr/$V254,"--"))</f>
        <v>--</v>
      </c>
      <c r="F254" s="209" t="str">
        <f t="shared" si="21"/>
        <v>--</v>
      </c>
      <c r="G254" s="194" t="str">
        <f>IF(ISNUMBER(ToxData!BH254),(ToxData!BH254/$X254),"--")</f>
        <v>--</v>
      </c>
      <c r="H254" s="219" t="str">
        <f t="shared" si="22"/>
        <v>--</v>
      </c>
      <c r="I254" s="209" t="str">
        <f>IF(AND(ISNUMBER(ToxData!$BD254),$U254="N"),ToxData!$BD254*childNRAFc/$W254,IF(ISNUMBER(ToxData!$BD254),ToxData!$BD254*childNRAFc/ELAFnr/$W254,"--"))</f>
        <v>--</v>
      </c>
      <c r="J254" s="209" t="str">
        <f t="shared" si="23"/>
        <v>--</v>
      </c>
      <c r="K254" s="194" t="str">
        <f>IF(ISNUMBER(ToxData!BH254),(ToxData!BH254/$Y254*childNRAFnc),"--")</f>
        <v>--</v>
      </c>
      <c r="L254" s="219" t="str">
        <f t="shared" si="24"/>
        <v>--</v>
      </c>
      <c r="M254" s="209" t="str">
        <f>IF(ISNUMBER(ToxData!$BD254),ToxData!$BD254*workNRAFc/$W254,"--")</f>
        <v>--</v>
      </c>
      <c r="N254" s="209" t="str">
        <f t="shared" si="25"/>
        <v>--</v>
      </c>
      <c r="O254" s="194" t="str">
        <f>IF(ISNUMBER(ToxData!BH254),(ToxData!BH254*workNRAFnc/Y254),"--")</f>
        <v>--</v>
      </c>
      <c r="P254" s="219" t="str">
        <f t="shared" si="26"/>
        <v>--</v>
      </c>
      <c r="Q254" s="262" t="str">
        <f>IF(ISNUMBER('TRV Table 3'!K254),('TRV Table 3'!K254),"--")</f>
        <v>--</v>
      </c>
      <c r="R254" s="263" t="str">
        <f t="shared" si="27"/>
        <v>--</v>
      </c>
      <c r="S254" s="220" t="str">
        <f>IF(ISBLANK(ToxData!AY254),"",ToxData!AY254)</f>
        <v/>
      </c>
      <c r="T254" s="220" t="str">
        <f>IF(ISBLANK(ToxData!AZ254),"",ToxData!AZ254)</f>
        <v/>
      </c>
      <c r="U254" s="223" t="str">
        <f>IF(ToxData!BQ254="","N","Y")</f>
        <v>N</v>
      </c>
      <c r="V254" s="223">
        <f>ToxData!BV254</f>
        <v>1</v>
      </c>
      <c r="W254" s="223">
        <f>ToxData!BW254</f>
        <v>1</v>
      </c>
      <c r="X254" s="223">
        <f>ToxData!BX254</f>
        <v>1</v>
      </c>
      <c r="Y254" s="223">
        <f>ToxData!BY254</f>
        <v>1</v>
      </c>
    </row>
    <row r="255" spans="1:25" hidden="1">
      <c r="A255" t="str">
        <f>IF(ISBLANK(ToxData!B255),"",ToxData!B255)</f>
        <v>2784-94-3</v>
      </c>
      <c r="B255" s="211" t="str">
        <f>IF(ISBLANK(ToxData!C255),"",ToxData!C255)</f>
        <v>HC Blue 1</v>
      </c>
      <c r="E255" s="218" t="str">
        <f>IF(AND(ISNUMBER(ToxData!$BD255),$U255="N"),ToxData!$BD255/$V255,IF(ISNUMBER(ToxData!$BD255),ToxData!$BD255/ELAFr/$V255,"--"))</f>
        <v>--</v>
      </c>
      <c r="F255" s="209" t="str">
        <f t="shared" si="21"/>
        <v>--</v>
      </c>
      <c r="G255" s="194" t="str">
        <f>IF(ISNUMBER(ToxData!BH255),(ToxData!BH255/$X255),"--")</f>
        <v>--</v>
      </c>
      <c r="H255" s="219" t="str">
        <f t="shared" si="22"/>
        <v>--</v>
      </c>
      <c r="I255" s="209" t="str">
        <f>IF(AND(ISNUMBER(ToxData!$BD255),$U255="N"),ToxData!$BD255*childNRAFc/$W255,IF(ISNUMBER(ToxData!$BD255),ToxData!$BD255*childNRAFc/ELAFnr/$W255,"--"))</f>
        <v>--</v>
      </c>
      <c r="J255" s="209" t="str">
        <f t="shared" si="23"/>
        <v>--</v>
      </c>
      <c r="K255" s="194" t="str">
        <f>IF(ISNUMBER(ToxData!BH255),(ToxData!BH255/$Y255*childNRAFnc),"--")</f>
        <v>--</v>
      </c>
      <c r="L255" s="219" t="str">
        <f t="shared" si="24"/>
        <v>--</v>
      </c>
      <c r="M255" s="209" t="str">
        <f>IF(ISNUMBER(ToxData!$BD255),ToxData!$BD255*workNRAFc/$W255,"--")</f>
        <v>--</v>
      </c>
      <c r="N255" s="209" t="str">
        <f t="shared" si="25"/>
        <v>--</v>
      </c>
      <c r="O255" s="194" t="str">
        <f>IF(ISNUMBER(ToxData!BH255),(ToxData!BH255*workNRAFnc/Y255),"--")</f>
        <v>--</v>
      </c>
      <c r="P255" s="219" t="str">
        <f t="shared" si="26"/>
        <v>--</v>
      </c>
      <c r="Q255" s="262" t="str">
        <f>IF(ISNUMBER('TRV Table 3'!K255),('TRV Table 3'!K255),"--")</f>
        <v>--</v>
      </c>
      <c r="R255" s="263" t="str">
        <f t="shared" si="27"/>
        <v>--</v>
      </c>
      <c r="S255" s="220" t="str">
        <f>IF(ISBLANK(ToxData!AY255),"",ToxData!AY255)</f>
        <v/>
      </c>
      <c r="T255" s="220" t="str">
        <f>IF(ISBLANK(ToxData!AZ255),"",ToxData!AZ255)</f>
        <v/>
      </c>
      <c r="U255" s="223" t="str">
        <f>IF(ToxData!BQ255="","N","Y")</f>
        <v>N</v>
      </c>
      <c r="V255" s="223">
        <f>ToxData!BV255</f>
        <v>1</v>
      </c>
      <c r="W255" s="223">
        <f>ToxData!BW255</f>
        <v>1</v>
      </c>
      <c r="X255" s="223">
        <f>ToxData!BX255</f>
        <v>1</v>
      </c>
      <c r="Y255" s="223">
        <f>ToxData!BY255</f>
        <v>1</v>
      </c>
    </row>
    <row r="256" spans="1:25">
      <c r="A256" t="str">
        <f>IF(ISBLANK(ToxData!B256),"",ToxData!B256)</f>
        <v>76-44-8</v>
      </c>
      <c r="B256" s="211" t="str">
        <f>IF(ISBLANK(ToxData!C256),"",ToxData!C256)</f>
        <v>Heptachlor</v>
      </c>
      <c r="D256" s="61" t="str">
        <f>IF(ToxData!D256="","--",ToxData!D256)</f>
        <v>--</v>
      </c>
      <c r="E256" s="218">
        <f>IF(AND(ISNUMBER(ToxData!$BD256),$U256="N"),ToxData!$BD256/$V256,IF(ISNUMBER(ToxData!$BD256),ToxData!$BD256/ELAFr/$V256,"--"))</f>
        <v>7.6923076923076923E-4</v>
      </c>
      <c r="F256" s="209">
        <f t="shared" si="21"/>
        <v>7.6999999999999996E-4</v>
      </c>
      <c r="G256" s="194" t="str">
        <f>IF(ISNUMBER(ToxData!BH256),(ToxData!BH256/$X256),"--")</f>
        <v>--</v>
      </c>
      <c r="H256" s="219" t="str">
        <f t="shared" si="22"/>
        <v>--</v>
      </c>
      <c r="I256" s="209">
        <f>IF(AND(ISNUMBER(ToxData!$BD256),$U256="N"),ToxData!$BD256*childNRAFc/$W256,IF(ISNUMBER(ToxData!$BD256),ToxData!$BD256*childNRAFc/ELAFnr/$W256,"--"))</f>
        <v>0.02</v>
      </c>
      <c r="J256" s="209">
        <f t="shared" si="23"/>
        <v>0.02</v>
      </c>
      <c r="K256" s="194" t="str">
        <f>IF(ISNUMBER(ToxData!BH256),(ToxData!BH256/$Y256*childNRAFnc),"--")</f>
        <v>--</v>
      </c>
      <c r="L256" s="219" t="str">
        <f t="shared" si="24"/>
        <v>--</v>
      </c>
      <c r="M256" s="209">
        <f>IF(ISNUMBER(ToxData!$BD256),ToxData!$BD256*workNRAFc/$W256,"--")</f>
        <v>9.2307692307692299E-3</v>
      </c>
      <c r="N256" s="209">
        <f t="shared" si="25"/>
        <v>9.1999999999999998E-3</v>
      </c>
      <c r="O256" s="194" t="str">
        <f>IF(ISNUMBER(ToxData!BH256),(ToxData!BH256*workNRAFnc/Y256),"--")</f>
        <v>--</v>
      </c>
      <c r="P256" s="219" t="str">
        <f t="shared" si="26"/>
        <v>--</v>
      </c>
      <c r="Q256" s="262" t="str">
        <f>IF(ISNUMBER('TRV Table 3'!K256),('TRV Table 3'!K256),"--")</f>
        <v>--</v>
      </c>
      <c r="R256" s="263" t="str">
        <f t="shared" si="27"/>
        <v>--</v>
      </c>
      <c r="S256" s="220">
        <f>IF(ISBLANK(ToxData!AY256),"",ToxData!AY256)</f>
        <v>1</v>
      </c>
      <c r="T256" s="220">
        <f>IF(ISBLANK(ToxData!AZ256),"",ToxData!AZ256)</f>
        <v>1</v>
      </c>
      <c r="U256" s="223" t="str">
        <f>IF(ToxData!BQ256="","N","Y")</f>
        <v>N</v>
      </c>
      <c r="V256" s="223">
        <f>ToxData!BV256</f>
        <v>1</v>
      </c>
      <c r="W256" s="223">
        <f>ToxData!BW256</f>
        <v>1</v>
      </c>
      <c r="X256" s="223">
        <f>ToxData!BX256</f>
        <v>1</v>
      </c>
      <c r="Y256" s="223">
        <f>ToxData!BY256</f>
        <v>1</v>
      </c>
    </row>
    <row r="257" spans="1:25">
      <c r="A257" t="str">
        <f>IF(ISBLANK(ToxData!B257),"",ToxData!B257)</f>
        <v>1024-57-3</v>
      </c>
      <c r="B257" s="211" t="str">
        <f>IF(ISBLANK(ToxData!C257),"",ToxData!C257)</f>
        <v>Heptachlor epoxide</v>
      </c>
      <c r="D257" s="61" t="str">
        <f>IF(ToxData!D257="","--",ToxData!D257)</f>
        <v>--</v>
      </c>
      <c r="E257" s="218">
        <f>IF(AND(ISNUMBER(ToxData!$BD257),$U257="N"),ToxData!$BD257/$V257,IF(ISNUMBER(ToxData!$BD257),ToxData!$BD257/ELAFr/$V257,"--"))</f>
        <v>3.8461538461538462E-4</v>
      </c>
      <c r="F257" s="209">
        <f t="shared" si="21"/>
        <v>3.8000000000000002E-4</v>
      </c>
      <c r="G257" s="194" t="str">
        <f>IF(ISNUMBER(ToxData!BH257),(ToxData!BH257/$X257),"--")</f>
        <v>--</v>
      </c>
      <c r="H257" s="219" t="str">
        <f t="shared" si="22"/>
        <v>--</v>
      </c>
      <c r="I257" s="209">
        <f>IF(AND(ISNUMBER(ToxData!$BD257),$U257="N"),ToxData!$BD257*childNRAFc/$W257,IF(ISNUMBER(ToxData!$BD257),ToxData!$BD257*childNRAFc/ELAFnr/$W257,"--"))</f>
        <v>0.01</v>
      </c>
      <c r="J257" s="209">
        <f t="shared" si="23"/>
        <v>0.01</v>
      </c>
      <c r="K257" s="194" t="str">
        <f>IF(ISNUMBER(ToxData!BH257),(ToxData!BH257/$Y257*childNRAFnc),"--")</f>
        <v>--</v>
      </c>
      <c r="L257" s="219" t="str">
        <f t="shared" si="24"/>
        <v>--</v>
      </c>
      <c r="M257" s="209">
        <f>IF(ISNUMBER(ToxData!$BD257),ToxData!$BD257*workNRAFc/$W257,"--")</f>
        <v>4.6153846153846149E-3</v>
      </c>
      <c r="N257" s="209">
        <f t="shared" si="25"/>
        <v>4.5999999999999999E-3</v>
      </c>
      <c r="O257" s="194" t="str">
        <f>IF(ISNUMBER(ToxData!BH257),(ToxData!BH257*workNRAFnc/Y257),"--")</f>
        <v>--</v>
      </c>
      <c r="P257" s="219" t="str">
        <f t="shared" si="26"/>
        <v>--</v>
      </c>
      <c r="Q257" s="262" t="str">
        <f>IF(ISNUMBER('TRV Table 3'!K257),('TRV Table 3'!K257),"--")</f>
        <v>--</v>
      </c>
      <c r="R257" s="263" t="str">
        <f t="shared" si="27"/>
        <v>--</v>
      </c>
      <c r="S257" s="220">
        <f>IF(ISBLANK(ToxData!AY257),"",ToxData!AY257)</f>
        <v>1</v>
      </c>
      <c r="T257" s="220">
        <f>IF(ISBLANK(ToxData!AZ257),"",ToxData!AZ257)</f>
        <v>1</v>
      </c>
      <c r="U257" s="223" t="str">
        <f>IF(ToxData!BQ257="","N","Y")</f>
        <v>N</v>
      </c>
      <c r="V257" s="223">
        <f>ToxData!BV257</f>
        <v>1</v>
      </c>
      <c r="W257" s="223">
        <f>ToxData!BW257</f>
        <v>1</v>
      </c>
      <c r="X257" s="223">
        <f>ToxData!BX257</f>
        <v>1</v>
      </c>
      <c r="Y257" s="223">
        <f>ToxData!BY257</f>
        <v>1</v>
      </c>
    </row>
    <row r="258" spans="1:25">
      <c r="A258" t="str">
        <f>IF(ISBLANK(ToxData!B258),"",ToxData!B258)</f>
        <v>118-74-1</v>
      </c>
      <c r="B258" s="211" t="str">
        <f>IF(ISBLANK(ToxData!C258),"",ToxData!C258)</f>
        <v>Hexachlorobenzene</v>
      </c>
      <c r="D258" s="61" t="str">
        <f>IF(ToxData!D258="","--",ToxData!D258)</f>
        <v>--</v>
      </c>
      <c r="E258" s="218">
        <f>IF(AND(ISNUMBER(ToxData!$BD258),$U258="N"),ToxData!$BD258/$V258,IF(ISNUMBER(ToxData!$BD258),ToxData!$BD258/ELAFr/$V258,"--"))</f>
        <v>1.9607843137254902E-3</v>
      </c>
      <c r="F258" s="209">
        <f t="shared" si="21"/>
        <v>2E-3</v>
      </c>
      <c r="G258" s="194" t="str">
        <f>IF(ISNUMBER(ToxData!BH258),(ToxData!BH258/$X258),"--")</f>
        <v>--</v>
      </c>
      <c r="H258" s="219" t="str">
        <f t="shared" si="22"/>
        <v>--</v>
      </c>
      <c r="I258" s="209">
        <f>IF(AND(ISNUMBER(ToxData!$BD258),$U258="N"),ToxData!$BD258*childNRAFc/$W258,IF(ISNUMBER(ToxData!$BD258),ToxData!$BD258*childNRAFc/ELAFnr/$W258,"--"))</f>
        <v>5.0980392156862744E-2</v>
      </c>
      <c r="J258" s="209">
        <f t="shared" si="23"/>
        <v>5.0999999999999997E-2</v>
      </c>
      <c r="K258" s="194" t="str">
        <f>IF(ISNUMBER(ToxData!BH258),(ToxData!BH258/$Y258*childNRAFnc),"--")</f>
        <v>--</v>
      </c>
      <c r="L258" s="219" t="str">
        <f t="shared" si="24"/>
        <v>--</v>
      </c>
      <c r="M258" s="209">
        <f>IF(ISNUMBER(ToxData!$BD258),ToxData!$BD258*workNRAFc/$W258,"--")</f>
        <v>2.3529411764705882E-2</v>
      </c>
      <c r="N258" s="209">
        <f t="shared" si="25"/>
        <v>2.4E-2</v>
      </c>
      <c r="O258" s="194" t="str">
        <f>IF(ISNUMBER(ToxData!BH258),(ToxData!BH258*workNRAFnc/Y258),"--")</f>
        <v>--</v>
      </c>
      <c r="P258" s="219" t="str">
        <f t="shared" si="26"/>
        <v>--</v>
      </c>
      <c r="Q258" s="262" t="str">
        <f>IF(ISNUMBER('TRV Table 3'!K258),('TRV Table 3'!K258),"--")</f>
        <v>--</v>
      </c>
      <c r="R258" s="263" t="str">
        <f t="shared" si="27"/>
        <v>--</v>
      </c>
      <c r="S258" s="220">
        <f>IF(ISBLANK(ToxData!AY258),"",ToxData!AY258)</f>
        <v>1</v>
      </c>
      <c r="T258" s="220">
        <f>IF(ISBLANK(ToxData!AZ258),"",ToxData!AZ258)</f>
        <v>1</v>
      </c>
      <c r="U258" s="223" t="str">
        <f>IF(ToxData!BQ258="","N","Y")</f>
        <v>N</v>
      </c>
      <c r="V258" s="223">
        <f>ToxData!BV258</f>
        <v>1</v>
      </c>
      <c r="W258" s="223">
        <f>ToxData!BW258</f>
        <v>1</v>
      </c>
      <c r="X258" s="223">
        <f>ToxData!BX258</f>
        <v>1</v>
      </c>
      <c r="Y258" s="223">
        <f>ToxData!BY258</f>
        <v>1</v>
      </c>
    </row>
    <row r="259" spans="1:25">
      <c r="A259" t="str">
        <f>IF(ISBLANK(ToxData!B259),"",ToxData!B259)</f>
        <v>87-68-3</v>
      </c>
      <c r="B259" s="211" t="str">
        <f>IF(ISBLANK(ToxData!C259),"",ToxData!C259)</f>
        <v>Hexachlorobutadiene</v>
      </c>
      <c r="D259" s="61" t="str">
        <f>IF(ToxData!D259="","--",ToxData!D259)</f>
        <v>--</v>
      </c>
      <c r="E259" s="218">
        <f>IF(AND(ISNUMBER(ToxData!$BD259),$U259="N"),ToxData!$BD259/$V259,IF(ISNUMBER(ToxData!$BD259),ToxData!$BD259/ELAFr/$V259,"--"))</f>
        <v>4.5454545454545456E-2</v>
      </c>
      <c r="F259" s="209">
        <f t="shared" si="21"/>
        <v>4.4999999999999998E-2</v>
      </c>
      <c r="G259" s="194" t="str">
        <f>IF(ISNUMBER(ToxData!BH259),(ToxData!BH259/$X259),"--")</f>
        <v>--</v>
      </c>
      <c r="H259" s="219" t="str">
        <f t="shared" si="22"/>
        <v>--</v>
      </c>
      <c r="I259" s="209">
        <f>IF(AND(ISNUMBER(ToxData!$BD259),$U259="N"),ToxData!$BD259*childNRAFc/$W259,IF(ISNUMBER(ToxData!$BD259),ToxData!$BD259*childNRAFc/ELAFnr/$W259,"--"))</f>
        <v>1.1818181818181819</v>
      </c>
      <c r="J259" s="209">
        <f t="shared" si="23"/>
        <v>1.2</v>
      </c>
      <c r="K259" s="194" t="str">
        <f>IF(ISNUMBER(ToxData!BH259),(ToxData!BH259/$Y259*childNRAFnc),"--")</f>
        <v>--</v>
      </c>
      <c r="L259" s="219" t="str">
        <f t="shared" si="24"/>
        <v>--</v>
      </c>
      <c r="M259" s="209">
        <f>IF(ISNUMBER(ToxData!$BD259),ToxData!$BD259*workNRAFc/$W259,"--")</f>
        <v>0.54545454545454541</v>
      </c>
      <c r="N259" s="209">
        <f t="shared" si="25"/>
        <v>0.55000000000000004</v>
      </c>
      <c r="O259" s="194" t="str">
        <f>IF(ISNUMBER(ToxData!BH259),(ToxData!BH259*workNRAFnc/Y259),"--")</f>
        <v>--</v>
      </c>
      <c r="P259" s="219" t="str">
        <f t="shared" si="26"/>
        <v>--</v>
      </c>
      <c r="Q259" s="262" t="str">
        <f>IF(ISNUMBER('TRV Table 3'!K259),('TRV Table 3'!K259),"--")</f>
        <v>--</v>
      </c>
      <c r="R259" s="263" t="str">
        <f t="shared" si="27"/>
        <v>--</v>
      </c>
      <c r="S259" s="220">
        <f>IF(ISBLANK(ToxData!AY259),"",ToxData!AY259)</f>
        <v>1</v>
      </c>
      <c r="T259" s="220">
        <f>IF(ISBLANK(ToxData!AZ259),"",ToxData!AZ259)</f>
        <v>1</v>
      </c>
      <c r="U259" s="223" t="str">
        <f>IF(ToxData!BQ259="","N","Y")</f>
        <v>N</v>
      </c>
      <c r="V259" s="223">
        <f>ToxData!BV259</f>
        <v>1</v>
      </c>
      <c r="W259" s="223">
        <f>ToxData!BW259</f>
        <v>1</v>
      </c>
      <c r="X259" s="223">
        <f>ToxData!BX259</f>
        <v>1</v>
      </c>
      <c r="Y259" s="223">
        <f>ToxData!BY259</f>
        <v>1</v>
      </c>
    </row>
    <row r="260" spans="1:25" ht="28.8">
      <c r="A260" t="str">
        <f>IF(ISBLANK(ToxData!B260),"",ToxData!B260)</f>
        <v>608-73-1</v>
      </c>
      <c r="B260" s="211" t="str">
        <f>IF(ISBLANK(ToxData!C260),"",ToxData!C260)</f>
        <v>Hexachlorocyclohexanes (mixture) including but not limited to:</v>
      </c>
      <c r="C260" s="61" t="s">
        <v>1147</v>
      </c>
      <c r="D260" s="61" t="str">
        <f>IF(ToxData!D260="","--",ToxData!D260)</f>
        <v>--</v>
      </c>
      <c r="E260" s="218">
        <f>IF(AND(ISNUMBER(ToxData!$BD260),$U260="N"),ToxData!$BD260/$V260,IF(ISNUMBER(ToxData!$BD260),ToxData!$BD260/ELAFr/$V260,"--"))</f>
        <v>1.6835016835016833E-4</v>
      </c>
      <c r="F260" s="209">
        <f t="shared" si="21"/>
        <v>1.7000000000000001E-4</v>
      </c>
      <c r="G260" s="194" t="str">
        <f>IF(ISNUMBER(ToxData!BH260),(ToxData!BH260/$X260),"--")</f>
        <v>--</v>
      </c>
      <c r="H260" s="219" t="str">
        <f t="shared" si="22"/>
        <v>--</v>
      </c>
      <c r="I260" s="209">
        <f>IF(AND(ISNUMBER(ToxData!$BD260),$U260="N"),ToxData!$BD260*childNRAFc/$W260,IF(ISNUMBER(ToxData!$BD260),ToxData!$BD260*childNRAFc/ELAFnr/$W260,"--"))</f>
        <v>1.8181818181818177E-2</v>
      </c>
      <c r="J260" s="209">
        <f t="shared" si="23"/>
        <v>1.7999999999999999E-2</v>
      </c>
      <c r="K260" s="194" t="str">
        <f>IF(ISNUMBER(ToxData!BH260),(ToxData!BH260/$Y260*childNRAFnc),"--")</f>
        <v>--</v>
      </c>
      <c r="L260" s="219" t="str">
        <f t="shared" si="24"/>
        <v>--</v>
      </c>
      <c r="M260" s="209">
        <f>IF(ISNUMBER(ToxData!$BD260),ToxData!$BD260*workNRAFc/$W260,"--")</f>
        <v>8.3916083916083899E-3</v>
      </c>
      <c r="N260" s="209">
        <f t="shared" si="25"/>
        <v>8.3999999999999995E-3</v>
      </c>
      <c r="O260" s="194" t="str">
        <f>IF(ISNUMBER(ToxData!BH260),(ToxData!BH260*workNRAFnc/Y260),"--")</f>
        <v>--</v>
      </c>
      <c r="P260" s="219" t="str">
        <f t="shared" si="26"/>
        <v>--</v>
      </c>
      <c r="Q260" s="262" t="str">
        <f>IF(ISNUMBER('TRV Table 3'!K260),('TRV Table 3'!K260),"--")</f>
        <v>--</v>
      </c>
      <c r="R260" s="263" t="str">
        <f t="shared" si="27"/>
        <v>--</v>
      </c>
      <c r="S260" s="220">
        <f>IF(ISBLANK(ToxData!AY260),"",ToxData!AY260)</f>
        <v>1</v>
      </c>
      <c r="T260" s="220">
        <f>IF(ISBLANK(ToxData!AZ260),"",ToxData!AZ260)</f>
        <v>1</v>
      </c>
      <c r="U260" s="223" t="str">
        <f>IF(ToxData!BQ260="","N","Y")</f>
        <v>N</v>
      </c>
      <c r="V260" s="223">
        <f>ToxData!BV260</f>
        <v>5.4</v>
      </c>
      <c r="W260" s="223">
        <f>ToxData!BW260</f>
        <v>1.3</v>
      </c>
      <c r="X260" s="223">
        <f>ToxData!BX260</f>
        <v>1</v>
      </c>
      <c r="Y260" s="223">
        <f>ToxData!BY260</f>
        <v>1</v>
      </c>
    </row>
    <row r="261" spans="1:25">
      <c r="A261" t="str">
        <f>IF(ISBLANK(ToxData!B261),"",ToxData!B261)</f>
        <v>319-84-6</v>
      </c>
      <c r="B261" s="211" t="str">
        <f>IF(ISBLANK(ToxData!C261),"",ToxData!C261)</f>
        <v>Hexachlorocyclohexane, alpha-</v>
      </c>
      <c r="C261" s="61" t="s">
        <v>1147</v>
      </c>
      <c r="D261" s="61" t="str">
        <f>IF(ToxData!D261="","--",ToxData!D261)</f>
        <v>--</v>
      </c>
      <c r="E261" s="218">
        <f>IF(AND(ISNUMBER(ToxData!$BD261),$U261="N"),ToxData!$BD261/$V261,IF(ISNUMBER(ToxData!$BD261),ToxData!$BD261/ELAFr/$V261,"--"))</f>
        <v>1.6835016835016833E-4</v>
      </c>
      <c r="F261" s="209">
        <f t="shared" si="21"/>
        <v>1.7000000000000001E-4</v>
      </c>
      <c r="G261" s="194" t="str">
        <f>IF(ISNUMBER(ToxData!BH261),(ToxData!BH261/$X261),"--")</f>
        <v>--</v>
      </c>
      <c r="H261" s="219" t="str">
        <f t="shared" si="22"/>
        <v>--</v>
      </c>
      <c r="I261" s="209">
        <f>IF(AND(ISNUMBER(ToxData!$BD261),$U261="N"),ToxData!$BD261*childNRAFc/$W261,IF(ISNUMBER(ToxData!$BD261),ToxData!$BD261*childNRAFc/ELAFnr/$W261,"--"))</f>
        <v>1.8181818181818177E-2</v>
      </c>
      <c r="J261" s="209">
        <f t="shared" si="23"/>
        <v>1.7999999999999999E-2</v>
      </c>
      <c r="K261" s="194" t="str">
        <f>IF(ISNUMBER(ToxData!BH261),(ToxData!BH261/$Y261*childNRAFnc),"--")</f>
        <v>--</v>
      </c>
      <c r="L261" s="219" t="str">
        <f t="shared" si="24"/>
        <v>--</v>
      </c>
      <c r="M261" s="209">
        <f>IF(ISNUMBER(ToxData!$BD261),ToxData!$BD261*workNRAFc/$W261,"--")</f>
        <v>8.3916083916083899E-3</v>
      </c>
      <c r="N261" s="209">
        <f t="shared" si="25"/>
        <v>8.3999999999999995E-3</v>
      </c>
      <c r="O261" s="194" t="str">
        <f>IF(ISNUMBER(ToxData!BH261),(ToxData!BH261*workNRAFnc/Y261),"--")</f>
        <v>--</v>
      </c>
      <c r="P261" s="219" t="str">
        <f t="shared" si="26"/>
        <v>--</v>
      </c>
      <c r="Q261" s="262" t="str">
        <f>IF(ISNUMBER('TRV Table 3'!K261),('TRV Table 3'!K261),"--")</f>
        <v>--</v>
      </c>
      <c r="R261" s="263" t="str">
        <f t="shared" si="27"/>
        <v>--</v>
      </c>
      <c r="S261" s="220">
        <f>IF(ISBLANK(ToxData!AY261),"",ToxData!AY261)</f>
        <v>1</v>
      </c>
      <c r="T261" s="220">
        <f>IF(ISBLANK(ToxData!AZ261),"",ToxData!AZ261)</f>
        <v>1</v>
      </c>
      <c r="U261" s="223" t="str">
        <f>IF(ToxData!BQ261="","N","Y")</f>
        <v>N</v>
      </c>
      <c r="V261" s="223">
        <f>ToxData!BV261</f>
        <v>5.4</v>
      </c>
      <c r="W261" s="223">
        <f>ToxData!BW261</f>
        <v>1.3</v>
      </c>
      <c r="X261" s="223">
        <f>ToxData!BX261</f>
        <v>1</v>
      </c>
      <c r="Y261" s="223">
        <f>ToxData!BY261</f>
        <v>1</v>
      </c>
    </row>
    <row r="262" spans="1:25">
      <c r="A262" t="str">
        <f>IF(ISBLANK(ToxData!B262),"",ToxData!B262)</f>
        <v>319-85-7</v>
      </c>
      <c r="B262" s="211" t="str">
        <f>IF(ISBLANK(ToxData!C262),"",ToxData!C262)</f>
        <v>Hexachlorocyclohexane, beta-</v>
      </c>
      <c r="C262" s="61" t="s">
        <v>1147</v>
      </c>
      <c r="D262" s="61" t="str">
        <f>IF(ToxData!D262="","--",ToxData!D262)</f>
        <v>--</v>
      </c>
      <c r="E262" s="218">
        <f>IF(AND(ISNUMBER(ToxData!$BD262),$U262="N"),ToxData!$BD262/$V262,IF(ISNUMBER(ToxData!$BD262),ToxData!$BD262/ELAFr/$V262,"--"))</f>
        <v>1.6835016835016833E-4</v>
      </c>
      <c r="F262" s="209">
        <f t="shared" si="21"/>
        <v>1.7000000000000001E-4</v>
      </c>
      <c r="G262" s="194" t="str">
        <f>IF(ISNUMBER(ToxData!BH262),(ToxData!BH262/$X262),"--")</f>
        <v>--</v>
      </c>
      <c r="H262" s="219" t="str">
        <f t="shared" si="22"/>
        <v>--</v>
      </c>
      <c r="I262" s="209">
        <f>IF(AND(ISNUMBER(ToxData!$BD262),$U262="N"),ToxData!$BD262*childNRAFc/$W262,IF(ISNUMBER(ToxData!$BD262),ToxData!$BD262*childNRAFc/ELAFnr/$W262,"--"))</f>
        <v>1.8181818181818177E-2</v>
      </c>
      <c r="J262" s="209">
        <f t="shared" si="23"/>
        <v>1.7999999999999999E-2</v>
      </c>
      <c r="K262" s="194" t="str">
        <f>IF(ISNUMBER(ToxData!BH262),(ToxData!BH262/$Y262*childNRAFnc),"--")</f>
        <v>--</v>
      </c>
      <c r="L262" s="219" t="str">
        <f t="shared" si="24"/>
        <v>--</v>
      </c>
      <c r="M262" s="209">
        <f>IF(ISNUMBER(ToxData!$BD262),ToxData!$BD262*workNRAFc/$W262,"--")</f>
        <v>8.3916083916083899E-3</v>
      </c>
      <c r="N262" s="209">
        <f t="shared" si="25"/>
        <v>8.3999999999999995E-3</v>
      </c>
      <c r="O262" s="194" t="str">
        <f>IF(ISNUMBER(ToxData!BH262),(ToxData!BH262*workNRAFnc/Y262),"--")</f>
        <v>--</v>
      </c>
      <c r="P262" s="219" t="str">
        <f t="shared" si="26"/>
        <v>--</v>
      </c>
      <c r="Q262" s="262" t="str">
        <f>IF(ISNUMBER('TRV Table 3'!K262),('TRV Table 3'!K262),"--")</f>
        <v>--</v>
      </c>
      <c r="R262" s="263" t="str">
        <f t="shared" si="27"/>
        <v>--</v>
      </c>
      <c r="S262" s="220">
        <f>IF(ISBLANK(ToxData!AY262),"",ToxData!AY262)</f>
        <v>1</v>
      </c>
      <c r="T262" s="220">
        <f>IF(ISBLANK(ToxData!AZ262),"",ToxData!AZ262)</f>
        <v>1</v>
      </c>
      <c r="U262" s="223" t="str">
        <f>IF(ToxData!BQ262="","N","Y")</f>
        <v>N</v>
      </c>
      <c r="V262" s="223">
        <f>ToxData!BV262</f>
        <v>5.4</v>
      </c>
      <c r="W262" s="223">
        <f>ToxData!BW262</f>
        <v>1.3</v>
      </c>
      <c r="X262" s="223">
        <f>ToxData!BX262</f>
        <v>1</v>
      </c>
      <c r="Y262" s="223">
        <f>ToxData!BY262</f>
        <v>1</v>
      </c>
    </row>
    <row r="263" spans="1:25" ht="28.8">
      <c r="A263" t="str">
        <f>IF(ISBLANK(ToxData!B263),"",ToxData!B263)</f>
        <v>58-89-9</v>
      </c>
      <c r="B263" s="211" t="str">
        <f>IF(ISBLANK(ToxData!C263),"",ToxData!C263)</f>
        <v>Hexachlorocyclohexane, gamma- (Lindane)</v>
      </c>
      <c r="C263" s="61" t="s">
        <v>1147</v>
      </c>
      <c r="D263" s="61" t="str">
        <f>IF(ToxData!D263="","--",ToxData!D263)</f>
        <v>--</v>
      </c>
      <c r="E263" s="218">
        <f>IF(AND(ISNUMBER(ToxData!$BD263),$U263="N"),ToxData!$BD263/$V263,IF(ISNUMBER(ToxData!$BD263),ToxData!$BD263/ELAFr/$V263,"--"))</f>
        <v>5.9737156511350056E-4</v>
      </c>
      <c r="F263" s="209">
        <f t="shared" si="21"/>
        <v>5.9999999999999995E-4</v>
      </c>
      <c r="G263" s="194" t="str">
        <f>IF(ISNUMBER(ToxData!BH263),(ToxData!BH263/$X263),"--")</f>
        <v>--</v>
      </c>
      <c r="H263" s="219" t="str">
        <f t="shared" si="22"/>
        <v>--</v>
      </c>
      <c r="I263" s="209">
        <f>IF(AND(ISNUMBER(ToxData!$BD263),$U263="N"),ToxData!$BD263*childNRAFc/$W263,IF(ISNUMBER(ToxData!$BD263),ToxData!$BD263*childNRAFc/ELAFnr/$W263,"--"))</f>
        <v>6.4516129032258063E-2</v>
      </c>
      <c r="J263" s="209">
        <f t="shared" si="23"/>
        <v>6.5000000000000002E-2</v>
      </c>
      <c r="K263" s="194" t="str">
        <f>IF(ISNUMBER(ToxData!BH263),(ToxData!BH263/$Y263*childNRAFnc),"--")</f>
        <v>--</v>
      </c>
      <c r="L263" s="219" t="str">
        <f t="shared" si="24"/>
        <v>--</v>
      </c>
      <c r="M263" s="209">
        <f>IF(ISNUMBER(ToxData!$BD263),ToxData!$BD263*workNRAFc/$W263,"--")</f>
        <v>2.9776674937965261E-2</v>
      </c>
      <c r="N263" s="209">
        <f t="shared" si="25"/>
        <v>0.03</v>
      </c>
      <c r="O263" s="194" t="str">
        <f>IF(ISNUMBER(ToxData!BH263),(ToxData!BH263*workNRAFnc/Y263),"--")</f>
        <v>--</v>
      </c>
      <c r="P263" s="219" t="str">
        <f t="shared" si="26"/>
        <v>--</v>
      </c>
      <c r="Q263" s="262" t="str">
        <f>IF(ISNUMBER('TRV Table 3'!K263),('TRV Table 3'!K263),"--")</f>
        <v>--</v>
      </c>
      <c r="R263" s="263" t="str">
        <f t="shared" si="27"/>
        <v>--</v>
      </c>
      <c r="S263" s="220">
        <f>IF(ISBLANK(ToxData!AY263),"",ToxData!AY263)</f>
        <v>1</v>
      </c>
      <c r="T263" s="220">
        <f>IF(ISBLANK(ToxData!AZ263),"",ToxData!AZ263)</f>
        <v>1</v>
      </c>
      <c r="U263" s="223" t="str">
        <f>IF(ToxData!BQ263="","N","Y")</f>
        <v>N</v>
      </c>
      <c r="V263" s="223">
        <f>ToxData!BV263</f>
        <v>5.4</v>
      </c>
      <c r="W263" s="223">
        <f>ToxData!BW263</f>
        <v>1.3</v>
      </c>
      <c r="X263" s="223">
        <f>ToxData!BX263</f>
        <v>1</v>
      </c>
      <c r="Y263" s="223">
        <f>ToxData!BY263</f>
        <v>1</v>
      </c>
    </row>
    <row r="264" spans="1:25">
      <c r="A264" t="str">
        <f>IF(ISBLANK(ToxData!B264),"",ToxData!B264)</f>
        <v>77-47-4</v>
      </c>
      <c r="B264" s="211" t="str">
        <f>IF(ISBLANK(ToxData!C264),"",ToxData!C264)</f>
        <v>Hexachlorocyclopentadiene</v>
      </c>
      <c r="D264" s="61" t="str">
        <f>IF(ToxData!D264="","--",ToxData!D264)</f>
        <v>HI3</v>
      </c>
      <c r="E264" s="218" t="str">
        <f>IF(AND(ISNUMBER(ToxData!$BD264),$U264="N"),ToxData!$BD264/$V264,IF(ISNUMBER(ToxData!$BD264),ToxData!$BD264/ELAFr/$V264,"--"))</f>
        <v>--</v>
      </c>
      <c r="F264" s="209" t="str">
        <f t="shared" ref="F264:F327" si="28">IF(E264="--","--",ROUND(E264,2-(1+INT(LOG10(ABS(E264))))))</f>
        <v>--</v>
      </c>
      <c r="G264" s="194">
        <f>IF(ISNUMBER(ToxData!BH264),(ToxData!BH264/$X264),"--")</f>
        <v>0.2</v>
      </c>
      <c r="H264" s="219">
        <f t="shared" ref="H264:H327" si="29">IF(G264="--","--",ROUND(G264,2-(1+INT(LOG10(ABS(G264))))))</f>
        <v>0.2</v>
      </c>
      <c r="I264" s="209" t="str">
        <f>IF(AND(ISNUMBER(ToxData!$BD264),$U264="N"),ToxData!$BD264*childNRAFc/$W264,IF(ISNUMBER(ToxData!$BD264),ToxData!$BD264*childNRAFc/ELAFnr/$W264,"--"))</f>
        <v>--</v>
      </c>
      <c r="J264" s="209" t="str">
        <f t="shared" ref="J264:J327" si="30">IF(I264="--","--",ROUND(I264,2-(1+INT(LOG10(ABS(I264))))))</f>
        <v>--</v>
      </c>
      <c r="K264" s="194">
        <f>IF(ISNUMBER(ToxData!BH264),(ToxData!BH264/$Y264*childNRAFnc),"--")</f>
        <v>0.88000000000000012</v>
      </c>
      <c r="L264" s="219">
        <f t="shared" ref="L264:L327" si="31">IF(K264="--","--",ROUND(K264,2-(1+INT(LOG10(ABS(K264))))))</f>
        <v>0.88</v>
      </c>
      <c r="M264" s="209" t="str">
        <f>IF(ISNUMBER(ToxData!$BD264),ToxData!$BD264*workNRAFc/$W264,"--")</f>
        <v>--</v>
      </c>
      <c r="N264" s="209" t="str">
        <f t="shared" ref="N264:N327" si="32">IF(M264="--","--",ROUND(M264,2-(1+INT(LOG10(ABS(M264))))))</f>
        <v>--</v>
      </c>
      <c r="O264" s="194">
        <f>IF(ISNUMBER(ToxData!BH264),(ToxData!BH264*workNRAFnc/Y264),"--")</f>
        <v>0.88000000000000012</v>
      </c>
      <c r="P264" s="219">
        <f t="shared" ref="P264:P327" si="33">IF(O264="--","--",ROUND(O264,2-(1+INT(LOG10(ABS(O264))))))</f>
        <v>0.88</v>
      </c>
      <c r="Q264" s="262">
        <f>IF(ISNUMBER('TRV Table 3'!K264),('TRV Table 3'!K264),"--")</f>
        <v>110</v>
      </c>
      <c r="R264" s="263">
        <f t="shared" ref="R264:R327" si="34">IF(Q264="--","--",ROUND(Q264,2-(1+INT(LOG10(ABS(Q264))))))</f>
        <v>110</v>
      </c>
      <c r="S264" s="220">
        <f>IF(ISBLANK(ToxData!AY264),"",ToxData!AY264)</f>
        <v>1</v>
      </c>
      <c r="T264" s="220">
        <f>IF(ISBLANK(ToxData!AZ264),"",ToxData!AZ264)</f>
        <v>1</v>
      </c>
      <c r="U264" s="223" t="str">
        <f>IF(ToxData!BQ264="","N","Y")</f>
        <v>N</v>
      </c>
      <c r="V264" s="223">
        <f>ToxData!BV264</f>
        <v>1</v>
      </c>
      <c r="W264" s="223">
        <f>ToxData!BW264</f>
        <v>1</v>
      </c>
      <c r="X264" s="223">
        <f>ToxData!BX264</f>
        <v>1</v>
      </c>
      <c r="Y264" s="223">
        <f>ToxData!BY264</f>
        <v>1</v>
      </c>
    </row>
    <row r="265" spans="1:25">
      <c r="A265" t="str">
        <f>IF(ISBLANK(ToxData!B265),"",ToxData!B265)</f>
        <v>67-72-1</v>
      </c>
      <c r="B265" s="211" t="str">
        <f>IF(ISBLANK(ToxData!C265),"",ToxData!C265)</f>
        <v>Hexachloroethane</v>
      </c>
      <c r="D265" s="61" t="str">
        <f>IF(ToxData!D265="","--",ToxData!D265)</f>
        <v>HI3</v>
      </c>
      <c r="E265" s="218" t="str">
        <f>IF(AND(ISNUMBER(ToxData!$BD265),$U265="N"),ToxData!$BD265/$V265,IF(ISNUMBER(ToxData!$BD265),ToxData!$BD265/ELAFr/$V265,"--"))</f>
        <v>--</v>
      </c>
      <c r="F265" s="209" t="str">
        <f t="shared" si="28"/>
        <v>--</v>
      </c>
      <c r="G265" s="194">
        <f>IF(ISNUMBER(ToxData!BH265),(ToxData!BH265/$X265),"--")</f>
        <v>30</v>
      </c>
      <c r="H265" s="219">
        <f t="shared" si="29"/>
        <v>30</v>
      </c>
      <c r="I265" s="209" t="str">
        <f>IF(AND(ISNUMBER(ToxData!$BD265),$U265="N"),ToxData!$BD265*childNRAFc/$W265,IF(ISNUMBER(ToxData!$BD265),ToxData!$BD265*childNRAFc/ELAFnr/$W265,"--"))</f>
        <v>--</v>
      </c>
      <c r="J265" s="209" t="str">
        <f t="shared" si="30"/>
        <v>--</v>
      </c>
      <c r="K265" s="194">
        <f>IF(ISNUMBER(ToxData!BH265),(ToxData!BH265/$Y265*childNRAFnc),"--")</f>
        <v>132</v>
      </c>
      <c r="L265" s="219">
        <f t="shared" si="31"/>
        <v>130</v>
      </c>
      <c r="M265" s="209" t="str">
        <f>IF(ISNUMBER(ToxData!$BD265),ToxData!$BD265*workNRAFc/$W265,"--")</f>
        <v>--</v>
      </c>
      <c r="N265" s="209" t="str">
        <f t="shared" si="32"/>
        <v>--</v>
      </c>
      <c r="O265" s="194">
        <f>IF(ISNUMBER(ToxData!BH265),(ToxData!BH265*workNRAFnc/Y265),"--")</f>
        <v>132</v>
      </c>
      <c r="P265" s="219">
        <f t="shared" si="33"/>
        <v>130</v>
      </c>
      <c r="Q265" s="262">
        <f>IF(ISNUMBER('TRV Table 3'!K265),('TRV Table 3'!K265),"--")</f>
        <v>58000</v>
      </c>
      <c r="R265" s="263">
        <f t="shared" si="34"/>
        <v>58000</v>
      </c>
      <c r="S265" s="220">
        <f>IF(ISBLANK(ToxData!AY265),"",ToxData!AY265)</f>
        <v>1</v>
      </c>
      <c r="T265" s="220">
        <f>IF(ISBLANK(ToxData!AZ265),"",ToxData!AZ265)</f>
        <v>1</v>
      </c>
      <c r="U265" s="223" t="str">
        <f>IF(ToxData!BQ265="","N","Y")</f>
        <v>N</v>
      </c>
      <c r="V265" s="223">
        <f>ToxData!BV265</f>
        <v>1</v>
      </c>
      <c r="W265" s="223">
        <f>ToxData!BW265</f>
        <v>1</v>
      </c>
      <c r="X265" s="223">
        <f>ToxData!BX265</f>
        <v>1</v>
      </c>
      <c r="Y265" s="223">
        <f>ToxData!BY265</f>
        <v>1</v>
      </c>
    </row>
    <row r="266" spans="1:25" hidden="1">
      <c r="A266" t="str">
        <f>IF(ISBLANK(ToxData!B266),"",ToxData!B266)</f>
        <v>680-31-9</v>
      </c>
      <c r="B266" s="211" t="str">
        <f>IF(ISBLANK(ToxData!C266),"",ToxData!C266)</f>
        <v>Hexamethylphosphoramide</v>
      </c>
      <c r="E266" s="218" t="str">
        <f>IF(AND(ISNUMBER(ToxData!$BD266),$U266="N"),ToxData!$BD266/$V266,IF(ISNUMBER(ToxData!$BD266),ToxData!$BD266/ELAFr/$V266,"--"))</f>
        <v>--</v>
      </c>
      <c r="F266" s="209" t="str">
        <f t="shared" si="28"/>
        <v>--</v>
      </c>
      <c r="G266" s="194" t="str">
        <f>IF(ISNUMBER(ToxData!BH266),(ToxData!BH266/$X266),"--")</f>
        <v>--</v>
      </c>
      <c r="H266" s="219" t="str">
        <f t="shared" si="29"/>
        <v>--</v>
      </c>
      <c r="I266" s="209" t="str">
        <f>IF(AND(ISNUMBER(ToxData!$BD266),$U266="N"),ToxData!$BD266*childNRAFc/$W266,IF(ISNUMBER(ToxData!$BD266),ToxData!$BD266*childNRAFc/ELAFnr/$W266,"--"))</f>
        <v>--</v>
      </c>
      <c r="J266" s="209" t="str">
        <f t="shared" si="30"/>
        <v>--</v>
      </c>
      <c r="K266" s="194" t="str">
        <f>IF(ISNUMBER(ToxData!BH266),(ToxData!BH266/$Y266*childNRAFnc),"--")</f>
        <v>--</v>
      </c>
      <c r="L266" s="219" t="str">
        <f t="shared" si="31"/>
        <v>--</v>
      </c>
      <c r="M266" s="209" t="str">
        <f>IF(ISNUMBER(ToxData!$BD266),ToxData!$BD266*workNRAFc/$W266,"--")</f>
        <v>--</v>
      </c>
      <c r="N266" s="209" t="str">
        <f t="shared" si="32"/>
        <v>--</v>
      </c>
      <c r="O266" s="194" t="str">
        <f>IF(ISNUMBER(ToxData!BH266),(ToxData!BH266*workNRAFnc/Y266),"--")</f>
        <v>--</v>
      </c>
      <c r="P266" s="219" t="str">
        <f t="shared" si="33"/>
        <v>--</v>
      </c>
      <c r="Q266" s="262" t="str">
        <f>IF(ISNUMBER('TRV Table 3'!K266),('TRV Table 3'!K266),"--")</f>
        <v>--</v>
      </c>
      <c r="R266" s="263" t="str">
        <f t="shared" si="34"/>
        <v>--</v>
      </c>
      <c r="S266" s="220" t="str">
        <f>IF(ISBLANK(ToxData!AY266),"",ToxData!AY266)</f>
        <v/>
      </c>
      <c r="T266" s="220" t="str">
        <f>IF(ISBLANK(ToxData!AZ266),"",ToxData!AZ266)</f>
        <v/>
      </c>
      <c r="U266" s="223" t="str">
        <f>IF(ToxData!BQ266="","N","Y")</f>
        <v>N</v>
      </c>
      <c r="V266" s="223">
        <f>ToxData!BV266</f>
        <v>1</v>
      </c>
      <c r="W266" s="223">
        <f>ToxData!BW266</f>
        <v>1</v>
      </c>
      <c r="X266" s="223">
        <f>ToxData!BX266</f>
        <v>1</v>
      </c>
      <c r="Y266" s="223">
        <f>ToxData!BY266</f>
        <v>1</v>
      </c>
    </row>
    <row r="267" spans="1:25">
      <c r="A267" t="str">
        <f>IF(ISBLANK(ToxData!B267),"",ToxData!B267)</f>
        <v>822-06-0</v>
      </c>
      <c r="B267" s="211" t="str">
        <f>IF(ISBLANK(ToxData!C267),"",ToxData!C267)</f>
        <v>Hexamethylene-1,6-diisocyanate</v>
      </c>
      <c r="D267" s="61" t="str">
        <f>IF(ToxData!D267="","--",ToxData!D267)</f>
        <v>HI5</v>
      </c>
      <c r="E267" s="218" t="str">
        <f>IF(AND(ISNUMBER(ToxData!$BD267),$U267="N"),ToxData!$BD267/$V267,IF(ISNUMBER(ToxData!$BD267),ToxData!$BD267/ELAFr/$V267,"--"))</f>
        <v>--</v>
      </c>
      <c r="F267" s="209" t="str">
        <f t="shared" si="28"/>
        <v>--</v>
      </c>
      <c r="G267" s="194">
        <f>IF(ISNUMBER(ToxData!BH267),(ToxData!BH267/$X267),"--")</f>
        <v>6.9000000000000006E-2</v>
      </c>
      <c r="H267" s="219">
        <f t="shared" si="29"/>
        <v>6.9000000000000006E-2</v>
      </c>
      <c r="I267" s="209" t="str">
        <f>IF(AND(ISNUMBER(ToxData!$BD267),$U267="N"),ToxData!$BD267*childNRAFc/$W267,IF(ISNUMBER(ToxData!$BD267),ToxData!$BD267*childNRAFc/ELAFnr/$W267,"--"))</f>
        <v>--</v>
      </c>
      <c r="J267" s="209" t="str">
        <f t="shared" si="30"/>
        <v>--</v>
      </c>
      <c r="K267" s="194">
        <f>IF(ISNUMBER(ToxData!BH267),(ToxData!BH267/$Y267*childNRAFnc),"--")</f>
        <v>0.30360000000000004</v>
      </c>
      <c r="L267" s="219">
        <f t="shared" si="31"/>
        <v>0.3</v>
      </c>
      <c r="M267" s="209" t="str">
        <f>IF(ISNUMBER(ToxData!$BD267),ToxData!$BD267*workNRAFc/$W267,"--")</f>
        <v>--</v>
      </c>
      <c r="N267" s="209" t="str">
        <f t="shared" si="32"/>
        <v>--</v>
      </c>
      <c r="O267" s="194">
        <f>IF(ISNUMBER(ToxData!BH267),(ToxData!BH267*workNRAFnc/Y267),"--")</f>
        <v>0.30360000000000004</v>
      </c>
      <c r="P267" s="219">
        <f t="shared" si="33"/>
        <v>0.3</v>
      </c>
      <c r="Q267" s="262">
        <f>IF(ISNUMBER('TRV Table 3'!K267),('TRV Table 3'!K267),"--")</f>
        <v>0.21</v>
      </c>
      <c r="R267" s="263">
        <f t="shared" si="34"/>
        <v>0.21</v>
      </c>
      <c r="S267" s="220">
        <f>IF(ISBLANK(ToxData!AY267),"",ToxData!AY267)</f>
        <v>1</v>
      </c>
      <c r="T267" s="220">
        <f>IF(ISBLANK(ToxData!AZ267),"",ToxData!AZ267)</f>
        <v>1</v>
      </c>
      <c r="U267" s="223" t="str">
        <f>IF(ToxData!BQ267="","N","Y")</f>
        <v>N</v>
      </c>
      <c r="V267" s="223">
        <f>ToxData!BV267</f>
        <v>1</v>
      </c>
      <c r="W267" s="223">
        <f>ToxData!BW267</f>
        <v>1</v>
      </c>
      <c r="X267" s="223">
        <f>ToxData!BX267</f>
        <v>1</v>
      </c>
      <c r="Y267" s="223">
        <f>ToxData!BY267</f>
        <v>1</v>
      </c>
    </row>
    <row r="268" spans="1:25">
      <c r="A268" t="str">
        <f>IF(ISBLANK(ToxData!B268),"",ToxData!B268)</f>
        <v>110-54-3</v>
      </c>
      <c r="B268" s="211" t="str">
        <f>IF(ISBLANK(ToxData!C268),"",ToxData!C268)</f>
        <v>Hexane</v>
      </c>
      <c r="D268" s="61" t="str">
        <f>IF(ToxData!D268="","--",ToxData!D268)</f>
        <v>HI3</v>
      </c>
      <c r="E268" s="218" t="str">
        <f>IF(AND(ISNUMBER(ToxData!$BD268),$U268="N"),ToxData!$BD268/$V268,IF(ISNUMBER(ToxData!$BD268),ToxData!$BD268/ELAFr/$V268,"--"))</f>
        <v>--</v>
      </c>
      <c r="F268" s="209" t="str">
        <f t="shared" si="28"/>
        <v>--</v>
      </c>
      <c r="G268" s="194">
        <f>IF(ISNUMBER(ToxData!BH268),(ToxData!BH268/$X268),"--")</f>
        <v>700</v>
      </c>
      <c r="H268" s="219">
        <f t="shared" si="29"/>
        <v>700</v>
      </c>
      <c r="I268" s="209" t="str">
        <f>IF(AND(ISNUMBER(ToxData!$BD268),$U268="N"),ToxData!$BD268*childNRAFc/$W268,IF(ISNUMBER(ToxData!$BD268),ToxData!$BD268*childNRAFc/ELAFnr/$W268,"--"))</f>
        <v>--</v>
      </c>
      <c r="J268" s="209" t="str">
        <f t="shared" si="30"/>
        <v>--</v>
      </c>
      <c r="K268" s="194">
        <f>IF(ISNUMBER(ToxData!BH268),(ToxData!BH268/$Y268*childNRAFnc),"--")</f>
        <v>3080.0000000000005</v>
      </c>
      <c r="L268" s="219">
        <f t="shared" si="31"/>
        <v>3100</v>
      </c>
      <c r="M268" s="209" t="str">
        <f>IF(ISNUMBER(ToxData!$BD268),ToxData!$BD268*workNRAFc/$W268,"--")</f>
        <v>--</v>
      </c>
      <c r="N268" s="209" t="str">
        <f t="shared" si="32"/>
        <v>--</v>
      </c>
      <c r="O268" s="194">
        <f>IF(ISNUMBER(ToxData!BH268),(ToxData!BH268*workNRAFnc/Y268),"--")</f>
        <v>3080.0000000000005</v>
      </c>
      <c r="P268" s="219">
        <f t="shared" si="33"/>
        <v>3100</v>
      </c>
      <c r="Q268" s="262" t="str">
        <f>IF(ISNUMBER('TRV Table 3'!K268),('TRV Table 3'!K268),"--")</f>
        <v>--</v>
      </c>
      <c r="R268" s="263" t="str">
        <f t="shared" si="34"/>
        <v>--</v>
      </c>
      <c r="S268" s="220">
        <f>IF(ISBLANK(ToxData!AY268),"",ToxData!AY268)</f>
        <v>1</v>
      </c>
      <c r="T268" s="220">
        <f>IF(ISBLANK(ToxData!AZ268),"",ToxData!AZ268)</f>
        <v>1</v>
      </c>
      <c r="U268" s="223" t="str">
        <f>IF(ToxData!BQ268="","N","Y")</f>
        <v>N</v>
      </c>
      <c r="V268" s="223">
        <f>ToxData!BV268</f>
        <v>1</v>
      </c>
      <c r="W268" s="223">
        <f>ToxData!BW268</f>
        <v>1</v>
      </c>
      <c r="X268" s="223">
        <f>ToxData!BX268</f>
        <v>1</v>
      </c>
      <c r="Y268" s="223">
        <f>ToxData!BY268</f>
        <v>1</v>
      </c>
    </row>
    <row r="269" spans="1:25">
      <c r="A269" t="str">
        <f>IF(ISBLANK(ToxData!B269),"",ToxData!B269)</f>
        <v>302-01-2</v>
      </c>
      <c r="B269" s="211" t="str">
        <f>IF(ISBLANK(ToxData!C269),"",ToxData!C269)</f>
        <v>Hydrazine</v>
      </c>
      <c r="D269" s="61" t="str">
        <f>IF(ToxData!D269="","--",ToxData!D269)</f>
        <v>HI3</v>
      </c>
      <c r="E269" s="218">
        <f>IF(AND(ISNUMBER(ToxData!$BD269),$U269="N"),ToxData!$BD269/$V269,IF(ISNUMBER(ToxData!$BD269),ToxData!$BD269/ELAFr/$V269,"--"))</f>
        <v>2.0408163265306123E-4</v>
      </c>
      <c r="F269" s="209">
        <f t="shared" si="28"/>
        <v>2.0000000000000001E-4</v>
      </c>
      <c r="G269" s="194">
        <f>IF(ISNUMBER(ToxData!BH269),(ToxData!BH269/$X269),"--")</f>
        <v>0.03</v>
      </c>
      <c r="H269" s="219">
        <f t="shared" si="29"/>
        <v>0.03</v>
      </c>
      <c r="I269" s="209">
        <f>IF(AND(ISNUMBER(ToxData!$BD269),$U269="N"),ToxData!$BD269*childNRAFc/$W269,IF(ISNUMBER(ToxData!$BD269),ToxData!$BD269*childNRAFc/ELAFnr/$W269,"--"))</f>
        <v>5.3061224489795921E-3</v>
      </c>
      <c r="J269" s="209">
        <f t="shared" si="30"/>
        <v>5.3E-3</v>
      </c>
      <c r="K269" s="194">
        <f>IF(ISNUMBER(ToxData!BH269),(ToxData!BH269/$Y269*childNRAFnc),"--")</f>
        <v>0.13200000000000001</v>
      </c>
      <c r="L269" s="219">
        <f t="shared" si="31"/>
        <v>0.13</v>
      </c>
      <c r="M269" s="209">
        <f>IF(ISNUMBER(ToxData!$BD269),ToxData!$BD269*workNRAFc/$W269,"--")</f>
        <v>2.4489795918367346E-3</v>
      </c>
      <c r="N269" s="209">
        <f t="shared" si="32"/>
        <v>2.3999999999999998E-3</v>
      </c>
      <c r="O269" s="194">
        <f>IF(ISNUMBER(ToxData!BH269),(ToxData!BH269*workNRAFnc/Y269),"--")</f>
        <v>0.13200000000000001</v>
      </c>
      <c r="P269" s="219">
        <f t="shared" si="33"/>
        <v>0.13</v>
      </c>
      <c r="Q269" s="262">
        <f>IF(ISNUMBER('TRV Table 3'!K269),('TRV Table 3'!K269),"--")</f>
        <v>5.2</v>
      </c>
      <c r="R269" s="263">
        <f t="shared" si="34"/>
        <v>5.2</v>
      </c>
      <c r="S269" s="220">
        <f>IF(ISBLANK(ToxData!AY269),"",ToxData!AY269)</f>
        <v>1</v>
      </c>
      <c r="T269" s="220">
        <f>IF(ISBLANK(ToxData!AZ269),"",ToxData!AZ269)</f>
        <v>1</v>
      </c>
      <c r="U269" s="223" t="str">
        <f>IF(ToxData!BQ269="","N","Y")</f>
        <v>N</v>
      </c>
      <c r="V269" s="223">
        <f>ToxData!BV269</f>
        <v>1</v>
      </c>
      <c r="W269" s="223">
        <f>ToxData!BW269</f>
        <v>1</v>
      </c>
      <c r="X269" s="223">
        <f>ToxData!BX269</f>
        <v>1</v>
      </c>
      <c r="Y269" s="223">
        <f>ToxData!BY269</f>
        <v>1</v>
      </c>
    </row>
    <row r="270" spans="1:25" hidden="1">
      <c r="A270" t="str">
        <f>IF(ISBLANK(ToxData!B270),"",ToxData!B270)</f>
        <v>10034-93-2</v>
      </c>
      <c r="B270" s="211" t="str">
        <f>IF(ISBLANK(ToxData!C270),"",ToxData!C270)</f>
        <v>Hydrazine Sulfate</v>
      </c>
      <c r="E270" s="218" t="str">
        <f>IF(AND(ISNUMBER(ToxData!$BD270),$U270="N"),ToxData!$BD270/$V270,IF(ISNUMBER(ToxData!$BD270),ToxData!$BD270/ELAFr/$V270,"--"))</f>
        <v>--</v>
      </c>
      <c r="F270" s="209" t="str">
        <f t="shared" si="28"/>
        <v>--</v>
      </c>
      <c r="G270" s="194" t="str">
        <f>IF(ISNUMBER(ToxData!BH270),(ToxData!BH270/$X270),"--")</f>
        <v>--</v>
      </c>
      <c r="H270" s="219" t="str">
        <f t="shared" si="29"/>
        <v>--</v>
      </c>
      <c r="I270" s="209" t="str">
        <f>IF(AND(ISNUMBER(ToxData!$BD270),$U270="N"),ToxData!$BD270*childNRAFc/$W270,IF(ISNUMBER(ToxData!$BD270),ToxData!$BD270*childNRAFc/ELAFnr/$W270,"--"))</f>
        <v>--</v>
      </c>
      <c r="J270" s="209" t="str">
        <f t="shared" si="30"/>
        <v>--</v>
      </c>
      <c r="K270" s="194" t="str">
        <f>IF(ISNUMBER(ToxData!BH270),(ToxData!BH270/$Y270*childNRAFnc),"--")</f>
        <v>--</v>
      </c>
      <c r="L270" s="219" t="str">
        <f t="shared" si="31"/>
        <v>--</v>
      </c>
      <c r="M270" s="209" t="str">
        <f>IF(ISNUMBER(ToxData!$BD270),ToxData!$BD270*workNRAFc/$W270,"--")</f>
        <v>--</v>
      </c>
      <c r="N270" s="209" t="str">
        <f t="shared" si="32"/>
        <v>--</v>
      </c>
      <c r="O270" s="194" t="str">
        <f>IF(ISNUMBER(ToxData!BH270),(ToxData!BH270*workNRAFnc/Y270),"--")</f>
        <v>--</v>
      </c>
      <c r="P270" s="219" t="str">
        <f t="shared" si="33"/>
        <v>--</v>
      </c>
      <c r="Q270" s="262" t="str">
        <f>IF(ISNUMBER('TRV Table 3'!K270),('TRV Table 3'!K270),"--")</f>
        <v>--</v>
      </c>
      <c r="R270" s="263" t="str">
        <f t="shared" si="34"/>
        <v>--</v>
      </c>
      <c r="S270" s="220" t="str">
        <f>IF(ISBLANK(ToxData!AY270),"",ToxData!AY270)</f>
        <v/>
      </c>
      <c r="T270" s="220" t="str">
        <f>IF(ISBLANK(ToxData!AZ270),"",ToxData!AZ270)</f>
        <v/>
      </c>
      <c r="U270" s="223" t="str">
        <f>IF(ToxData!BQ270="","N","Y")</f>
        <v>N</v>
      </c>
      <c r="V270" s="223">
        <f>ToxData!BV270</f>
        <v>1</v>
      </c>
      <c r="W270" s="223">
        <f>ToxData!BW270</f>
        <v>1</v>
      </c>
      <c r="X270" s="223">
        <f>ToxData!BX270</f>
        <v>1</v>
      </c>
      <c r="Y270" s="223">
        <f>ToxData!BY270</f>
        <v>1</v>
      </c>
    </row>
    <row r="271" spans="1:25">
      <c r="A271" t="str">
        <f>IF(ISBLANK(ToxData!B271),"",ToxData!B271)</f>
        <v>7647-01-0</v>
      </c>
      <c r="B271" s="211" t="str">
        <f>IF(ISBLANK(ToxData!C271),"",ToxData!C271)</f>
        <v>Hydrochloric acid</v>
      </c>
      <c r="D271" s="61" t="str">
        <f>IF(ToxData!D271="","--",ToxData!D271)</f>
        <v>HI3</v>
      </c>
      <c r="E271" s="218" t="str">
        <f>IF(AND(ISNUMBER(ToxData!$BD271),$U271="N"),ToxData!$BD271/$V271,IF(ISNUMBER(ToxData!$BD271),ToxData!$BD271/ELAFr/$V271,"--"))</f>
        <v>--</v>
      </c>
      <c r="F271" s="209" t="str">
        <f t="shared" si="28"/>
        <v>--</v>
      </c>
      <c r="G271" s="194">
        <f>IF(ISNUMBER(ToxData!BH271),(ToxData!BH271/$X271),"--")</f>
        <v>20</v>
      </c>
      <c r="H271" s="219">
        <f t="shared" si="29"/>
        <v>20</v>
      </c>
      <c r="I271" s="209" t="str">
        <f>IF(AND(ISNUMBER(ToxData!$BD271),$U271="N"),ToxData!$BD271*childNRAFc/$W271,IF(ISNUMBER(ToxData!$BD271),ToxData!$BD271*childNRAFc/ELAFnr/$W271,"--"))</f>
        <v>--</v>
      </c>
      <c r="J271" s="209" t="str">
        <f t="shared" si="30"/>
        <v>--</v>
      </c>
      <c r="K271" s="194">
        <f>IF(ISNUMBER(ToxData!BH271),(ToxData!BH271/$Y271*childNRAFnc),"--")</f>
        <v>88</v>
      </c>
      <c r="L271" s="219">
        <f t="shared" si="31"/>
        <v>88</v>
      </c>
      <c r="M271" s="209" t="str">
        <f>IF(ISNUMBER(ToxData!$BD271),ToxData!$BD271*workNRAFc/$W271,"--")</f>
        <v>--</v>
      </c>
      <c r="N271" s="209" t="str">
        <f t="shared" si="32"/>
        <v>--</v>
      </c>
      <c r="O271" s="194">
        <f>IF(ISNUMBER(ToxData!BH271),(ToxData!BH271*workNRAFnc/Y271),"--")</f>
        <v>88</v>
      </c>
      <c r="P271" s="219">
        <f t="shared" si="33"/>
        <v>88</v>
      </c>
      <c r="Q271" s="262">
        <f>IF(ISNUMBER('TRV Table 3'!K271),('TRV Table 3'!K271),"--")</f>
        <v>2100</v>
      </c>
      <c r="R271" s="263">
        <f t="shared" si="34"/>
        <v>2100</v>
      </c>
      <c r="S271" s="220">
        <f>IF(ISBLANK(ToxData!AY271),"",ToxData!AY271)</f>
        <v>1</v>
      </c>
      <c r="T271" s="220">
        <f>IF(ISBLANK(ToxData!AZ271),"",ToxData!AZ271)</f>
        <v>1</v>
      </c>
      <c r="U271" s="223" t="str">
        <f>IF(ToxData!BQ271="","N","Y")</f>
        <v>N</v>
      </c>
      <c r="V271" s="223">
        <f>ToxData!BV271</f>
        <v>1</v>
      </c>
      <c r="W271" s="223">
        <f>ToxData!BW271</f>
        <v>1</v>
      </c>
      <c r="X271" s="223">
        <f>ToxData!BX271</f>
        <v>1</v>
      </c>
      <c r="Y271" s="223">
        <f>ToxData!BY271</f>
        <v>1</v>
      </c>
    </row>
    <row r="272" spans="1:25" hidden="1">
      <c r="A272" t="str">
        <f>IF(ISBLANK(ToxData!B272),"",ToxData!B272)</f>
        <v>10035-10-6</v>
      </c>
      <c r="B272" s="211" t="str">
        <f>IF(ISBLANK(ToxData!C272),"",ToxData!C272)</f>
        <v>Hydrogen bromide</v>
      </c>
      <c r="E272" s="218" t="str">
        <f>IF(AND(ISNUMBER(ToxData!$BD272),$U272="N"),ToxData!$BD272/$V272,IF(ISNUMBER(ToxData!$BD272),ToxData!$BD272/ELAFr/$V272,"--"))</f>
        <v>--</v>
      </c>
      <c r="F272" s="209" t="str">
        <f t="shared" si="28"/>
        <v>--</v>
      </c>
      <c r="G272" s="194" t="str">
        <f>IF(ISNUMBER(ToxData!BH272),(ToxData!BH272/$X272),"--")</f>
        <v>--</v>
      </c>
      <c r="H272" s="219" t="str">
        <f t="shared" si="29"/>
        <v>--</v>
      </c>
      <c r="I272" s="209" t="str">
        <f>IF(AND(ISNUMBER(ToxData!$BD272),$U272="N"),ToxData!$BD272*childNRAFc/$W272,IF(ISNUMBER(ToxData!$BD272),ToxData!$BD272*childNRAFc/ELAFnr/$W272,"--"))</f>
        <v>--</v>
      </c>
      <c r="J272" s="209" t="str">
        <f t="shared" si="30"/>
        <v>--</v>
      </c>
      <c r="K272" s="194" t="str">
        <f>IF(ISNUMBER(ToxData!BH272),(ToxData!BH272/$Y272*childNRAFnc),"--")</f>
        <v>--</v>
      </c>
      <c r="L272" s="219" t="str">
        <f t="shared" si="31"/>
        <v>--</v>
      </c>
      <c r="M272" s="209" t="str">
        <f>IF(ISNUMBER(ToxData!$BD272),ToxData!$BD272*workNRAFc/$W272,"--")</f>
        <v>--</v>
      </c>
      <c r="N272" s="209" t="str">
        <f t="shared" si="32"/>
        <v>--</v>
      </c>
      <c r="O272" s="194" t="str">
        <f>IF(ISNUMBER(ToxData!BH272),(ToxData!BH272*workNRAFnc/Y272),"--")</f>
        <v>--</v>
      </c>
      <c r="P272" s="219" t="str">
        <f t="shared" si="33"/>
        <v>--</v>
      </c>
      <c r="Q272" s="262" t="str">
        <f>IF(ISNUMBER('TRV Table 3'!K272),('TRV Table 3'!K272),"--")</f>
        <v>--</v>
      </c>
      <c r="R272" s="263" t="str">
        <f t="shared" si="34"/>
        <v>--</v>
      </c>
      <c r="S272" s="220" t="str">
        <f>IF(ISBLANK(ToxData!AY272),"",ToxData!AY272)</f>
        <v/>
      </c>
      <c r="T272" s="220" t="str">
        <f>IF(ISBLANK(ToxData!AZ272),"",ToxData!AZ272)</f>
        <v/>
      </c>
      <c r="U272" s="223" t="str">
        <f>IF(ToxData!BQ272="","N","Y")</f>
        <v>N</v>
      </c>
      <c r="V272" s="223">
        <f>ToxData!BV272</f>
        <v>1</v>
      </c>
      <c r="W272" s="223">
        <f>ToxData!BW272</f>
        <v>1</v>
      </c>
      <c r="X272" s="223">
        <f>ToxData!BX272</f>
        <v>1</v>
      </c>
      <c r="Y272" s="223">
        <f>ToxData!BY272</f>
        <v>1</v>
      </c>
    </row>
    <row r="273" spans="1:25">
      <c r="A273" t="str">
        <f>IF(ISBLANK(ToxData!B273),"",ToxData!B273)</f>
        <v>7664-39-3</v>
      </c>
      <c r="B273" s="211" t="str">
        <f>IF(ISBLANK(ToxData!C273),"",ToxData!C273)</f>
        <v>Hydrogen fluoride</v>
      </c>
      <c r="C273" s="61" t="s">
        <v>1147</v>
      </c>
      <c r="D273" s="61" t="str">
        <f>IF(ToxData!D273="","--",ToxData!D273)</f>
        <v>HI3</v>
      </c>
      <c r="E273" s="218" t="str">
        <f>IF(AND(ISNUMBER(ToxData!$BD273),$U273="N"),ToxData!$BD273/$V273,IF(ISNUMBER(ToxData!$BD273),ToxData!$BD273/ELAFr/$V273,"--"))</f>
        <v>--</v>
      </c>
      <c r="F273" s="209" t="str">
        <f t="shared" si="28"/>
        <v>--</v>
      </c>
      <c r="G273" s="194">
        <f>IF(ISNUMBER(ToxData!BH273),(ToxData!BH273/$X273),"--")</f>
        <v>2.1311475409836067</v>
      </c>
      <c r="H273" s="219">
        <f t="shared" si="29"/>
        <v>2.1</v>
      </c>
      <c r="I273" s="209" t="str">
        <f>IF(AND(ISNUMBER(ToxData!$BD273),$U273="N"),ToxData!$BD273*childNRAFc/$W273,IF(ISNUMBER(ToxData!$BD273),ToxData!$BD273*childNRAFc/ELAFnr/$W273,"--"))</f>
        <v>--</v>
      </c>
      <c r="J273" s="209" t="str">
        <f t="shared" si="30"/>
        <v>--</v>
      </c>
      <c r="K273" s="194">
        <f>IF(ISNUMBER(ToxData!BH273),(ToxData!BH273/$Y273*childNRAFnc),"--")</f>
        <v>19.066666666666666</v>
      </c>
      <c r="L273" s="219">
        <f t="shared" si="31"/>
        <v>19</v>
      </c>
      <c r="M273" s="209" t="str">
        <f>IF(ISNUMBER(ToxData!$BD273),ToxData!$BD273*workNRAFc/$W273,"--")</f>
        <v>--</v>
      </c>
      <c r="N273" s="209" t="str">
        <f t="shared" si="32"/>
        <v>--</v>
      </c>
      <c r="O273" s="194">
        <f>IF(ISNUMBER(ToxData!BH273),(ToxData!BH273*workNRAFnc/Y273),"--")</f>
        <v>19.066666666666666</v>
      </c>
      <c r="P273" s="219">
        <f t="shared" si="33"/>
        <v>19</v>
      </c>
      <c r="Q273" s="262">
        <f>IF(ISNUMBER('TRV Table 3'!K273),('TRV Table 3'!K273),"--")</f>
        <v>16</v>
      </c>
      <c r="R273" s="263">
        <f t="shared" si="34"/>
        <v>16</v>
      </c>
      <c r="S273" s="220">
        <f>IF(ISBLANK(ToxData!AY273),"",ToxData!AY273)</f>
        <v>1</v>
      </c>
      <c r="T273" s="220">
        <f>IF(ISBLANK(ToxData!AZ273),"",ToxData!AZ273)</f>
        <v>1</v>
      </c>
      <c r="U273" s="223" t="str">
        <f>IF(ToxData!BQ273="","N","Y")</f>
        <v>N</v>
      </c>
      <c r="V273" s="223">
        <f>ToxData!BV273</f>
        <v>1</v>
      </c>
      <c r="W273" s="223">
        <f>ToxData!BW273</f>
        <v>1</v>
      </c>
      <c r="X273" s="223">
        <f>ToxData!BX273</f>
        <v>6.1</v>
      </c>
      <c r="Y273" s="223">
        <f>ToxData!BY273</f>
        <v>3</v>
      </c>
    </row>
    <row r="274" spans="1:25">
      <c r="A274" t="str">
        <f>IF(ISBLANK(ToxData!B274),"",ToxData!B274)</f>
        <v>7783-06-4</v>
      </c>
      <c r="B274" s="211" t="str">
        <f>IF(ISBLANK(ToxData!C274),"",ToxData!C274)</f>
        <v>Hydrogen sulfide</v>
      </c>
      <c r="D274" s="61" t="str">
        <f>IF(ToxData!D274="","--",ToxData!D274)</f>
        <v>HI3</v>
      </c>
      <c r="E274" s="218" t="str">
        <f>IF(AND(ISNUMBER(ToxData!$BD274),$U274="N"),ToxData!$BD274/$V274,IF(ISNUMBER(ToxData!$BD274),ToxData!$BD274/ELAFr/$V274,"--"))</f>
        <v>--</v>
      </c>
      <c r="F274" s="209" t="str">
        <f t="shared" si="28"/>
        <v>--</v>
      </c>
      <c r="G274" s="194">
        <f>IF(ISNUMBER(ToxData!BH274),(ToxData!BH274/$X274),"--")</f>
        <v>2</v>
      </c>
      <c r="H274" s="219">
        <f t="shared" si="29"/>
        <v>2</v>
      </c>
      <c r="I274" s="209" t="str">
        <f>IF(AND(ISNUMBER(ToxData!$BD274),$U274="N"),ToxData!$BD274*childNRAFc/$W274,IF(ISNUMBER(ToxData!$BD274),ToxData!$BD274*childNRAFc/ELAFnr/$W274,"--"))</f>
        <v>--</v>
      </c>
      <c r="J274" s="209" t="str">
        <f t="shared" si="30"/>
        <v>--</v>
      </c>
      <c r="K274" s="194">
        <f>IF(ISNUMBER(ToxData!BH274),(ToxData!BH274/$Y274*childNRAFnc),"--")</f>
        <v>8.8000000000000007</v>
      </c>
      <c r="L274" s="219">
        <f t="shared" si="31"/>
        <v>8.8000000000000007</v>
      </c>
      <c r="M274" s="209" t="str">
        <f>IF(ISNUMBER(ToxData!$BD274),ToxData!$BD274*workNRAFc/$W274,"--")</f>
        <v>--</v>
      </c>
      <c r="N274" s="209" t="str">
        <f t="shared" si="32"/>
        <v>--</v>
      </c>
      <c r="O274" s="194">
        <f>IF(ISNUMBER(ToxData!BH274),(ToxData!BH274*workNRAFnc/Y274),"--")</f>
        <v>8.8000000000000007</v>
      </c>
      <c r="P274" s="219">
        <f t="shared" si="33"/>
        <v>8.8000000000000007</v>
      </c>
      <c r="Q274" s="262">
        <f>IF(ISNUMBER('TRV Table 3'!K274),('TRV Table 3'!K274),"--")</f>
        <v>98</v>
      </c>
      <c r="R274" s="263">
        <f t="shared" si="34"/>
        <v>98</v>
      </c>
      <c r="S274" s="220">
        <f>IF(ISBLANK(ToxData!AY274),"",ToxData!AY274)</f>
        <v>1</v>
      </c>
      <c r="T274" s="220">
        <f>IF(ISBLANK(ToxData!AZ274),"",ToxData!AZ274)</f>
        <v>1</v>
      </c>
      <c r="U274" s="223" t="str">
        <f>IF(ToxData!BQ274="","N","Y")</f>
        <v>N</v>
      </c>
      <c r="V274" s="223">
        <f>ToxData!BV274</f>
        <v>1</v>
      </c>
      <c r="W274" s="223">
        <f>ToxData!BW274</f>
        <v>1</v>
      </c>
      <c r="X274" s="223">
        <f>ToxData!BX274</f>
        <v>1</v>
      </c>
      <c r="Y274" s="223">
        <f>ToxData!BY274</f>
        <v>1</v>
      </c>
    </row>
    <row r="275" spans="1:25" hidden="1">
      <c r="A275" t="str">
        <f>IF(ISBLANK(ToxData!B275),"",ToxData!B275)</f>
        <v>123-31-9</v>
      </c>
      <c r="B275" s="211" t="str">
        <f>IF(ISBLANK(ToxData!C275),"",ToxData!C275)</f>
        <v>Hydroquinone</v>
      </c>
      <c r="E275" s="218" t="str">
        <f>IF(AND(ISNUMBER(ToxData!$BD275),$U275="N"),ToxData!$BD275/$V275,IF(ISNUMBER(ToxData!$BD275),ToxData!$BD275/ELAFr/$V275,"--"))</f>
        <v>--</v>
      </c>
      <c r="F275" s="209" t="str">
        <f t="shared" si="28"/>
        <v>--</v>
      </c>
      <c r="G275" s="194" t="str">
        <f>IF(ISNUMBER(ToxData!BH275),(ToxData!BH275/$X275),"--")</f>
        <v>--</v>
      </c>
      <c r="H275" s="219" t="str">
        <f t="shared" si="29"/>
        <v>--</v>
      </c>
      <c r="I275" s="209" t="str">
        <f>IF(AND(ISNUMBER(ToxData!$BD275),$U275="N"),ToxData!$BD275*childNRAFc/$W275,IF(ISNUMBER(ToxData!$BD275),ToxData!$BD275*childNRAFc/ELAFnr/$W275,"--"))</f>
        <v>--</v>
      </c>
      <c r="J275" s="209" t="str">
        <f t="shared" si="30"/>
        <v>--</v>
      </c>
      <c r="K275" s="194" t="str">
        <f>IF(ISNUMBER(ToxData!BH275),(ToxData!BH275/$Y275*childNRAFnc),"--")</f>
        <v>--</v>
      </c>
      <c r="L275" s="219" t="str">
        <f t="shared" si="31"/>
        <v>--</v>
      </c>
      <c r="M275" s="209" t="str">
        <f>IF(ISNUMBER(ToxData!$BD275),ToxData!$BD275*workNRAFc/$W275,"--")</f>
        <v>--</v>
      </c>
      <c r="N275" s="209" t="str">
        <f t="shared" si="32"/>
        <v>--</v>
      </c>
      <c r="O275" s="194" t="str">
        <f>IF(ISNUMBER(ToxData!BH275),(ToxData!BH275*workNRAFnc/Y275),"--")</f>
        <v>--</v>
      </c>
      <c r="P275" s="219" t="str">
        <f t="shared" si="33"/>
        <v>--</v>
      </c>
      <c r="Q275" s="262" t="str">
        <f>IF(ISNUMBER('TRV Table 3'!K275),('TRV Table 3'!K275),"--")</f>
        <v>--</v>
      </c>
      <c r="R275" s="263" t="str">
        <f t="shared" si="34"/>
        <v>--</v>
      </c>
      <c r="S275" s="220" t="str">
        <f>IF(ISBLANK(ToxData!AY275),"",ToxData!AY275)</f>
        <v/>
      </c>
      <c r="T275" s="220" t="str">
        <f>IF(ISBLANK(ToxData!AZ275),"",ToxData!AZ275)</f>
        <v/>
      </c>
      <c r="U275" s="223" t="str">
        <f>IF(ToxData!BQ275="","N","Y")</f>
        <v>N</v>
      </c>
      <c r="V275" s="223">
        <f>ToxData!BV275</f>
        <v>1</v>
      </c>
      <c r="W275" s="223">
        <f>ToxData!BW275</f>
        <v>1</v>
      </c>
      <c r="X275" s="223">
        <f>ToxData!BX275</f>
        <v>1</v>
      </c>
      <c r="Y275" s="223">
        <f>ToxData!BY275</f>
        <v>1</v>
      </c>
    </row>
    <row r="276" spans="1:25" hidden="1">
      <c r="A276" t="str">
        <f>IF(ISBLANK(ToxData!B276),"",ToxData!B276)</f>
        <v>24267-56-9</v>
      </c>
      <c r="B276" s="211" t="str">
        <f>IF(ISBLANK(ToxData!C276),"",ToxData!C276)</f>
        <v>Iodine-131</v>
      </c>
      <c r="E276" s="218" t="str">
        <f>IF(AND(ISNUMBER(ToxData!$BD276),$U276="N"),ToxData!$BD276/$V276,IF(ISNUMBER(ToxData!$BD276),ToxData!$BD276/ELAFr/$V276,"--"))</f>
        <v>--</v>
      </c>
      <c r="F276" s="209" t="str">
        <f t="shared" si="28"/>
        <v>--</v>
      </c>
      <c r="G276" s="194" t="str">
        <f>IF(ISNUMBER(ToxData!BH276),(ToxData!BH276/$X276),"--")</f>
        <v>--</v>
      </c>
      <c r="H276" s="219" t="str">
        <f t="shared" si="29"/>
        <v>--</v>
      </c>
      <c r="I276" s="209" t="str">
        <f>IF(AND(ISNUMBER(ToxData!$BD276),$U276="N"),ToxData!$BD276*childNRAFc/$W276,IF(ISNUMBER(ToxData!$BD276),ToxData!$BD276*childNRAFc/ELAFnr/$W276,"--"))</f>
        <v>--</v>
      </c>
      <c r="J276" s="209" t="str">
        <f t="shared" si="30"/>
        <v>--</v>
      </c>
      <c r="K276" s="194" t="str">
        <f>IF(ISNUMBER(ToxData!BH276),(ToxData!BH276/$Y276*childNRAFnc),"--")</f>
        <v>--</v>
      </c>
      <c r="L276" s="219" t="str">
        <f t="shared" si="31"/>
        <v>--</v>
      </c>
      <c r="M276" s="209" t="str">
        <f>IF(ISNUMBER(ToxData!$BD276),ToxData!$BD276*workNRAFc/$W276,"--")</f>
        <v>--</v>
      </c>
      <c r="N276" s="209" t="str">
        <f t="shared" si="32"/>
        <v>--</v>
      </c>
      <c r="O276" s="194" t="str">
        <f>IF(ISNUMBER(ToxData!BH276),(ToxData!BH276*workNRAFnc/Y276),"--")</f>
        <v>--</v>
      </c>
      <c r="P276" s="219" t="str">
        <f t="shared" si="33"/>
        <v>--</v>
      </c>
      <c r="Q276" s="262" t="str">
        <f>IF(ISNUMBER('TRV Table 3'!K276),('TRV Table 3'!K276),"--")</f>
        <v>--</v>
      </c>
      <c r="R276" s="263" t="str">
        <f t="shared" si="34"/>
        <v>--</v>
      </c>
      <c r="S276" s="220" t="str">
        <f>IF(ISBLANK(ToxData!AY276),"",ToxData!AY276)</f>
        <v/>
      </c>
      <c r="T276" s="220" t="str">
        <f>IF(ISBLANK(ToxData!AZ276),"",ToxData!AZ276)</f>
        <v/>
      </c>
      <c r="U276" s="223" t="str">
        <f>IF(ToxData!BQ276="","N","Y")</f>
        <v>N</v>
      </c>
      <c r="V276" s="223">
        <f>ToxData!BV276</f>
        <v>1</v>
      </c>
      <c r="W276" s="223">
        <f>ToxData!BW276</f>
        <v>1</v>
      </c>
      <c r="X276" s="223">
        <f>ToxData!BX276</f>
        <v>1</v>
      </c>
      <c r="Y276" s="223">
        <f>ToxData!BY276</f>
        <v>1</v>
      </c>
    </row>
    <row r="277" spans="1:25" hidden="1">
      <c r="A277" t="str">
        <f>IF(ISBLANK(ToxData!B277),"",ToxData!B277)</f>
        <v>13463-40-6</v>
      </c>
      <c r="B277" s="211" t="str">
        <f>IF(ISBLANK(ToxData!C277),"",ToxData!C277)</f>
        <v>Iron pentacarbonyl</v>
      </c>
      <c r="E277" s="218" t="str">
        <f>IF(AND(ISNUMBER(ToxData!$BD277),$U277="N"),ToxData!$BD277/$V277,IF(ISNUMBER(ToxData!$BD277),ToxData!$BD277/ELAFr/$V277,"--"))</f>
        <v>--</v>
      </c>
      <c r="F277" s="209" t="str">
        <f t="shared" si="28"/>
        <v>--</v>
      </c>
      <c r="G277" s="194" t="str">
        <f>IF(ISNUMBER(ToxData!BH277),(ToxData!BH277/$X277),"--")</f>
        <v>--</v>
      </c>
      <c r="H277" s="219" t="str">
        <f t="shared" si="29"/>
        <v>--</v>
      </c>
      <c r="I277" s="209" t="str">
        <f>IF(AND(ISNUMBER(ToxData!$BD277),$U277="N"),ToxData!$BD277*childNRAFc/$W277,IF(ISNUMBER(ToxData!$BD277),ToxData!$BD277*childNRAFc/ELAFnr/$W277,"--"))</f>
        <v>--</v>
      </c>
      <c r="J277" s="209" t="str">
        <f t="shared" si="30"/>
        <v>--</v>
      </c>
      <c r="K277" s="194" t="str">
        <f>IF(ISNUMBER(ToxData!BH277),(ToxData!BH277/$Y277*childNRAFnc),"--")</f>
        <v>--</v>
      </c>
      <c r="L277" s="219" t="str">
        <f t="shared" si="31"/>
        <v>--</v>
      </c>
      <c r="M277" s="209" t="str">
        <f>IF(ISNUMBER(ToxData!$BD277),ToxData!$BD277*workNRAFc/$W277,"--")</f>
        <v>--</v>
      </c>
      <c r="N277" s="209" t="str">
        <f t="shared" si="32"/>
        <v>--</v>
      </c>
      <c r="O277" s="194" t="str">
        <f>IF(ISNUMBER(ToxData!BH277),(ToxData!BH277*workNRAFnc/Y277),"--")</f>
        <v>--</v>
      </c>
      <c r="P277" s="219" t="str">
        <f t="shared" si="33"/>
        <v>--</v>
      </c>
      <c r="Q277" s="262" t="str">
        <f>IF(ISNUMBER('TRV Table 3'!K277),('TRV Table 3'!K277),"--")</f>
        <v>--</v>
      </c>
      <c r="R277" s="263" t="str">
        <f t="shared" si="34"/>
        <v>--</v>
      </c>
      <c r="S277" s="220" t="str">
        <f>IF(ISBLANK(ToxData!AY277),"",ToxData!AY277)</f>
        <v/>
      </c>
      <c r="T277" s="220" t="str">
        <f>IF(ISBLANK(ToxData!AZ277),"",ToxData!AZ277)</f>
        <v/>
      </c>
      <c r="U277" s="223" t="str">
        <f>IF(ToxData!BQ277="","N","Y")</f>
        <v>N</v>
      </c>
      <c r="V277" s="223">
        <f>ToxData!BV277</f>
        <v>1</v>
      </c>
      <c r="W277" s="223">
        <f>ToxData!BW277</f>
        <v>1</v>
      </c>
      <c r="X277" s="223">
        <f>ToxData!BX277</f>
        <v>1</v>
      </c>
      <c r="Y277" s="223">
        <f>ToxData!BY277</f>
        <v>1</v>
      </c>
    </row>
    <row r="278" spans="1:25">
      <c r="A278" t="str">
        <f>IF(ISBLANK(ToxData!B278),"",ToxData!B278)</f>
        <v>78-59-1</v>
      </c>
      <c r="B278" s="211" t="str">
        <f>IF(ISBLANK(ToxData!C278),"",ToxData!C278)</f>
        <v>Isophorone</v>
      </c>
      <c r="D278" s="61" t="str">
        <f>IF(ToxData!D278="","--",ToxData!D278)</f>
        <v>HI3</v>
      </c>
      <c r="E278" s="218" t="str">
        <f>IF(AND(ISNUMBER(ToxData!$BD278),$U278="N"),ToxData!$BD278/$V278,IF(ISNUMBER(ToxData!$BD278),ToxData!$BD278/ELAFr/$V278,"--"))</f>
        <v>--</v>
      </c>
      <c r="F278" s="209" t="str">
        <f t="shared" si="28"/>
        <v>--</v>
      </c>
      <c r="G278" s="194">
        <f>IF(ISNUMBER(ToxData!BH278),(ToxData!BH278/$X278),"--")</f>
        <v>2000</v>
      </c>
      <c r="H278" s="219">
        <f t="shared" si="29"/>
        <v>2000</v>
      </c>
      <c r="I278" s="209" t="str">
        <f>IF(AND(ISNUMBER(ToxData!$BD278),$U278="N"),ToxData!$BD278*childNRAFc/$W278,IF(ISNUMBER(ToxData!$BD278),ToxData!$BD278*childNRAFc/ELAFnr/$W278,"--"))</f>
        <v>--</v>
      </c>
      <c r="J278" s="209" t="str">
        <f t="shared" si="30"/>
        <v>--</v>
      </c>
      <c r="K278" s="194">
        <f>IF(ISNUMBER(ToxData!BH278),(ToxData!BH278/$Y278*childNRAFnc),"--")</f>
        <v>8800</v>
      </c>
      <c r="L278" s="219">
        <f t="shared" si="31"/>
        <v>8800</v>
      </c>
      <c r="M278" s="209" t="str">
        <f>IF(ISNUMBER(ToxData!$BD278),ToxData!$BD278*workNRAFc/$W278,"--")</f>
        <v>--</v>
      </c>
      <c r="N278" s="209" t="str">
        <f t="shared" si="32"/>
        <v>--</v>
      </c>
      <c r="O278" s="194">
        <f>IF(ISNUMBER(ToxData!BH278),(ToxData!BH278*workNRAFnc/Y278),"--")</f>
        <v>8800</v>
      </c>
      <c r="P278" s="219">
        <f t="shared" si="33"/>
        <v>8800</v>
      </c>
      <c r="Q278" s="262" t="str">
        <f>IF(ISNUMBER('TRV Table 3'!K278),('TRV Table 3'!K278),"--")</f>
        <v>--</v>
      </c>
      <c r="R278" s="263" t="str">
        <f t="shared" si="34"/>
        <v>--</v>
      </c>
      <c r="S278" s="220">
        <f>IF(ISBLANK(ToxData!AY278),"",ToxData!AY278)</f>
        <v>1</v>
      </c>
      <c r="T278" s="220">
        <f>IF(ISBLANK(ToxData!AZ278),"",ToxData!AZ278)</f>
        <v>1</v>
      </c>
      <c r="U278" s="223" t="str">
        <f>IF(ToxData!BQ278="","N","Y")</f>
        <v>N</v>
      </c>
      <c r="V278" s="223">
        <f>ToxData!BV278</f>
        <v>1</v>
      </c>
      <c r="W278" s="223">
        <f>ToxData!BW278</f>
        <v>1</v>
      </c>
      <c r="X278" s="223">
        <f>ToxData!BX278</f>
        <v>1</v>
      </c>
      <c r="Y278" s="223">
        <f>ToxData!BY278</f>
        <v>1</v>
      </c>
    </row>
    <row r="279" spans="1:25" ht="28.8" hidden="1">
      <c r="A279" t="str">
        <f>IF(ISBLANK(ToxData!B279),"",ToxData!B279)</f>
        <v>78-79-5</v>
      </c>
      <c r="B279" s="211" t="str">
        <f>IF(ISBLANK(ToxData!C279),"",ToxData!C279)</f>
        <v>Isoprene, except from vegetative emission sources</v>
      </c>
      <c r="E279" s="218" t="str">
        <f>IF(AND(ISNUMBER(ToxData!$BD279),$U279="N"),ToxData!$BD279/$V279,IF(ISNUMBER(ToxData!$BD279),ToxData!$BD279/ELAFr/$V279,"--"))</f>
        <v>--</v>
      </c>
      <c r="F279" s="209" t="str">
        <f t="shared" si="28"/>
        <v>--</v>
      </c>
      <c r="G279" s="194" t="str">
        <f>IF(ISNUMBER(ToxData!BH279),(ToxData!BH279/$X279),"--")</f>
        <v>--</v>
      </c>
      <c r="H279" s="219" t="str">
        <f t="shared" si="29"/>
        <v>--</v>
      </c>
      <c r="I279" s="209" t="str">
        <f>IF(AND(ISNUMBER(ToxData!$BD279),$U279="N"),ToxData!$BD279*childNRAFc/$W279,IF(ISNUMBER(ToxData!$BD279),ToxData!$BD279*childNRAFc/ELAFnr/$W279,"--"))</f>
        <v>--</v>
      </c>
      <c r="J279" s="209" t="str">
        <f t="shared" si="30"/>
        <v>--</v>
      </c>
      <c r="K279" s="194" t="str">
        <f>IF(ISNUMBER(ToxData!BH279),(ToxData!BH279/$Y279*childNRAFnc),"--")</f>
        <v>--</v>
      </c>
      <c r="L279" s="219" t="str">
        <f t="shared" si="31"/>
        <v>--</v>
      </c>
      <c r="M279" s="209" t="str">
        <f>IF(ISNUMBER(ToxData!$BD279),ToxData!$BD279*workNRAFc/$W279,"--")</f>
        <v>--</v>
      </c>
      <c r="N279" s="209" t="str">
        <f t="shared" si="32"/>
        <v>--</v>
      </c>
      <c r="O279" s="194" t="str">
        <f>IF(ISNUMBER(ToxData!BH279),(ToxData!BH279*workNRAFnc/Y279),"--")</f>
        <v>--</v>
      </c>
      <c r="P279" s="219" t="str">
        <f t="shared" si="33"/>
        <v>--</v>
      </c>
      <c r="Q279" s="262" t="str">
        <f>IF(ISNUMBER('TRV Table 3'!K279),('TRV Table 3'!K279),"--")</f>
        <v>--</v>
      </c>
      <c r="R279" s="263" t="str">
        <f t="shared" si="34"/>
        <v>--</v>
      </c>
      <c r="S279" s="220" t="str">
        <f>IF(ISBLANK(ToxData!AY279),"",ToxData!AY279)</f>
        <v/>
      </c>
      <c r="T279" s="220" t="str">
        <f>IF(ISBLANK(ToxData!AZ279),"",ToxData!AZ279)</f>
        <v/>
      </c>
      <c r="U279" s="223" t="str">
        <f>IF(ToxData!BQ279="","N","Y")</f>
        <v>N</v>
      </c>
      <c r="V279" s="223">
        <f>ToxData!BV279</f>
        <v>1</v>
      </c>
      <c r="W279" s="223">
        <f>ToxData!BW279</f>
        <v>1</v>
      </c>
      <c r="X279" s="223">
        <f>ToxData!BX279</f>
        <v>1</v>
      </c>
      <c r="Y279" s="223">
        <f>ToxData!BY279</f>
        <v>1</v>
      </c>
    </row>
    <row r="280" spans="1:25">
      <c r="A280" t="str">
        <f>IF(ISBLANK(ToxData!B280),"",ToxData!B280)</f>
        <v>67-63-0</v>
      </c>
      <c r="B280" s="211" t="str">
        <f>IF(ISBLANK(ToxData!C280),"",ToxData!C280)</f>
        <v>Isopropyl alcohol</v>
      </c>
      <c r="D280" s="61" t="str">
        <f>IF(ToxData!D280="","--",ToxData!D280)</f>
        <v>HI3</v>
      </c>
      <c r="E280" s="218" t="str">
        <f>IF(AND(ISNUMBER(ToxData!$BD280),$U280="N"),ToxData!$BD280/$V280,IF(ISNUMBER(ToxData!$BD280),ToxData!$BD280/ELAFr/$V280,"--"))</f>
        <v>--</v>
      </c>
      <c r="F280" s="209" t="str">
        <f t="shared" si="28"/>
        <v>--</v>
      </c>
      <c r="G280" s="194">
        <f>IF(ISNUMBER(ToxData!BH280),(ToxData!BH280/$X280),"--")</f>
        <v>200</v>
      </c>
      <c r="H280" s="219">
        <f t="shared" si="29"/>
        <v>200</v>
      </c>
      <c r="I280" s="209" t="str">
        <f>IF(AND(ISNUMBER(ToxData!$BD280),$U280="N"),ToxData!$BD280*childNRAFc/$W280,IF(ISNUMBER(ToxData!$BD280),ToxData!$BD280*childNRAFc/ELAFnr/$W280,"--"))</f>
        <v>--</v>
      </c>
      <c r="J280" s="209" t="str">
        <f t="shared" si="30"/>
        <v>--</v>
      </c>
      <c r="K280" s="194">
        <f>IF(ISNUMBER(ToxData!BH280),(ToxData!BH280/$Y280*childNRAFnc),"--")</f>
        <v>880.00000000000011</v>
      </c>
      <c r="L280" s="219">
        <f t="shared" si="31"/>
        <v>880</v>
      </c>
      <c r="M280" s="209" t="str">
        <f>IF(ISNUMBER(ToxData!$BD280),ToxData!$BD280*workNRAFc/$W280,"--")</f>
        <v>--</v>
      </c>
      <c r="N280" s="209" t="str">
        <f t="shared" si="32"/>
        <v>--</v>
      </c>
      <c r="O280" s="194">
        <f>IF(ISNUMBER(ToxData!BH280),(ToxData!BH280*workNRAFnc/Y280),"--")</f>
        <v>880.00000000000011</v>
      </c>
      <c r="P280" s="219">
        <f t="shared" si="33"/>
        <v>880</v>
      </c>
      <c r="Q280" s="262">
        <f>IF(ISNUMBER('TRV Table 3'!K280),('TRV Table 3'!K280),"--")</f>
        <v>3200</v>
      </c>
      <c r="R280" s="263">
        <f t="shared" si="34"/>
        <v>3200</v>
      </c>
      <c r="S280" s="220">
        <f>IF(ISBLANK(ToxData!AY280),"",ToxData!AY280)</f>
        <v>1</v>
      </c>
      <c r="T280" s="220">
        <f>IF(ISBLANK(ToxData!AZ280),"",ToxData!AZ280)</f>
        <v>1</v>
      </c>
      <c r="U280" s="223" t="str">
        <f>IF(ToxData!BQ280="","N","Y")</f>
        <v>N</v>
      </c>
      <c r="V280" s="223">
        <f>ToxData!BV280</f>
        <v>1</v>
      </c>
      <c r="W280" s="223">
        <f>ToxData!BW280</f>
        <v>1</v>
      </c>
      <c r="X280" s="223">
        <f>ToxData!BX280</f>
        <v>1</v>
      </c>
      <c r="Y280" s="223">
        <f>ToxData!BY280</f>
        <v>1</v>
      </c>
    </row>
    <row r="281" spans="1:25">
      <c r="A281" t="str">
        <f>IF(ISBLANK(ToxData!B281),"",ToxData!B281)</f>
        <v>98-82-8</v>
      </c>
      <c r="B281" s="211" t="str">
        <f>IF(ISBLANK(ToxData!C281),"",ToxData!C281)</f>
        <v>Isopropylbenzene (Cumene)</v>
      </c>
      <c r="D281" s="61" t="str">
        <f>IF(ToxData!D281="","--",ToxData!D281)</f>
        <v>HI3</v>
      </c>
      <c r="E281" s="218" t="str">
        <f>IF(AND(ISNUMBER(ToxData!$BD281),$U281="N"),ToxData!$BD281/$V281,IF(ISNUMBER(ToxData!$BD281),ToxData!$BD281/ELAFr/$V281,"--"))</f>
        <v>--</v>
      </c>
      <c r="F281" s="209" t="str">
        <f t="shared" si="28"/>
        <v>--</v>
      </c>
      <c r="G281" s="194">
        <f>IF(ISNUMBER(ToxData!BH281),(ToxData!BH281/$X281),"--")</f>
        <v>400</v>
      </c>
      <c r="H281" s="219">
        <f t="shared" si="29"/>
        <v>400</v>
      </c>
      <c r="I281" s="209" t="str">
        <f>IF(AND(ISNUMBER(ToxData!$BD281),$U281="N"),ToxData!$BD281*childNRAFc/$W281,IF(ISNUMBER(ToxData!$BD281),ToxData!$BD281*childNRAFc/ELAFnr/$W281,"--"))</f>
        <v>--</v>
      </c>
      <c r="J281" s="209" t="str">
        <f t="shared" si="30"/>
        <v>--</v>
      </c>
      <c r="K281" s="194">
        <f>IF(ISNUMBER(ToxData!BH281),(ToxData!BH281/$Y281*childNRAFnc),"--")</f>
        <v>1760.0000000000002</v>
      </c>
      <c r="L281" s="219">
        <f t="shared" si="31"/>
        <v>1800</v>
      </c>
      <c r="M281" s="209" t="str">
        <f>IF(ISNUMBER(ToxData!$BD281),ToxData!$BD281*workNRAFc/$W281,"--")</f>
        <v>--</v>
      </c>
      <c r="N281" s="209" t="str">
        <f t="shared" si="32"/>
        <v>--</v>
      </c>
      <c r="O281" s="194">
        <f>IF(ISNUMBER(ToxData!BH281),(ToxData!BH281*workNRAFnc/Y281),"--")</f>
        <v>1760.0000000000002</v>
      </c>
      <c r="P281" s="219">
        <f t="shared" si="33"/>
        <v>1800</v>
      </c>
      <c r="Q281" s="262" t="str">
        <f>IF(ISNUMBER('TRV Table 3'!K281),('TRV Table 3'!K281),"--")</f>
        <v>--</v>
      </c>
      <c r="R281" s="263" t="str">
        <f t="shared" si="34"/>
        <v>--</v>
      </c>
      <c r="S281" s="220">
        <f>IF(ISBLANK(ToxData!AY281),"",ToxData!AY281)</f>
        <v>1</v>
      </c>
      <c r="T281" s="220">
        <f>IF(ISBLANK(ToxData!AZ281),"",ToxData!AZ281)</f>
        <v>1</v>
      </c>
      <c r="U281" s="223" t="str">
        <f>IF(ToxData!BQ281="","N","Y")</f>
        <v>N</v>
      </c>
      <c r="V281" s="223">
        <f>ToxData!BV281</f>
        <v>1</v>
      </c>
      <c r="W281" s="223">
        <f>ToxData!BW281</f>
        <v>1</v>
      </c>
      <c r="X281" s="223">
        <f>ToxData!BX281</f>
        <v>1</v>
      </c>
      <c r="Y281" s="223">
        <f>ToxData!BY281</f>
        <v>1</v>
      </c>
    </row>
    <row r="282" spans="1:25" hidden="1">
      <c r="A282" t="str">
        <f>IF(ISBLANK(ToxData!B282),"",ToxData!B282)</f>
        <v>80-05-7</v>
      </c>
      <c r="B282" s="211" t="str">
        <f>IF(ISBLANK(ToxData!C282),"",ToxData!C282)</f>
        <v>4,4'-Isopropylidenediphenol</v>
      </c>
      <c r="E282" s="218" t="str">
        <f>IF(AND(ISNUMBER(ToxData!$BD282),$U282="N"),ToxData!$BD282/$V282,IF(ISNUMBER(ToxData!$BD282),ToxData!$BD282/ELAFr/$V282,"--"))</f>
        <v>--</v>
      </c>
      <c r="F282" s="209" t="str">
        <f t="shared" si="28"/>
        <v>--</v>
      </c>
      <c r="G282" s="194" t="str">
        <f>IF(ISNUMBER(ToxData!BH282),(ToxData!BH282/$X282),"--")</f>
        <v>--</v>
      </c>
      <c r="H282" s="219" t="str">
        <f t="shared" si="29"/>
        <v>--</v>
      </c>
      <c r="I282" s="209" t="str">
        <f>IF(AND(ISNUMBER(ToxData!$BD282),$U282="N"),ToxData!$BD282*childNRAFc/$W282,IF(ISNUMBER(ToxData!$BD282),ToxData!$BD282*childNRAFc/ELAFnr/$W282,"--"))</f>
        <v>--</v>
      </c>
      <c r="J282" s="209" t="str">
        <f t="shared" si="30"/>
        <v>--</v>
      </c>
      <c r="K282" s="194" t="str">
        <f>IF(ISNUMBER(ToxData!BH282),(ToxData!BH282/$Y282*childNRAFnc),"--")</f>
        <v>--</v>
      </c>
      <c r="L282" s="219" t="str">
        <f t="shared" si="31"/>
        <v>--</v>
      </c>
      <c r="M282" s="209" t="str">
        <f>IF(ISNUMBER(ToxData!$BD282),ToxData!$BD282*workNRAFc/$W282,"--")</f>
        <v>--</v>
      </c>
      <c r="N282" s="209" t="str">
        <f t="shared" si="32"/>
        <v>--</v>
      </c>
      <c r="O282" s="194" t="str">
        <f>IF(ISNUMBER(ToxData!BH282),(ToxData!BH282*workNRAFnc/Y282),"--")</f>
        <v>--</v>
      </c>
      <c r="P282" s="219" t="str">
        <f t="shared" si="33"/>
        <v>--</v>
      </c>
      <c r="Q282" s="262" t="str">
        <f>IF(ISNUMBER('TRV Table 3'!K282),('TRV Table 3'!K282),"--")</f>
        <v>--</v>
      </c>
      <c r="R282" s="263" t="str">
        <f t="shared" si="34"/>
        <v>--</v>
      </c>
      <c r="S282" s="220" t="str">
        <f>IF(ISBLANK(ToxData!AY282),"",ToxData!AY282)</f>
        <v/>
      </c>
      <c r="T282" s="220" t="str">
        <f>IF(ISBLANK(ToxData!AZ282),"",ToxData!AZ282)</f>
        <v/>
      </c>
      <c r="U282" s="223" t="str">
        <f>IF(ToxData!BQ282="","N","Y")</f>
        <v>N</v>
      </c>
      <c r="V282" s="223">
        <f>ToxData!BV282</f>
        <v>1</v>
      </c>
      <c r="W282" s="223">
        <f>ToxData!BW282</f>
        <v>1</v>
      </c>
      <c r="X282" s="223">
        <f>ToxData!BX282</f>
        <v>1</v>
      </c>
      <c r="Y282" s="223">
        <f>ToxData!BY282</f>
        <v>1</v>
      </c>
    </row>
    <row r="283" spans="1:25" hidden="1">
      <c r="A283" t="str">
        <f>IF(ISBLANK(ToxData!B283),"",ToxData!B283)</f>
        <v>303-34-4</v>
      </c>
      <c r="B283" s="211" t="str">
        <f>IF(ISBLANK(ToxData!C283),"",ToxData!C283)</f>
        <v>Lasiocarpine</v>
      </c>
      <c r="E283" s="218" t="str">
        <f>IF(AND(ISNUMBER(ToxData!$BD283),$U283="N"),ToxData!$BD283/$V283,IF(ISNUMBER(ToxData!$BD283),ToxData!$BD283/ELAFr/$V283,"--"))</f>
        <v>--</v>
      </c>
      <c r="F283" s="209" t="str">
        <f t="shared" si="28"/>
        <v>--</v>
      </c>
      <c r="G283" s="194" t="str">
        <f>IF(ISNUMBER(ToxData!BH283),(ToxData!BH283/$X283),"--")</f>
        <v>--</v>
      </c>
      <c r="H283" s="219" t="str">
        <f t="shared" si="29"/>
        <v>--</v>
      </c>
      <c r="I283" s="209" t="str">
        <f>IF(AND(ISNUMBER(ToxData!$BD283),$U283="N"),ToxData!$BD283*childNRAFc/$W283,IF(ISNUMBER(ToxData!$BD283),ToxData!$BD283*childNRAFc/ELAFnr/$W283,"--"))</f>
        <v>--</v>
      </c>
      <c r="J283" s="209" t="str">
        <f t="shared" si="30"/>
        <v>--</v>
      </c>
      <c r="K283" s="194" t="str">
        <f>IF(ISNUMBER(ToxData!BH283),(ToxData!BH283/$Y283*childNRAFnc),"--")</f>
        <v>--</v>
      </c>
      <c r="L283" s="219" t="str">
        <f t="shared" si="31"/>
        <v>--</v>
      </c>
      <c r="M283" s="209" t="str">
        <f>IF(ISNUMBER(ToxData!$BD283),ToxData!$BD283*workNRAFc/$W283,"--")</f>
        <v>--</v>
      </c>
      <c r="N283" s="209" t="str">
        <f t="shared" si="32"/>
        <v>--</v>
      </c>
      <c r="O283" s="194" t="str">
        <f>IF(ISNUMBER(ToxData!BH283),(ToxData!BH283*workNRAFnc/Y283),"--")</f>
        <v>--</v>
      </c>
      <c r="P283" s="219" t="str">
        <f t="shared" si="33"/>
        <v>--</v>
      </c>
      <c r="Q283" s="262" t="str">
        <f>IF(ISNUMBER('TRV Table 3'!K283),('TRV Table 3'!K283),"--")</f>
        <v>--</v>
      </c>
      <c r="R283" s="263" t="str">
        <f t="shared" si="34"/>
        <v>--</v>
      </c>
      <c r="S283" s="220" t="str">
        <f>IF(ISBLANK(ToxData!AY283),"",ToxData!AY283)</f>
        <v/>
      </c>
      <c r="T283" s="220" t="str">
        <f>IF(ISBLANK(ToxData!AZ283),"",ToxData!AZ283)</f>
        <v/>
      </c>
      <c r="U283" s="223" t="str">
        <f>IF(ToxData!BQ283="","N","Y")</f>
        <v>N</v>
      </c>
      <c r="V283" s="223">
        <f>ToxData!BV283</f>
        <v>1</v>
      </c>
      <c r="W283" s="223">
        <f>ToxData!BW283</f>
        <v>1</v>
      </c>
      <c r="X283" s="223">
        <f>ToxData!BX283</f>
        <v>1</v>
      </c>
      <c r="Y283" s="223">
        <f>ToxData!BY283</f>
        <v>1</v>
      </c>
    </row>
    <row r="284" spans="1:25">
      <c r="A284" t="str">
        <f>IF(ISBLANK(ToxData!B284),"",ToxData!B284)</f>
        <v>7439-92-1</v>
      </c>
      <c r="B284" s="211" t="str">
        <f>IF(ISBLANK(ToxData!C284),"",ToxData!C284)</f>
        <v>Lead and compounds</v>
      </c>
      <c r="C284" s="61" t="s">
        <v>1320</v>
      </c>
      <c r="D284" s="61" t="str">
        <f>IF(ToxData!D284="","--",ToxData!D284)</f>
        <v>HI3</v>
      </c>
      <c r="E284" s="218" t="str">
        <f>IF(AND(ISNUMBER(ToxData!$BD284),$U284="N"),ToxData!$BD284/$V284,IF(ISNUMBER(ToxData!$BD284),ToxData!$BD284/ELAFr/$V284,"--"))</f>
        <v>--</v>
      </c>
      <c r="F284" s="209" t="str">
        <f t="shared" si="28"/>
        <v>--</v>
      </c>
      <c r="G284" s="194">
        <f>IF(ISNUMBER(ToxData!BH284),(ToxData!BH284/$X284),"--")</f>
        <v>0.15</v>
      </c>
      <c r="H284" s="219">
        <f t="shared" si="29"/>
        <v>0.15</v>
      </c>
      <c r="I284" s="209" t="str">
        <f>IF(AND(ISNUMBER(ToxData!$BD284),$U284="N"),ToxData!$BD284*childNRAFc/$W284,IF(ISNUMBER(ToxData!$BD284),ToxData!$BD284*childNRAFc/ELAFnr/$W284,"--"))</f>
        <v>--</v>
      </c>
      <c r="J284" s="209" t="str">
        <f t="shared" si="30"/>
        <v>--</v>
      </c>
      <c r="K284" s="194">
        <f>IF(ISNUMBER(ToxData!BH284),(ToxData!BH284/$Y284*childNRAFnc),"--")</f>
        <v>0.66</v>
      </c>
      <c r="L284" s="219">
        <f t="shared" si="31"/>
        <v>0.66</v>
      </c>
      <c r="M284" s="209" t="str">
        <f>IF(ISNUMBER(ToxData!$BD284),ToxData!$BD284*workNRAFc/$W284,"--")</f>
        <v>--</v>
      </c>
      <c r="N284" s="209" t="str">
        <f t="shared" si="32"/>
        <v>--</v>
      </c>
      <c r="O284" s="194">
        <f>IF(ISNUMBER(ToxData!BH284),(ToxData!BH284*workNRAFnc/Y284),"--")</f>
        <v>0.66</v>
      </c>
      <c r="P284" s="219">
        <f t="shared" si="33"/>
        <v>0.66</v>
      </c>
      <c r="Q284" s="262">
        <f>IF(ISNUMBER('TRV Table 3'!K284),('TRV Table 3'!K284),"--")</f>
        <v>0.15</v>
      </c>
      <c r="R284" s="263">
        <f t="shared" si="34"/>
        <v>0.15</v>
      </c>
      <c r="S284" s="220">
        <f>IF(ISBLANK(ToxData!AY284),"",ToxData!AY284)</f>
        <v>1</v>
      </c>
      <c r="T284" s="220">
        <f>IF(ISBLANK(ToxData!AZ284),"",ToxData!AZ284)</f>
        <v>1</v>
      </c>
      <c r="U284" s="223" t="str">
        <f>IF(ToxData!BQ284="","N","Y")</f>
        <v>N</v>
      </c>
      <c r="V284" s="223">
        <f>ToxData!BV284</f>
        <v>11</v>
      </c>
      <c r="W284" s="223">
        <f>ToxData!BW284</f>
        <v>5.8</v>
      </c>
      <c r="X284" s="223">
        <f>ToxData!BX284</f>
        <v>1</v>
      </c>
      <c r="Y284" s="223">
        <f>ToxData!BY284</f>
        <v>1</v>
      </c>
    </row>
    <row r="285" spans="1:25" hidden="1">
      <c r="A285" t="str">
        <f>IF(ISBLANK(ToxData!B285),"",ToxData!B285)</f>
        <v>18454-12-1</v>
      </c>
      <c r="B285" s="211" t="str">
        <f>IF(ISBLANK(ToxData!C285),"",ToxData!C285)</f>
        <v>Lead Chromate Oxide</v>
      </c>
      <c r="E285" s="218" t="str">
        <f>IF(AND(ISNUMBER(ToxData!$BD285),$U285="N"),ToxData!$BD285/$V285,IF(ISNUMBER(ToxData!$BD285),ToxData!$BD285/ELAFr/$V285,"--"))</f>
        <v>--</v>
      </c>
      <c r="F285" s="209" t="str">
        <f t="shared" si="28"/>
        <v>--</v>
      </c>
      <c r="G285" s="194" t="str">
        <f>IF(ISNUMBER(ToxData!BH285),(ToxData!BH285/$X285),"--")</f>
        <v>--</v>
      </c>
      <c r="H285" s="219" t="str">
        <f t="shared" si="29"/>
        <v>--</v>
      </c>
      <c r="I285" s="209" t="str">
        <f>IF(AND(ISNUMBER(ToxData!$BD285),$U285="N"),ToxData!$BD285*childNRAFc/$W285,IF(ISNUMBER(ToxData!$BD285),ToxData!$BD285*childNRAFc/ELAFnr/$W285,"--"))</f>
        <v>--</v>
      </c>
      <c r="J285" s="209" t="str">
        <f t="shared" si="30"/>
        <v>--</v>
      </c>
      <c r="K285" s="194" t="str">
        <f>IF(ISNUMBER(ToxData!BH285),(ToxData!BH285/$Y285*childNRAFnc),"--")</f>
        <v>--</v>
      </c>
      <c r="L285" s="219" t="str">
        <f t="shared" si="31"/>
        <v>--</v>
      </c>
      <c r="M285" s="209" t="str">
        <f>IF(ISNUMBER(ToxData!$BD285),ToxData!$BD285*workNRAFc/$W285,"--")</f>
        <v>--</v>
      </c>
      <c r="N285" s="209" t="str">
        <f t="shared" si="32"/>
        <v>--</v>
      </c>
      <c r="O285" s="194" t="str">
        <f>IF(ISNUMBER(ToxData!BH285),(ToxData!BH285*workNRAFnc/Y285),"--")</f>
        <v>--</v>
      </c>
      <c r="P285" s="219" t="str">
        <f t="shared" si="33"/>
        <v>--</v>
      </c>
      <c r="Q285" s="262" t="str">
        <f>IF(ISNUMBER('TRV Table 3'!K285),('TRV Table 3'!K285),"--")</f>
        <v>--</v>
      </c>
      <c r="R285" s="263" t="str">
        <f t="shared" si="34"/>
        <v>--</v>
      </c>
      <c r="S285" s="220" t="str">
        <f>IF(ISBLANK(ToxData!AY285),"",ToxData!AY285)</f>
        <v/>
      </c>
      <c r="T285" s="220" t="str">
        <f>IF(ISBLANK(ToxData!AZ285),"",ToxData!AZ285)</f>
        <v/>
      </c>
      <c r="U285" s="223" t="str">
        <f>IF(ToxData!BQ285="","N","Y")</f>
        <v>N</v>
      </c>
      <c r="V285" s="223">
        <f>ToxData!BV285</f>
        <v>1</v>
      </c>
      <c r="W285" s="223">
        <f>ToxData!BW285</f>
        <v>1</v>
      </c>
      <c r="X285" s="223">
        <f>ToxData!BX285</f>
        <v>1</v>
      </c>
      <c r="Y285" s="223">
        <f>ToxData!BY285</f>
        <v>1</v>
      </c>
    </row>
    <row r="286" spans="1:25">
      <c r="A286" t="str">
        <f>IF(ISBLANK(ToxData!B286),"",ToxData!B286)</f>
        <v>108-31-6</v>
      </c>
      <c r="B286" s="211" t="str">
        <f>IF(ISBLANK(ToxData!C286),"",ToxData!C286)</f>
        <v>Maleic anhydride</v>
      </c>
      <c r="D286" s="61" t="str">
        <f>IF(ToxData!D286="","--",ToxData!D286)</f>
        <v>HI5</v>
      </c>
      <c r="E286" s="218" t="str">
        <f>IF(AND(ISNUMBER(ToxData!$BD286),$U286="N"),ToxData!$BD286/$V286,IF(ISNUMBER(ToxData!$BD286),ToxData!$BD286/ELAFr/$V286,"--"))</f>
        <v>--</v>
      </c>
      <c r="F286" s="209" t="str">
        <f t="shared" si="28"/>
        <v>--</v>
      </c>
      <c r="G286" s="194">
        <f>IF(ISNUMBER(ToxData!BH286),(ToxData!BH286/$X286),"--")</f>
        <v>0.7</v>
      </c>
      <c r="H286" s="219">
        <f t="shared" si="29"/>
        <v>0.7</v>
      </c>
      <c r="I286" s="209" t="str">
        <f>IF(AND(ISNUMBER(ToxData!$BD286),$U286="N"),ToxData!$BD286*childNRAFc/$W286,IF(ISNUMBER(ToxData!$BD286),ToxData!$BD286*childNRAFc/ELAFnr/$W286,"--"))</f>
        <v>--</v>
      </c>
      <c r="J286" s="209" t="str">
        <f t="shared" si="30"/>
        <v>--</v>
      </c>
      <c r="K286" s="194">
        <f>IF(ISNUMBER(ToxData!BH286),(ToxData!BH286/$Y286*childNRAFnc),"--")</f>
        <v>3.08</v>
      </c>
      <c r="L286" s="219">
        <f t="shared" si="31"/>
        <v>3.1</v>
      </c>
      <c r="M286" s="209" t="str">
        <f>IF(ISNUMBER(ToxData!$BD286),ToxData!$BD286*workNRAFc/$W286,"--")</f>
        <v>--</v>
      </c>
      <c r="N286" s="209" t="str">
        <f t="shared" si="32"/>
        <v>--</v>
      </c>
      <c r="O286" s="194">
        <f>IF(ISNUMBER(ToxData!BH286),(ToxData!BH286*workNRAFnc/Y286),"--")</f>
        <v>3.08</v>
      </c>
      <c r="P286" s="219">
        <f t="shared" si="33"/>
        <v>3.1</v>
      </c>
      <c r="Q286" s="262" t="str">
        <f>IF(ISNUMBER('TRV Table 3'!K286),('TRV Table 3'!K286),"--")</f>
        <v>--</v>
      </c>
      <c r="R286" s="263" t="str">
        <f t="shared" si="34"/>
        <v>--</v>
      </c>
      <c r="S286" s="220">
        <f>IF(ISBLANK(ToxData!AY286),"",ToxData!AY286)</f>
        <v>1</v>
      </c>
      <c r="T286" s="220">
        <f>IF(ISBLANK(ToxData!AZ286),"",ToxData!AZ286)</f>
        <v>1</v>
      </c>
      <c r="U286" s="223" t="str">
        <f>IF(ToxData!BQ286="","N","Y")</f>
        <v>N</v>
      </c>
      <c r="V286" s="223">
        <f>ToxData!BV286</f>
        <v>1</v>
      </c>
      <c r="W286" s="223">
        <f>ToxData!BW286</f>
        <v>1</v>
      </c>
      <c r="X286" s="223">
        <f>ToxData!BX286</f>
        <v>1</v>
      </c>
      <c r="Y286" s="223">
        <f>ToxData!BY286</f>
        <v>1</v>
      </c>
    </row>
    <row r="287" spans="1:25">
      <c r="A287" t="str">
        <f>IF(ISBLANK(ToxData!B287),"",ToxData!B287)</f>
        <v>7439-96-5</v>
      </c>
      <c r="B287" s="211" t="str">
        <f>IF(ISBLANK(ToxData!C287),"",ToxData!C287)</f>
        <v>Manganese and compounds</v>
      </c>
      <c r="C287" s="61" t="s">
        <v>1319</v>
      </c>
      <c r="D287" s="61" t="str">
        <f>IF(ToxData!D287="","--",ToxData!D287)</f>
        <v>HI3</v>
      </c>
      <c r="E287" s="218" t="str">
        <f>IF(AND(ISNUMBER(ToxData!$BD287),$U287="N"),ToxData!$BD287/$V287,IF(ISNUMBER(ToxData!$BD287),ToxData!$BD287/ELAFr/$V287,"--"))</f>
        <v>--</v>
      </c>
      <c r="F287" s="209" t="str">
        <f t="shared" si="28"/>
        <v>--</v>
      </c>
      <c r="G287" s="194">
        <f>IF(ISNUMBER(ToxData!BH287),(ToxData!BH287/$X287),"--")</f>
        <v>0.09</v>
      </c>
      <c r="H287" s="219">
        <f t="shared" si="29"/>
        <v>0.09</v>
      </c>
      <c r="I287" s="209" t="str">
        <f>IF(AND(ISNUMBER(ToxData!$BD287),$U287="N"),ToxData!$BD287*childNRAFc/$W287,IF(ISNUMBER(ToxData!$BD287),ToxData!$BD287*childNRAFc/ELAFnr/$W287,"--"))</f>
        <v>--</v>
      </c>
      <c r="J287" s="209" t="str">
        <f t="shared" si="30"/>
        <v>--</v>
      </c>
      <c r="K287" s="194">
        <f>IF(ISNUMBER(ToxData!BH287),(ToxData!BH287/$Y287*childNRAFnc),"--")</f>
        <v>0.39600000000000002</v>
      </c>
      <c r="L287" s="219">
        <f t="shared" si="31"/>
        <v>0.4</v>
      </c>
      <c r="M287" s="209" t="str">
        <f>IF(ISNUMBER(ToxData!$BD287),ToxData!$BD287*workNRAFc/$W287,"--")</f>
        <v>--</v>
      </c>
      <c r="N287" s="209" t="str">
        <f t="shared" si="32"/>
        <v>--</v>
      </c>
      <c r="O287" s="194">
        <f>IF(ISNUMBER(ToxData!BH287),(ToxData!BH287*workNRAFnc/Y287),"--")</f>
        <v>0.39600000000000002</v>
      </c>
      <c r="P287" s="219">
        <f t="shared" si="33"/>
        <v>0.4</v>
      </c>
      <c r="Q287" s="262">
        <f>IF(ISNUMBER('TRV Table 3'!K287),('TRV Table 3'!K287),"--")</f>
        <v>0.3</v>
      </c>
      <c r="R287" s="263">
        <f t="shared" si="34"/>
        <v>0.3</v>
      </c>
      <c r="S287" s="220">
        <f>IF(ISBLANK(ToxData!AY287),"",ToxData!AY287)</f>
        <v>1</v>
      </c>
      <c r="T287" s="220">
        <f>IF(ISBLANK(ToxData!AZ287),"",ToxData!AZ287)</f>
        <v>1</v>
      </c>
      <c r="U287" s="223" t="str">
        <f>IF(ToxData!BQ287="","N","Y")</f>
        <v>N</v>
      </c>
      <c r="V287" s="223">
        <f>ToxData!BV287</f>
        <v>1</v>
      </c>
      <c r="W287" s="223">
        <f>ToxData!BW287</f>
        <v>1</v>
      </c>
      <c r="X287" s="223">
        <f>ToxData!BX287</f>
        <v>1</v>
      </c>
      <c r="Y287" s="223">
        <f>ToxData!BY287</f>
        <v>1</v>
      </c>
    </row>
    <row r="288" spans="1:25" hidden="1">
      <c r="A288" t="str">
        <f>IF(ISBLANK(ToxData!B288),"",ToxData!B288)</f>
        <v>148-82-3</v>
      </c>
      <c r="B288" s="211" t="str">
        <f>IF(ISBLANK(ToxData!C288),"",ToxData!C288)</f>
        <v>Melphalan</v>
      </c>
      <c r="E288" s="218" t="str">
        <f>IF(AND(ISNUMBER(ToxData!$BD288),$U288="N"),ToxData!$BD288/$V288,IF(ISNUMBER(ToxData!$BD288),ToxData!$BD288/ELAFr/$V288,"--"))</f>
        <v>--</v>
      </c>
      <c r="F288" s="209" t="str">
        <f t="shared" si="28"/>
        <v>--</v>
      </c>
      <c r="G288" s="194" t="str">
        <f>IF(ISNUMBER(ToxData!BH288),(ToxData!BH288/$X288),"--")</f>
        <v>--</v>
      </c>
      <c r="H288" s="219" t="str">
        <f t="shared" si="29"/>
        <v>--</v>
      </c>
      <c r="I288" s="209" t="str">
        <f>IF(AND(ISNUMBER(ToxData!$BD288),$U288="N"),ToxData!$BD288*childNRAFc/$W288,IF(ISNUMBER(ToxData!$BD288),ToxData!$BD288*childNRAFc/ELAFnr/$W288,"--"))</f>
        <v>--</v>
      </c>
      <c r="J288" s="209" t="str">
        <f t="shared" si="30"/>
        <v>--</v>
      </c>
      <c r="K288" s="194" t="str">
        <f>IF(ISNUMBER(ToxData!BH288),(ToxData!BH288/$Y288*childNRAFnc),"--")</f>
        <v>--</v>
      </c>
      <c r="L288" s="219" t="str">
        <f t="shared" si="31"/>
        <v>--</v>
      </c>
      <c r="M288" s="209" t="str">
        <f>IF(ISNUMBER(ToxData!$BD288),ToxData!$BD288*workNRAFc/$W288,"--")</f>
        <v>--</v>
      </c>
      <c r="N288" s="209" t="str">
        <f t="shared" si="32"/>
        <v>--</v>
      </c>
      <c r="O288" s="194" t="str">
        <f>IF(ISNUMBER(ToxData!BH288),(ToxData!BH288*workNRAFnc/Y288),"--")</f>
        <v>--</v>
      </c>
      <c r="P288" s="219" t="str">
        <f t="shared" si="33"/>
        <v>--</v>
      </c>
      <c r="Q288" s="262" t="str">
        <f>IF(ISNUMBER('TRV Table 3'!K288),('TRV Table 3'!K288),"--")</f>
        <v>--</v>
      </c>
      <c r="R288" s="263" t="str">
        <f t="shared" si="34"/>
        <v>--</v>
      </c>
      <c r="S288" s="220" t="str">
        <f>IF(ISBLANK(ToxData!AY288),"",ToxData!AY288)</f>
        <v/>
      </c>
      <c r="T288" s="220" t="str">
        <f>IF(ISBLANK(ToxData!AZ288),"",ToxData!AZ288)</f>
        <v/>
      </c>
      <c r="U288" s="223" t="str">
        <f>IF(ToxData!BQ288="","N","Y")</f>
        <v>N</v>
      </c>
      <c r="V288" s="223">
        <f>ToxData!BV288</f>
        <v>1</v>
      </c>
      <c r="W288" s="223">
        <f>ToxData!BW288</f>
        <v>1</v>
      </c>
      <c r="X288" s="223">
        <f>ToxData!BX288</f>
        <v>1</v>
      </c>
      <c r="Y288" s="223">
        <f>ToxData!BY288</f>
        <v>1</v>
      </c>
    </row>
    <row r="289" spans="1:25" hidden="1">
      <c r="A289" t="str">
        <f>IF(ISBLANK(ToxData!B289),"",ToxData!B289)</f>
        <v>3223-07-2</v>
      </c>
      <c r="B289" s="211" t="str">
        <f>IF(ISBLANK(ToxData!C289),"",ToxData!C289)</f>
        <v>Melphalan HCl</v>
      </c>
      <c r="E289" s="218" t="str">
        <f>IF(AND(ISNUMBER(ToxData!$BD289),$U289="N"),ToxData!$BD289/$V289,IF(ISNUMBER(ToxData!$BD289),ToxData!$BD289/ELAFr/$V289,"--"))</f>
        <v>--</v>
      </c>
      <c r="F289" s="209" t="str">
        <f t="shared" si="28"/>
        <v>--</v>
      </c>
      <c r="G289" s="194" t="str">
        <f>IF(ISNUMBER(ToxData!BH289),(ToxData!BH289/$X289),"--")</f>
        <v>--</v>
      </c>
      <c r="H289" s="219" t="str">
        <f t="shared" si="29"/>
        <v>--</v>
      </c>
      <c r="I289" s="209" t="str">
        <f>IF(AND(ISNUMBER(ToxData!$BD289),$U289="N"),ToxData!$BD289*childNRAFc/$W289,IF(ISNUMBER(ToxData!$BD289),ToxData!$BD289*childNRAFc/ELAFnr/$W289,"--"))</f>
        <v>--</v>
      </c>
      <c r="J289" s="209" t="str">
        <f t="shared" si="30"/>
        <v>--</v>
      </c>
      <c r="K289" s="194" t="str">
        <f>IF(ISNUMBER(ToxData!BH289),(ToxData!BH289/$Y289*childNRAFnc),"--")</f>
        <v>--</v>
      </c>
      <c r="L289" s="219" t="str">
        <f t="shared" si="31"/>
        <v>--</v>
      </c>
      <c r="M289" s="209" t="str">
        <f>IF(ISNUMBER(ToxData!$BD289),ToxData!$BD289*workNRAFc/$W289,"--")</f>
        <v>--</v>
      </c>
      <c r="N289" s="209" t="str">
        <f t="shared" si="32"/>
        <v>--</v>
      </c>
      <c r="O289" s="194" t="str">
        <f>IF(ISNUMBER(ToxData!BH289),(ToxData!BH289*workNRAFnc/Y289),"--")</f>
        <v>--</v>
      </c>
      <c r="P289" s="219" t="str">
        <f t="shared" si="33"/>
        <v>--</v>
      </c>
      <c r="Q289" s="262" t="str">
        <f>IF(ISNUMBER('TRV Table 3'!K289),('TRV Table 3'!K289),"--")</f>
        <v>--</v>
      </c>
      <c r="R289" s="263" t="str">
        <f t="shared" si="34"/>
        <v>--</v>
      </c>
      <c r="S289" s="220" t="str">
        <f>IF(ISBLANK(ToxData!AY289),"",ToxData!AY289)</f>
        <v/>
      </c>
      <c r="T289" s="220" t="str">
        <f>IF(ISBLANK(ToxData!AZ289),"",ToxData!AZ289)</f>
        <v/>
      </c>
      <c r="U289" s="223" t="str">
        <f>IF(ToxData!BQ289="","N","Y")</f>
        <v>N</v>
      </c>
      <c r="V289" s="223">
        <f>ToxData!BV289</f>
        <v>1</v>
      </c>
      <c r="W289" s="223">
        <f>ToxData!BW289</f>
        <v>1</v>
      </c>
      <c r="X289" s="223">
        <f>ToxData!BX289</f>
        <v>1</v>
      </c>
      <c r="Y289" s="223">
        <f>ToxData!BY289</f>
        <v>1</v>
      </c>
    </row>
    <row r="290" spans="1:25">
      <c r="A290" t="str">
        <f>IF(ISBLANK(ToxData!B290),"",ToxData!B290)</f>
        <v>7439-97-6</v>
      </c>
      <c r="B290" s="211" t="str">
        <f>IF(ISBLANK(ToxData!C290),"",ToxData!C290)</f>
        <v>Mercury and compounds</v>
      </c>
      <c r="C290" s="61" t="s">
        <v>1320</v>
      </c>
      <c r="D290" s="61" t="str">
        <f>IF(ToxData!D290="","--",ToxData!D290)</f>
        <v>HI3</v>
      </c>
      <c r="E290" s="218" t="str">
        <f>IF(AND(ISNUMBER(ToxData!$BD290),$U290="N"),ToxData!$BD290/$V290,IF(ISNUMBER(ToxData!$BD290),ToxData!$BD290/ELAFr/$V290,"--"))</f>
        <v>--</v>
      </c>
      <c r="F290" s="209" t="str">
        <f t="shared" si="28"/>
        <v>--</v>
      </c>
      <c r="G290" s="194">
        <f>IF(ISNUMBER(ToxData!BH290),(ToxData!BH290/$X290),"--")</f>
        <v>7.6923076923076927E-2</v>
      </c>
      <c r="H290" s="219">
        <f t="shared" si="29"/>
        <v>7.6999999999999999E-2</v>
      </c>
      <c r="I290" s="209" t="str">
        <f>IF(AND(ISNUMBER(ToxData!$BD290),$U290="N"),ToxData!$BD290*childNRAFc/$W290,IF(ISNUMBER(ToxData!$BD290),ToxData!$BD290*childNRAFc/ELAFnr/$W290,"--"))</f>
        <v>--</v>
      </c>
      <c r="J290" s="209" t="str">
        <f t="shared" si="30"/>
        <v>--</v>
      </c>
      <c r="K290" s="194">
        <f>IF(ISNUMBER(ToxData!BH290),(ToxData!BH290/$Y290*childNRAFnc),"--")</f>
        <v>0.62857142857142856</v>
      </c>
      <c r="L290" s="219">
        <f t="shared" si="31"/>
        <v>0.63</v>
      </c>
      <c r="M290" s="209" t="str">
        <f>IF(ISNUMBER(ToxData!$BD290),ToxData!$BD290*workNRAFc/$W290,"--")</f>
        <v>--</v>
      </c>
      <c r="N290" s="209" t="str">
        <f t="shared" si="32"/>
        <v>--</v>
      </c>
      <c r="O290" s="194">
        <f>IF(ISNUMBER(ToxData!BH290),(ToxData!BH290*workNRAFnc/Y290),"--")</f>
        <v>0.62857142857142856</v>
      </c>
      <c r="P290" s="219">
        <f t="shared" si="33"/>
        <v>0.63</v>
      </c>
      <c r="Q290" s="262">
        <f>IF(ISNUMBER('TRV Table 3'!K290),('TRV Table 3'!K290),"--")</f>
        <v>0.6</v>
      </c>
      <c r="R290" s="263">
        <f t="shared" si="34"/>
        <v>0.6</v>
      </c>
      <c r="S290" s="220">
        <f>IF(ISBLANK(ToxData!AY290),"",ToxData!AY290)</f>
        <v>1</v>
      </c>
      <c r="T290" s="220">
        <f>IF(ISBLANK(ToxData!AZ290),"",ToxData!AZ290)</f>
        <v>1</v>
      </c>
      <c r="U290" s="223" t="str">
        <f>IF(ToxData!BQ290="","N","Y")</f>
        <v>N</v>
      </c>
      <c r="V290" s="223">
        <f>ToxData!BV290</f>
        <v>1</v>
      </c>
      <c r="W290" s="223">
        <f>ToxData!BW290</f>
        <v>1</v>
      </c>
      <c r="X290" s="223">
        <f>ToxData!BX290</f>
        <v>3.9</v>
      </c>
      <c r="Y290" s="223">
        <f>ToxData!BY290</f>
        <v>2.1</v>
      </c>
    </row>
    <row r="291" spans="1:25" hidden="1">
      <c r="A291" t="str">
        <f>IF(ISBLANK(ToxData!B291),"",ToxData!B291)</f>
        <v>627-44-1</v>
      </c>
      <c r="B291" s="211" t="str">
        <f>IF(ISBLANK(ToxData!C291),"",ToxData!C291)</f>
        <v xml:space="preserve">   Diethylmercury</v>
      </c>
      <c r="E291" s="218" t="str">
        <f>IF(AND(ISNUMBER(ToxData!$BD291),$U291="N"),ToxData!$BD291/$V291,IF(ISNUMBER(ToxData!$BD291),ToxData!$BD291/ELAFr/$V291,"--"))</f>
        <v>--</v>
      </c>
      <c r="F291" s="209" t="str">
        <f t="shared" si="28"/>
        <v>--</v>
      </c>
      <c r="G291" s="194" t="str">
        <f>IF(ISNUMBER(ToxData!BH291),(ToxData!BH291/$X291),"--")</f>
        <v>--</v>
      </c>
      <c r="H291" s="219" t="str">
        <f t="shared" si="29"/>
        <v>--</v>
      </c>
      <c r="I291" s="209" t="str">
        <f>IF(AND(ISNUMBER(ToxData!$BD291),$U291="N"),ToxData!$BD291*childNRAFc/$W291,IF(ISNUMBER(ToxData!$BD291),ToxData!$BD291*childNRAFc/ELAFnr/$W291,"--"))</f>
        <v>--</v>
      </c>
      <c r="J291" s="209" t="str">
        <f t="shared" si="30"/>
        <v>--</v>
      </c>
      <c r="K291" s="194" t="str">
        <f>IF(ISNUMBER(ToxData!BH291),(ToxData!BH291/$Y291*childNRAFnc),"--")</f>
        <v>--</v>
      </c>
      <c r="L291" s="219" t="str">
        <f t="shared" si="31"/>
        <v>--</v>
      </c>
      <c r="M291" s="209" t="str">
        <f>IF(ISNUMBER(ToxData!$BD291),ToxData!$BD291*workNRAFc/$W291,"--")</f>
        <v>--</v>
      </c>
      <c r="N291" s="209" t="str">
        <f t="shared" si="32"/>
        <v>--</v>
      </c>
      <c r="O291" s="194" t="str">
        <f>IF(ISNUMBER(ToxData!BH291),(ToxData!BH291*workNRAFnc/Y291),"--")</f>
        <v>--</v>
      </c>
      <c r="P291" s="219" t="str">
        <f t="shared" si="33"/>
        <v>--</v>
      </c>
      <c r="Q291" s="262" t="str">
        <f>IF(ISNUMBER('TRV Table 3'!K291),('TRV Table 3'!K291),"--")</f>
        <v>--</v>
      </c>
      <c r="R291" s="263" t="str">
        <f t="shared" si="34"/>
        <v>--</v>
      </c>
      <c r="S291" s="220" t="str">
        <f>IF(ISBLANK(ToxData!AY291),"",ToxData!AY291)</f>
        <v/>
      </c>
      <c r="T291" s="220" t="str">
        <f>IF(ISBLANK(ToxData!AZ291),"",ToxData!AZ291)</f>
        <v/>
      </c>
      <c r="U291" s="223" t="str">
        <f>IF(ToxData!BQ291="","N","Y")</f>
        <v>N</v>
      </c>
      <c r="V291" s="223">
        <f>ToxData!BV291</f>
        <v>1</v>
      </c>
      <c r="W291" s="223">
        <f>ToxData!BW291</f>
        <v>1</v>
      </c>
      <c r="X291" s="223">
        <f>ToxData!BX291</f>
        <v>1</v>
      </c>
      <c r="Y291" s="223">
        <f>ToxData!BY291</f>
        <v>1</v>
      </c>
    </row>
    <row r="292" spans="1:25" hidden="1">
      <c r="A292" t="str">
        <f>IF(ISBLANK(ToxData!B292),"",ToxData!B292)</f>
        <v>593-74-8</v>
      </c>
      <c r="B292" s="211" t="str">
        <f>IF(ISBLANK(ToxData!C292),"",ToxData!C292)</f>
        <v xml:space="preserve">   Dimethylmercury</v>
      </c>
      <c r="E292" s="218" t="str">
        <f>IF(AND(ISNUMBER(ToxData!$BD292),$U292="N"),ToxData!$BD292/$V292,IF(ISNUMBER(ToxData!$BD292),ToxData!$BD292/ELAFr/$V292,"--"))</f>
        <v>--</v>
      </c>
      <c r="F292" s="209" t="str">
        <f t="shared" si="28"/>
        <v>--</v>
      </c>
      <c r="G292" s="194" t="str">
        <f>IF(ISNUMBER(ToxData!BH292),(ToxData!BH292/$X292),"--")</f>
        <v>--</v>
      </c>
      <c r="H292" s="219" t="str">
        <f t="shared" si="29"/>
        <v>--</v>
      </c>
      <c r="I292" s="209" t="str">
        <f>IF(AND(ISNUMBER(ToxData!$BD292),$U292="N"),ToxData!$BD292*childNRAFc/$W292,IF(ISNUMBER(ToxData!$BD292),ToxData!$BD292*childNRAFc/ELAFnr/$W292,"--"))</f>
        <v>--</v>
      </c>
      <c r="J292" s="209" t="str">
        <f t="shared" si="30"/>
        <v>--</v>
      </c>
      <c r="K292" s="194" t="str">
        <f>IF(ISNUMBER(ToxData!BH292),(ToxData!BH292/$Y292*childNRAFnc),"--")</f>
        <v>--</v>
      </c>
      <c r="L292" s="219" t="str">
        <f t="shared" si="31"/>
        <v>--</v>
      </c>
      <c r="M292" s="209" t="str">
        <f>IF(ISNUMBER(ToxData!$BD292),ToxData!$BD292*workNRAFc/$W292,"--")</f>
        <v>--</v>
      </c>
      <c r="N292" s="209" t="str">
        <f t="shared" si="32"/>
        <v>--</v>
      </c>
      <c r="O292" s="194" t="str">
        <f>IF(ISNUMBER(ToxData!BH292),(ToxData!BH292*workNRAFnc/Y292),"--")</f>
        <v>--</v>
      </c>
      <c r="P292" s="219" t="str">
        <f t="shared" si="33"/>
        <v>--</v>
      </c>
      <c r="Q292" s="262" t="str">
        <f>IF(ISNUMBER('TRV Table 3'!K292),('TRV Table 3'!K292),"--")</f>
        <v>--</v>
      </c>
      <c r="R292" s="263" t="str">
        <f t="shared" si="34"/>
        <v>--</v>
      </c>
      <c r="S292" s="220" t="str">
        <f>IF(ISBLANK(ToxData!AY292),"",ToxData!AY292)</f>
        <v/>
      </c>
      <c r="T292" s="220" t="str">
        <f>IF(ISBLANK(ToxData!AZ292),"",ToxData!AZ292)</f>
        <v/>
      </c>
      <c r="U292" s="223" t="str">
        <f>IF(ToxData!BQ292="","N","Y")</f>
        <v>N</v>
      </c>
      <c r="V292" s="223">
        <f>ToxData!BV292</f>
        <v>1</v>
      </c>
      <c r="W292" s="223">
        <f>ToxData!BW292</f>
        <v>1</v>
      </c>
      <c r="X292" s="223">
        <f>ToxData!BX292</f>
        <v>1</v>
      </c>
      <c r="Y292" s="223">
        <f>ToxData!BY292</f>
        <v>1</v>
      </c>
    </row>
    <row r="293" spans="1:25" hidden="1">
      <c r="A293" t="str">
        <f>IF(ISBLANK(ToxData!B293),"",ToxData!B293)</f>
        <v>22967-92-6</v>
      </c>
      <c r="B293" s="211" t="str">
        <f>IF(ISBLANK(ToxData!C293),"",ToxData!C293)</f>
        <v xml:space="preserve">   Methylmercury</v>
      </c>
      <c r="E293" s="218" t="str">
        <f>IF(AND(ISNUMBER(ToxData!$BD293),$U293="N"),ToxData!$BD293/$V293,IF(ISNUMBER(ToxData!$BD293),ToxData!$BD293/ELAFr/$V293,"--"))</f>
        <v>--</v>
      </c>
      <c r="F293" s="209" t="str">
        <f t="shared" si="28"/>
        <v>--</v>
      </c>
      <c r="G293" s="194" t="str">
        <f>IF(ISNUMBER(ToxData!BH293),(ToxData!BH293/$X293),"--")</f>
        <v>--</v>
      </c>
      <c r="H293" s="219" t="str">
        <f t="shared" si="29"/>
        <v>--</v>
      </c>
      <c r="I293" s="209" t="str">
        <f>IF(AND(ISNUMBER(ToxData!$BD293),$U293="N"),ToxData!$BD293*childNRAFc/$W293,IF(ISNUMBER(ToxData!$BD293),ToxData!$BD293*childNRAFc/ELAFnr/$W293,"--"))</f>
        <v>--</v>
      </c>
      <c r="J293" s="209" t="str">
        <f t="shared" si="30"/>
        <v>--</v>
      </c>
      <c r="K293" s="194" t="str">
        <f>IF(ISNUMBER(ToxData!BH293),(ToxData!BH293/$Y293*childNRAFnc),"--")</f>
        <v>--</v>
      </c>
      <c r="L293" s="219" t="str">
        <f t="shared" si="31"/>
        <v>--</v>
      </c>
      <c r="M293" s="209" t="str">
        <f>IF(ISNUMBER(ToxData!$BD293),ToxData!$BD293*workNRAFc/$W293,"--")</f>
        <v>--</v>
      </c>
      <c r="N293" s="209" t="str">
        <f t="shared" si="32"/>
        <v>--</v>
      </c>
      <c r="O293" s="194" t="str">
        <f>IF(ISNUMBER(ToxData!BH293),(ToxData!BH293*workNRAFnc/Y293),"--")</f>
        <v>--</v>
      </c>
      <c r="P293" s="219" t="str">
        <f t="shared" si="33"/>
        <v>--</v>
      </c>
      <c r="Q293" s="262" t="str">
        <f>IF(ISNUMBER('TRV Table 3'!K293),('TRV Table 3'!K293),"--")</f>
        <v>--</v>
      </c>
      <c r="R293" s="263" t="str">
        <f t="shared" si="34"/>
        <v>--</v>
      </c>
      <c r="S293" s="220" t="str">
        <f>IF(ISBLANK(ToxData!AY293),"",ToxData!AY293)</f>
        <v/>
      </c>
      <c r="T293" s="220" t="str">
        <f>IF(ISBLANK(ToxData!AZ293),"",ToxData!AZ293)</f>
        <v/>
      </c>
      <c r="U293" s="223" t="str">
        <f>IF(ToxData!BQ293="","N","Y")</f>
        <v>N</v>
      </c>
      <c r="V293" s="223">
        <f>ToxData!BV293</f>
        <v>1</v>
      </c>
      <c r="W293" s="223">
        <f>ToxData!BW293</f>
        <v>1</v>
      </c>
      <c r="X293" s="223">
        <f>ToxData!BX293</f>
        <v>1</v>
      </c>
      <c r="Y293" s="223">
        <f>ToxData!BY293</f>
        <v>1</v>
      </c>
    </row>
    <row r="294" spans="1:25">
      <c r="A294" t="str">
        <f>IF(ISBLANK(ToxData!B294),"",ToxData!B294)</f>
        <v>67-56-1</v>
      </c>
      <c r="B294" s="211" t="str">
        <f>IF(ISBLANK(ToxData!C294),"",ToxData!C294)</f>
        <v>Methanol</v>
      </c>
      <c r="D294" s="61" t="str">
        <f>IF(ToxData!D294="","--",ToxData!D294)</f>
        <v>HI3</v>
      </c>
      <c r="E294" s="218" t="str">
        <f>IF(AND(ISNUMBER(ToxData!$BD294),$U294="N"),ToxData!$BD294/$V294,IF(ISNUMBER(ToxData!$BD294),ToxData!$BD294/ELAFr/$V294,"--"))</f>
        <v>--</v>
      </c>
      <c r="F294" s="209" t="str">
        <f t="shared" si="28"/>
        <v>--</v>
      </c>
      <c r="G294" s="194">
        <f>IF(ISNUMBER(ToxData!BH294),(ToxData!BH294/$X294),"--")</f>
        <v>4000</v>
      </c>
      <c r="H294" s="219">
        <f t="shared" si="29"/>
        <v>4000</v>
      </c>
      <c r="I294" s="209" t="str">
        <f>IF(AND(ISNUMBER(ToxData!$BD294),$U294="N"),ToxData!$BD294*childNRAFc/$W294,IF(ISNUMBER(ToxData!$BD294),ToxData!$BD294*childNRAFc/ELAFnr/$W294,"--"))</f>
        <v>--</v>
      </c>
      <c r="J294" s="209" t="str">
        <f t="shared" si="30"/>
        <v>--</v>
      </c>
      <c r="K294" s="194">
        <f>IF(ISNUMBER(ToxData!BH294),(ToxData!BH294/$Y294*childNRAFnc),"--")</f>
        <v>17600</v>
      </c>
      <c r="L294" s="219">
        <f t="shared" si="31"/>
        <v>18000</v>
      </c>
      <c r="M294" s="209" t="str">
        <f>IF(ISNUMBER(ToxData!$BD294),ToxData!$BD294*workNRAFc/$W294,"--")</f>
        <v>--</v>
      </c>
      <c r="N294" s="209" t="str">
        <f t="shared" si="32"/>
        <v>--</v>
      </c>
      <c r="O294" s="194">
        <f>IF(ISNUMBER(ToxData!BH294),(ToxData!BH294*workNRAFnc/Y294),"--")</f>
        <v>17600</v>
      </c>
      <c r="P294" s="219">
        <f t="shared" si="33"/>
        <v>18000</v>
      </c>
      <c r="Q294" s="262">
        <f>IF(ISNUMBER('TRV Table 3'!K294),('TRV Table 3'!K294),"--")</f>
        <v>28000</v>
      </c>
      <c r="R294" s="263">
        <f t="shared" si="34"/>
        <v>28000</v>
      </c>
      <c r="S294" s="220">
        <f>IF(ISBLANK(ToxData!AY294),"",ToxData!AY294)</f>
        <v>1</v>
      </c>
      <c r="T294" s="220">
        <f>IF(ISBLANK(ToxData!AZ294),"",ToxData!AZ294)</f>
        <v>1</v>
      </c>
      <c r="U294" s="223" t="str">
        <f>IF(ToxData!BQ294="","N","Y")</f>
        <v>N</v>
      </c>
      <c r="V294" s="223">
        <f>ToxData!BV294</f>
        <v>1</v>
      </c>
      <c r="W294" s="223">
        <f>ToxData!BW294</f>
        <v>1</v>
      </c>
      <c r="X294" s="223">
        <f>ToxData!BX294</f>
        <v>1</v>
      </c>
      <c r="Y294" s="223">
        <f>ToxData!BY294</f>
        <v>1</v>
      </c>
    </row>
    <row r="295" spans="1:25" hidden="1">
      <c r="A295" t="str">
        <f>IF(ISBLANK(ToxData!B295),"",ToxData!B295)</f>
        <v>72-43-5</v>
      </c>
      <c r="B295" s="211" t="str">
        <f>IF(ISBLANK(ToxData!C295),"",ToxData!C295)</f>
        <v>Methoxychlor</v>
      </c>
      <c r="E295" s="218" t="str">
        <f>IF(AND(ISNUMBER(ToxData!$BD295),$U295="N"),ToxData!$BD295/$V295,IF(ISNUMBER(ToxData!$BD295),ToxData!$BD295/ELAFr/$V295,"--"))</f>
        <v>--</v>
      </c>
      <c r="F295" s="209" t="str">
        <f t="shared" si="28"/>
        <v>--</v>
      </c>
      <c r="G295" s="194" t="str">
        <f>IF(ISNUMBER(ToxData!BH295),(ToxData!BH295/$X295),"--")</f>
        <v>--</v>
      </c>
      <c r="H295" s="219" t="str">
        <f t="shared" si="29"/>
        <v>--</v>
      </c>
      <c r="I295" s="209" t="str">
        <f>IF(AND(ISNUMBER(ToxData!$BD295),$U295="N"),ToxData!$BD295*childNRAFc/$W295,IF(ISNUMBER(ToxData!$BD295),ToxData!$BD295*childNRAFc/ELAFnr/$W295,"--"))</f>
        <v>--</v>
      </c>
      <c r="J295" s="209" t="str">
        <f t="shared" si="30"/>
        <v>--</v>
      </c>
      <c r="K295" s="194" t="str">
        <f>IF(ISNUMBER(ToxData!BH295),(ToxData!BH295/$Y295*childNRAFnc),"--")</f>
        <v>--</v>
      </c>
      <c r="L295" s="219" t="str">
        <f t="shared" si="31"/>
        <v>--</v>
      </c>
      <c r="M295" s="209" t="str">
        <f>IF(ISNUMBER(ToxData!$BD295),ToxData!$BD295*workNRAFc/$W295,"--")</f>
        <v>--</v>
      </c>
      <c r="N295" s="209" t="str">
        <f t="shared" si="32"/>
        <v>--</v>
      </c>
      <c r="O295" s="194" t="str">
        <f>IF(ISNUMBER(ToxData!BH295),(ToxData!BH295*workNRAFnc/Y295),"--")</f>
        <v>--</v>
      </c>
      <c r="P295" s="219" t="str">
        <f t="shared" si="33"/>
        <v>--</v>
      </c>
      <c r="Q295" s="262" t="str">
        <f>IF(ISNUMBER('TRV Table 3'!K295),('TRV Table 3'!K295),"--")</f>
        <v>--</v>
      </c>
      <c r="R295" s="263" t="str">
        <f t="shared" si="34"/>
        <v>--</v>
      </c>
      <c r="S295" s="220" t="str">
        <f>IF(ISBLANK(ToxData!AY295),"",ToxData!AY295)</f>
        <v/>
      </c>
      <c r="T295" s="220" t="str">
        <f>IF(ISBLANK(ToxData!AZ295),"",ToxData!AZ295)</f>
        <v/>
      </c>
      <c r="U295" s="223" t="str">
        <f>IF(ToxData!BQ295="","N","Y")</f>
        <v>N</v>
      </c>
      <c r="V295" s="223">
        <f>ToxData!BV295</f>
        <v>1</v>
      </c>
      <c r="W295" s="223">
        <f>ToxData!BW295</f>
        <v>1</v>
      </c>
      <c r="X295" s="223">
        <f>ToxData!BX295</f>
        <v>1</v>
      </c>
      <c r="Y295" s="223">
        <f>ToxData!BY295</f>
        <v>1</v>
      </c>
    </row>
    <row r="296" spans="1:25" ht="43.2" hidden="1">
      <c r="A296" t="str">
        <f>IF(ISBLANK(ToxData!B296),"",ToxData!B296)</f>
        <v>55738-54-0</v>
      </c>
      <c r="B296" s="211" t="str">
        <f>IF(ISBLANK(ToxData!C296),"",ToxData!C296)</f>
        <v>Trans-2[(dimethylamino)-methylimino]-5-[2-(5-nitro-2-furyl)-vinyl]-1,3,4-oxadiazole</v>
      </c>
      <c r="E296" s="218" t="str">
        <f>IF(AND(ISNUMBER(ToxData!$BD296),$U296="N"),ToxData!$BD296/$V296,IF(ISNUMBER(ToxData!$BD296),ToxData!$BD296/ELAFr/$V296,"--"))</f>
        <v>--</v>
      </c>
      <c r="F296" s="209" t="str">
        <f t="shared" si="28"/>
        <v>--</v>
      </c>
      <c r="G296" s="194" t="str">
        <f>IF(ISNUMBER(ToxData!BH296),(ToxData!BH296/$X296),"--")</f>
        <v>--</v>
      </c>
      <c r="H296" s="219" t="str">
        <f t="shared" si="29"/>
        <v>--</v>
      </c>
      <c r="I296" s="209" t="str">
        <f>IF(AND(ISNUMBER(ToxData!$BD296),$U296="N"),ToxData!$BD296*childNRAFc/$W296,IF(ISNUMBER(ToxData!$BD296),ToxData!$BD296*childNRAFc/ELAFnr/$W296,"--"))</f>
        <v>--</v>
      </c>
      <c r="J296" s="209" t="str">
        <f t="shared" si="30"/>
        <v>--</v>
      </c>
      <c r="K296" s="194" t="str">
        <f>IF(ISNUMBER(ToxData!BH296),(ToxData!BH296/$Y296*childNRAFnc),"--")</f>
        <v>--</v>
      </c>
      <c r="L296" s="219" t="str">
        <f t="shared" si="31"/>
        <v>--</v>
      </c>
      <c r="M296" s="209" t="str">
        <f>IF(ISNUMBER(ToxData!$BD296),ToxData!$BD296*workNRAFc/$W296,"--")</f>
        <v>--</v>
      </c>
      <c r="N296" s="209" t="str">
        <f t="shared" si="32"/>
        <v>--</v>
      </c>
      <c r="O296" s="194" t="str">
        <f>IF(ISNUMBER(ToxData!BH296),(ToxData!BH296*workNRAFnc/Y296),"--")</f>
        <v>--</v>
      </c>
      <c r="P296" s="219" t="str">
        <f t="shared" si="33"/>
        <v>--</v>
      </c>
      <c r="Q296" s="262" t="str">
        <f>IF(ISNUMBER('TRV Table 3'!K296),('TRV Table 3'!K296),"--")</f>
        <v>--</v>
      </c>
      <c r="R296" s="263" t="str">
        <f t="shared" si="34"/>
        <v>--</v>
      </c>
      <c r="S296" s="220" t="str">
        <f>IF(ISBLANK(ToxData!AY296),"",ToxData!AY296)</f>
        <v/>
      </c>
      <c r="T296" s="220" t="str">
        <f>IF(ISBLANK(ToxData!AZ296),"",ToxData!AZ296)</f>
        <v/>
      </c>
      <c r="U296" s="223" t="str">
        <f>IF(ToxData!BQ296="","N","Y")</f>
        <v>N</v>
      </c>
      <c r="V296" s="223">
        <f>ToxData!BV296</f>
        <v>1</v>
      </c>
      <c r="W296" s="223">
        <f>ToxData!BW296</f>
        <v>1</v>
      </c>
      <c r="X296" s="223">
        <f>ToxData!BX296</f>
        <v>1</v>
      </c>
      <c r="Y296" s="223">
        <f>ToxData!BY296</f>
        <v>1</v>
      </c>
    </row>
    <row r="297" spans="1:25" ht="18.75" customHeight="1">
      <c r="A297" t="str">
        <f>IF(ISBLANK(ToxData!B297),"",ToxData!B297)</f>
        <v>101-14-4</v>
      </c>
      <c r="B297" s="211" t="str">
        <f>IF(ISBLANK(ToxData!C297),"",ToxData!C297)</f>
        <v>4,4'-Methylene bis(2-chloroaniline) (MOCA)</v>
      </c>
      <c r="D297" s="61" t="str">
        <f>IF(ToxData!D297="","--",ToxData!D297)</f>
        <v>--</v>
      </c>
      <c r="E297" s="218">
        <f>IF(AND(ISNUMBER(ToxData!$BD297),$U297="N"),ToxData!$BD297/$V297,IF(ISNUMBER(ToxData!$BD297),ToxData!$BD297/ELAFr/$V297,"--"))</f>
        <v>2.3255813953488372E-3</v>
      </c>
      <c r="F297" s="209">
        <f t="shared" si="28"/>
        <v>2.3E-3</v>
      </c>
      <c r="G297" s="194" t="str">
        <f>IF(ISNUMBER(ToxData!BH297),(ToxData!BH297/$X297),"--")</f>
        <v>--</v>
      </c>
      <c r="H297" s="219" t="str">
        <f t="shared" si="29"/>
        <v>--</v>
      </c>
      <c r="I297" s="209">
        <f>IF(AND(ISNUMBER(ToxData!$BD297),$U297="N"),ToxData!$BD297*childNRAFc/$W297,IF(ISNUMBER(ToxData!$BD297),ToxData!$BD297*childNRAFc/ELAFnr/$W297,"--"))</f>
        <v>6.0465116279069767E-2</v>
      </c>
      <c r="J297" s="209">
        <f t="shared" si="30"/>
        <v>0.06</v>
      </c>
      <c r="K297" s="194" t="str">
        <f>IF(ISNUMBER(ToxData!BH297),(ToxData!BH297/$Y297*childNRAFnc),"--")</f>
        <v>--</v>
      </c>
      <c r="L297" s="219" t="str">
        <f t="shared" si="31"/>
        <v>--</v>
      </c>
      <c r="M297" s="209">
        <f>IF(ISNUMBER(ToxData!$BD297),ToxData!$BD297*workNRAFc/$W297,"--")</f>
        <v>2.7906976744186046E-2</v>
      </c>
      <c r="N297" s="209">
        <f t="shared" si="32"/>
        <v>2.8000000000000001E-2</v>
      </c>
      <c r="O297" s="194" t="str">
        <f>IF(ISNUMBER(ToxData!BH297),(ToxData!BH297*workNRAFnc/Y297),"--")</f>
        <v>--</v>
      </c>
      <c r="P297" s="219" t="str">
        <f t="shared" si="33"/>
        <v>--</v>
      </c>
      <c r="Q297" s="262" t="str">
        <f>IF(ISNUMBER('TRV Table 3'!K297),('TRV Table 3'!K297),"--")</f>
        <v>--</v>
      </c>
      <c r="R297" s="263" t="str">
        <f t="shared" si="34"/>
        <v>--</v>
      </c>
      <c r="S297" s="220">
        <f>IF(ISBLANK(ToxData!AY297),"",ToxData!AY297)</f>
        <v>1</v>
      </c>
      <c r="T297" s="220">
        <f>IF(ISBLANK(ToxData!AZ297),"",ToxData!AZ297)</f>
        <v>1</v>
      </c>
      <c r="U297" s="223" t="str">
        <f>IF(ToxData!BQ297="","N","Y")</f>
        <v>N</v>
      </c>
      <c r="V297" s="223">
        <f>ToxData!BV297</f>
        <v>1</v>
      </c>
      <c r="W297" s="223">
        <f>ToxData!BW297</f>
        <v>1</v>
      </c>
      <c r="X297" s="223">
        <f>ToxData!BX297</f>
        <v>1</v>
      </c>
      <c r="Y297" s="223">
        <f>ToxData!BY297</f>
        <v>1</v>
      </c>
    </row>
    <row r="298" spans="1:25" ht="18.75" customHeight="1">
      <c r="A298" t="str">
        <f>IF(ISBLANK(ToxData!B298),"",ToxData!B298)</f>
        <v>101-77-9</v>
      </c>
      <c r="B298" s="211" t="str">
        <f>IF(ISBLANK(ToxData!C298),"",ToxData!C298)</f>
        <v>4,4'-Methylenedianiline (and its dichloride)</v>
      </c>
      <c r="D298" s="61" t="str">
        <f>IF(ToxData!D298="","--",ToxData!D298)</f>
        <v>HI5</v>
      </c>
      <c r="E298" s="218">
        <f>IF(AND(ISNUMBER(ToxData!$BD298),$U298="N"),ToxData!$BD298/$V298,IF(ISNUMBER(ToxData!$BD298),ToxData!$BD298/ELAFr/$V298,"--"))</f>
        <v>3.0193236714975844E-4</v>
      </c>
      <c r="F298" s="209">
        <f t="shared" si="28"/>
        <v>2.9999999999999997E-4</v>
      </c>
      <c r="G298" s="194">
        <f>IF(ISNUMBER(ToxData!BH298),(ToxData!BH298/$X298),"--")</f>
        <v>20</v>
      </c>
      <c r="H298" s="219">
        <f t="shared" si="29"/>
        <v>20</v>
      </c>
      <c r="I298" s="209">
        <f>IF(AND(ISNUMBER(ToxData!$BD298),$U298="N"),ToxData!$BD298*childNRAFc/$W298,IF(ISNUMBER(ToxData!$BD298),ToxData!$BD298*childNRAFc/ELAFnr/$W298,"--"))</f>
        <v>2.2608695652173914E-2</v>
      </c>
      <c r="J298" s="209">
        <f t="shared" si="30"/>
        <v>2.3E-2</v>
      </c>
      <c r="K298" s="194">
        <f>IF(ISNUMBER(ToxData!BH298),(ToxData!BH298/$Y298*childNRAFnc),"--")</f>
        <v>88</v>
      </c>
      <c r="L298" s="219">
        <f t="shared" si="31"/>
        <v>88</v>
      </c>
      <c r="M298" s="209">
        <f>IF(ISNUMBER(ToxData!$BD298),ToxData!$BD298*workNRAFc/$W298,"--")</f>
        <v>1.0434782608695653E-2</v>
      </c>
      <c r="N298" s="209">
        <f t="shared" si="32"/>
        <v>0.01</v>
      </c>
      <c r="O298" s="194">
        <f>IF(ISNUMBER(ToxData!BH298),(ToxData!BH298*workNRAFnc/Y298),"--")</f>
        <v>88</v>
      </c>
      <c r="P298" s="219">
        <f t="shared" si="33"/>
        <v>88</v>
      </c>
      <c r="Q298" s="262" t="str">
        <f>IF(ISNUMBER('TRV Table 3'!K298),('TRV Table 3'!K298),"--")</f>
        <v>--</v>
      </c>
      <c r="R298" s="263" t="str">
        <f t="shared" si="34"/>
        <v>--</v>
      </c>
      <c r="S298" s="220">
        <f>IF(ISBLANK(ToxData!AY298),"",ToxData!AY298)</f>
        <v>1</v>
      </c>
      <c r="T298" s="220">
        <f>IF(ISBLANK(ToxData!AZ298),"",ToxData!AZ298)</f>
        <v>1</v>
      </c>
      <c r="U298" s="223" t="str">
        <f>IF(ToxData!BQ298="","N","Y")</f>
        <v>N</v>
      </c>
      <c r="V298" s="223">
        <f>ToxData!BV298</f>
        <v>7.2</v>
      </c>
      <c r="W298" s="223">
        <f>ToxData!BW298</f>
        <v>2.5</v>
      </c>
      <c r="X298" s="223">
        <f>ToxData!BX298</f>
        <v>1</v>
      </c>
      <c r="Y298" s="223">
        <f>ToxData!BY298</f>
        <v>1</v>
      </c>
    </row>
    <row r="299" spans="1:25" ht="28.8" hidden="1">
      <c r="A299" t="str">
        <f>IF(ISBLANK(ToxData!B299),"",ToxData!B299)</f>
        <v>13552-44-8</v>
      </c>
      <c r="B299" s="211" t="str">
        <f>IF(ISBLANK(ToxData!C299),"",ToxData!C299)</f>
        <v>4,4-Methylenedianiline dihydrochloride</v>
      </c>
      <c r="E299" s="218" t="str">
        <f>IF(AND(ISNUMBER(ToxData!$BD299),$U299="N"),ToxData!$BD299/$V299,IF(ISNUMBER(ToxData!$BD299),ToxData!$BD299/ELAFr/$V299,"--"))</f>
        <v>--</v>
      </c>
      <c r="F299" s="209" t="str">
        <f t="shared" si="28"/>
        <v>--</v>
      </c>
      <c r="G299" s="194" t="str">
        <f>IF(ISNUMBER(ToxData!BH299),(ToxData!BH299/$X299),"--")</f>
        <v>--</v>
      </c>
      <c r="H299" s="219" t="str">
        <f t="shared" si="29"/>
        <v>--</v>
      </c>
      <c r="I299" s="209" t="str">
        <f>IF(AND(ISNUMBER(ToxData!$BD299),$U299="N"),ToxData!$BD299*childNRAFc/$W299,IF(ISNUMBER(ToxData!$BD299),ToxData!$BD299*childNRAFc/ELAFnr/$W299,"--"))</f>
        <v>--</v>
      </c>
      <c r="J299" s="209" t="str">
        <f t="shared" si="30"/>
        <v>--</v>
      </c>
      <c r="K299" s="194" t="str">
        <f>IF(ISNUMBER(ToxData!BH299),(ToxData!BH299/$Y299*childNRAFnc),"--")</f>
        <v>--</v>
      </c>
      <c r="L299" s="219" t="str">
        <f t="shared" si="31"/>
        <v>--</v>
      </c>
      <c r="M299" s="209" t="str">
        <f>IF(ISNUMBER(ToxData!$BD299),ToxData!$BD299*workNRAFc/$W299,"--")</f>
        <v>--</v>
      </c>
      <c r="N299" s="209" t="str">
        <f t="shared" si="32"/>
        <v>--</v>
      </c>
      <c r="O299" s="194" t="str">
        <f>IF(ISNUMBER(ToxData!BH299),(ToxData!BH299*workNRAFnc/Y299),"--")</f>
        <v>--</v>
      </c>
      <c r="P299" s="219" t="str">
        <f t="shared" si="33"/>
        <v>--</v>
      </c>
      <c r="Q299" s="262" t="str">
        <f>IF(ISNUMBER('TRV Table 3'!K299),('TRV Table 3'!K299),"--")</f>
        <v>--</v>
      </c>
      <c r="R299" s="263" t="str">
        <f t="shared" si="34"/>
        <v>--</v>
      </c>
      <c r="S299" s="220" t="str">
        <f>IF(ISBLANK(ToxData!AY299),"",ToxData!AY299)</f>
        <v/>
      </c>
      <c r="T299" s="220" t="str">
        <f>IF(ISBLANK(ToxData!AZ299),"",ToxData!AZ299)</f>
        <v/>
      </c>
      <c r="U299" s="223" t="str">
        <f>IF(ToxData!BQ299="","N","Y")</f>
        <v>N</v>
      </c>
      <c r="V299" s="223">
        <f>ToxData!BV299</f>
        <v>1</v>
      </c>
      <c r="W299" s="223">
        <f>ToxData!BW299</f>
        <v>1</v>
      </c>
      <c r="X299" s="223">
        <f>ToxData!BX299</f>
        <v>1</v>
      </c>
      <c r="Y299" s="223">
        <f>ToxData!BY299</f>
        <v>1</v>
      </c>
    </row>
    <row r="300" spans="1:25" hidden="1">
      <c r="A300" t="str">
        <f>IF(ISBLANK(ToxData!B300),"",ToxData!B300)</f>
        <v>838-88-0</v>
      </c>
      <c r="B300" s="211" t="str">
        <f>IF(ISBLANK(ToxData!C300),"",ToxData!C300)</f>
        <v>4,4-Methylene bis(2-methylaniline)</v>
      </c>
      <c r="E300" s="218" t="str">
        <f>IF(AND(ISNUMBER(ToxData!$BD300),$U300="N"),ToxData!$BD300/$V300,IF(ISNUMBER(ToxData!$BD300),ToxData!$BD300/ELAFr/$V300,"--"))</f>
        <v>--</v>
      </c>
      <c r="F300" s="209" t="str">
        <f t="shared" si="28"/>
        <v>--</v>
      </c>
      <c r="G300" s="194" t="str">
        <f>IF(ISNUMBER(ToxData!BH300),(ToxData!BH300/$X300),"--")</f>
        <v>--</v>
      </c>
      <c r="H300" s="219" t="str">
        <f t="shared" si="29"/>
        <v>--</v>
      </c>
      <c r="I300" s="209" t="str">
        <f>IF(AND(ISNUMBER(ToxData!$BD300),$U300="N"),ToxData!$BD300*childNRAFc/$W300,IF(ISNUMBER(ToxData!$BD300),ToxData!$BD300*childNRAFc/ELAFnr/$W300,"--"))</f>
        <v>--</v>
      </c>
      <c r="J300" s="209" t="str">
        <f t="shared" si="30"/>
        <v>--</v>
      </c>
      <c r="K300" s="194" t="str">
        <f>IF(ISNUMBER(ToxData!BH300),(ToxData!BH300/$Y300*childNRAFnc),"--")</f>
        <v>--</v>
      </c>
      <c r="L300" s="219" t="str">
        <f t="shared" si="31"/>
        <v>--</v>
      </c>
      <c r="M300" s="209" t="str">
        <f>IF(ISNUMBER(ToxData!$BD300),ToxData!$BD300*workNRAFc/$W300,"--")</f>
        <v>--</v>
      </c>
      <c r="N300" s="209" t="str">
        <f t="shared" si="32"/>
        <v>--</v>
      </c>
      <c r="O300" s="194" t="str">
        <f>IF(ISNUMBER(ToxData!BH300),(ToxData!BH300*workNRAFnc/Y300),"--")</f>
        <v>--</v>
      </c>
      <c r="P300" s="219" t="str">
        <f t="shared" si="33"/>
        <v>--</v>
      </c>
      <c r="Q300" s="262" t="str">
        <f>IF(ISNUMBER('TRV Table 3'!K300),('TRV Table 3'!K300),"--")</f>
        <v>--</v>
      </c>
      <c r="R300" s="263" t="str">
        <f t="shared" si="34"/>
        <v>--</v>
      </c>
      <c r="S300" s="220" t="str">
        <f>IF(ISBLANK(ToxData!AY300),"",ToxData!AY300)</f>
        <v/>
      </c>
      <c r="T300" s="220" t="str">
        <f>IF(ISBLANK(ToxData!AZ300),"",ToxData!AZ300)</f>
        <v/>
      </c>
      <c r="U300" s="223" t="str">
        <f>IF(ToxData!BQ300="","N","Y")</f>
        <v>N</v>
      </c>
      <c r="V300" s="223">
        <f>ToxData!BV300</f>
        <v>1</v>
      </c>
      <c r="W300" s="223">
        <f>ToxData!BW300</f>
        <v>1</v>
      </c>
      <c r="X300" s="223">
        <f>ToxData!BX300</f>
        <v>1</v>
      </c>
      <c r="Y300" s="223">
        <f>ToxData!BY300</f>
        <v>1</v>
      </c>
    </row>
    <row r="301" spans="1:25" ht="28.8" hidden="1">
      <c r="A301" t="str">
        <f>IF(ISBLANK(ToxData!B301),"",ToxData!B301)</f>
        <v>101-61-1</v>
      </c>
      <c r="B301" s="211" t="str">
        <f>IF(ISBLANK(ToxData!C301),"",ToxData!C301)</f>
        <v>4,4'-Methylene bis(N,N'-dimethyl)aniline</v>
      </c>
      <c r="E301" s="218" t="str">
        <f>IF(AND(ISNUMBER(ToxData!$BD301),$U301="N"),ToxData!$BD301/$V301,IF(ISNUMBER(ToxData!$BD301),ToxData!$BD301/ELAFr/$V301,"--"))</f>
        <v>--</v>
      </c>
      <c r="F301" s="209" t="str">
        <f t="shared" si="28"/>
        <v>--</v>
      </c>
      <c r="G301" s="194" t="str">
        <f>IF(ISNUMBER(ToxData!BH301),(ToxData!BH301/$X301),"--")</f>
        <v>--</v>
      </c>
      <c r="H301" s="219" t="str">
        <f t="shared" si="29"/>
        <v>--</v>
      </c>
      <c r="I301" s="209" t="str">
        <f>IF(AND(ISNUMBER(ToxData!$BD301),$U301="N"),ToxData!$BD301*childNRAFc/$W301,IF(ISNUMBER(ToxData!$BD301),ToxData!$BD301*childNRAFc/ELAFnr/$W301,"--"))</f>
        <v>--</v>
      </c>
      <c r="J301" s="209" t="str">
        <f t="shared" si="30"/>
        <v>--</v>
      </c>
      <c r="K301" s="194" t="str">
        <f>IF(ISNUMBER(ToxData!BH301),(ToxData!BH301/$Y301*childNRAFnc),"--")</f>
        <v>--</v>
      </c>
      <c r="L301" s="219" t="str">
        <f t="shared" si="31"/>
        <v>--</v>
      </c>
      <c r="M301" s="209" t="str">
        <f>IF(ISNUMBER(ToxData!$BD301),ToxData!$BD301*workNRAFc/$W301,"--")</f>
        <v>--</v>
      </c>
      <c r="N301" s="209" t="str">
        <f t="shared" si="32"/>
        <v>--</v>
      </c>
      <c r="O301" s="194" t="str">
        <f>IF(ISNUMBER(ToxData!BH301),(ToxData!BH301*workNRAFnc/Y301),"--")</f>
        <v>--</v>
      </c>
      <c r="P301" s="219" t="str">
        <f t="shared" si="33"/>
        <v>--</v>
      </c>
      <c r="Q301" s="262" t="str">
        <f>IF(ISNUMBER('TRV Table 3'!K301),('TRV Table 3'!K301),"--")</f>
        <v>--</v>
      </c>
      <c r="R301" s="263" t="str">
        <f t="shared" si="34"/>
        <v>--</v>
      </c>
      <c r="S301" s="220" t="str">
        <f>IF(ISBLANK(ToxData!AY301),"",ToxData!AY301)</f>
        <v/>
      </c>
      <c r="T301" s="220" t="str">
        <f>IF(ISBLANK(ToxData!AZ301),"",ToxData!AZ301)</f>
        <v/>
      </c>
      <c r="U301" s="223" t="str">
        <f>IF(ToxData!BQ301="","N","Y")</f>
        <v>N</v>
      </c>
      <c r="V301" s="223">
        <f>ToxData!BV301</f>
        <v>1</v>
      </c>
      <c r="W301" s="223">
        <f>ToxData!BW301</f>
        <v>1</v>
      </c>
      <c r="X301" s="223">
        <f>ToxData!BX301</f>
        <v>1</v>
      </c>
      <c r="Y301" s="223">
        <f>ToxData!BY301</f>
        <v>1</v>
      </c>
    </row>
    <row r="302" spans="1:25" ht="28.8">
      <c r="A302" t="str">
        <f>IF(ISBLANK(ToxData!B302),"",ToxData!B302)</f>
        <v>101-68-8</v>
      </c>
      <c r="B302" s="211" t="str">
        <f>IF(ISBLANK(ToxData!C302),"",ToxData!C302)</f>
        <v>Methylene diphenyl diisocyanate (MDI)</v>
      </c>
      <c r="D302" s="61" t="str">
        <f>IF(ToxData!D302="","--",ToxData!D302)</f>
        <v>HI3</v>
      </c>
      <c r="E302" s="218" t="str">
        <f>IF(AND(ISNUMBER(ToxData!$BD302),$U302="N"),ToxData!$BD302/$V302,IF(ISNUMBER(ToxData!$BD302),ToxData!$BD302/ELAFr/$V302,"--"))</f>
        <v>--</v>
      </c>
      <c r="F302" s="209" t="str">
        <f t="shared" si="28"/>
        <v>--</v>
      </c>
      <c r="G302" s="194">
        <f>IF(ISNUMBER(ToxData!BH302),(ToxData!BH302/$X302),"--")</f>
        <v>0.08</v>
      </c>
      <c r="H302" s="219">
        <f t="shared" si="29"/>
        <v>0.08</v>
      </c>
      <c r="I302" s="209" t="str">
        <f>IF(AND(ISNUMBER(ToxData!$BD302),$U302="N"),ToxData!$BD302*childNRAFc/$W302,IF(ISNUMBER(ToxData!$BD302),ToxData!$BD302*childNRAFc/ELAFnr/$W302,"--"))</f>
        <v>--</v>
      </c>
      <c r="J302" s="209" t="str">
        <f t="shared" si="30"/>
        <v>--</v>
      </c>
      <c r="K302" s="194">
        <f>IF(ISNUMBER(ToxData!BH302),(ToxData!BH302/$Y302*childNRAFnc),"--")</f>
        <v>0.35200000000000004</v>
      </c>
      <c r="L302" s="219">
        <f t="shared" si="31"/>
        <v>0.35</v>
      </c>
      <c r="M302" s="209" t="str">
        <f>IF(ISNUMBER(ToxData!$BD302),ToxData!$BD302*workNRAFc/$W302,"--")</f>
        <v>--</v>
      </c>
      <c r="N302" s="209" t="str">
        <f t="shared" si="32"/>
        <v>--</v>
      </c>
      <c r="O302" s="194">
        <f>IF(ISNUMBER(ToxData!BH302),(ToxData!BH302*workNRAFnc/Y302),"--")</f>
        <v>0.35200000000000004</v>
      </c>
      <c r="P302" s="219">
        <f t="shared" si="33"/>
        <v>0.35</v>
      </c>
      <c r="Q302" s="262">
        <f>IF(ISNUMBER('TRV Table 3'!K302),('TRV Table 3'!K302),"--")</f>
        <v>12</v>
      </c>
      <c r="R302" s="263">
        <f t="shared" si="34"/>
        <v>12</v>
      </c>
      <c r="S302" s="220">
        <f>IF(ISBLANK(ToxData!AY302),"",ToxData!AY302)</f>
        <v>1</v>
      </c>
      <c r="T302" s="220">
        <f>IF(ISBLANK(ToxData!AZ302),"",ToxData!AZ302)</f>
        <v>1</v>
      </c>
      <c r="U302" s="223" t="str">
        <f>IF(ToxData!BQ302="","N","Y")</f>
        <v>N</v>
      </c>
      <c r="V302" s="223">
        <f>ToxData!BV302</f>
        <v>1</v>
      </c>
      <c r="W302" s="223">
        <f>ToxData!BW302</f>
        <v>1</v>
      </c>
      <c r="X302" s="223">
        <f>ToxData!BX302</f>
        <v>1</v>
      </c>
      <c r="Y302" s="223">
        <f>ToxData!BY302</f>
        <v>1</v>
      </c>
    </row>
    <row r="303" spans="1:25" hidden="1">
      <c r="A303" t="str">
        <f>IF(ISBLANK(ToxData!B303),"",ToxData!B303)</f>
        <v>60-34-4</v>
      </c>
      <c r="B303" s="211" t="str">
        <f>IF(ISBLANK(ToxData!C303),"",ToxData!C303)</f>
        <v>Methyl hydrazine</v>
      </c>
      <c r="E303" s="218" t="str">
        <f>IF(AND(ISNUMBER(ToxData!$BD303),$U303="N"),ToxData!$BD303/$V303,IF(ISNUMBER(ToxData!$BD303),ToxData!$BD303/ELAFr/$V303,"--"))</f>
        <v>--</v>
      </c>
      <c r="F303" s="209" t="str">
        <f t="shared" si="28"/>
        <v>--</v>
      </c>
      <c r="G303" s="194" t="str">
        <f>IF(ISNUMBER(ToxData!BH303),(ToxData!BH303/$X303),"--")</f>
        <v>--</v>
      </c>
      <c r="H303" s="219" t="str">
        <f t="shared" si="29"/>
        <v>--</v>
      </c>
      <c r="I303" s="209" t="str">
        <f>IF(AND(ISNUMBER(ToxData!$BD303),$U303="N"),ToxData!$BD303*childNRAFc/$W303,IF(ISNUMBER(ToxData!$BD303),ToxData!$BD303*childNRAFc/ELAFnr/$W303,"--"))</f>
        <v>--</v>
      </c>
      <c r="J303" s="209" t="str">
        <f t="shared" si="30"/>
        <v>--</v>
      </c>
      <c r="K303" s="194" t="str">
        <f>IF(ISNUMBER(ToxData!BH303),(ToxData!BH303/$Y303*childNRAFnc),"--")</f>
        <v>--</v>
      </c>
      <c r="L303" s="219" t="str">
        <f t="shared" si="31"/>
        <v>--</v>
      </c>
      <c r="M303" s="209" t="str">
        <f>IF(ISNUMBER(ToxData!$BD303),ToxData!$BD303*workNRAFc/$W303,"--")</f>
        <v>--</v>
      </c>
      <c r="N303" s="209" t="str">
        <f t="shared" si="32"/>
        <v>--</v>
      </c>
      <c r="O303" s="194" t="str">
        <f>IF(ISNUMBER(ToxData!BH303),(ToxData!BH303*workNRAFnc/Y303),"--")</f>
        <v>--</v>
      </c>
      <c r="P303" s="219" t="str">
        <f t="shared" si="33"/>
        <v>--</v>
      </c>
      <c r="Q303" s="262" t="str">
        <f>IF(ISNUMBER('TRV Table 3'!K303),('TRV Table 3'!K303),"--")</f>
        <v>--</v>
      </c>
      <c r="R303" s="263" t="str">
        <f t="shared" si="34"/>
        <v>--</v>
      </c>
      <c r="S303" s="220" t="str">
        <f>IF(ISBLANK(ToxData!AY303),"",ToxData!AY303)</f>
        <v/>
      </c>
      <c r="T303" s="220" t="str">
        <f>IF(ISBLANK(ToxData!AZ303),"",ToxData!AZ303)</f>
        <v/>
      </c>
      <c r="U303" s="223" t="str">
        <f>IF(ToxData!BQ303="","N","Y")</f>
        <v>N</v>
      </c>
      <c r="V303" s="223">
        <f>ToxData!BV303</f>
        <v>1</v>
      </c>
      <c r="W303" s="223">
        <f>ToxData!BW303</f>
        <v>1</v>
      </c>
      <c r="X303" s="223">
        <f>ToxData!BX303</f>
        <v>1</v>
      </c>
      <c r="Y303" s="223">
        <f>ToxData!BY303</f>
        <v>1</v>
      </c>
    </row>
    <row r="304" spans="1:25" hidden="1">
      <c r="A304" t="str">
        <f>IF(ISBLANK(ToxData!B304),"",ToxData!B304)</f>
        <v>540-73-8</v>
      </c>
      <c r="B304" s="211" t="str">
        <f>IF(ISBLANK(ToxData!C304),"",ToxData!C304)</f>
        <v>1,2-Dimethylhydrazine</v>
      </c>
      <c r="E304" s="218" t="str">
        <f>IF(AND(ISNUMBER(ToxData!$BD304),$U304="N"),ToxData!$BD304/$V304,IF(ISNUMBER(ToxData!$BD304),ToxData!$BD304/ELAFr/$V304,"--"))</f>
        <v>--</v>
      </c>
      <c r="F304" s="209" t="str">
        <f t="shared" si="28"/>
        <v>--</v>
      </c>
      <c r="G304" s="194" t="str">
        <f>IF(ISNUMBER(ToxData!BH304),(ToxData!BH304/$X304),"--")</f>
        <v>--</v>
      </c>
      <c r="H304" s="219" t="str">
        <f t="shared" si="29"/>
        <v>--</v>
      </c>
      <c r="I304" s="209" t="str">
        <f>IF(AND(ISNUMBER(ToxData!$BD304),$U304="N"),ToxData!$BD304*childNRAFc/$W304,IF(ISNUMBER(ToxData!$BD304),ToxData!$BD304*childNRAFc/ELAFnr/$W304,"--"))</f>
        <v>--</v>
      </c>
      <c r="J304" s="209" t="str">
        <f t="shared" si="30"/>
        <v>--</v>
      </c>
      <c r="K304" s="194" t="str">
        <f>IF(ISNUMBER(ToxData!BH304),(ToxData!BH304/$Y304*childNRAFnc),"--")</f>
        <v>--</v>
      </c>
      <c r="L304" s="219" t="str">
        <f t="shared" si="31"/>
        <v>--</v>
      </c>
      <c r="M304" s="209" t="str">
        <f>IF(ISNUMBER(ToxData!$BD304),ToxData!$BD304*workNRAFc/$W304,"--")</f>
        <v>--</v>
      </c>
      <c r="N304" s="209" t="str">
        <f t="shared" si="32"/>
        <v>--</v>
      </c>
      <c r="O304" s="194" t="str">
        <f>IF(ISNUMBER(ToxData!BH304),(ToxData!BH304*workNRAFnc/Y304),"--")</f>
        <v>--</v>
      </c>
      <c r="P304" s="219" t="str">
        <f t="shared" si="33"/>
        <v>--</v>
      </c>
      <c r="Q304" s="262" t="str">
        <f>IF(ISNUMBER('TRV Table 3'!K304),('TRV Table 3'!K304),"--")</f>
        <v>--</v>
      </c>
      <c r="R304" s="263" t="str">
        <f t="shared" si="34"/>
        <v>--</v>
      </c>
      <c r="S304" s="220" t="str">
        <f>IF(ISBLANK(ToxData!AY304),"",ToxData!AY304)</f>
        <v/>
      </c>
      <c r="T304" s="220" t="str">
        <f>IF(ISBLANK(ToxData!AZ304),"",ToxData!AZ304)</f>
        <v/>
      </c>
      <c r="U304" s="223" t="str">
        <f>IF(ToxData!BQ304="","N","Y")</f>
        <v>N</v>
      </c>
      <c r="V304" s="223">
        <f>ToxData!BV304</f>
        <v>1</v>
      </c>
      <c r="W304" s="223">
        <f>ToxData!BW304</f>
        <v>1</v>
      </c>
      <c r="X304" s="223">
        <f>ToxData!BX304</f>
        <v>1</v>
      </c>
      <c r="Y304" s="223">
        <f>ToxData!BY304</f>
        <v>1</v>
      </c>
    </row>
    <row r="305" spans="1:25" hidden="1">
      <c r="A305" t="str">
        <f>IF(ISBLANK(ToxData!B305),"",ToxData!B305)</f>
        <v>74-88-4</v>
      </c>
      <c r="B305" s="211" t="str">
        <f>IF(ISBLANK(ToxData!C305),"",ToxData!C305)</f>
        <v>Methyl iodide (Iodomethane)</v>
      </c>
      <c r="E305" s="218" t="str">
        <f>IF(AND(ISNUMBER(ToxData!$BD305),$U305="N"),ToxData!$BD305/$V305,IF(ISNUMBER(ToxData!$BD305),ToxData!$BD305/ELAFr/$V305,"--"))</f>
        <v>--</v>
      </c>
      <c r="F305" s="209" t="str">
        <f t="shared" si="28"/>
        <v>--</v>
      </c>
      <c r="G305" s="194" t="str">
        <f>IF(ISNUMBER(ToxData!BH305),(ToxData!BH305/$X305),"--")</f>
        <v>--</v>
      </c>
      <c r="H305" s="219" t="str">
        <f t="shared" si="29"/>
        <v>--</v>
      </c>
      <c r="I305" s="209" t="str">
        <f>IF(AND(ISNUMBER(ToxData!$BD305),$U305="N"),ToxData!$BD305*childNRAFc/$W305,IF(ISNUMBER(ToxData!$BD305),ToxData!$BD305*childNRAFc/ELAFnr/$W305,"--"))</f>
        <v>--</v>
      </c>
      <c r="J305" s="209" t="str">
        <f t="shared" si="30"/>
        <v>--</v>
      </c>
      <c r="K305" s="194" t="str">
        <f>IF(ISNUMBER(ToxData!BH305),(ToxData!BH305/$Y305*childNRAFnc),"--")</f>
        <v>--</v>
      </c>
      <c r="L305" s="219" t="str">
        <f t="shared" si="31"/>
        <v>--</v>
      </c>
      <c r="M305" s="209" t="str">
        <f>IF(ISNUMBER(ToxData!$BD305),ToxData!$BD305*workNRAFc/$W305,"--")</f>
        <v>--</v>
      </c>
      <c r="N305" s="209" t="str">
        <f t="shared" si="32"/>
        <v>--</v>
      </c>
      <c r="O305" s="194" t="str">
        <f>IF(ISNUMBER(ToxData!BH305),(ToxData!BH305*workNRAFnc/Y305),"--")</f>
        <v>--</v>
      </c>
      <c r="P305" s="219" t="str">
        <f t="shared" si="33"/>
        <v>--</v>
      </c>
      <c r="Q305" s="262" t="str">
        <f>IF(ISNUMBER('TRV Table 3'!K305),('TRV Table 3'!K305),"--")</f>
        <v>--</v>
      </c>
      <c r="R305" s="263" t="str">
        <f t="shared" si="34"/>
        <v>--</v>
      </c>
      <c r="S305" s="220" t="str">
        <f>IF(ISBLANK(ToxData!AY305),"",ToxData!AY305)</f>
        <v/>
      </c>
      <c r="T305" s="220" t="str">
        <f>IF(ISBLANK(ToxData!AZ305),"",ToxData!AZ305)</f>
        <v/>
      </c>
      <c r="U305" s="223" t="str">
        <f>IF(ToxData!BQ305="","N","Y")</f>
        <v>N</v>
      </c>
      <c r="V305" s="223">
        <f>ToxData!BV305</f>
        <v>1</v>
      </c>
      <c r="W305" s="223">
        <f>ToxData!BW305</f>
        <v>1</v>
      </c>
      <c r="X305" s="223">
        <f>ToxData!BX305</f>
        <v>1</v>
      </c>
      <c r="Y305" s="223">
        <f>ToxData!BY305</f>
        <v>1</v>
      </c>
    </row>
    <row r="306" spans="1:25" ht="28.8">
      <c r="A306" t="str">
        <f>IF(ISBLANK(ToxData!B306),"",ToxData!B306)</f>
        <v>108-10-1</v>
      </c>
      <c r="B306" s="211" t="str">
        <f>IF(ISBLANK(ToxData!C306),"",ToxData!C306)</f>
        <v>Methyl isobutyl ketone (MIBK, Hexone)</v>
      </c>
      <c r="D306" s="61" t="str">
        <f>IF(ToxData!D306="","--",ToxData!D306)</f>
        <v>HI3</v>
      </c>
      <c r="E306" s="218" t="str">
        <f>IF(AND(ISNUMBER(ToxData!$BD306),$U306="N"),ToxData!$BD306/$V306,IF(ISNUMBER(ToxData!$BD306),ToxData!$BD306/ELAFr/$V306,"--"))</f>
        <v>--</v>
      </c>
      <c r="F306" s="209" t="str">
        <f t="shared" si="28"/>
        <v>--</v>
      </c>
      <c r="G306" s="194">
        <f>IF(ISNUMBER(ToxData!BH306),(ToxData!BH306/$X306),"--")</f>
        <v>3000</v>
      </c>
      <c r="H306" s="219">
        <f t="shared" si="29"/>
        <v>3000</v>
      </c>
      <c r="I306" s="209" t="str">
        <f>IF(AND(ISNUMBER(ToxData!$BD306),$U306="N"),ToxData!$BD306*childNRAFc/$W306,IF(ISNUMBER(ToxData!$BD306),ToxData!$BD306*childNRAFc/ELAFnr/$W306,"--"))</f>
        <v>--</v>
      </c>
      <c r="J306" s="209" t="str">
        <f t="shared" si="30"/>
        <v>--</v>
      </c>
      <c r="K306" s="194">
        <f>IF(ISNUMBER(ToxData!BH306),(ToxData!BH306/$Y306*childNRAFnc),"--")</f>
        <v>13200.000000000002</v>
      </c>
      <c r="L306" s="219">
        <f t="shared" si="31"/>
        <v>13000</v>
      </c>
      <c r="M306" s="209" t="str">
        <f>IF(ISNUMBER(ToxData!$BD306),ToxData!$BD306*workNRAFc/$W306,"--")</f>
        <v>--</v>
      </c>
      <c r="N306" s="209" t="str">
        <f t="shared" si="32"/>
        <v>--</v>
      </c>
      <c r="O306" s="194">
        <f>IF(ISNUMBER(ToxData!BH306),(ToxData!BH306*workNRAFnc/Y306),"--")</f>
        <v>13200.000000000002</v>
      </c>
      <c r="P306" s="219">
        <f t="shared" si="33"/>
        <v>13000</v>
      </c>
      <c r="Q306" s="262" t="str">
        <f>IF(ISNUMBER('TRV Table 3'!K306),('TRV Table 3'!K306),"--")</f>
        <v>--</v>
      </c>
      <c r="R306" s="263" t="str">
        <f t="shared" si="34"/>
        <v>--</v>
      </c>
      <c r="S306" s="220">
        <f>IF(ISBLANK(ToxData!AY306),"",ToxData!AY306)</f>
        <v>1</v>
      </c>
      <c r="T306" s="220">
        <f>IF(ISBLANK(ToxData!AZ306),"",ToxData!AZ306)</f>
        <v>1</v>
      </c>
      <c r="U306" s="223" t="str">
        <f>IF(ToxData!BQ306="","N","Y")</f>
        <v>N</v>
      </c>
      <c r="V306" s="223">
        <f>ToxData!BV306</f>
        <v>1</v>
      </c>
      <c r="W306" s="223">
        <f>ToxData!BW306</f>
        <v>1</v>
      </c>
      <c r="X306" s="223">
        <f>ToxData!BX306</f>
        <v>1</v>
      </c>
      <c r="Y306" s="223">
        <f>ToxData!BY306</f>
        <v>1</v>
      </c>
    </row>
    <row r="307" spans="1:25">
      <c r="A307" t="str">
        <f>IF(ISBLANK(ToxData!B307),"",ToxData!B307)</f>
        <v>624-83-9</v>
      </c>
      <c r="B307" s="211" t="str">
        <f>IF(ISBLANK(ToxData!C307),"",ToxData!C307)</f>
        <v>Methyl isocyanate</v>
      </c>
      <c r="D307" s="61" t="str">
        <f>IF(ToxData!D307="","--",ToxData!D307)</f>
        <v>HI3</v>
      </c>
      <c r="E307" s="218" t="str">
        <f>IF(AND(ISNUMBER(ToxData!$BD307),$U307="N"),ToxData!$BD307/$V307,IF(ISNUMBER(ToxData!$BD307),ToxData!$BD307/ELAFr/$V307,"--"))</f>
        <v>--</v>
      </c>
      <c r="F307" s="209" t="str">
        <f t="shared" si="28"/>
        <v>--</v>
      </c>
      <c r="G307" s="194">
        <f>IF(ISNUMBER(ToxData!BH307),(ToxData!BH307/$X307),"--")</f>
        <v>1</v>
      </c>
      <c r="H307" s="219">
        <f t="shared" si="29"/>
        <v>1</v>
      </c>
      <c r="I307" s="209" t="str">
        <f>IF(AND(ISNUMBER(ToxData!$BD307),$U307="N"),ToxData!$BD307*childNRAFc/$W307,IF(ISNUMBER(ToxData!$BD307),ToxData!$BD307*childNRAFc/ELAFnr/$W307,"--"))</f>
        <v>--</v>
      </c>
      <c r="J307" s="209" t="str">
        <f t="shared" si="30"/>
        <v>--</v>
      </c>
      <c r="K307" s="194">
        <f>IF(ISNUMBER(ToxData!BH307),(ToxData!BH307/$Y307*childNRAFnc),"--")</f>
        <v>4.4000000000000004</v>
      </c>
      <c r="L307" s="219">
        <f t="shared" si="31"/>
        <v>4.4000000000000004</v>
      </c>
      <c r="M307" s="209" t="str">
        <f>IF(ISNUMBER(ToxData!$BD307),ToxData!$BD307*workNRAFc/$W307,"--")</f>
        <v>--</v>
      </c>
      <c r="N307" s="209" t="str">
        <f t="shared" si="32"/>
        <v>--</v>
      </c>
      <c r="O307" s="194">
        <f>IF(ISNUMBER(ToxData!BH307),(ToxData!BH307*workNRAFnc/Y307),"--")</f>
        <v>4.4000000000000004</v>
      </c>
      <c r="P307" s="219">
        <f t="shared" si="33"/>
        <v>4.4000000000000004</v>
      </c>
      <c r="Q307" s="262" t="str">
        <f>IF(ISNUMBER('TRV Table 3'!K307),('TRV Table 3'!K307),"--")</f>
        <v>--</v>
      </c>
      <c r="R307" s="263" t="str">
        <f t="shared" si="34"/>
        <v>--</v>
      </c>
      <c r="S307" s="220">
        <f>IF(ISBLANK(ToxData!AY307),"",ToxData!AY307)</f>
        <v>1</v>
      </c>
      <c r="T307" s="220">
        <f>IF(ISBLANK(ToxData!AZ307),"",ToxData!AZ307)</f>
        <v>1</v>
      </c>
      <c r="U307" s="223" t="str">
        <f>IF(ToxData!BQ307="","N","Y")</f>
        <v>N</v>
      </c>
      <c r="V307" s="223">
        <f>ToxData!BV307</f>
        <v>1</v>
      </c>
      <c r="W307" s="223">
        <f>ToxData!BW307</f>
        <v>1</v>
      </c>
      <c r="X307" s="223">
        <f>ToxData!BX307</f>
        <v>1</v>
      </c>
      <c r="Y307" s="223">
        <f>ToxData!BY307</f>
        <v>1</v>
      </c>
    </row>
    <row r="308" spans="1:25" ht="28.8" hidden="1">
      <c r="A308" t="str">
        <f>IF(ISBLANK(ToxData!B308),"",ToxData!B308)</f>
        <v>75-86-5</v>
      </c>
      <c r="B308" s="211" t="str">
        <f>IF(ISBLANK(ToxData!C308),"",ToxData!C308)</f>
        <v>2-Methyllactonitrile (Acetone cyanohydrin)</v>
      </c>
      <c r="E308" s="218" t="str">
        <f>IF(AND(ISNUMBER(ToxData!$BD308),$U308="N"),ToxData!$BD308/$V308,IF(ISNUMBER(ToxData!$BD308),ToxData!$BD308/ELAFr/$V308,"--"))</f>
        <v>--</v>
      </c>
      <c r="F308" s="209" t="str">
        <f t="shared" si="28"/>
        <v>--</v>
      </c>
      <c r="G308" s="194" t="str">
        <f>IF(ISNUMBER(ToxData!BH308),(ToxData!BH308/$X308),"--")</f>
        <v>--</v>
      </c>
      <c r="H308" s="219" t="str">
        <f t="shared" si="29"/>
        <v>--</v>
      </c>
      <c r="I308" s="209" t="str">
        <f>IF(AND(ISNUMBER(ToxData!$BD308),$U308="N"),ToxData!$BD308*childNRAFc/$W308,IF(ISNUMBER(ToxData!$BD308),ToxData!$BD308*childNRAFc/ELAFnr/$W308,"--"))</f>
        <v>--</v>
      </c>
      <c r="J308" s="209" t="str">
        <f t="shared" si="30"/>
        <v>--</v>
      </c>
      <c r="K308" s="194" t="str">
        <f>IF(ISNUMBER(ToxData!BH308),(ToxData!BH308/$Y308*childNRAFnc),"--")</f>
        <v>--</v>
      </c>
      <c r="L308" s="219" t="str">
        <f t="shared" si="31"/>
        <v>--</v>
      </c>
      <c r="M308" s="209" t="str">
        <f>IF(ISNUMBER(ToxData!$BD308),ToxData!$BD308*workNRAFc/$W308,"--")</f>
        <v>--</v>
      </c>
      <c r="N308" s="209" t="str">
        <f t="shared" si="32"/>
        <v>--</v>
      </c>
      <c r="O308" s="194" t="str">
        <f>IF(ISNUMBER(ToxData!BH308),(ToxData!BH308*workNRAFnc/Y308),"--")</f>
        <v>--</v>
      </c>
      <c r="P308" s="219" t="str">
        <f t="shared" si="33"/>
        <v>--</v>
      </c>
      <c r="Q308" s="262" t="str">
        <f>IF(ISNUMBER('TRV Table 3'!K308),('TRV Table 3'!K308),"--")</f>
        <v>--</v>
      </c>
      <c r="R308" s="263" t="str">
        <f t="shared" si="34"/>
        <v>--</v>
      </c>
      <c r="S308" s="220" t="str">
        <f>IF(ISBLANK(ToxData!AY308),"",ToxData!AY308)</f>
        <v/>
      </c>
      <c r="T308" s="220" t="str">
        <f>IF(ISBLANK(ToxData!AZ308),"",ToxData!AZ308)</f>
        <v/>
      </c>
      <c r="U308" s="223" t="str">
        <f>IF(ToxData!BQ308="","N","Y")</f>
        <v>N</v>
      </c>
      <c r="V308" s="223">
        <f>ToxData!BV308</f>
        <v>1</v>
      </c>
      <c r="W308" s="223">
        <f>ToxData!BW308</f>
        <v>1</v>
      </c>
      <c r="X308" s="223">
        <f>ToxData!BX308</f>
        <v>1</v>
      </c>
      <c r="Y308" s="223">
        <f>ToxData!BY308</f>
        <v>1</v>
      </c>
    </row>
    <row r="309" spans="1:25">
      <c r="A309" t="str">
        <f>IF(ISBLANK(ToxData!B309),"",ToxData!B309)</f>
        <v>80-62-6</v>
      </c>
      <c r="B309" s="211" t="str">
        <f>IF(ISBLANK(ToxData!C309),"",ToxData!C309)</f>
        <v>Methyl methacrylate</v>
      </c>
      <c r="D309" s="61" t="str">
        <f>IF(ToxData!D309="","--",ToxData!D309)</f>
        <v>HI5</v>
      </c>
      <c r="E309" s="218" t="str">
        <f>IF(AND(ISNUMBER(ToxData!$BD309),$U309="N"),ToxData!$BD309/$V309,IF(ISNUMBER(ToxData!$BD309),ToxData!$BD309/ELAFr/$V309,"--"))</f>
        <v>--</v>
      </c>
      <c r="F309" s="209" t="str">
        <f t="shared" si="28"/>
        <v>--</v>
      </c>
      <c r="G309" s="194">
        <f>IF(ISNUMBER(ToxData!BH309),(ToxData!BH309/$X309),"--")</f>
        <v>700</v>
      </c>
      <c r="H309" s="219">
        <f t="shared" si="29"/>
        <v>700</v>
      </c>
      <c r="I309" s="209" t="str">
        <f>IF(AND(ISNUMBER(ToxData!$BD309),$U309="N"),ToxData!$BD309*childNRAFc/$W309,IF(ISNUMBER(ToxData!$BD309),ToxData!$BD309*childNRAFc/ELAFnr/$W309,"--"))</f>
        <v>--</v>
      </c>
      <c r="J309" s="209" t="str">
        <f t="shared" si="30"/>
        <v>--</v>
      </c>
      <c r="K309" s="194">
        <f>IF(ISNUMBER(ToxData!BH309),(ToxData!BH309/$Y309*childNRAFnc),"--")</f>
        <v>3080.0000000000005</v>
      </c>
      <c r="L309" s="219">
        <f t="shared" si="31"/>
        <v>3100</v>
      </c>
      <c r="M309" s="209" t="str">
        <f>IF(ISNUMBER(ToxData!$BD309),ToxData!$BD309*workNRAFc/$W309,"--")</f>
        <v>--</v>
      </c>
      <c r="N309" s="209" t="str">
        <f t="shared" si="32"/>
        <v>--</v>
      </c>
      <c r="O309" s="194">
        <f>IF(ISNUMBER(ToxData!BH309),(ToxData!BH309*workNRAFnc/Y309),"--")</f>
        <v>3080.0000000000005</v>
      </c>
      <c r="P309" s="219">
        <f t="shared" si="33"/>
        <v>3100</v>
      </c>
      <c r="Q309" s="262" t="str">
        <f>IF(ISNUMBER('TRV Table 3'!K309),('TRV Table 3'!K309),"--")</f>
        <v>--</v>
      </c>
      <c r="R309" s="263" t="str">
        <f t="shared" si="34"/>
        <v>--</v>
      </c>
      <c r="S309" s="220">
        <f>IF(ISBLANK(ToxData!AY309),"",ToxData!AY309)</f>
        <v>1</v>
      </c>
      <c r="T309" s="220">
        <f>IF(ISBLANK(ToxData!AZ309),"",ToxData!AZ309)</f>
        <v>1</v>
      </c>
      <c r="U309" s="223" t="str">
        <f>IF(ToxData!BQ309="","N","Y")</f>
        <v>N</v>
      </c>
      <c r="V309" s="223">
        <f>ToxData!BV309</f>
        <v>1</v>
      </c>
      <c r="W309" s="223">
        <f>ToxData!BW309</f>
        <v>1</v>
      </c>
      <c r="X309" s="223">
        <f>ToxData!BX309</f>
        <v>1</v>
      </c>
      <c r="Y309" s="223">
        <f>ToxData!BY309</f>
        <v>1</v>
      </c>
    </row>
    <row r="310" spans="1:25" hidden="1">
      <c r="A310" t="str">
        <f>IF(ISBLANK(ToxData!B310),"",ToxData!B310)</f>
        <v>66-27-3</v>
      </c>
      <c r="B310" s="211" t="str">
        <f>IF(ISBLANK(ToxData!C310),"",ToxData!C310)</f>
        <v>Methyl Methanesulfonate</v>
      </c>
      <c r="E310" s="218" t="str">
        <f>IF(AND(ISNUMBER(ToxData!$BD310),$U310="N"),ToxData!$BD310/$V310,IF(ISNUMBER(ToxData!$BD310),ToxData!$BD310/ELAFr/$V310,"--"))</f>
        <v>--</v>
      </c>
      <c r="F310" s="209" t="str">
        <f t="shared" si="28"/>
        <v>--</v>
      </c>
      <c r="G310" s="194" t="str">
        <f>IF(ISNUMBER(ToxData!BH310),(ToxData!BH310/$X310),"--")</f>
        <v>--</v>
      </c>
      <c r="H310" s="219" t="str">
        <f t="shared" si="29"/>
        <v>--</v>
      </c>
      <c r="I310" s="209" t="str">
        <f>IF(AND(ISNUMBER(ToxData!$BD310),$U310="N"),ToxData!$BD310*childNRAFc/$W310,IF(ISNUMBER(ToxData!$BD310),ToxData!$BD310*childNRAFc/ELAFnr/$W310,"--"))</f>
        <v>--</v>
      </c>
      <c r="J310" s="209" t="str">
        <f t="shared" si="30"/>
        <v>--</v>
      </c>
      <c r="K310" s="194" t="str">
        <f>IF(ISNUMBER(ToxData!BH310),(ToxData!BH310/$Y310*childNRAFnc),"--")</f>
        <v>--</v>
      </c>
      <c r="L310" s="219" t="str">
        <f t="shared" si="31"/>
        <v>--</v>
      </c>
      <c r="M310" s="209" t="str">
        <f>IF(ISNUMBER(ToxData!$BD310),ToxData!$BD310*workNRAFc/$W310,"--")</f>
        <v>--</v>
      </c>
      <c r="N310" s="209" t="str">
        <f t="shared" si="32"/>
        <v>--</v>
      </c>
      <c r="O310" s="194" t="str">
        <f>IF(ISNUMBER(ToxData!BH310),(ToxData!BH310*workNRAFnc/Y310),"--")</f>
        <v>--</v>
      </c>
      <c r="P310" s="219" t="str">
        <f t="shared" si="33"/>
        <v>--</v>
      </c>
      <c r="Q310" s="262" t="str">
        <f>IF(ISNUMBER('TRV Table 3'!K310),('TRV Table 3'!K310),"--")</f>
        <v>--</v>
      </c>
      <c r="R310" s="263" t="str">
        <f t="shared" si="34"/>
        <v>--</v>
      </c>
      <c r="S310" s="220" t="str">
        <f>IF(ISBLANK(ToxData!AY310),"",ToxData!AY310)</f>
        <v/>
      </c>
      <c r="T310" s="220" t="str">
        <f>IF(ISBLANK(ToxData!AZ310),"",ToxData!AZ310)</f>
        <v/>
      </c>
      <c r="U310" s="223" t="str">
        <f>IF(ToxData!BQ310="","N","Y")</f>
        <v>N</v>
      </c>
      <c r="V310" s="223">
        <f>ToxData!BV310</f>
        <v>1</v>
      </c>
      <c r="W310" s="223">
        <f>ToxData!BW310</f>
        <v>1</v>
      </c>
      <c r="X310" s="223">
        <f>ToxData!BX310</f>
        <v>1</v>
      </c>
      <c r="Y310" s="223">
        <f>ToxData!BY310</f>
        <v>1</v>
      </c>
    </row>
    <row r="311" spans="1:25" hidden="1">
      <c r="A311" t="str">
        <f>IF(ISBLANK(ToxData!B311),"",ToxData!B311)</f>
        <v>129-15-7</v>
      </c>
      <c r="B311" s="211" t="str">
        <f>IF(ISBLANK(ToxData!C311),"",ToxData!C311)</f>
        <v>2-Methyl-1-nitroanthraquinone</v>
      </c>
      <c r="E311" s="218" t="str">
        <f>IF(AND(ISNUMBER(ToxData!$BD311),$U311="N"),ToxData!$BD311/$V311,IF(ISNUMBER(ToxData!$BD311),ToxData!$BD311/ELAFr/$V311,"--"))</f>
        <v>--</v>
      </c>
      <c r="F311" s="209" t="str">
        <f t="shared" si="28"/>
        <v>--</v>
      </c>
      <c r="G311" s="194" t="str">
        <f>IF(ISNUMBER(ToxData!BH311),(ToxData!BH311/$X311),"--")</f>
        <v>--</v>
      </c>
      <c r="H311" s="219" t="str">
        <f t="shared" si="29"/>
        <v>--</v>
      </c>
      <c r="I311" s="209" t="str">
        <f>IF(AND(ISNUMBER(ToxData!$BD311),$U311="N"),ToxData!$BD311*childNRAFc/$W311,IF(ISNUMBER(ToxData!$BD311),ToxData!$BD311*childNRAFc/ELAFnr/$W311,"--"))</f>
        <v>--</v>
      </c>
      <c r="J311" s="209" t="str">
        <f t="shared" si="30"/>
        <v>--</v>
      </c>
      <c r="K311" s="194" t="str">
        <f>IF(ISNUMBER(ToxData!BH311),(ToxData!BH311/$Y311*childNRAFnc),"--")</f>
        <v>--</v>
      </c>
      <c r="L311" s="219" t="str">
        <f t="shared" si="31"/>
        <v>--</v>
      </c>
      <c r="M311" s="209" t="str">
        <f>IF(ISNUMBER(ToxData!$BD311),ToxData!$BD311*workNRAFc/$W311,"--")</f>
        <v>--</v>
      </c>
      <c r="N311" s="209" t="str">
        <f t="shared" si="32"/>
        <v>--</v>
      </c>
      <c r="O311" s="194" t="str">
        <f>IF(ISNUMBER(ToxData!BH311),(ToxData!BH311*workNRAFnc/Y311),"--")</f>
        <v>--</v>
      </c>
      <c r="P311" s="219" t="str">
        <f t="shared" si="33"/>
        <v>--</v>
      </c>
      <c r="Q311" s="262" t="str">
        <f>IF(ISNUMBER('TRV Table 3'!K311),('TRV Table 3'!K311),"--")</f>
        <v>--</v>
      </c>
      <c r="R311" s="263" t="str">
        <f t="shared" si="34"/>
        <v>--</v>
      </c>
      <c r="S311" s="220" t="str">
        <f>IF(ISBLANK(ToxData!AY311),"",ToxData!AY311)</f>
        <v/>
      </c>
      <c r="T311" s="220" t="str">
        <f>IF(ISBLANK(ToxData!AZ311),"",ToxData!AZ311)</f>
        <v/>
      </c>
      <c r="U311" s="223" t="str">
        <f>IF(ToxData!BQ311="","N","Y")</f>
        <v>N</v>
      </c>
      <c r="V311" s="223">
        <f>ToxData!BV311</f>
        <v>1</v>
      </c>
      <c r="W311" s="223">
        <f>ToxData!BW311</f>
        <v>1</v>
      </c>
      <c r="X311" s="223">
        <f>ToxData!BX311</f>
        <v>1</v>
      </c>
      <c r="Y311" s="223">
        <f>ToxData!BY311</f>
        <v>1</v>
      </c>
    </row>
    <row r="312" spans="1:25" hidden="1">
      <c r="A312" t="str">
        <f>IF(ISBLANK(ToxData!B312),"",ToxData!B312)</f>
        <v>70-25-7</v>
      </c>
      <c r="B312" s="211" t="str">
        <f>IF(ISBLANK(ToxData!C312),"",ToxData!C312)</f>
        <v>n-Methyl-n-nitro-n-nitrosoguanidine</v>
      </c>
      <c r="E312" s="218" t="str">
        <f>IF(AND(ISNUMBER(ToxData!$BD312),$U312="N"),ToxData!$BD312/$V312,IF(ISNUMBER(ToxData!$BD312),ToxData!$BD312/ELAFr/$V312,"--"))</f>
        <v>--</v>
      </c>
      <c r="F312" s="209" t="str">
        <f t="shared" si="28"/>
        <v>--</v>
      </c>
      <c r="G312" s="194" t="str">
        <f>IF(ISNUMBER(ToxData!BH312),(ToxData!BH312/$X312),"--")</f>
        <v>--</v>
      </c>
      <c r="H312" s="219" t="str">
        <f t="shared" si="29"/>
        <v>--</v>
      </c>
      <c r="I312" s="209" t="str">
        <f>IF(AND(ISNUMBER(ToxData!$BD312),$U312="N"),ToxData!$BD312*childNRAFc/$W312,IF(ISNUMBER(ToxData!$BD312),ToxData!$BD312*childNRAFc/ELAFnr/$W312,"--"))</f>
        <v>--</v>
      </c>
      <c r="J312" s="209" t="str">
        <f t="shared" si="30"/>
        <v>--</v>
      </c>
      <c r="K312" s="194" t="str">
        <f>IF(ISNUMBER(ToxData!BH312),(ToxData!BH312/$Y312*childNRAFnc),"--")</f>
        <v>--</v>
      </c>
      <c r="L312" s="219" t="str">
        <f t="shared" si="31"/>
        <v>--</v>
      </c>
      <c r="M312" s="209" t="str">
        <f>IF(ISNUMBER(ToxData!$BD312),ToxData!$BD312*workNRAFc/$W312,"--")</f>
        <v>--</v>
      </c>
      <c r="N312" s="209" t="str">
        <f t="shared" si="32"/>
        <v>--</v>
      </c>
      <c r="O312" s="194" t="str">
        <f>IF(ISNUMBER(ToxData!BH312),(ToxData!BH312*workNRAFnc/Y312),"--")</f>
        <v>--</v>
      </c>
      <c r="P312" s="219" t="str">
        <f t="shared" si="33"/>
        <v>--</v>
      </c>
      <c r="Q312" s="262" t="str">
        <f>IF(ISNUMBER('TRV Table 3'!K312),('TRV Table 3'!K312),"--")</f>
        <v>--</v>
      </c>
      <c r="R312" s="263" t="str">
        <f t="shared" si="34"/>
        <v>--</v>
      </c>
      <c r="S312" s="220" t="str">
        <f>IF(ISBLANK(ToxData!AY312),"",ToxData!AY312)</f>
        <v/>
      </c>
      <c r="T312" s="220" t="str">
        <f>IF(ISBLANK(ToxData!AZ312),"",ToxData!AZ312)</f>
        <v/>
      </c>
      <c r="U312" s="223" t="str">
        <f>IF(ToxData!BQ312="","N","Y")</f>
        <v>N</v>
      </c>
      <c r="V312" s="223">
        <f>ToxData!BV312</f>
        <v>1</v>
      </c>
      <c r="W312" s="223">
        <f>ToxData!BW312</f>
        <v>1</v>
      </c>
      <c r="X312" s="223">
        <f>ToxData!BX312</f>
        <v>1</v>
      </c>
      <c r="Y312" s="223">
        <f>ToxData!BY312</f>
        <v>1</v>
      </c>
    </row>
    <row r="313" spans="1:25" hidden="1">
      <c r="A313" t="str">
        <f>IF(ISBLANK(ToxData!B313),"",ToxData!B313)</f>
        <v>832-69-9</v>
      </c>
      <c r="B313" s="211" t="str">
        <f>IF(ISBLANK(ToxData!C313),"",ToxData!C313)</f>
        <v>Methylphenanthrene, 1-</v>
      </c>
      <c r="E313" s="218" t="str">
        <f>IF(AND(ISNUMBER(ToxData!$BD313),$U313="N"),ToxData!$BD313/$V313,IF(ISNUMBER(ToxData!$BD313),ToxData!$BD313/ELAFr/$V313,"--"))</f>
        <v>--</v>
      </c>
      <c r="F313" s="209" t="str">
        <f t="shared" si="28"/>
        <v>--</v>
      </c>
      <c r="G313" s="194" t="str">
        <f>IF(ISNUMBER(ToxData!BH313),(ToxData!BH313/$X313),"--")</f>
        <v>--</v>
      </c>
      <c r="H313" s="219" t="str">
        <f t="shared" si="29"/>
        <v>--</v>
      </c>
      <c r="I313" s="209" t="str">
        <f>IF(AND(ISNUMBER(ToxData!$BD313),$U313="N"),ToxData!$BD313*childNRAFc/$W313,IF(ISNUMBER(ToxData!$BD313),ToxData!$BD313*childNRAFc/ELAFnr/$W313,"--"))</f>
        <v>--</v>
      </c>
      <c r="J313" s="209" t="str">
        <f t="shared" si="30"/>
        <v>--</v>
      </c>
      <c r="K313" s="194" t="str">
        <f>IF(ISNUMBER(ToxData!BH313),(ToxData!BH313/$Y313*childNRAFnc),"--")</f>
        <v>--</v>
      </c>
      <c r="L313" s="219" t="str">
        <f t="shared" si="31"/>
        <v>--</v>
      </c>
      <c r="M313" s="209" t="str">
        <f>IF(ISNUMBER(ToxData!$BD313),ToxData!$BD313*workNRAFc/$W313,"--")</f>
        <v>--</v>
      </c>
      <c r="N313" s="209" t="str">
        <f t="shared" si="32"/>
        <v>--</v>
      </c>
      <c r="O313" s="194" t="str">
        <f>IF(ISNUMBER(ToxData!BH313),(ToxData!BH313*workNRAFnc/Y313),"--")</f>
        <v>--</v>
      </c>
      <c r="P313" s="219" t="str">
        <f t="shared" si="33"/>
        <v>--</v>
      </c>
      <c r="Q313" s="262" t="str">
        <f>IF(ISNUMBER('TRV Table 3'!K313),('TRV Table 3'!K313),"--")</f>
        <v>--</v>
      </c>
      <c r="R313" s="263" t="str">
        <f t="shared" si="34"/>
        <v>--</v>
      </c>
      <c r="S313" s="220" t="str">
        <f>IF(ISBLANK(ToxData!AY313),"",ToxData!AY313)</f>
        <v/>
      </c>
      <c r="T313" s="220" t="str">
        <f>IF(ISBLANK(ToxData!AZ313),"",ToxData!AZ313)</f>
        <v/>
      </c>
      <c r="U313" s="223" t="str">
        <f>IF(ToxData!BQ313="","N","Y")</f>
        <v>N</v>
      </c>
      <c r="V313" s="223">
        <f>ToxData!BV313</f>
        <v>1</v>
      </c>
      <c r="W313" s="223">
        <f>ToxData!BW313</f>
        <v>1</v>
      </c>
      <c r="X313" s="223">
        <f>ToxData!BX313</f>
        <v>1</v>
      </c>
      <c r="Y313" s="223">
        <f>ToxData!BY313</f>
        <v>1</v>
      </c>
    </row>
    <row r="314" spans="1:25" hidden="1">
      <c r="A314" t="str">
        <f>IF(ISBLANK(ToxData!B314),"",ToxData!B314)</f>
        <v>2381-21-7</v>
      </c>
      <c r="B314" s="211" t="str">
        <f>IF(ISBLANK(ToxData!C314),"",ToxData!C314)</f>
        <v>Methylpyrene, 1-</v>
      </c>
      <c r="E314" s="218" t="str">
        <f>IF(AND(ISNUMBER(ToxData!$BD314),$U314="N"),ToxData!$BD314/$V314,IF(ISNUMBER(ToxData!$BD314),ToxData!$BD314/ELAFr/$V314,"--"))</f>
        <v>--</v>
      </c>
      <c r="F314" s="209" t="str">
        <f t="shared" si="28"/>
        <v>--</v>
      </c>
      <c r="G314" s="194" t="str">
        <f>IF(ISNUMBER(ToxData!BH314),(ToxData!BH314/$X314),"--")</f>
        <v>--</v>
      </c>
      <c r="H314" s="219" t="str">
        <f t="shared" si="29"/>
        <v>--</v>
      </c>
      <c r="I314" s="209" t="str">
        <f>IF(AND(ISNUMBER(ToxData!$BD314),$U314="N"),ToxData!$BD314*childNRAFc/$W314,IF(ISNUMBER(ToxData!$BD314),ToxData!$BD314*childNRAFc/ELAFnr/$W314,"--"))</f>
        <v>--</v>
      </c>
      <c r="J314" s="209" t="str">
        <f t="shared" si="30"/>
        <v>--</v>
      </c>
      <c r="K314" s="194" t="str">
        <f>IF(ISNUMBER(ToxData!BH314),(ToxData!BH314/$Y314*childNRAFnc),"--")</f>
        <v>--</v>
      </c>
      <c r="L314" s="219" t="str">
        <f t="shared" si="31"/>
        <v>--</v>
      </c>
      <c r="M314" s="209" t="str">
        <f>IF(ISNUMBER(ToxData!$BD314),ToxData!$BD314*workNRAFc/$W314,"--")</f>
        <v>--</v>
      </c>
      <c r="N314" s="209" t="str">
        <f t="shared" si="32"/>
        <v>--</v>
      </c>
      <c r="O314" s="194" t="str">
        <f>IF(ISNUMBER(ToxData!BH314),(ToxData!BH314*workNRAFnc/Y314),"--")</f>
        <v>--</v>
      </c>
      <c r="P314" s="219" t="str">
        <f t="shared" si="33"/>
        <v>--</v>
      </c>
      <c r="Q314" s="262" t="str">
        <f>IF(ISNUMBER('TRV Table 3'!K314),('TRV Table 3'!K314),"--")</f>
        <v>--</v>
      </c>
      <c r="R314" s="263" t="str">
        <f t="shared" si="34"/>
        <v>--</v>
      </c>
      <c r="S314" s="220" t="str">
        <f>IF(ISBLANK(ToxData!AY314),"",ToxData!AY314)</f>
        <v/>
      </c>
      <c r="T314" s="220" t="str">
        <f>IF(ISBLANK(ToxData!AZ314),"",ToxData!AZ314)</f>
        <v/>
      </c>
      <c r="U314" s="223" t="str">
        <f>IF(ToxData!BQ314="","N","Y")</f>
        <v>N</v>
      </c>
      <c r="V314" s="223">
        <f>ToxData!BV314</f>
        <v>1</v>
      </c>
      <c r="W314" s="223">
        <f>ToxData!BW314</f>
        <v>1</v>
      </c>
      <c r="X314" s="223">
        <f>ToxData!BX314</f>
        <v>1</v>
      </c>
      <c r="Y314" s="223">
        <f>ToxData!BY314</f>
        <v>1</v>
      </c>
    </row>
    <row r="315" spans="1:25" hidden="1">
      <c r="A315" t="str">
        <f>IF(ISBLANK(ToxData!B315),"",ToxData!B315)</f>
        <v>109-06-8</v>
      </c>
      <c r="B315" s="211" t="str">
        <f>IF(ISBLANK(ToxData!C315),"",ToxData!C315)</f>
        <v>2-Methylpyridine</v>
      </c>
      <c r="E315" s="218" t="str">
        <f>IF(AND(ISNUMBER(ToxData!$BD315),$U315="N"),ToxData!$BD315/$V315,IF(ISNUMBER(ToxData!$BD315),ToxData!$BD315/ELAFr/$V315,"--"))</f>
        <v>--</v>
      </c>
      <c r="F315" s="209" t="str">
        <f t="shared" si="28"/>
        <v>--</v>
      </c>
      <c r="G315" s="194" t="str">
        <f>IF(ISNUMBER(ToxData!BH315),(ToxData!BH315/$X315),"--")</f>
        <v>--</v>
      </c>
      <c r="H315" s="219" t="str">
        <f t="shared" si="29"/>
        <v>--</v>
      </c>
      <c r="I315" s="209" t="str">
        <f>IF(AND(ISNUMBER(ToxData!$BD315),$U315="N"),ToxData!$BD315*childNRAFc/$W315,IF(ISNUMBER(ToxData!$BD315),ToxData!$BD315*childNRAFc/ELAFnr/$W315,"--"))</f>
        <v>--</v>
      </c>
      <c r="J315" s="209" t="str">
        <f t="shared" si="30"/>
        <v>--</v>
      </c>
      <c r="K315" s="194" t="str">
        <f>IF(ISNUMBER(ToxData!BH315),(ToxData!BH315/$Y315*childNRAFnc),"--")</f>
        <v>--</v>
      </c>
      <c r="L315" s="219" t="str">
        <f t="shared" si="31"/>
        <v>--</v>
      </c>
      <c r="M315" s="209" t="str">
        <f>IF(ISNUMBER(ToxData!$BD315),ToxData!$BD315*workNRAFc/$W315,"--")</f>
        <v>--</v>
      </c>
      <c r="N315" s="209" t="str">
        <f t="shared" si="32"/>
        <v>--</v>
      </c>
      <c r="O315" s="194" t="str">
        <f>IF(ISNUMBER(ToxData!BH315),(ToxData!BH315*workNRAFnc/Y315),"--")</f>
        <v>--</v>
      </c>
      <c r="P315" s="219" t="str">
        <f t="shared" si="33"/>
        <v>--</v>
      </c>
      <c r="Q315" s="262" t="str">
        <f>IF(ISNUMBER('TRV Table 3'!K315),('TRV Table 3'!K315),"--")</f>
        <v>--</v>
      </c>
      <c r="R315" s="263" t="str">
        <f t="shared" si="34"/>
        <v>--</v>
      </c>
      <c r="S315" s="220" t="str">
        <f>IF(ISBLANK(ToxData!AY315),"",ToxData!AY315)</f>
        <v/>
      </c>
      <c r="T315" s="220" t="str">
        <f>IF(ISBLANK(ToxData!AZ315),"",ToxData!AZ315)</f>
        <v/>
      </c>
      <c r="U315" s="223" t="str">
        <f>IF(ToxData!BQ315="","N","Y")</f>
        <v>N</v>
      </c>
      <c r="V315" s="223">
        <f>ToxData!BV315</f>
        <v>1</v>
      </c>
      <c r="W315" s="223">
        <f>ToxData!BW315</f>
        <v>1</v>
      </c>
      <c r="X315" s="223">
        <f>ToxData!BX315</f>
        <v>1</v>
      </c>
      <c r="Y315" s="223">
        <f>ToxData!BY315</f>
        <v>1</v>
      </c>
    </row>
    <row r="316" spans="1:25">
      <c r="A316" t="str">
        <f>IF(ISBLANK(ToxData!B316),"",ToxData!B316)</f>
        <v>1634-04-4</v>
      </c>
      <c r="B316" s="211" t="str">
        <f>IF(ISBLANK(ToxData!C316),"",ToxData!C316)</f>
        <v>Methyl tert-butyl ether</v>
      </c>
      <c r="D316" s="61" t="str">
        <f>IF(ToxData!D316="","--",ToxData!D316)</f>
        <v>HI3</v>
      </c>
      <c r="E316" s="218">
        <f>IF(AND(ISNUMBER(ToxData!$BD316),$U316="N"),ToxData!$BD316/$V316,IF(ISNUMBER(ToxData!$BD316),ToxData!$BD316/ELAFr/$V316,"--"))</f>
        <v>3.8461538461538458</v>
      </c>
      <c r="F316" s="209">
        <f t="shared" si="28"/>
        <v>3.8</v>
      </c>
      <c r="G316" s="194">
        <f>IF(ISNUMBER(ToxData!BH316),(ToxData!BH316/$X316),"--")</f>
        <v>8000</v>
      </c>
      <c r="H316" s="219">
        <f t="shared" si="29"/>
        <v>8000</v>
      </c>
      <c r="I316" s="209">
        <f>IF(AND(ISNUMBER(ToxData!$BD316),$U316="N"),ToxData!$BD316*childNRAFc/$W316,IF(ISNUMBER(ToxData!$BD316),ToxData!$BD316*childNRAFc/ELAFnr/$W316,"--"))</f>
        <v>99.999999999999986</v>
      </c>
      <c r="J316" s="209">
        <f t="shared" si="30"/>
        <v>100</v>
      </c>
      <c r="K316" s="194">
        <f>IF(ISNUMBER(ToxData!BH316),(ToxData!BH316/$Y316*childNRAFnc),"--")</f>
        <v>35200</v>
      </c>
      <c r="L316" s="219">
        <f t="shared" si="31"/>
        <v>35000</v>
      </c>
      <c r="M316" s="209">
        <f>IF(ISNUMBER(ToxData!$BD316),ToxData!$BD316*workNRAFc/$W316,"--")</f>
        <v>46.153846153846146</v>
      </c>
      <c r="N316" s="209">
        <f t="shared" si="32"/>
        <v>46</v>
      </c>
      <c r="O316" s="194">
        <f>IF(ISNUMBER(ToxData!BH316),(ToxData!BH316*workNRAFnc/Y316),"--")</f>
        <v>35200</v>
      </c>
      <c r="P316" s="219">
        <f t="shared" si="33"/>
        <v>35000</v>
      </c>
      <c r="Q316" s="262">
        <f>IF(ISNUMBER('TRV Table 3'!K316),('TRV Table 3'!K316),"--")</f>
        <v>8000</v>
      </c>
      <c r="R316" s="263">
        <f t="shared" si="34"/>
        <v>8000</v>
      </c>
      <c r="S316" s="220">
        <f>IF(ISBLANK(ToxData!AY316),"",ToxData!AY316)</f>
        <v>1</v>
      </c>
      <c r="T316" s="220">
        <f>IF(ISBLANK(ToxData!AZ316),"",ToxData!AZ316)</f>
        <v>1</v>
      </c>
      <c r="U316" s="223" t="str">
        <f>IF(ToxData!BQ316="","N","Y")</f>
        <v>N</v>
      </c>
      <c r="V316" s="223">
        <f>ToxData!BV316</f>
        <v>1</v>
      </c>
      <c r="W316" s="223">
        <f>ToxData!BW316</f>
        <v>1</v>
      </c>
      <c r="X316" s="223">
        <f>ToxData!BX316</f>
        <v>1</v>
      </c>
      <c r="Y316" s="223">
        <f>ToxData!BY316</f>
        <v>1</v>
      </c>
    </row>
    <row r="317" spans="1:25" hidden="1">
      <c r="A317" t="str">
        <f>IF(ISBLANK(ToxData!B317),"",ToxData!B317)</f>
        <v>56-04-2</v>
      </c>
      <c r="B317" s="211" t="str">
        <f>IF(ISBLANK(ToxData!C317),"",ToxData!C317)</f>
        <v>Methylthiouracil</v>
      </c>
      <c r="E317" s="218" t="str">
        <f>IF(AND(ISNUMBER(ToxData!$BD317),$U317="N"),ToxData!$BD317/$V317,IF(ISNUMBER(ToxData!$BD317),ToxData!$BD317/ELAFr/$V317,"--"))</f>
        <v>--</v>
      </c>
      <c r="F317" s="209" t="str">
        <f t="shared" si="28"/>
        <v>--</v>
      </c>
      <c r="G317" s="194" t="str">
        <f>IF(ISNUMBER(ToxData!BH317),(ToxData!BH317/$X317),"--")</f>
        <v>--</v>
      </c>
      <c r="H317" s="219" t="str">
        <f t="shared" si="29"/>
        <v>--</v>
      </c>
      <c r="I317" s="209" t="str">
        <f>IF(AND(ISNUMBER(ToxData!$BD317),$U317="N"),ToxData!$BD317*childNRAFc/$W317,IF(ISNUMBER(ToxData!$BD317),ToxData!$BD317*childNRAFc/ELAFnr/$W317,"--"))</f>
        <v>--</v>
      </c>
      <c r="J317" s="209" t="str">
        <f t="shared" si="30"/>
        <v>--</v>
      </c>
      <c r="K317" s="194" t="str">
        <f>IF(ISNUMBER(ToxData!BH317),(ToxData!BH317/$Y317*childNRAFnc),"--")</f>
        <v>--</v>
      </c>
      <c r="L317" s="219" t="str">
        <f t="shared" si="31"/>
        <v>--</v>
      </c>
      <c r="M317" s="209" t="str">
        <f>IF(ISNUMBER(ToxData!$BD317),ToxData!$BD317*workNRAFc/$W317,"--")</f>
        <v>--</v>
      </c>
      <c r="N317" s="209" t="str">
        <f t="shared" si="32"/>
        <v>--</v>
      </c>
      <c r="O317" s="194" t="str">
        <f>IF(ISNUMBER(ToxData!BH317),(ToxData!BH317*workNRAFnc/Y317),"--")</f>
        <v>--</v>
      </c>
      <c r="P317" s="219" t="str">
        <f t="shared" si="33"/>
        <v>--</v>
      </c>
      <c r="Q317" s="262" t="str">
        <f>IF(ISNUMBER('TRV Table 3'!K317),('TRV Table 3'!K317),"--")</f>
        <v>--</v>
      </c>
      <c r="R317" s="263" t="str">
        <f t="shared" si="34"/>
        <v>--</v>
      </c>
      <c r="S317" s="220" t="str">
        <f>IF(ISBLANK(ToxData!AY317),"",ToxData!AY317)</f>
        <v/>
      </c>
      <c r="T317" s="220" t="str">
        <f>IF(ISBLANK(ToxData!AZ317),"",ToxData!AZ317)</f>
        <v/>
      </c>
      <c r="U317" s="223" t="str">
        <f>IF(ToxData!BQ317="","N","Y")</f>
        <v>N</v>
      </c>
      <c r="V317" s="223">
        <f>ToxData!BV317</f>
        <v>1</v>
      </c>
      <c r="W317" s="223">
        <f>ToxData!BW317</f>
        <v>1</v>
      </c>
      <c r="X317" s="223">
        <f>ToxData!BX317</f>
        <v>1</v>
      </c>
      <c r="Y317" s="223">
        <f>ToxData!BY317</f>
        <v>1</v>
      </c>
    </row>
    <row r="318" spans="1:25">
      <c r="A318" t="str">
        <f>IF(ISBLANK(ToxData!B318),"",ToxData!B318)</f>
        <v>90-94-8</v>
      </c>
      <c r="B318" s="211" t="str">
        <f>IF(ISBLANK(ToxData!C318),"",ToxData!C318)</f>
        <v>Michler's ketone</v>
      </c>
      <c r="D318" s="61" t="str">
        <f>IF(ToxData!D318="","--",ToxData!D318)</f>
        <v>--</v>
      </c>
      <c r="E318" s="218">
        <f>IF(AND(ISNUMBER(ToxData!$BD318),$U318="N"),ToxData!$BD318/$V318,IF(ISNUMBER(ToxData!$BD318),ToxData!$BD318/ELAFr/$V318,"--"))</f>
        <v>4.0000000000000001E-3</v>
      </c>
      <c r="F318" s="209">
        <f t="shared" si="28"/>
        <v>4.0000000000000001E-3</v>
      </c>
      <c r="G318" s="194" t="str">
        <f>IF(ISNUMBER(ToxData!BH318),(ToxData!BH318/$X318),"--")</f>
        <v>--</v>
      </c>
      <c r="H318" s="219" t="str">
        <f t="shared" si="29"/>
        <v>--</v>
      </c>
      <c r="I318" s="209">
        <f>IF(AND(ISNUMBER(ToxData!$BD318),$U318="N"),ToxData!$BD318*childNRAFc/$W318,IF(ISNUMBER(ToxData!$BD318),ToxData!$BD318*childNRAFc/ELAFnr/$W318,"--"))</f>
        <v>0.10400000000000001</v>
      </c>
      <c r="J318" s="209">
        <f t="shared" si="30"/>
        <v>0.1</v>
      </c>
      <c r="K318" s="194" t="str">
        <f>IF(ISNUMBER(ToxData!BH318),(ToxData!BH318/$Y318*childNRAFnc),"--")</f>
        <v>--</v>
      </c>
      <c r="L318" s="219" t="str">
        <f t="shared" si="31"/>
        <v>--</v>
      </c>
      <c r="M318" s="209">
        <f>IF(ISNUMBER(ToxData!$BD318),ToxData!$BD318*workNRAFc/$W318,"--")</f>
        <v>4.8000000000000001E-2</v>
      </c>
      <c r="N318" s="209">
        <f t="shared" si="32"/>
        <v>4.8000000000000001E-2</v>
      </c>
      <c r="O318" s="194" t="str">
        <f>IF(ISNUMBER(ToxData!BH318),(ToxData!BH318*workNRAFnc/Y318),"--")</f>
        <v>--</v>
      </c>
      <c r="P318" s="219" t="str">
        <f t="shared" si="33"/>
        <v>--</v>
      </c>
      <c r="Q318" s="262" t="str">
        <f>IF(ISNUMBER('TRV Table 3'!K318),('TRV Table 3'!K318),"--")</f>
        <v>--</v>
      </c>
      <c r="R318" s="263" t="str">
        <f t="shared" si="34"/>
        <v>--</v>
      </c>
      <c r="S318" s="220">
        <f>IF(ISBLANK(ToxData!AY318),"",ToxData!AY318)</f>
        <v>1</v>
      </c>
      <c r="T318" s="220">
        <f>IF(ISBLANK(ToxData!AZ318),"",ToxData!AZ318)</f>
        <v>1</v>
      </c>
      <c r="U318" s="223" t="str">
        <f>IF(ToxData!BQ318="","N","Y")</f>
        <v>N</v>
      </c>
      <c r="V318" s="223">
        <f>ToxData!BV318</f>
        <v>1</v>
      </c>
      <c r="W318" s="223">
        <f>ToxData!BW318</f>
        <v>1</v>
      </c>
      <c r="X318" s="223">
        <f>ToxData!BX318</f>
        <v>1</v>
      </c>
      <c r="Y318" s="223">
        <f>ToxData!BY318</f>
        <v>1</v>
      </c>
    </row>
    <row r="319" spans="1:25" ht="86.4" hidden="1">
      <c r="A319">
        <f>IF(ISBLANK(ToxData!B319),"",ToxData!B319)</f>
        <v>349</v>
      </c>
      <c r="B319" s="211" t="str">
        <f>IF(ISBLANK(ToxData!C319),"",ToxData!C319)</f>
        <v>Mineral fiber emissions from facilities manufacturing or processing glass, rock, or slag fibers (or other mineral derived fibers) of average diameter 1 micrometer or less.</v>
      </c>
      <c r="E319" s="218" t="str">
        <f>IF(AND(ISNUMBER(ToxData!$BD319),$U319="N"),ToxData!$BD319/$V319,IF(ISNUMBER(ToxData!$BD319),ToxData!$BD319/ELAFr/$V319,"--"))</f>
        <v>--</v>
      </c>
      <c r="F319" s="209" t="str">
        <f t="shared" si="28"/>
        <v>--</v>
      </c>
      <c r="G319" s="194" t="str">
        <f>IF(ISNUMBER(ToxData!BH319),(ToxData!BH319/$X319),"--")</f>
        <v>--</v>
      </c>
      <c r="H319" s="219" t="str">
        <f t="shared" si="29"/>
        <v>--</v>
      </c>
      <c r="I319" s="209" t="str">
        <f>IF(AND(ISNUMBER(ToxData!$BD319),$U319="N"),ToxData!$BD319*childNRAFc/$W319,IF(ISNUMBER(ToxData!$BD319),ToxData!$BD319*childNRAFc/ELAFnr/$W319,"--"))</f>
        <v>--</v>
      </c>
      <c r="J319" s="209" t="str">
        <f t="shared" si="30"/>
        <v>--</v>
      </c>
      <c r="K319" s="194" t="str">
        <f>IF(ISNUMBER(ToxData!BH319),(ToxData!BH319/$Y319*childNRAFnc),"--")</f>
        <v>--</v>
      </c>
      <c r="L319" s="219" t="str">
        <f t="shared" si="31"/>
        <v>--</v>
      </c>
      <c r="M319" s="209" t="str">
        <f>IF(ISNUMBER(ToxData!$BD319),ToxData!$BD319*workNRAFc/$W319,"--")</f>
        <v>--</v>
      </c>
      <c r="N319" s="209" t="str">
        <f t="shared" si="32"/>
        <v>--</v>
      </c>
      <c r="O319" s="194" t="str">
        <f>IF(ISNUMBER(ToxData!BH319),(ToxData!BH319*workNRAFnc/Y319),"--")</f>
        <v>--</v>
      </c>
      <c r="P319" s="219" t="str">
        <f t="shared" si="33"/>
        <v>--</v>
      </c>
      <c r="Q319" s="262" t="str">
        <f>IF(ISNUMBER('TRV Table 3'!K319),('TRV Table 3'!K319),"--")</f>
        <v>--</v>
      </c>
      <c r="R319" s="263" t="str">
        <f t="shared" si="34"/>
        <v>--</v>
      </c>
      <c r="S319" s="220" t="str">
        <f>IF(ISBLANK(ToxData!AY319),"",ToxData!AY319)</f>
        <v/>
      </c>
      <c r="T319" s="220" t="str">
        <f>IF(ISBLANK(ToxData!AZ319),"",ToxData!AZ319)</f>
        <v/>
      </c>
      <c r="U319" s="223" t="str">
        <f>IF(ToxData!BQ319="","N","Y")</f>
        <v>N</v>
      </c>
      <c r="V319" s="223">
        <f>ToxData!BV319</f>
        <v>1</v>
      </c>
      <c r="W319" s="223">
        <f>ToxData!BW319</f>
        <v>1</v>
      </c>
      <c r="X319" s="223">
        <f>ToxData!BX319</f>
        <v>1</v>
      </c>
      <c r="Y319" s="223">
        <f>ToxData!BY319</f>
        <v>1</v>
      </c>
    </row>
    <row r="320" spans="1:25" ht="100.8" hidden="1">
      <c r="A320">
        <f>IF(ISBLANK(ToxData!B320),"",ToxData!B320)</f>
        <v>350</v>
      </c>
      <c r="B320" s="211" t="str">
        <f>IF(ISBLANK(ToxData!C320),"",ToxData!C320)</f>
        <v>Mineral fibers (fine mineral fibers which are man-made, and are airborne particles of a respirable size greater than 5 microns in length, less than or equal to 3.5 microns in diameter, with a length to diameter ratio of 3:1)</v>
      </c>
      <c r="E320" s="218" t="str">
        <f>IF(AND(ISNUMBER(ToxData!$BD320),$U320="N"),ToxData!$BD320/$V320,IF(ISNUMBER(ToxData!$BD320),ToxData!$BD320/ELAFr/$V320,"--"))</f>
        <v>--</v>
      </c>
      <c r="F320" s="209" t="str">
        <f t="shared" si="28"/>
        <v>--</v>
      </c>
      <c r="G320" s="194" t="str">
        <f>IF(ISNUMBER(ToxData!BH320),(ToxData!BH320/$X320),"--")</f>
        <v>--</v>
      </c>
      <c r="H320" s="219" t="str">
        <f t="shared" si="29"/>
        <v>--</v>
      </c>
      <c r="I320" s="209" t="str">
        <f>IF(AND(ISNUMBER(ToxData!$BD320),$U320="N"),ToxData!$BD320*childNRAFc/$W320,IF(ISNUMBER(ToxData!$BD320),ToxData!$BD320*childNRAFc/ELAFnr/$W320,"--"))</f>
        <v>--</v>
      </c>
      <c r="J320" s="209" t="str">
        <f t="shared" si="30"/>
        <v>--</v>
      </c>
      <c r="K320" s="194" t="str">
        <f>IF(ISNUMBER(ToxData!BH320),(ToxData!BH320/$Y320*childNRAFnc),"--")</f>
        <v>--</v>
      </c>
      <c r="L320" s="219" t="str">
        <f t="shared" si="31"/>
        <v>--</v>
      </c>
      <c r="M320" s="209" t="str">
        <f>IF(ISNUMBER(ToxData!$BD320),ToxData!$BD320*workNRAFc/$W320,"--")</f>
        <v>--</v>
      </c>
      <c r="N320" s="209" t="str">
        <f t="shared" si="32"/>
        <v>--</v>
      </c>
      <c r="O320" s="194" t="str">
        <f>IF(ISNUMBER(ToxData!BH320),(ToxData!BH320*workNRAFnc/Y320),"--")</f>
        <v>--</v>
      </c>
      <c r="P320" s="219" t="str">
        <f t="shared" si="33"/>
        <v>--</v>
      </c>
      <c r="Q320" s="262" t="str">
        <f>IF(ISNUMBER('TRV Table 3'!K320),('TRV Table 3'!K320),"--")</f>
        <v>--</v>
      </c>
      <c r="R320" s="263" t="str">
        <f t="shared" si="34"/>
        <v>--</v>
      </c>
      <c r="S320" s="220" t="str">
        <f>IF(ISBLANK(ToxData!AY320),"",ToxData!AY320)</f>
        <v/>
      </c>
      <c r="T320" s="220" t="str">
        <f>IF(ISBLANK(ToxData!AZ320),"",ToxData!AZ320)</f>
        <v/>
      </c>
      <c r="U320" s="223" t="str">
        <f>IF(ToxData!BQ320="","N","Y")</f>
        <v>N</v>
      </c>
      <c r="V320" s="223">
        <f>ToxData!BV320</f>
        <v>1</v>
      </c>
      <c r="W320" s="223">
        <f>ToxData!BW320</f>
        <v>1</v>
      </c>
      <c r="X320" s="223">
        <f>ToxData!BX320</f>
        <v>1</v>
      </c>
      <c r="Y320" s="223">
        <f>ToxData!BY320</f>
        <v>1</v>
      </c>
    </row>
    <row r="321" spans="1:25" hidden="1">
      <c r="A321" t="str">
        <f>IF(ISBLANK(ToxData!B321),"",ToxData!B321)</f>
        <v>2385-85-5</v>
      </c>
      <c r="B321" s="211" t="str">
        <f>IF(ISBLANK(ToxData!C321),"",ToxData!C321)</f>
        <v>Mirex</v>
      </c>
      <c r="E321" s="218" t="str">
        <f>IF(AND(ISNUMBER(ToxData!$BD321),$U321="N"),ToxData!$BD321/$V321,IF(ISNUMBER(ToxData!$BD321),ToxData!$BD321/ELAFr/$V321,"--"))</f>
        <v>--</v>
      </c>
      <c r="F321" s="209" t="str">
        <f t="shared" si="28"/>
        <v>--</v>
      </c>
      <c r="G321" s="194" t="str">
        <f>IF(ISNUMBER(ToxData!BH321),(ToxData!BH321/$X321),"--")</f>
        <v>--</v>
      </c>
      <c r="H321" s="219" t="str">
        <f t="shared" si="29"/>
        <v>--</v>
      </c>
      <c r="I321" s="209" t="str">
        <f>IF(AND(ISNUMBER(ToxData!$BD321),$U321="N"),ToxData!$BD321*childNRAFc/$W321,IF(ISNUMBER(ToxData!$BD321),ToxData!$BD321*childNRAFc/ELAFnr/$W321,"--"))</f>
        <v>--</v>
      </c>
      <c r="J321" s="209" t="str">
        <f t="shared" si="30"/>
        <v>--</v>
      </c>
      <c r="K321" s="194" t="str">
        <f>IF(ISNUMBER(ToxData!BH321),(ToxData!BH321/$Y321*childNRAFnc),"--")</f>
        <v>--</v>
      </c>
      <c r="L321" s="219" t="str">
        <f t="shared" si="31"/>
        <v>--</v>
      </c>
      <c r="M321" s="209" t="str">
        <f>IF(ISNUMBER(ToxData!$BD321),ToxData!$BD321*workNRAFc/$W321,"--")</f>
        <v>--</v>
      </c>
      <c r="N321" s="209" t="str">
        <f t="shared" si="32"/>
        <v>--</v>
      </c>
      <c r="O321" s="194" t="str">
        <f>IF(ISNUMBER(ToxData!BH321),(ToxData!BH321*workNRAFnc/Y321),"--")</f>
        <v>--</v>
      </c>
      <c r="P321" s="219" t="str">
        <f t="shared" si="33"/>
        <v>--</v>
      </c>
      <c r="Q321" s="262" t="str">
        <f>IF(ISNUMBER('TRV Table 3'!K321),('TRV Table 3'!K321),"--")</f>
        <v>--</v>
      </c>
      <c r="R321" s="263" t="str">
        <f t="shared" si="34"/>
        <v>--</v>
      </c>
      <c r="S321" s="220" t="str">
        <f>IF(ISBLANK(ToxData!AY321),"",ToxData!AY321)</f>
        <v/>
      </c>
      <c r="T321" s="220" t="str">
        <f>IF(ISBLANK(ToxData!AZ321),"",ToxData!AZ321)</f>
        <v/>
      </c>
      <c r="U321" s="223" t="str">
        <f>IF(ToxData!BQ321="","N","Y")</f>
        <v>N</v>
      </c>
      <c r="V321" s="223">
        <f>ToxData!BV321</f>
        <v>1</v>
      </c>
      <c r="W321" s="223">
        <f>ToxData!BW321</f>
        <v>1</v>
      </c>
      <c r="X321" s="223">
        <f>ToxData!BX321</f>
        <v>1</v>
      </c>
      <c r="Y321" s="223">
        <f>ToxData!BY321</f>
        <v>1</v>
      </c>
    </row>
    <row r="322" spans="1:25" hidden="1">
      <c r="A322" t="str">
        <f>IF(ISBLANK(ToxData!B322),"",ToxData!B322)</f>
        <v>50-07-7</v>
      </c>
      <c r="B322" s="211" t="str">
        <f>IF(ISBLANK(ToxData!C322),"",ToxData!C322)</f>
        <v>Mitomycin C</v>
      </c>
      <c r="E322" s="218" t="str">
        <f>IF(AND(ISNUMBER(ToxData!$BD322),$U322="N"),ToxData!$BD322/$V322,IF(ISNUMBER(ToxData!$BD322),ToxData!$BD322/ELAFr/$V322,"--"))</f>
        <v>--</v>
      </c>
      <c r="F322" s="209" t="str">
        <f t="shared" si="28"/>
        <v>--</v>
      </c>
      <c r="G322" s="194" t="str">
        <f>IF(ISNUMBER(ToxData!BH322),(ToxData!BH322/$X322),"--")</f>
        <v>--</v>
      </c>
      <c r="H322" s="219" t="str">
        <f t="shared" si="29"/>
        <v>--</v>
      </c>
      <c r="I322" s="209" t="str">
        <f>IF(AND(ISNUMBER(ToxData!$BD322),$U322="N"),ToxData!$BD322*childNRAFc/$W322,IF(ISNUMBER(ToxData!$BD322),ToxData!$BD322*childNRAFc/ELAFnr/$W322,"--"))</f>
        <v>--</v>
      </c>
      <c r="J322" s="209" t="str">
        <f t="shared" si="30"/>
        <v>--</v>
      </c>
      <c r="K322" s="194" t="str">
        <f>IF(ISNUMBER(ToxData!BH322),(ToxData!BH322/$Y322*childNRAFnc),"--")</f>
        <v>--</v>
      </c>
      <c r="L322" s="219" t="str">
        <f t="shared" si="31"/>
        <v>--</v>
      </c>
      <c r="M322" s="209" t="str">
        <f>IF(ISNUMBER(ToxData!$BD322),ToxData!$BD322*workNRAFc/$W322,"--")</f>
        <v>--</v>
      </c>
      <c r="N322" s="209" t="str">
        <f t="shared" si="32"/>
        <v>--</v>
      </c>
      <c r="O322" s="194" t="str">
        <f>IF(ISNUMBER(ToxData!BH322),(ToxData!BH322*workNRAFnc/Y322),"--")</f>
        <v>--</v>
      </c>
      <c r="P322" s="219" t="str">
        <f t="shared" si="33"/>
        <v>--</v>
      </c>
      <c r="Q322" s="262" t="str">
        <f>IF(ISNUMBER('TRV Table 3'!K322),('TRV Table 3'!K322),"--")</f>
        <v>--</v>
      </c>
      <c r="R322" s="263" t="str">
        <f t="shared" si="34"/>
        <v>--</v>
      </c>
      <c r="S322" s="220" t="str">
        <f>IF(ISBLANK(ToxData!AY322),"",ToxData!AY322)</f>
        <v/>
      </c>
      <c r="T322" s="220" t="str">
        <f>IF(ISBLANK(ToxData!AZ322),"",ToxData!AZ322)</f>
        <v/>
      </c>
      <c r="U322" s="223" t="str">
        <f>IF(ToxData!BQ322="","N","Y")</f>
        <v>N</v>
      </c>
      <c r="V322" s="223">
        <f>ToxData!BV322</f>
        <v>1</v>
      </c>
      <c r="W322" s="223">
        <f>ToxData!BW322</f>
        <v>1</v>
      </c>
      <c r="X322" s="223">
        <f>ToxData!BX322</f>
        <v>1</v>
      </c>
      <c r="Y322" s="223">
        <f>ToxData!BY322</f>
        <v>1</v>
      </c>
    </row>
    <row r="323" spans="1:25" hidden="1">
      <c r="A323" t="str">
        <f>IF(ISBLANK(ToxData!B323),"",ToxData!B323)</f>
        <v>1313-27-5</v>
      </c>
      <c r="B323" s="211" t="str">
        <f>IF(ISBLANK(ToxData!C323),"",ToxData!C323)</f>
        <v>Molybdenum trioxide</v>
      </c>
      <c r="E323" s="218" t="str">
        <f>IF(AND(ISNUMBER(ToxData!$BD323),$U323="N"),ToxData!$BD323/$V323,IF(ISNUMBER(ToxData!$BD323),ToxData!$BD323/ELAFr/$V323,"--"))</f>
        <v>--</v>
      </c>
      <c r="F323" s="209" t="str">
        <f t="shared" si="28"/>
        <v>--</v>
      </c>
      <c r="G323" s="194" t="str">
        <f>IF(ISNUMBER(ToxData!BH323),(ToxData!BH323/$X323),"--")</f>
        <v>--</v>
      </c>
      <c r="H323" s="219" t="str">
        <f t="shared" si="29"/>
        <v>--</v>
      </c>
      <c r="I323" s="209" t="str">
        <f>IF(AND(ISNUMBER(ToxData!$BD323),$U323="N"),ToxData!$BD323*childNRAFc/$W323,IF(ISNUMBER(ToxData!$BD323),ToxData!$BD323*childNRAFc/ELAFnr/$W323,"--"))</f>
        <v>--</v>
      </c>
      <c r="J323" s="209" t="str">
        <f t="shared" si="30"/>
        <v>--</v>
      </c>
      <c r="K323" s="194" t="str">
        <f>IF(ISNUMBER(ToxData!BH323),(ToxData!BH323/$Y323*childNRAFnc),"--")</f>
        <v>--</v>
      </c>
      <c r="L323" s="219" t="str">
        <f t="shared" si="31"/>
        <v>--</v>
      </c>
      <c r="M323" s="209" t="str">
        <f>IF(ISNUMBER(ToxData!$BD323),ToxData!$BD323*workNRAFc/$W323,"--")</f>
        <v>--</v>
      </c>
      <c r="N323" s="209" t="str">
        <f t="shared" si="32"/>
        <v>--</v>
      </c>
      <c r="O323" s="194" t="str">
        <f>IF(ISNUMBER(ToxData!BH323),(ToxData!BH323*workNRAFnc/Y323),"--")</f>
        <v>--</v>
      </c>
      <c r="P323" s="219" t="str">
        <f t="shared" si="33"/>
        <v>--</v>
      </c>
      <c r="Q323" s="262" t="str">
        <f>IF(ISNUMBER('TRV Table 3'!K323),('TRV Table 3'!K323),"--")</f>
        <v>--</v>
      </c>
      <c r="R323" s="263" t="str">
        <f t="shared" si="34"/>
        <v>--</v>
      </c>
      <c r="S323" s="220" t="str">
        <f>IF(ISBLANK(ToxData!AY323),"",ToxData!AY323)</f>
        <v/>
      </c>
      <c r="T323" s="220" t="str">
        <f>IF(ISBLANK(ToxData!AZ323),"",ToxData!AZ323)</f>
        <v/>
      </c>
      <c r="U323" s="223" t="str">
        <f>IF(ToxData!BQ323="","N","Y")</f>
        <v>N</v>
      </c>
      <c r="V323" s="223">
        <f>ToxData!BV323</f>
        <v>1</v>
      </c>
      <c r="W323" s="223">
        <f>ToxData!BW323</f>
        <v>1</v>
      </c>
      <c r="X323" s="223">
        <f>ToxData!BX323</f>
        <v>1</v>
      </c>
      <c r="Y323" s="223">
        <f>ToxData!BY323</f>
        <v>1</v>
      </c>
    </row>
    <row r="324" spans="1:25" hidden="1">
      <c r="A324" t="str">
        <f>IF(ISBLANK(ToxData!B324),"",ToxData!B324)</f>
        <v>315-22-0</v>
      </c>
      <c r="B324" s="211" t="str">
        <f>IF(ISBLANK(ToxData!C324),"",ToxData!C324)</f>
        <v>Monocrotaline</v>
      </c>
      <c r="E324" s="218" t="str">
        <f>IF(AND(ISNUMBER(ToxData!$BD324),$U324="N"),ToxData!$BD324/$V324,IF(ISNUMBER(ToxData!$BD324),ToxData!$BD324/ELAFr/$V324,"--"))</f>
        <v>--</v>
      </c>
      <c r="F324" s="209" t="str">
        <f t="shared" si="28"/>
        <v>--</v>
      </c>
      <c r="G324" s="194" t="str">
        <f>IF(ISNUMBER(ToxData!BH324),(ToxData!BH324/$X324),"--")</f>
        <v>--</v>
      </c>
      <c r="H324" s="219" t="str">
        <f t="shared" si="29"/>
        <v>--</v>
      </c>
      <c r="I324" s="209" t="str">
        <f>IF(AND(ISNUMBER(ToxData!$BD324),$U324="N"),ToxData!$BD324*childNRAFc/$W324,IF(ISNUMBER(ToxData!$BD324),ToxData!$BD324*childNRAFc/ELAFnr/$W324,"--"))</f>
        <v>--</v>
      </c>
      <c r="J324" s="209" t="str">
        <f t="shared" si="30"/>
        <v>--</v>
      </c>
      <c r="K324" s="194" t="str">
        <f>IF(ISNUMBER(ToxData!BH324),(ToxData!BH324/$Y324*childNRAFnc),"--")</f>
        <v>--</v>
      </c>
      <c r="L324" s="219" t="str">
        <f t="shared" si="31"/>
        <v>--</v>
      </c>
      <c r="M324" s="209" t="str">
        <f>IF(ISNUMBER(ToxData!$BD324),ToxData!$BD324*workNRAFc/$W324,"--")</f>
        <v>--</v>
      </c>
      <c r="N324" s="209" t="str">
        <f t="shared" si="32"/>
        <v>--</v>
      </c>
      <c r="O324" s="194" t="str">
        <f>IF(ISNUMBER(ToxData!BH324),(ToxData!BH324*workNRAFnc/Y324),"--")</f>
        <v>--</v>
      </c>
      <c r="P324" s="219" t="str">
        <f t="shared" si="33"/>
        <v>--</v>
      </c>
      <c r="Q324" s="262" t="str">
        <f>IF(ISNUMBER('TRV Table 3'!K324),('TRV Table 3'!K324),"--")</f>
        <v>--</v>
      </c>
      <c r="R324" s="263" t="str">
        <f t="shared" si="34"/>
        <v>--</v>
      </c>
      <c r="S324" s="220" t="str">
        <f>IF(ISBLANK(ToxData!AY324),"",ToxData!AY324)</f>
        <v/>
      </c>
      <c r="T324" s="220" t="str">
        <f>IF(ISBLANK(ToxData!AZ324),"",ToxData!AZ324)</f>
        <v/>
      </c>
      <c r="U324" s="223" t="str">
        <f>IF(ToxData!BQ324="","N","Y")</f>
        <v>N</v>
      </c>
      <c r="V324" s="223">
        <f>ToxData!BV324</f>
        <v>1</v>
      </c>
      <c r="W324" s="223">
        <f>ToxData!BW324</f>
        <v>1</v>
      </c>
      <c r="X324" s="223">
        <f>ToxData!BX324</f>
        <v>1</v>
      </c>
      <c r="Y324" s="223">
        <f>ToxData!BY324</f>
        <v>1</v>
      </c>
    </row>
    <row r="325" spans="1:25" hidden="1">
      <c r="A325" t="str">
        <f>IF(ISBLANK(ToxData!B325),"",ToxData!B325)</f>
        <v>91-59-8</v>
      </c>
      <c r="B325" s="211" t="str">
        <f>IF(ISBLANK(ToxData!C325),"",ToxData!C325)</f>
        <v>2-Naphthylamine</v>
      </c>
      <c r="E325" s="218" t="str">
        <f>IF(AND(ISNUMBER(ToxData!$BD325),$U325="N"),ToxData!$BD325/$V325,IF(ISNUMBER(ToxData!$BD325),ToxData!$BD325/ELAFr/$V325,"--"))</f>
        <v>--</v>
      </c>
      <c r="F325" s="209" t="str">
        <f t="shared" si="28"/>
        <v>--</v>
      </c>
      <c r="G325" s="194" t="str">
        <f>IF(ISNUMBER(ToxData!BH325),(ToxData!BH325/$X325),"--")</f>
        <v>--</v>
      </c>
      <c r="H325" s="219" t="str">
        <f t="shared" si="29"/>
        <v>--</v>
      </c>
      <c r="I325" s="209" t="str">
        <f>IF(AND(ISNUMBER(ToxData!$BD325),$U325="N"),ToxData!$BD325*childNRAFc/$W325,IF(ISNUMBER(ToxData!$BD325),ToxData!$BD325*childNRAFc/ELAFnr/$W325,"--"))</f>
        <v>--</v>
      </c>
      <c r="J325" s="209" t="str">
        <f t="shared" si="30"/>
        <v>--</v>
      </c>
      <c r="K325" s="194" t="str">
        <f>IF(ISNUMBER(ToxData!BH325),(ToxData!BH325/$Y325*childNRAFnc),"--")</f>
        <v>--</v>
      </c>
      <c r="L325" s="219" t="str">
        <f t="shared" si="31"/>
        <v>--</v>
      </c>
      <c r="M325" s="209" t="str">
        <f>IF(ISNUMBER(ToxData!$BD325),ToxData!$BD325*workNRAFc/$W325,"--")</f>
        <v>--</v>
      </c>
      <c r="N325" s="209" t="str">
        <f t="shared" si="32"/>
        <v>--</v>
      </c>
      <c r="O325" s="194" t="str">
        <f>IF(ISNUMBER(ToxData!BH325),(ToxData!BH325*workNRAFnc/Y325),"--")</f>
        <v>--</v>
      </c>
      <c r="P325" s="219" t="str">
        <f t="shared" si="33"/>
        <v>--</v>
      </c>
      <c r="Q325" s="262" t="str">
        <f>IF(ISNUMBER('TRV Table 3'!K325),('TRV Table 3'!K325),"--")</f>
        <v>--</v>
      </c>
      <c r="R325" s="263" t="str">
        <f t="shared" si="34"/>
        <v>--</v>
      </c>
      <c r="S325" s="220" t="str">
        <f>IF(ISBLANK(ToxData!AY325),"",ToxData!AY325)</f>
        <v/>
      </c>
      <c r="T325" s="220" t="str">
        <f>IF(ISBLANK(ToxData!AZ325),"",ToxData!AZ325)</f>
        <v/>
      </c>
      <c r="U325" s="223" t="str">
        <f>IF(ToxData!BQ325="","N","Y")</f>
        <v>N</v>
      </c>
      <c r="V325" s="223">
        <f>ToxData!BV325</f>
        <v>1</v>
      </c>
      <c r="W325" s="223">
        <f>ToxData!BW325</f>
        <v>1</v>
      </c>
      <c r="X325" s="223">
        <f>ToxData!BX325</f>
        <v>1</v>
      </c>
      <c r="Y325" s="223">
        <f>ToxData!BY325</f>
        <v>1</v>
      </c>
    </row>
    <row r="326" spans="1:25">
      <c r="A326" t="str">
        <f>IF(ISBLANK(ToxData!B326),"",ToxData!B326)</f>
        <v>91-20-3</v>
      </c>
      <c r="B326" s="211" t="str">
        <f>IF(ISBLANK(ToxData!C326),"",ToxData!C326)</f>
        <v>Naphthalene</v>
      </c>
      <c r="C326" s="61" t="s">
        <v>1147</v>
      </c>
      <c r="D326" s="61" t="str">
        <f>IF(ToxData!D326="","--",ToxData!D326)</f>
        <v>HI3</v>
      </c>
      <c r="E326" s="218">
        <f>IF(AND(ISNUMBER(ToxData!$BD326),$U326="N"),ToxData!$BD326/$V326,IF(ISNUMBER(ToxData!$BD326),ToxData!$BD326/ELAFr/$V326,"--"))</f>
        <v>2.9411764705882353E-2</v>
      </c>
      <c r="F326" s="209">
        <f t="shared" si="28"/>
        <v>2.9000000000000001E-2</v>
      </c>
      <c r="G326" s="194">
        <f>IF(ISNUMBER(ToxData!BH326),(ToxData!BH326/$X326),"--")</f>
        <v>3.7</v>
      </c>
      <c r="H326" s="219">
        <f t="shared" si="29"/>
        <v>3.7</v>
      </c>
      <c r="I326" s="209">
        <f>IF(AND(ISNUMBER(ToxData!$BD326),$U326="N"),ToxData!$BD326*childNRAFc/$W326,IF(ISNUMBER(ToxData!$BD326),ToxData!$BD326*childNRAFc/ELAFnr/$W326,"--"))</f>
        <v>0.76470588235294112</v>
      </c>
      <c r="J326" s="209">
        <f t="shared" si="30"/>
        <v>0.76</v>
      </c>
      <c r="K326" s="194">
        <f>IF(ISNUMBER(ToxData!BH326),(ToxData!BH326/$Y326*childNRAFnc),"--")</f>
        <v>16.28</v>
      </c>
      <c r="L326" s="219">
        <f t="shared" si="31"/>
        <v>16</v>
      </c>
      <c r="M326" s="209">
        <f>IF(ISNUMBER(ToxData!$BD326),ToxData!$BD326*workNRAFc/$W326,"--")</f>
        <v>0.3529411764705882</v>
      </c>
      <c r="N326" s="209">
        <f t="shared" si="32"/>
        <v>0.35</v>
      </c>
      <c r="O326" s="194">
        <f>IF(ISNUMBER(ToxData!BH326),(ToxData!BH326*workNRAFnc/Y326),"--")</f>
        <v>16.28</v>
      </c>
      <c r="P326" s="219">
        <f t="shared" si="33"/>
        <v>16</v>
      </c>
      <c r="Q326" s="262">
        <f>IF(ISNUMBER('TRV Table 3'!K326),('TRV Table 3'!K326),"--")</f>
        <v>200</v>
      </c>
      <c r="R326" s="263">
        <f t="shared" si="34"/>
        <v>200</v>
      </c>
      <c r="S326" s="220">
        <f>IF(ISBLANK(ToxData!AY326),"",ToxData!AY326)</f>
        <v>1</v>
      </c>
      <c r="T326" s="220">
        <f>IF(ISBLANK(ToxData!AZ326),"",ToxData!AZ326)</f>
        <v>1</v>
      </c>
      <c r="U326" s="223" t="str">
        <f>IF(ToxData!BQ326="","N","Y")</f>
        <v>N</v>
      </c>
      <c r="V326" s="223">
        <f>ToxData!BV326</f>
        <v>1</v>
      </c>
      <c r="W326" s="223">
        <f>ToxData!BW326</f>
        <v>1</v>
      </c>
      <c r="X326" s="223">
        <f>ToxData!BX326</f>
        <v>1</v>
      </c>
      <c r="Y326" s="223">
        <f>ToxData!BY326</f>
        <v>1</v>
      </c>
    </row>
    <row r="327" spans="1:25" hidden="1">
      <c r="A327" t="str">
        <f>IF(ISBLANK(ToxData!B327),"",ToxData!B327)</f>
        <v>7440-02-0</v>
      </c>
      <c r="B327" s="211" t="str">
        <f>IF(ISBLANK(ToxData!C327),"",ToxData!C327)</f>
        <v>Nickel and compounds</v>
      </c>
      <c r="C327" s="61" t="s">
        <v>1307</v>
      </c>
      <c r="E327" s="218">
        <f>IF(AND(ISNUMBER(ToxData!$BD327),$U327="N"),ToxData!$BD327/$V327,IF(ISNUMBER(ToxData!$BD327),ToxData!$BD327/ELAFr/$V327,"--"))</f>
        <v>3.8461538461538464E-3</v>
      </c>
      <c r="F327" s="209">
        <f t="shared" si="28"/>
        <v>3.8E-3</v>
      </c>
      <c r="G327" s="194">
        <f>IF(ISNUMBER(ToxData!BH327),(ToxData!BH327/$X327),"--")</f>
        <v>1.4E-2</v>
      </c>
      <c r="H327" s="219">
        <f t="shared" si="29"/>
        <v>1.4E-2</v>
      </c>
      <c r="I327" s="209">
        <f>IF(AND(ISNUMBER(ToxData!$BD327),$U327="N"),ToxData!$BD327*childNRAFc/$W327,IF(ISNUMBER(ToxData!$BD327),ToxData!$BD327*childNRAFc/ELAFnr/$W327,"--"))</f>
        <v>0.1</v>
      </c>
      <c r="J327" s="209">
        <f t="shared" si="30"/>
        <v>0.1</v>
      </c>
      <c r="K327" s="194">
        <f>IF(ISNUMBER(ToxData!BH327),(ToxData!BH327/$Y327*childNRAFnc),"--")</f>
        <v>6.1600000000000009E-2</v>
      </c>
      <c r="L327" s="219">
        <f t="shared" si="31"/>
        <v>6.2E-2</v>
      </c>
      <c r="M327" s="209">
        <f>IF(ISNUMBER(ToxData!$BD327),ToxData!$BD327*workNRAFc/$W327,"--")</f>
        <v>4.6153846153846156E-2</v>
      </c>
      <c r="N327" s="209">
        <f t="shared" si="32"/>
        <v>4.5999999999999999E-2</v>
      </c>
      <c r="O327" s="194">
        <f>IF(ISNUMBER(ToxData!BH327),(ToxData!BH327*workNRAFnc/Y327),"--")</f>
        <v>6.1600000000000009E-2</v>
      </c>
      <c r="P327" s="219">
        <f t="shared" si="33"/>
        <v>6.2E-2</v>
      </c>
      <c r="Q327" s="262">
        <f>IF(ISNUMBER('TRV Table 3'!K327),('TRV Table 3'!K327),"--")</f>
        <v>0.2</v>
      </c>
      <c r="R327" s="263">
        <f t="shared" si="34"/>
        <v>0.2</v>
      </c>
      <c r="S327" s="220">
        <f>IF(ISBLANK(ToxData!AY327),"",ToxData!AY327)</f>
        <v>1</v>
      </c>
      <c r="T327" s="220" t="str">
        <f>IF(ISBLANK(ToxData!AZ327),"",ToxData!AZ327)</f>
        <v/>
      </c>
      <c r="U327" s="223" t="str">
        <f>IF(ToxData!BQ327="","N","Y")</f>
        <v>N</v>
      </c>
      <c r="V327" s="223">
        <f>ToxData!BV327</f>
        <v>1</v>
      </c>
      <c r="W327" s="223">
        <f>ToxData!BW327</f>
        <v>1</v>
      </c>
      <c r="X327" s="223">
        <f>ToxData!BX327</f>
        <v>1</v>
      </c>
      <c r="Y327" s="223">
        <f>ToxData!BY327</f>
        <v>1</v>
      </c>
    </row>
    <row r="328" spans="1:25">
      <c r="A328">
        <f>IF(ISBLANK(ToxData!B328),"",ToxData!B328)</f>
        <v>365</v>
      </c>
      <c r="B328" s="211" t="str">
        <f>IF(ISBLANK(ToxData!C328),"",ToxData!C328)</f>
        <v>Nickel compounds, insoluble</v>
      </c>
      <c r="C328" s="61" t="s">
        <v>1307</v>
      </c>
      <c r="D328" s="61" t="str">
        <f>IF(ToxData!D328="","--",ToxData!D328)</f>
        <v>HI3</v>
      </c>
      <c r="E328" s="218">
        <f>IF(AND(ISNUMBER(ToxData!$BD328),$U328="N"),ToxData!$BD328/$V328,IF(ISNUMBER(ToxData!$BD328),ToxData!$BD328/ELAFr/$V328,"--"))</f>
        <v>3.8461538461538464E-3</v>
      </c>
      <c r="F328" s="209">
        <f t="shared" ref="F328:F391" si="35">IF(E328="--","--",ROUND(E328,2-(1+INT(LOG10(ABS(E328))))))</f>
        <v>3.8E-3</v>
      </c>
      <c r="G328" s="194">
        <f>IF(ISNUMBER(ToxData!BH328),(ToxData!BH328/$X328),"--")</f>
        <v>1.4E-2</v>
      </c>
      <c r="H328" s="219">
        <f t="shared" ref="H328:H391" si="36">IF(G328="--","--",ROUND(G328,2-(1+INT(LOG10(ABS(G328))))))</f>
        <v>1.4E-2</v>
      </c>
      <c r="I328" s="209">
        <f>IF(AND(ISNUMBER(ToxData!$BD328),$U328="N"),ToxData!$BD328*childNRAFc/$W328,IF(ISNUMBER(ToxData!$BD328),ToxData!$BD328*childNRAFc/ELAFnr/$W328,"--"))</f>
        <v>0.1</v>
      </c>
      <c r="J328" s="209">
        <f t="shared" ref="J328:J391" si="37">IF(I328="--","--",ROUND(I328,2-(1+INT(LOG10(ABS(I328))))))</f>
        <v>0.1</v>
      </c>
      <c r="K328" s="194">
        <f>IF(ISNUMBER(ToxData!BH328),(ToxData!BH328/$Y328*childNRAFnc),"--")</f>
        <v>6.1600000000000009E-2</v>
      </c>
      <c r="L328" s="219">
        <f t="shared" ref="L328:L391" si="38">IF(K328="--","--",ROUND(K328,2-(1+INT(LOG10(ABS(K328))))))</f>
        <v>6.2E-2</v>
      </c>
      <c r="M328" s="209">
        <f>IF(ISNUMBER(ToxData!$BD328),ToxData!$BD328*workNRAFc/$W328,"--")</f>
        <v>4.6153846153846156E-2</v>
      </c>
      <c r="N328" s="209">
        <f t="shared" ref="N328:N391" si="39">IF(M328="--","--",ROUND(M328,2-(1+INT(LOG10(ABS(M328))))))</f>
        <v>4.5999999999999999E-2</v>
      </c>
      <c r="O328" s="194">
        <f>IF(ISNUMBER(ToxData!BH328),(ToxData!BH328*workNRAFnc/Y328),"--")</f>
        <v>6.1600000000000009E-2</v>
      </c>
      <c r="P328" s="219">
        <f t="shared" ref="P328:P391" si="40">IF(O328="--","--",ROUND(O328,2-(1+INT(LOG10(ABS(O328))))))</f>
        <v>6.2E-2</v>
      </c>
      <c r="Q328" s="262">
        <f>IF(ISNUMBER('TRV Table 3'!K328),('TRV Table 3'!K328),"--")</f>
        <v>0.2</v>
      </c>
      <c r="R328" s="263">
        <f t="shared" ref="R328:R391" si="41">IF(Q328="--","--",ROUND(Q328,2-(1+INT(LOG10(ABS(Q328))))))</f>
        <v>0.2</v>
      </c>
      <c r="S328" s="220">
        <f>IF(ISBLANK(ToxData!AY328),"",ToxData!AY328)</f>
        <v>1</v>
      </c>
      <c r="T328" s="220">
        <f>IF(ISBLANK(ToxData!AZ328),"",ToxData!AZ328)</f>
        <v>1</v>
      </c>
      <c r="U328" s="223" t="str">
        <f>IF(ToxData!BQ328="","N","Y")</f>
        <v>N</v>
      </c>
      <c r="V328" s="223">
        <f>ToxData!BV328</f>
        <v>1</v>
      </c>
      <c r="W328" s="223">
        <f>ToxData!BW328</f>
        <v>1</v>
      </c>
      <c r="X328" s="223">
        <f>ToxData!BX328</f>
        <v>1</v>
      </c>
      <c r="Y328" s="223">
        <f>ToxData!BY328</f>
        <v>1</v>
      </c>
    </row>
    <row r="329" spans="1:25" hidden="1">
      <c r="A329" t="str">
        <f>IF(ISBLANK(ToxData!B329),"",ToxData!B329)</f>
        <v>7440-02-0</v>
      </c>
      <c r="B329" s="211" t="str">
        <f>IF(ISBLANK(ToxData!C329),"",ToxData!C329)</f>
        <v>Nickel metal</v>
      </c>
      <c r="E329" s="218">
        <f>IF(AND(ISNUMBER(ToxData!$BD329),$U329="N"),ToxData!$BD329/$V329,IF(ISNUMBER(ToxData!$BD329),ToxData!$BD329/ELAFr/$V329,"--"))</f>
        <v>4.0000000000000001E-3</v>
      </c>
      <c r="F329" s="209">
        <f t="shared" si="35"/>
        <v>4.0000000000000001E-3</v>
      </c>
      <c r="G329" s="194" t="str">
        <f>IF(ISNUMBER(ToxData!BH329),(ToxData!BH329/$X329),"--")</f>
        <v>--</v>
      </c>
      <c r="H329" s="219" t="str">
        <f t="shared" si="36"/>
        <v>--</v>
      </c>
      <c r="I329" s="209">
        <f>IF(AND(ISNUMBER(ToxData!$BD329),$U329="N"),ToxData!$BD329*childNRAFc/$W329,IF(ISNUMBER(ToxData!$BD329),ToxData!$BD329*childNRAFc/ELAFnr/$W329,"--"))</f>
        <v>0.10400000000000001</v>
      </c>
      <c r="J329" s="209">
        <f t="shared" si="37"/>
        <v>0.1</v>
      </c>
      <c r="K329" s="194" t="str">
        <f>IF(ISNUMBER(ToxData!BH329),(ToxData!BH329/$Y329*childNRAFnc),"--")</f>
        <v>--</v>
      </c>
      <c r="L329" s="219" t="str">
        <f t="shared" si="38"/>
        <v>--</v>
      </c>
      <c r="M329" s="209">
        <f>IF(ISNUMBER(ToxData!$BD329),ToxData!$BD329*workNRAFc/$W329,"--")</f>
        <v>4.8000000000000001E-2</v>
      </c>
      <c r="N329" s="209">
        <f t="shared" si="39"/>
        <v>4.8000000000000001E-2</v>
      </c>
      <c r="O329" s="194" t="str">
        <f>IF(ISNUMBER(ToxData!BH329),(ToxData!BH329*workNRAFnc/Y329),"--")</f>
        <v>--</v>
      </c>
      <c r="P329" s="219" t="str">
        <f t="shared" si="40"/>
        <v>--</v>
      </c>
      <c r="Q329" s="262" t="str">
        <f>IF(ISNUMBER('TRV Table 3'!K329),('TRV Table 3'!K329),"--")</f>
        <v>--</v>
      </c>
      <c r="R329" s="263" t="str">
        <f t="shared" si="41"/>
        <v>--</v>
      </c>
      <c r="S329" s="220">
        <f>IF(ISBLANK(ToxData!AY329),"",ToxData!AY329)</f>
        <v>1</v>
      </c>
      <c r="T329" s="220" t="str">
        <f>IF(ISBLANK(ToxData!AZ329),"",ToxData!AZ329)</f>
        <v/>
      </c>
      <c r="U329" s="223" t="str">
        <f>IF(ToxData!BQ329="","N","Y")</f>
        <v>N</v>
      </c>
      <c r="V329" s="223">
        <f>ToxData!BV329</f>
        <v>1</v>
      </c>
      <c r="W329" s="223">
        <f>ToxData!BW329</f>
        <v>1</v>
      </c>
      <c r="X329" s="223">
        <f>ToxData!BX329</f>
        <v>1</v>
      </c>
      <c r="Y329" s="223">
        <f>ToxData!BY329</f>
        <v>1</v>
      </c>
    </row>
    <row r="330" spans="1:25" hidden="1">
      <c r="A330" t="str">
        <f>IF(ISBLANK(ToxData!B330),"",ToxData!B330)</f>
        <v>1313-99-1</v>
      </c>
      <c r="B330" s="211" t="str">
        <f>IF(ISBLANK(ToxData!C330),"",ToxData!C330)</f>
        <v>Nickel oxide</v>
      </c>
      <c r="E330" s="218">
        <f>IF(AND(ISNUMBER(ToxData!$BD330),$U330="N"),ToxData!$BD330/$V330,IF(ISNUMBER(ToxData!$BD330),ToxData!$BD330/ELAFr/$V330,"--"))</f>
        <v>4.0000000000000001E-3</v>
      </c>
      <c r="F330" s="209">
        <f t="shared" si="35"/>
        <v>4.0000000000000001E-3</v>
      </c>
      <c r="G330" s="194">
        <f>IF(ISNUMBER(ToxData!BH330),(ToxData!BH330/$X330),"--")</f>
        <v>0.02</v>
      </c>
      <c r="H330" s="219">
        <f t="shared" si="36"/>
        <v>0.02</v>
      </c>
      <c r="I330" s="209">
        <f>IF(AND(ISNUMBER(ToxData!$BD330),$U330="N"),ToxData!$BD330*childNRAFc/$W330,IF(ISNUMBER(ToxData!$BD330),ToxData!$BD330*childNRAFc/ELAFnr/$W330,"--"))</f>
        <v>0.10400000000000001</v>
      </c>
      <c r="J330" s="209">
        <f t="shared" si="37"/>
        <v>0.1</v>
      </c>
      <c r="K330" s="194">
        <f>IF(ISNUMBER(ToxData!BH330),(ToxData!BH330/$Y330*childNRAFnc),"--")</f>
        <v>8.8000000000000009E-2</v>
      </c>
      <c r="L330" s="219">
        <f t="shared" si="38"/>
        <v>8.7999999999999995E-2</v>
      </c>
      <c r="M330" s="209">
        <f>IF(ISNUMBER(ToxData!$BD330),ToxData!$BD330*workNRAFc/$W330,"--")</f>
        <v>4.8000000000000001E-2</v>
      </c>
      <c r="N330" s="209">
        <f t="shared" si="39"/>
        <v>4.8000000000000001E-2</v>
      </c>
      <c r="O330" s="194">
        <f>IF(ISNUMBER(ToxData!BH330),(ToxData!BH330*workNRAFnc/Y330),"--")</f>
        <v>8.8000000000000009E-2</v>
      </c>
      <c r="P330" s="219">
        <f t="shared" si="40"/>
        <v>8.7999999999999995E-2</v>
      </c>
      <c r="Q330" s="262">
        <f>IF(ISNUMBER('TRV Table 3'!K330),('TRV Table 3'!K330),"--")</f>
        <v>0.2</v>
      </c>
      <c r="R330" s="263">
        <f t="shared" si="41"/>
        <v>0.2</v>
      </c>
      <c r="S330" s="220">
        <f>IF(ISBLANK(ToxData!AY330),"",ToxData!AY330)</f>
        <v>1</v>
      </c>
      <c r="T330" s="220" t="str">
        <f>IF(ISBLANK(ToxData!AZ330),"",ToxData!AZ330)</f>
        <v/>
      </c>
      <c r="U330" s="223" t="str">
        <f>IF(ToxData!BQ330="","N","Y")</f>
        <v>N</v>
      </c>
      <c r="V330" s="223">
        <f>ToxData!BV330</f>
        <v>1</v>
      </c>
      <c r="W330" s="223">
        <f>ToxData!BW330</f>
        <v>1</v>
      </c>
      <c r="X330" s="223">
        <f>ToxData!BX330</f>
        <v>1</v>
      </c>
      <c r="Y330" s="223">
        <f>ToxData!BY330</f>
        <v>1</v>
      </c>
    </row>
    <row r="331" spans="1:25" hidden="1">
      <c r="A331" t="str">
        <f>IF(ISBLANK(ToxData!B331),"",ToxData!B331)</f>
        <v>12035-72-2</v>
      </c>
      <c r="B331" s="211" t="str">
        <f>IF(ISBLANK(ToxData!C331),"",ToxData!C331)</f>
        <v>Nickel subsulfide</v>
      </c>
      <c r="E331" s="218">
        <f>IF(AND(ISNUMBER(ToxData!$BD331),$U331="N"),ToxData!$BD331/$V331,IF(ISNUMBER(ToxData!$BD331),ToxData!$BD331/ELAFr/$V331,"--"))</f>
        <v>4.0000000000000001E-3</v>
      </c>
      <c r="F331" s="209">
        <f t="shared" si="35"/>
        <v>4.0000000000000001E-3</v>
      </c>
      <c r="G331" s="194">
        <f>IF(ISNUMBER(ToxData!BH331),(ToxData!BH331/$X331),"--")</f>
        <v>1.4E-2</v>
      </c>
      <c r="H331" s="219">
        <f t="shared" si="36"/>
        <v>1.4E-2</v>
      </c>
      <c r="I331" s="209">
        <f>IF(AND(ISNUMBER(ToxData!$BD331),$U331="N"),ToxData!$BD331*childNRAFc/$W331,IF(ISNUMBER(ToxData!$BD331),ToxData!$BD331*childNRAFc/ELAFnr/$W331,"--"))</f>
        <v>0.10400000000000001</v>
      </c>
      <c r="J331" s="209">
        <f t="shared" si="37"/>
        <v>0.1</v>
      </c>
      <c r="K331" s="194">
        <f>IF(ISNUMBER(ToxData!BH331),(ToxData!BH331/$Y331*childNRAFnc),"--")</f>
        <v>6.1600000000000009E-2</v>
      </c>
      <c r="L331" s="219">
        <f t="shared" si="38"/>
        <v>6.2E-2</v>
      </c>
      <c r="M331" s="209">
        <f>IF(ISNUMBER(ToxData!$BD331),ToxData!$BD331*workNRAFc/$W331,"--")</f>
        <v>4.8000000000000001E-2</v>
      </c>
      <c r="N331" s="209">
        <f t="shared" si="39"/>
        <v>4.8000000000000001E-2</v>
      </c>
      <c r="O331" s="194">
        <f>IF(ISNUMBER(ToxData!BH331),(ToxData!BH331*workNRAFnc/Y331),"--")</f>
        <v>6.1600000000000009E-2</v>
      </c>
      <c r="P331" s="219">
        <f t="shared" si="40"/>
        <v>6.2E-2</v>
      </c>
      <c r="Q331" s="262">
        <f>IF(ISNUMBER('TRV Table 3'!K331),('TRV Table 3'!K331),"--")</f>
        <v>0.2</v>
      </c>
      <c r="R331" s="263">
        <f t="shared" si="41"/>
        <v>0.2</v>
      </c>
      <c r="S331" s="220">
        <f>IF(ISBLANK(ToxData!AY331),"",ToxData!AY331)</f>
        <v>1</v>
      </c>
      <c r="T331" s="220" t="str">
        <f>IF(ISBLANK(ToxData!AZ331),"",ToxData!AZ331)</f>
        <v/>
      </c>
      <c r="U331" s="223" t="str">
        <f>IF(ToxData!BQ331="","N","Y")</f>
        <v>N</v>
      </c>
      <c r="V331" s="223">
        <f>ToxData!BV331</f>
        <v>1</v>
      </c>
      <c r="W331" s="223">
        <f>ToxData!BW331</f>
        <v>1</v>
      </c>
      <c r="X331" s="223">
        <f>ToxData!BX331</f>
        <v>1</v>
      </c>
      <c r="Y331" s="223">
        <f>ToxData!BY331</f>
        <v>1</v>
      </c>
    </row>
    <row r="332" spans="1:25" hidden="1">
      <c r="A332" t="str">
        <f>IF(ISBLANK(ToxData!B332),"",ToxData!B332)</f>
        <v>11113-75-0</v>
      </c>
      <c r="B332" s="211" t="str">
        <f>IF(ISBLANK(ToxData!C332),"",ToxData!C332)</f>
        <v>Nickel sulfide</v>
      </c>
      <c r="E332" s="218">
        <f>IF(AND(ISNUMBER(ToxData!$BD332),$U332="N"),ToxData!$BD332/$V332,IF(ISNUMBER(ToxData!$BD332),ToxData!$BD332/ELAFr/$V332,"--"))</f>
        <v>4.0000000000000001E-3</v>
      </c>
      <c r="F332" s="209">
        <f t="shared" si="35"/>
        <v>4.0000000000000001E-3</v>
      </c>
      <c r="G332" s="194" t="str">
        <f>IF(ISNUMBER(ToxData!BH332),(ToxData!BH332/$X332),"--")</f>
        <v>--</v>
      </c>
      <c r="H332" s="219" t="str">
        <f t="shared" si="36"/>
        <v>--</v>
      </c>
      <c r="I332" s="209">
        <f>IF(AND(ISNUMBER(ToxData!$BD332),$U332="N"),ToxData!$BD332*childNRAFc/$W332,IF(ISNUMBER(ToxData!$BD332),ToxData!$BD332*childNRAFc/ELAFnr/$W332,"--"))</f>
        <v>0.10400000000000001</v>
      </c>
      <c r="J332" s="209">
        <f t="shared" si="37"/>
        <v>0.1</v>
      </c>
      <c r="K332" s="194" t="str">
        <f>IF(ISNUMBER(ToxData!BH332),(ToxData!BH332/$Y332*childNRAFnc),"--")</f>
        <v>--</v>
      </c>
      <c r="L332" s="219" t="str">
        <f t="shared" si="38"/>
        <v>--</v>
      </c>
      <c r="M332" s="209">
        <f>IF(ISNUMBER(ToxData!$BD332),ToxData!$BD332*workNRAFc/$W332,"--")</f>
        <v>4.8000000000000001E-2</v>
      </c>
      <c r="N332" s="209">
        <f t="shared" si="39"/>
        <v>4.8000000000000001E-2</v>
      </c>
      <c r="O332" s="194" t="str">
        <f>IF(ISNUMBER(ToxData!BH332),(ToxData!BH332*workNRAFnc/Y332),"--")</f>
        <v>--</v>
      </c>
      <c r="P332" s="219" t="str">
        <f t="shared" si="40"/>
        <v>--</v>
      </c>
      <c r="Q332" s="262" t="str">
        <f>IF(ISNUMBER('TRV Table 3'!K332),('TRV Table 3'!K332),"--")</f>
        <v>--</v>
      </c>
      <c r="R332" s="263" t="str">
        <f t="shared" si="41"/>
        <v>--</v>
      </c>
      <c r="S332" s="220">
        <f>IF(ISBLANK(ToxData!AY332),"",ToxData!AY332)</f>
        <v>1</v>
      </c>
      <c r="T332" s="220" t="str">
        <f>IF(ISBLANK(ToxData!AZ332),"",ToxData!AZ332)</f>
        <v/>
      </c>
      <c r="U332" s="223" t="str">
        <f>IF(ToxData!BQ332="","N","Y")</f>
        <v>N</v>
      </c>
      <c r="V332" s="223">
        <f>ToxData!BV332</f>
        <v>1</v>
      </c>
      <c r="W332" s="223">
        <f>ToxData!BW332</f>
        <v>1</v>
      </c>
      <c r="X332" s="223">
        <f>ToxData!BX332</f>
        <v>1</v>
      </c>
      <c r="Y332" s="223">
        <f>ToxData!BY332</f>
        <v>1</v>
      </c>
    </row>
    <row r="333" spans="1:25">
      <c r="A333">
        <f>IF(ISBLANK(ToxData!B333),"",ToxData!B333)</f>
        <v>368</v>
      </c>
      <c r="B333" s="211" t="str">
        <f>IF(ISBLANK(ToxData!C333),"",ToxData!C333)</f>
        <v>Nickel compounds, soluble</v>
      </c>
      <c r="C333" s="61" t="s">
        <v>1307</v>
      </c>
      <c r="D333" s="61" t="str">
        <f>IF(ToxData!D333="","--",ToxData!D333)</f>
        <v>HI3</v>
      </c>
      <c r="E333" s="218" t="str">
        <f>IF(AND(ISNUMBER(ToxData!$BD333),$U333="N"),ToxData!$BD333/$V333,IF(ISNUMBER(ToxData!$BD333),ToxData!$BD333/ELAFr/$V333,"--"))</f>
        <v>--</v>
      </c>
      <c r="F333" s="209" t="str">
        <f t="shared" si="35"/>
        <v>--</v>
      </c>
      <c r="G333" s="194">
        <f>IF(ISNUMBER(ToxData!BH333),(ToxData!BH333/$X333),"--")</f>
        <v>1.4E-2</v>
      </c>
      <c r="H333" s="219">
        <f t="shared" si="36"/>
        <v>1.4E-2</v>
      </c>
      <c r="I333" s="209" t="str">
        <f>IF(AND(ISNUMBER(ToxData!$BD333),$U333="N"),ToxData!$BD333*childNRAFc/$W333,IF(ISNUMBER(ToxData!$BD333),ToxData!$BD333*childNRAFc/ELAFnr/$W333,"--"))</f>
        <v>--</v>
      </c>
      <c r="J333" s="209" t="str">
        <f t="shared" si="37"/>
        <v>--</v>
      </c>
      <c r="K333" s="194">
        <f>IF(ISNUMBER(ToxData!BH333),(ToxData!BH333/$Y333*childNRAFnc),"--")</f>
        <v>6.1600000000000009E-2</v>
      </c>
      <c r="L333" s="219">
        <f t="shared" si="38"/>
        <v>6.2E-2</v>
      </c>
      <c r="M333" s="209" t="str">
        <f>IF(ISNUMBER(ToxData!$BD333),ToxData!$BD333*workNRAFc/$W333,"--")</f>
        <v>--</v>
      </c>
      <c r="N333" s="209" t="str">
        <f t="shared" si="39"/>
        <v>--</v>
      </c>
      <c r="O333" s="194">
        <f>IF(ISNUMBER(ToxData!BH333),(ToxData!BH333*workNRAFnc/Y333),"--")</f>
        <v>6.1600000000000009E-2</v>
      </c>
      <c r="P333" s="219">
        <f t="shared" si="40"/>
        <v>6.2E-2</v>
      </c>
      <c r="Q333" s="262">
        <f>IF(ISNUMBER('TRV Table 3'!K333),('TRV Table 3'!K333),"--")</f>
        <v>0.2</v>
      </c>
      <c r="R333" s="263">
        <f t="shared" si="41"/>
        <v>0.2</v>
      </c>
      <c r="S333" s="220">
        <f>IF(ISBLANK(ToxData!AY333),"",ToxData!AY333)</f>
        <v>1</v>
      </c>
      <c r="T333" s="220">
        <f>IF(ISBLANK(ToxData!AZ333),"",ToxData!AZ333)</f>
        <v>1</v>
      </c>
      <c r="U333" s="223" t="str">
        <f>IF(ToxData!BQ333="","N","Y")</f>
        <v>N</v>
      </c>
      <c r="V333" s="223">
        <f>ToxData!BV333</f>
        <v>1</v>
      </c>
      <c r="W333" s="223">
        <f>ToxData!BW333</f>
        <v>1</v>
      </c>
      <c r="X333" s="223">
        <f>ToxData!BX333</f>
        <v>1</v>
      </c>
      <c r="Y333" s="223">
        <f>ToxData!BY333</f>
        <v>1</v>
      </c>
    </row>
    <row r="334" spans="1:25" hidden="1">
      <c r="A334" t="str">
        <f>IF(ISBLANK(ToxData!B334),"",ToxData!B334)</f>
        <v>373-02-4</v>
      </c>
      <c r="B334" s="211" t="str">
        <f>IF(ISBLANK(ToxData!C334),"",ToxData!C334)</f>
        <v>Nickel acetate</v>
      </c>
      <c r="E334" s="218">
        <f>IF(AND(ISNUMBER(ToxData!$BD334),$U334="N"),ToxData!$BD334/$V334,IF(ISNUMBER(ToxData!$BD334),ToxData!$BD334/ELAFr/$V334,"--"))</f>
        <v>3.8461538461538464E-3</v>
      </c>
      <c r="F334" s="209">
        <f t="shared" si="35"/>
        <v>3.8E-3</v>
      </c>
      <c r="G334" s="194">
        <f>IF(ISNUMBER(ToxData!BH334),(ToxData!BH334/$X334),"--")</f>
        <v>0.01</v>
      </c>
      <c r="H334" s="219">
        <f t="shared" si="36"/>
        <v>0.01</v>
      </c>
      <c r="I334" s="209">
        <f>IF(AND(ISNUMBER(ToxData!$BD334),$U334="N"),ToxData!$BD334*childNRAFc/$W334,IF(ISNUMBER(ToxData!$BD334),ToxData!$BD334*childNRAFc/ELAFnr/$W334,"--"))</f>
        <v>0.1</v>
      </c>
      <c r="J334" s="209">
        <f t="shared" si="37"/>
        <v>0.1</v>
      </c>
      <c r="K334" s="194">
        <f>IF(ISNUMBER(ToxData!BH334),(ToxData!BH334/$Y334*childNRAFnc),"--")</f>
        <v>4.4000000000000004E-2</v>
      </c>
      <c r="L334" s="219">
        <f t="shared" si="38"/>
        <v>4.3999999999999997E-2</v>
      </c>
      <c r="M334" s="209">
        <f>IF(ISNUMBER(ToxData!$BD334),ToxData!$BD334*workNRAFc/$W334,"--")</f>
        <v>4.6153846153846156E-2</v>
      </c>
      <c r="N334" s="209">
        <f t="shared" si="39"/>
        <v>4.5999999999999999E-2</v>
      </c>
      <c r="O334" s="194">
        <f>IF(ISNUMBER(ToxData!BH334),(ToxData!BH334*workNRAFnc/Y334),"--")</f>
        <v>4.4000000000000004E-2</v>
      </c>
      <c r="P334" s="219">
        <f t="shared" si="40"/>
        <v>4.3999999999999997E-2</v>
      </c>
      <c r="Q334" s="262">
        <f>IF(ISNUMBER('TRV Table 3'!K334),('TRV Table 3'!K334),"--")</f>
        <v>0.2</v>
      </c>
      <c r="R334" s="263">
        <f t="shared" si="41"/>
        <v>0.2</v>
      </c>
      <c r="S334" s="220">
        <f>IF(ISBLANK(ToxData!AY334),"",ToxData!AY334)</f>
        <v>1</v>
      </c>
      <c r="T334" s="220" t="str">
        <f>IF(ISBLANK(ToxData!AZ334),"",ToxData!AZ334)</f>
        <v/>
      </c>
      <c r="U334" s="223" t="str">
        <f>IF(ToxData!BQ334="","N","Y")</f>
        <v>N</v>
      </c>
      <c r="V334" s="223">
        <f>ToxData!BV334</f>
        <v>1</v>
      </c>
      <c r="W334" s="223">
        <f>ToxData!BW334</f>
        <v>1</v>
      </c>
      <c r="X334" s="223">
        <f>ToxData!BX334</f>
        <v>1</v>
      </c>
      <c r="Y334" s="223">
        <f>ToxData!BY334</f>
        <v>1</v>
      </c>
    </row>
    <row r="335" spans="1:25" hidden="1">
      <c r="A335" t="str">
        <f>IF(ISBLANK(ToxData!B335),"",ToxData!B335)</f>
        <v>3333-67-3</v>
      </c>
      <c r="B335" s="211" t="str">
        <f>IF(ISBLANK(ToxData!C335),"",ToxData!C335)</f>
        <v>Nickel carbonate</v>
      </c>
      <c r="E335" s="218">
        <f>IF(AND(ISNUMBER(ToxData!$BD335),$U335="N"),ToxData!$BD335/$V335,IF(ISNUMBER(ToxData!$BD335),ToxData!$BD335/ELAFr/$V335,"--"))</f>
        <v>3.8461538461538464E-3</v>
      </c>
      <c r="F335" s="209">
        <f t="shared" si="35"/>
        <v>3.8E-3</v>
      </c>
      <c r="G335" s="194">
        <f>IF(ISNUMBER(ToxData!BH335),(ToxData!BH335/$X335),"--")</f>
        <v>0.01</v>
      </c>
      <c r="H335" s="219">
        <f t="shared" si="36"/>
        <v>0.01</v>
      </c>
      <c r="I335" s="209">
        <f>IF(AND(ISNUMBER(ToxData!$BD335),$U335="N"),ToxData!$BD335*childNRAFc/$W335,IF(ISNUMBER(ToxData!$BD335),ToxData!$BD335*childNRAFc/ELAFnr/$W335,"--"))</f>
        <v>0.1</v>
      </c>
      <c r="J335" s="209">
        <f t="shared" si="37"/>
        <v>0.1</v>
      </c>
      <c r="K335" s="194">
        <f>IF(ISNUMBER(ToxData!BH335),(ToxData!BH335/$Y335*childNRAFnc),"--")</f>
        <v>4.4000000000000004E-2</v>
      </c>
      <c r="L335" s="219">
        <f t="shared" si="38"/>
        <v>4.3999999999999997E-2</v>
      </c>
      <c r="M335" s="209">
        <f>IF(ISNUMBER(ToxData!$BD335),ToxData!$BD335*workNRAFc/$W335,"--")</f>
        <v>4.6153846153846156E-2</v>
      </c>
      <c r="N335" s="209">
        <f t="shared" si="39"/>
        <v>4.5999999999999999E-2</v>
      </c>
      <c r="O335" s="194">
        <f>IF(ISNUMBER(ToxData!BH335),(ToxData!BH335*workNRAFnc/Y335),"--")</f>
        <v>4.4000000000000004E-2</v>
      </c>
      <c r="P335" s="219">
        <f t="shared" si="40"/>
        <v>4.3999999999999997E-2</v>
      </c>
      <c r="Q335" s="262">
        <f>IF(ISNUMBER('TRV Table 3'!K335),('TRV Table 3'!K335),"--")</f>
        <v>0.2</v>
      </c>
      <c r="R335" s="263">
        <f t="shared" si="41"/>
        <v>0.2</v>
      </c>
      <c r="S335" s="220">
        <f>IF(ISBLANK(ToxData!AY335),"",ToxData!AY335)</f>
        <v>1</v>
      </c>
      <c r="T335" s="220" t="str">
        <f>IF(ISBLANK(ToxData!AZ335),"",ToxData!AZ335)</f>
        <v/>
      </c>
      <c r="U335" s="223" t="str">
        <f>IF(ToxData!BQ335="","N","Y")</f>
        <v>N</v>
      </c>
      <c r="V335" s="223">
        <f>ToxData!BV335</f>
        <v>1</v>
      </c>
      <c r="W335" s="223">
        <f>ToxData!BW335</f>
        <v>1</v>
      </c>
      <c r="X335" s="223">
        <f>ToxData!BX335</f>
        <v>1</v>
      </c>
      <c r="Y335" s="223">
        <f>ToxData!BY335</f>
        <v>1</v>
      </c>
    </row>
    <row r="336" spans="1:25" hidden="1">
      <c r="A336" t="str">
        <f>IF(ISBLANK(ToxData!B336),"",ToxData!B336)</f>
        <v>12607-70-4</v>
      </c>
      <c r="B336" s="211" t="str">
        <f>IF(ISBLANK(ToxData!C336),"",ToxData!C336)</f>
        <v>Nickel carbonate hydroxide</v>
      </c>
      <c r="E336" s="218" t="str">
        <f>IF(AND(ISNUMBER(ToxData!$BD336),$U336="N"),ToxData!$BD336/$V336,IF(ISNUMBER(ToxData!$BD336),ToxData!$BD336/ELAFr/$V336,"--"))</f>
        <v>--</v>
      </c>
      <c r="F336" s="209" t="str">
        <f t="shared" si="35"/>
        <v>--</v>
      </c>
      <c r="G336" s="194">
        <f>IF(ISNUMBER(ToxData!BH336),(ToxData!BH336/$X336),"--")</f>
        <v>0.01</v>
      </c>
      <c r="H336" s="219">
        <f t="shared" si="36"/>
        <v>0.01</v>
      </c>
      <c r="I336" s="209" t="str">
        <f>IF(AND(ISNUMBER(ToxData!$BD336),$U336="N"),ToxData!$BD336*childNRAFc/$W336,IF(ISNUMBER(ToxData!$BD336),ToxData!$BD336*childNRAFc/ELAFnr/$W336,"--"))</f>
        <v>--</v>
      </c>
      <c r="J336" s="209" t="str">
        <f t="shared" si="37"/>
        <v>--</v>
      </c>
      <c r="K336" s="194">
        <f>IF(ISNUMBER(ToxData!BH336),(ToxData!BH336/$Y336*childNRAFnc),"--")</f>
        <v>4.4000000000000004E-2</v>
      </c>
      <c r="L336" s="219">
        <f t="shared" si="38"/>
        <v>4.3999999999999997E-2</v>
      </c>
      <c r="M336" s="209" t="str">
        <f>IF(ISNUMBER(ToxData!$BD336),ToxData!$BD336*workNRAFc/$W336,"--")</f>
        <v>--</v>
      </c>
      <c r="N336" s="209" t="str">
        <f t="shared" si="39"/>
        <v>--</v>
      </c>
      <c r="O336" s="194">
        <f>IF(ISNUMBER(ToxData!BH336),(ToxData!BH336*workNRAFnc/Y336),"--")</f>
        <v>4.4000000000000004E-2</v>
      </c>
      <c r="P336" s="219">
        <f t="shared" si="40"/>
        <v>4.3999999999999997E-2</v>
      </c>
      <c r="Q336" s="262" t="str">
        <f>IF(ISNUMBER('TRV Table 3'!K336),('TRV Table 3'!K336),"--")</f>
        <v>--</v>
      </c>
      <c r="R336" s="263" t="str">
        <f t="shared" si="41"/>
        <v>--</v>
      </c>
      <c r="S336" s="220">
        <f>IF(ISBLANK(ToxData!AY336),"",ToxData!AY336)</f>
        <v>1</v>
      </c>
      <c r="T336" s="220" t="str">
        <f>IF(ISBLANK(ToxData!AZ336),"",ToxData!AZ336)</f>
        <v/>
      </c>
      <c r="U336" s="223" t="str">
        <f>IF(ToxData!BQ336="","N","Y")</f>
        <v>N</v>
      </c>
      <c r="V336" s="223">
        <f>ToxData!BV336</f>
        <v>1</v>
      </c>
      <c r="W336" s="223">
        <f>ToxData!BW336</f>
        <v>1</v>
      </c>
      <c r="X336" s="223">
        <f>ToxData!BX336</f>
        <v>1</v>
      </c>
      <c r="Y336" s="223">
        <f>ToxData!BY336</f>
        <v>1</v>
      </c>
    </row>
    <row r="337" spans="1:25" hidden="1">
      <c r="A337" t="str">
        <f>IF(ISBLANK(ToxData!B337),"",ToxData!B337)</f>
        <v>13463-39-3</v>
      </c>
      <c r="B337" s="211" t="str">
        <f>IF(ISBLANK(ToxData!C337),"",ToxData!C337)</f>
        <v>Nickel carbonyl</v>
      </c>
      <c r="E337" s="218">
        <f>IF(AND(ISNUMBER(ToxData!$BD337),$U337="N"),ToxData!$BD337/$V337,IF(ISNUMBER(ToxData!$BD337),ToxData!$BD337/ELAFr/$V337,"--"))</f>
        <v>3.8461538461538464E-3</v>
      </c>
      <c r="F337" s="209">
        <f t="shared" si="35"/>
        <v>3.8E-3</v>
      </c>
      <c r="G337" s="194">
        <f>IF(ISNUMBER(ToxData!BH337),(ToxData!BH337/$X337),"--")</f>
        <v>0.01</v>
      </c>
      <c r="H337" s="219">
        <f t="shared" si="36"/>
        <v>0.01</v>
      </c>
      <c r="I337" s="209">
        <f>IF(AND(ISNUMBER(ToxData!$BD337),$U337="N"),ToxData!$BD337*childNRAFc/$W337,IF(ISNUMBER(ToxData!$BD337),ToxData!$BD337*childNRAFc/ELAFnr/$W337,"--"))</f>
        <v>0.1</v>
      </c>
      <c r="J337" s="209">
        <f t="shared" si="37"/>
        <v>0.1</v>
      </c>
      <c r="K337" s="194">
        <f>IF(ISNUMBER(ToxData!BH337),(ToxData!BH337/$Y337*childNRAFnc),"--")</f>
        <v>4.4000000000000004E-2</v>
      </c>
      <c r="L337" s="219">
        <f t="shared" si="38"/>
        <v>4.3999999999999997E-2</v>
      </c>
      <c r="M337" s="209">
        <f>IF(ISNUMBER(ToxData!$BD337),ToxData!$BD337*workNRAFc/$W337,"--")</f>
        <v>4.6153846153846156E-2</v>
      </c>
      <c r="N337" s="209">
        <f t="shared" si="39"/>
        <v>4.5999999999999999E-2</v>
      </c>
      <c r="O337" s="194">
        <f>IF(ISNUMBER(ToxData!BH337),(ToxData!BH337*workNRAFnc/Y337),"--")</f>
        <v>4.4000000000000004E-2</v>
      </c>
      <c r="P337" s="219">
        <f t="shared" si="40"/>
        <v>4.3999999999999997E-2</v>
      </c>
      <c r="Q337" s="262">
        <f>IF(ISNUMBER('TRV Table 3'!K337),('TRV Table 3'!K337),"--")</f>
        <v>0.2</v>
      </c>
      <c r="R337" s="263">
        <f t="shared" si="41"/>
        <v>0.2</v>
      </c>
      <c r="S337" s="220">
        <f>IF(ISBLANK(ToxData!AY337),"",ToxData!AY337)</f>
        <v>1</v>
      </c>
      <c r="T337" s="220" t="str">
        <f>IF(ISBLANK(ToxData!AZ337),"",ToxData!AZ337)</f>
        <v/>
      </c>
      <c r="U337" s="223" t="str">
        <f>IF(ToxData!BQ337="","N","Y")</f>
        <v>N</v>
      </c>
      <c r="V337" s="223">
        <f>ToxData!BV337</f>
        <v>1</v>
      </c>
      <c r="W337" s="223">
        <f>ToxData!BW337</f>
        <v>1</v>
      </c>
      <c r="X337" s="223">
        <f>ToxData!BX337</f>
        <v>1</v>
      </c>
      <c r="Y337" s="223">
        <f>ToxData!BY337</f>
        <v>1</v>
      </c>
    </row>
    <row r="338" spans="1:25" hidden="1">
      <c r="A338" t="str">
        <f>IF(ISBLANK(ToxData!B338),"",ToxData!B338)</f>
        <v>7718-54-9</v>
      </c>
      <c r="B338" s="211" t="str">
        <f>IF(ISBLANK(ToxData!C338),"",ToxData!C338)</f>
        <v>Nickel chloride</v>
      </c>
      <c r="E338" s="218" t="str">
        <f>IF(AND(ISNUMBER(ToxData!$BD338),$U338="N"),ToxData!$BD338/$V338,IF(ISNUMBER(ToxData!$BD338),ToxData!$BD338/ELAFr/$V338,"--"))</f>
        <v>--</v>
      </c>
      <c r="F338" s="209" t="str">
        <f t="shared" si="35"/>
        <v>--</v>
      </c>
      <c r="G338" s="194">
        <f>IF(ISNUMBER(ToxData!BH338),(ToxData!BH338/$X338),"--")</f>
        <v>0.01</v>
      </c>
      <c r="H338" s="219">
        <f t="shared" si="36"/>
        <v>0.01</v>
      </c>
      <c r="I338" s="209" t="str">
        <f>IF(AND(ISNUMBER(ToxData!$BD338),$U338="N"),ToxData!$BD338*childNRAFc/$W338,IF(ISNUMBER(ToxData!$BD338),ToxData!$BD338*childNRAFc/ELAFnr/$W338,"--"))</f>
        <v>--</v>
      </c>
      <c r="J338" s="209" t="str">
        <f t="shared" si="37"/>
        <v>--</v>
      </c>
      <c r="K338" s="194">
        <f>IF(ISNUMBER(ToxData!BH338),(ToxData!BH338/$Y338*childNRAFnc),"--")</f>
        <v>4.4000000000000004E-2</v>
      </c>
      <c r="L338" s="219">
        <f t="shared" si="38"/>
        <v>4.3999999999999997E-2</v>
      </c>
      <c r="M338" s="209" t="str">
        <f>IF(ISNUMBER(ToxData!$BD338),ToxData!$BD338*workNRAFc/$W338,"--")</f>
        <v>--</v>
      </c>
      <c r="N338" s="209" t="str">
        <f t="shared" si="39"/>
        <v>--</v>
      </c>
      <c r="O338" s="194">
        <f>IF(ISNUMBER(ToxData!BH338),(ToxData!BH338*workNRAFnc/Y338),"--")</f>
        <v>4.4000000000000004E-2</v>
      </c>
      <c r="P338" s="219">
        <f t="shared" si="40"/>
        <v>4.3999999999999997E-2</v>
      </c>
      <c r="Q338" s="262" t="str">
        <f>IF(ISNUMBER('TRV Table 3'!K338),('TRV Table 3'!K338),"--")</f>
        <v>--</v>
      </c>
      <c r="R338" s="263" t="str">
        <f t="shared" si="41"/>
        <v>--</v>
      </c>
      <c r="S338" s="220">
        <f>IF(ISBLANK(ToxData!AY338),"",ToxData!AY338)</f>
        <v>1</v>
      </c>
      <c r="T338" s="220" t="str">
        <f>IF(ISBLANK(ToxData!AZ338),"",ToxData!AZ338)</f>
        <v/>
      </c>
      <c r="U338" s="223" t="str">
        <f>IF(ToxData!BQ338="","N","Y")</f>
        <v>N</v>
      </c>
      <c r="V338" s="223">
        <f>ToxData!BV338</f>
        <v>1</v>
      </c>
      <c r="W338" s="223">
        <f>ToxData!BW338</f>
        <v>1</v>
      </c>
      <c r="X338" s="223">
        <f>ToxData!BX338</f>
        <v>1</v>
      </c>
      <c r="Y338" s="223">
        <f>ToxData!BY338</f>
        <v>1</v>
      </c>
    </row>
    <row r="339" spans="1:25" hidden="1">
      <c r="A339" t="str">
        <f>IF(ISBLANK(ToxData!B339),"",ToxData!B339)</f>
        <v>12054-48-7</v>
      </c>
      <c r="B339" s="211" t="str">
        <f>IF(ISBLANK(ToxData!C339),"",ToxData!C339)</f>
        <v>Nickel hydroxide</v>
      </c>
      <c r="E339" s="218">
        <f>IF(AND(ISNUMBER(ToxData!$BD339),$U339="N"),ToxData!$BD339/$V339,IF(ISNUMBER(ToxData!$BD339),ToxData!$BD339/ELAFr/$V339,"--"))</f>
        <v>3.8461538461538464E-3</v>
      </c>
      <c r="F339" s="209">
        <f t="shared" si="35"/>
        <v>3.8E-3</v>
      </c>
      <c r="G339" s="194">
        <f>IF(ISNUMBER(ToxData!BH339),(ToxData!BH339/$X339),"--")</f>
        <v>0.01</v>
      </c>
      <c r="H339" s="219">
        <f t="shared" si="36"/>
        <v>0.01</v>
      </c>
      <c r="I339" s="209">
        <f>IF(AND(ISNUMBER(ToxData!$BD339),$U339="N"),ToxData!$BD339*childNRAFc/$W339,IF(ISNUMBER(ToxData!$BD339),ToxData!$BD339*childNRAFc/ELAFnr/$W339,"--"))</f>
        <v>0.1</v>
      </c>
      <c r="J339" s="209">
        <f t="shared" si="37"/>
        <v>0.1</v>
      </c>
      <c r="K339" s="194">
        <f>IF(ISNUMBER(ToxData!BH339),(ToxData!BH339/$Y339*childNRAFnc),"--")</f>
        <v>4.4000000000000004E-2</v>
      </c>
      <c r="L339" s="219">
        <f t="shared" si="38"/>
        <v>4.3999999999999997E-2</v>
      </c>
      <c r="M339" s="209">
        <f>IF(ISNUMBER(ToxData!$BD339),ToxData!$BD339*workNRAFc/$W339,"--")</f>
        <v>4.6153846153846156E-2</v>
      </c>
      <c r="N339" s="209">
        <f t="shared" si="39"/>
        <v>4.5999999999999999E-2</v>
      </c>
      <c r="O339" s="194">
        <f>IF(ISNUMBER(ToxData!BH339),(ToxData!BH339*workNRAFnc/Y339),"--")</f>
        <v>4.4000000000000004E-2</v>
      </c>
      <c r="P339" s="219">
        <f t="shared" si="40"/>
        <v>4.3999999999999997E-2</v>
      </c>
      <c r="Q339" s="262">
        <f>IF(ISNUMBER('TRV Table 3'!K339),('TRV Table 3'!K339),"--")</f>
        <v>0.2</v>
      </c>
      <c r="R339" s="263">
        <f t="shared" si="41"/>
        <v>0.2</v>
      </c>
      <c r="S339" s="220">
        <f>IF(ISBLANK(ToxData!AY339),"",ToxData!AY339)</f>
        <v>1</v>
      </c>
      <c r="T339" s="220" t="str">
        <f>IF(ISBLANK(ToxData!AZ339),"",ToxData!AZ339)</f>
        <v/>
      </c>
      <c r="U339" s="223" t="str">
        <f>IF(ToxData!BQ339="","N","Y")</f>
        <v>N</v>
      </c>
      <c r="V339" s="223">
        <f>ToxData!BV339</f>
        <v>1</v>
      </c>
      <c r="W339" s="223">
        <f>ToxData!BW339</f>
        <v>1</v>
      </c>
      <c r="X339" s="223">
        <f>ToxData!BX339</f>
        <v>1</v>
      </c>
      <c r="Y339" s="223">
        <f>ToxData!BY339</f>
        <v>1</v>
      </c>
    </row>
    <row r="340" spans="1:25" hidden="1">
      <c r="A340" t="str">
        <f>IF(ISBLANK(ToxData!B340),"",ToxData!B340)</f>
        <v>7786-81-4</v>
      </c>
      <c r="B340" s="211" t="str">
        <f>IF(ISBLANK(ToxData!C340),"",ToxData!C340)</f>
        <v>Nickel sulfate</v>
      </c>
      <c r="E340" s="218" t="str">
        <f>IF(AND(ISNUMBER(ToxData!$BD340),$U340="N"),ToxData!$BD340/$V340,IF(ISNUMBER(ToxData!$BD340),ToxData!$BD340/ELAFr/$V340,"--"))</f>
        <v>--</v>
      </c>
      <c r="F340" s="209" t="str">
        <f t="shared" si="35"/>
        <v>--</v>
      </c>
      <c r="G340" s="194">
        <f>IF(ISNUMBER(ToxData!BH340),(ToxData!BH340/$X340),"--")</f>
        <v>0.01</v>
      </c>
      <c r="H340" s="219">
        <f t="shared" si="36"/>
        <v>0.01</v>
      </c>
      <c r="I340" s="209" t="str">
        <f>IF(AND(ISNUMBER(ToxData!$BD340),$U340="N"),ToxData!$BD340*childNRAFc/$W340,IF(ISNUMBER(ToxData!$BD340),ToxData!$BD340*childNRAFc/ELAFnr/$W340,"--"))</f>
        <v>--</v>
      </c>
      <c r="J340" s="209" t="str">
        <f t="shared" si="37"/>
        <v>--</v>
      </c>
      <c r="K340" s="194">
        <f>IF(ISNUMBER(ToxData!BH340),(ToxData!BH340/$Y340*childNRAFnc),"--")</f>
        <v>4.4000000000000004E-2</v>
      </c>
      <c r="L340" s="219">
        <f t="shared" si="38"/>
        <v>4.3999999999999997E-2</v>
      </c>
      <c r="M340" s="209" t="str">
        <f>IF(ISNUMBER(ToxData!$BD340),ToxData!$BD340*workNRAFc/$W340,"--")</f>
        <v>--</v>
      </c>
      <c r="N340" s="209" t="str">
        <f t="shared" si="39"/>
        <v>--</v>
      </c>
      <c r="O340" s="194">
        <f>IF(ISNUMBER(ToxData!BH340),(ToxData!BH340*workNRAFnc/Y340),"--")</f>
        <v>4.4000000000000004E-2</v>
      </c>
      <c r="P340" s="219">
        <f t="shared" si="40"/>
        <v>4.3999999999999997E-2</v>
      </c>
      <c r="Q340" s="262" t="str">
        <f>IF(ISNUMBER('TRV Table 3'!K340),('TRV Table 3'!K340),"--")</f>
        <v>--</v>
      </c>
      <c r="R340" s="263" t="str">
        <f t="shared" si="41"/>
        <v>--</v>
      </c>
      <c r="S340" s="220">
        <f>IF(ISBLANK(ToxData!AY340),"",ToxData!AY340)</f>
        <v>1</v>
      </c>
      <c r="T340" s="220" t="str">
        <f>IF(ISBLANK(ToxData!AZ340),"",ToxData!AZ340)</f>
        <v/>
      </c>
      <c r="U340" s="223" t="str">
        <f>IF(ToxData!BQ340="","N","Y")</f>
        <v>N</v>
      </c>
      <c r="V340" s="223">
        <f>ToxData!BV340</f>
        <v>1</v>
      </c>
      <c r="W340" s="223">
        <f>ToxData!BW340</f>
        <v>1</v>
      </c>
      <c r="X340" s="223">
        <f>ToxData!BX340</f>
        <v>1</v>
      </c>
      <c r="Y340" s="223">
        <f>ToxData!BY340</f>
        <v>1</v>
      </c>
    </row>
    <row r="341" spans="1:25" hidden="1">
      <c r="A341" t="str">
        <f>IF(ISBLANK(ToxData!B341),"",ToxData!B341)</f>
        <v>10101-97-0</v>
      </c>
      <c r="B341" s="211" t="str">
        <f>IF(ISBLANK(ToxData!C341),"",ToxData!C341)</f>
        <v>Nickel sulfate hexahydrate</v>
      </c>
      <c r="E341" s="218" t="str">
        <f>IF(AND(ISNUMBER(ToxData!$BD341),$U341="N"),ToxData!$BD341/$V341,IF(ISNUMBER(ToxData!$BD341),ToxData!$BD341/ELAFr/$V341,"--"))</f>
        <v>--</v>
      </c>
      <c r="F341" s="209" t="str">
        <f t="shared" si="35"/>
        <v>--</v>
      </c>
      <c r="G341" s="194">
        <f>IF(ISNUMBER(ToxData!BH341),(ToxData!BH341/$X341),"--")</f>
        <v>0.01</v>
      </c>
      <c r="H341" s="219">
        <f t="shared" si="36"/>
        <v>0.01</v>
      </c>
      <c r="I341" s="209" t="str">
        <f>IF(AND(ISNUMBER(ToxData!$BD341),$U341="N"),ToxData!$BD341*childNRAFc/$W341,IF(ISNUMBER(ToxData!$BD341),ToxData!$BD341*childNRAFc/ELAFnr/$W341,"--"))</f>
        <v>--</v>
      </c>
      <c r="J341" s="209" t="str">
        <f t="shared" si="37"/>
        <v>--</v>
      </c>
      <c r="K341" s="194">
        <f>IF(ISNUMBER(ToxData!BH341),(ToxData!BH341/$Y341*childNRAFnc),"--")</f>
        <v>4.4000000000000004E-2</v>
      </c>
      <c r="L341" s="219">
        <f t="shared" si="38"/>
        <v>4.3999999999999997E-2</v>
      </c>
      <c r="M341" s="209" t="str">
        <f>IF(ISNUMBER(ToxData!$BD341),ToxData!$BD341*workNRAFc/$W341,"--")</f>
        <v>--</v>
      </c>
      <c r="N341" s="209" t="str">
        <f t="shared" si="39"/>
        <v>--</v>
      </c>
      <c r="O341" s="194">
        <f>IF(ISNUMBER(ToxData!BH341),(ToxData!BH341*workNRAFnc/Y341),"--")</f>
        <v>4.4000000000000004E-2</v>
      </c>
      <c r="P341" s="219">
        <f t="shared" si="40"/>
        <v>4.3999999999999997E-2</v>
      </c>
      <c r="Q341" s="262" t="str">
        <f>IF(ISNUMBER('TRV Table 3'!K341),('TRV Table 3'!K341),"--")</f>
        <v>--</v>
      </c>
      <c r="R341" s="263" t="str">
        <f t="shared" si="41"/>
        <v>--</v>
      </c>
      <c r="S341" s="220">
        <f>IF(ISBLANK(ToxData!AY341),"",ToxData!AY341)</f>
        <v>1</v>
      </c>
      <c r="T341" s="220" t="str">
        <f>IF(ISBLANK(ToxData!AZ341),"",ToxData!AZ341)</f>
        <v/>
      </c>
      <c r="U341" s="223" t="str">
        <f>IF(ToxData!BQ341="","N","Y")</f>
        <v>N</v>
      </c>
      <c r="V341" s="223">
        <f>ToxData!BV341</f>
        <v>1</v>
      </c>
      <c r="W341" s="223">
        <f>ToxData!BW341</f>
        <v>1</v>
      </c>
      <c r="X341" s="223">
        <f>ToxData!BX341</f>
        <v>1</v>
      </c>
      <c r="Y341" s="223">
        <f>ToxData!BY341</f>
        <v>1</v>
      </c>
    </row>
    <row r="342" spans="1:25" hidden="1">
      <c r="A342" t="str">
        <f>IF(ISBLANK(ToxData!B342),"",ToxData!B342)</f>
        <v>13478-00-7</v>
      </c>
      <c r="B342" s="211" t="str">
        <f>IF(ISBLANK(ToxData!C342),"",ToxData!C342)</f>
        <v>Nickel nitrate hexahydrate</v>
      </c>
      <c r="E342" s="218" t="str">
        <f>IF(AND(ISNUMBER(ToxData!$BD342),$U342="N"),ToxData!$BD342/$V342,IF(ISNUMBER(ToxData!$BD342),ToxData!$BD342/ELAFr/$V342,"--"))</f>
        <v>--</v>
      </c>
      <c r="F342" s="209" t="str">
        <f t="shared" si="35"/>
        <v>--</v>
      </c>
      <c r="G342" s="194">
        <f>IF(ISNUMBER(ToxData!BH342),(ToxData!BH342/$X342),"--")</f>
        <v>0.01</v>
      </c>
      <c r="H342" s="219">
        <f t="shared" si="36"/>
        <v>0.01</v>
      </c>
      <c r="I342" s="209" t="str">
        <f>IF(AND(ISNUMBER(ToxData!$BD342),$U342="N"),ToxData!$BD342*childNRAFc/$W342,IF(ISNUMBER(ToxData!$BD342),ToxData!$BD342*childNRAFc/ELAFnr/$W342,"--"))</f>
        <v>--</v>
      </c>
      <c r="J342" s="209" t="str">
        <f t="shared" si="37"/>
        <v>--</v>
      </c>
      <c r="K342" s="194">
        <f>IF(ISNUMBER(ToxData!BH342),(ToxData!BH342/$Y342*childNRAFnc),"--")</f>
        <v>4.4000000000000004E-2</v>
      </c>
      <c r="L342" s="219">
        <f t="shared" si="38"/>
        <v>4.3999999999999997E-2</v>
      </c>
      <c r="M342" s="209" t="str">
        <f>IF(ISNUMBER(ToxData!$BD342),ToxData!$BD342*workNRAFc/$W342,"--")</f>
        <v>--</v>
      </c>
      <c r="N342" s="209" t="str">
        <f t="shared" si="39"/>
        <v>--</v>
      </c>
      <c r="O342" s="194">
        <f>IF(ISNUMBER(ToxData!BH342),(ToxData!BH342*workNRAFnc/Y342),"--")</f>
        <v>4.4000000000000004E-2</v>
      </c>
      <c r="P342" s="219">
        <f t="shared" si="40"/>
        <v>4.3999999999999997E-2</v>
      </c>
      <c r="Q342" s="262" t="str">
        <f>IF(ISNUMBER('TRV Table 3'!K342),('TRV Table 3'!K342),"--")</f>
        <v>--</v>
      </c>
      <c r="R342" s="263" t="str">
        <f t="shared" si="41"/>
        <v>--</v>
      </c>
      <c r="S342" s="220">
        <f>IF(ISBLANK(ToxData!AY342),"",ToxData!AY342)</f>
        <v>1</v>
      </c>
      <c r="T342" s="220" t="str">
        <f>IF(ISBLANK(ToxData!AZ342),"",ToxData!AZ342)</f>
        <v/>
      </c>
      <c r="U342" s="223" t="str">
        <f>IF(ToxData!BQ342="","N","Y")</f>
        <v>N</v>
      </c>
      <c r="V342" s="223">
        <f>ToxData!BV342</f>
        <v>1</v>
      </c>
      <c r="W342" s="223">
        <f>ToxData!BW342</f>
        <v>1</v>
      </c>
      <c r="X342" s="223">
        <f>ToxData!BX342</f>
        <v>1</v>
      </c>
      <c r="Y342" s="223">
        <f>ToxData!BY342</f>
        <v>1</v>
      </c>
    </row>
    <row r="343" spans="1:25" hidden="1">
      <c r="A343" t="str">
        <f>IF(ISBLANK(ToxData!B343),"",ToxData!B343)</f>
        <v>1271-28-9</v>
      </c>
      <c r="B343" s="211" t="str">
        <f>IF(ISBLANK(ToxData!C343),"",ToxData!C343)</f>
        <v>Nickelocene</v>
      </c>
      <c r="E343" s="218">
        <f>IF(AND(ISNUMBER(ToxData!$BD343),$U343="N"),ToxData!$BD343/$V343,IF(ISNUMBER(ToxData!$BD343),ToxData!$BD343/ELAFr/$V343,"--"))</f>
        <v>3.8461538461538464E-3</v>
      </c>
      <c r="F343" s="209">
        <f t="shared" si="35"/>
        <v>3.8E-3</v>
      </c>
      <c r="G343" s="194">
        <f>IF(ISNUMBER(ToxData!BH343),(ToxData!BH343/$X343),"--")</f>
        <v>0.01</v>
      </c>
      <c r="H343" s="219">
        <f t="shared" si="36"/>
        <v>0.01</v>
      </c>
      <c r="I343" s="209">
        <f>IF(AND(ISNUMBER(ToxData!$BD343),$U343="N"),ToxData!$BD343*childNRAFc/$W343,IF(ISNUMBER(ToxData!$BD343),ToxData!$BD343*childNRAFc/ELAFnr/$W343,"--"))</f>
        <v>0.1</v>
      </c>
      <c r="J343" s="209">
        <f t="shared" si="37"/>
        <v>0.1</v>
      </c>
      <c r="K343" s="194">
        <f>IF(ISNUMBER(ToxData!BH343),(ToxData!BH343/$Y343*childNRAFnc),"--")</f>
        <v>4.4000000000000004E-2</v>
      </c>
      <c r="L343" s="219">
        <f t="shared" si="38"/>
        <v>4.3999999999999997E-2</v>
      </c>
      <c r="M343" s="209">
        <f>IF(ISNUMBER(ToxData!$BD343),ToxData!$BD343*workNRAFc/$W343,"--")</f>
        <v>4.6153846153846156E-2</v>
      </c>
      <c r="N343" s="209">
        <f t="shared" si="39"/>
        <v>4.5999999999999999E-2</v>
      </c>
      <c r="O343" s="194">
        <f>IF(ISNUMBER(ToxData!BH343),(ToxData!BH343*workNRAFnc/Y343),"--")</f>
        <v>4.4000000000000004E-2</v>
      </c>
      <c r="P343" s="219">
        <f t="shared" si="40"/>
        <v>4.3999999999999997E-2</v>
      </c>
      <c r="Q343" s="262">
        <f>IF(ISNUMBER('TRV Table 3'!K343),('TRV Table 3'!K343),"--")</f>
        <v>0.2</v>
      </c>
      <c r="R343" s="263">
        <f t="shared" si="41"/>
        <v>0.2</v>
      </c>
      <c r="S343" s="220">
        <f>IF(ISBLANK(ToxData!AY343),"",ToxData!AY343)</f>
        <v>1</v>
      </c>
      <c r="T343" s="220" t="str">
        <f>IF(ISBLANK(ToxData!AZ343),"",ToxData!AZ343)</f>
        <v/>
      </c>
      <c r="U343" s="223" t="str">
        <f>IF(ToxData!BQ343="","N","Y")</f>
        <v>N</v>
      </c>
      <c r="V343" s="223">
        <f>ToxData!BV343</f>
        <v>1</v>
      </c>
      <c r="W343" s="223">
        <f>ToxData!BW343</f>
        <v>1</v>
      </c>
      <c r="X343" s="223">
        <f>ToxData!BX343</f>
        <v>1</v>
      </c>
      <c r="Y343" s="223">
        <f>ToxData!BY343</f>
        <v>1</v>
      </c>
    </row>
    <row r="344" spans="1:25" hidden="1">
      <c r="A344" t="str">
        <f>IF(ISBLANK(ToxData!B344),"",ToxData!B344)</f>
        <v>3570-75-0</v>
      </c>
      <c r="B344" s="211" t="str">
        <f>IF(ISBLANK(ToxData!C344),"",ToxData!C344)</f>
        <v>Nifurthiazole</v>
      </c>
      <c r="E344" s="218" t="str">
        <f>IF(AND(ISNUMBER(ToxData!$BD344),$U344="N"),ToxData!$BD344/$V344,IF(ISNUMBER(ToxData!$BD344),ToxData!$BD344/ELAFr/$V344,"--"))</f>
        <v>--</v>
      </c>
      <c r="F344" s="209" t="str">
        <f t="shared" si="35"/>
        <v>--</v>
      </c>
      <c r="G344" s="194" t="str">
        <f>IF(ISNUMBER(ToxData!BH344),(ToxData!BH344/$X344),"--")</f>
        <v>--</v>
      </c>
      <c r="H344" s="219" t="str">
        <f t="shared" si="36"/>
        <v>--</v>
      </c>
      <c r="I344" s="209" t="str">
        <f>IF(AND(ISNUMBER(ToxData!$BD344),$U344="N"),ToxData!$BD344*childNRAFc/$W344,IF(ISNUMBER(ToxData!$BD344),ToxData!$BD344*childNRAFc/ELAFnr/$W344,"--"))</f>
        <v>--</v>
      </c>
      <c r="J344" s="209" t="str">
        <f t="shared" si="37"/>
        <v>--</v>
      </c>
      <c r="K344" s="194" t="str">
        <f>IF(ISNUMBER(ToxData!BH344),(ToxData!BH344/$Y344*childNRAFnc),"--")</f>
        <v>--</v>
      </c>
      <c r="L344" s="219" t="str">
        <f t="shared" si="38"/>
        <v>--</v>
      </c>
      <c r="M344" s="209" t="str">
        <f>IF(ISNUMBER(ToxData!$BD344),ToxData!$BD344*workNRAFc/$W344,"--")</f>
        <v>--</v>
      </c>
      <c r="N344" s="209" t="str">
        <f t="shared" si="39"/>
        <v>--</v>
      </c>
      <c r="O344" s="194" t="str">
        <f>IF(ISNUMBER(ToxData!BH344),(ToxData!BH344*workNRAFnc/Y344),"--")</f>
        <v>--</v>
      </c>
      <c r="P344" s="219" t="str">
        <f t="shared" si="40"/>
        <v>--</v>
      </c>
      <c r="Q344" s="262" t="str">
        <f>IF(ISNUMBER('TRV Table 3'!K344),('TRV Table 3'!K344),"--")</f>
        <v>--</v>
      </c>
      <c r="R344" s="263" t="str">
        <f t="shared" si="41"/>
        <v>--</v>
      </c>
      <c r="S344" s="220" t="str">
        <f>IF(ISBLANK(ToxData!AY344),"",ToxData!AY344)</f>
        <v/>
      </c>
      <c r="T344" s="220" t="str">
        <f>IF(ISBLANK(ToxData!AZ344),"",ToxData!AZ344)</f>
        <v/>
      </c>
      <c r="U344" s="223" t="str">
        <f>IF(ToxData!BQ344="","N","Y")</f>
        <v>N</v>
      </c>
      <c r="V344" s="223">
        <f>ToxData!BV344</f>
        <v>1</v>
      </c>
      <c r="W344" s="223">
        <f>ToxData!BW344</f>
        <v>1</v>
      </c>
      <c r="X344" s="223">
        <f>ToxData!BX344</f>
        <v>1</v>
      </c>
      <c r="Y344" s="223">
        <f>ToxData!BY344</f>
        <v>1</v>
      </c>
    </row>
    <row r="345" spans="1:25">
      <c r="A345" t="str">
        <f>IF(ISBLANK(ToxData!B345),"",ToxData!B345)</f>
        <v>7697-37-2</v>
      </c>
      <c r="B345" s="211" t="str">
        <f>IF(ISBLANK(ToxData!C345),"",ToxData!C345)</f>
        <v>Nitric acid</v>
      </c>
      <c r="D345" s="61" t="str">
        <f>IF(ToxData!D345="","--",ToxData!D345)</f>
        <v>HI5</v>
      </c>
      <c r="E345" s="218" t="str">
        <f>IF(AND(ISNUMBER(ToxData!$BD345),$U345="N"),ToxData!$BD345/$V345,IF(ISNUMBER(ToxData!$BD345),ToxData!$BD345/ELAFr/$V345,"--"))</f>
        <v>--</v>
      </c>
      <c r="F345" s="209" t="str">
        <f t="shared" si="35"/>
        <v>--</v>
      </c>
      <c r="G345" s="194" t="str">
        <f>IF(ISNUMBER(ToxData!BH345),(ToxData!BH345/$X345),"--")</f>
        <v>--</v>
      </c>
      <c r="H345" s="219" t="str">
        <f t="shared" si="36"/>
        <v>--</v>
      </c>
      <c r="I345" s="209" t="str">
        <f>IF(AND(ISNUMBER(ToxData!$BD345),$U345="N"),ToxData!$BD345*childNRAFc/$W345,IF(ISNUMBER(ToxData!$BD345),ToxData!$BD345*childNRAFc/ELAFnr/$W345,"--"))</f>
        <v>--</v>
      </c>
      <c r="J345" s="209" t="str">
        <f t="shared" si="37"/>
        <v>--</v>
      </c>
      <c r="K345" s="194" t="str">
        <f>IF(ISNUMBER(ToxData!BH345),(ToxData!BH345/$Y345*childNRAFnc),"--")</f>
        <v>--</v>
      </c>
      <c r="L345" s="219" t="str">
        <f t="shared" si="38"/>
        <v>--</v>
      </c>
      <c r="M345" s="209" t="str">
        <f>IF(ISNUMBER(ToxData!$BD345),ToxData!$BD345*workNRAFc/$W345,"--")</f>
        <v>--</v>
      </c>
      <c r="N345" s="209" t="str">
        <f t="shared" si="39"/>
        <v>--</v>
      </c>
      <c r="O345" s="194" t="str">
        <f>IF(ISNUMBER(ToxData!BH345),(ToxData!BH345*workNRAFnc/Y345),"--")</f>
        <v>--</v>
      </c>
      <c r="P345" s="219" t="str">
        <f t="shared" si="40"/>
        <v>--</v>
      </c>
      <c r="Q345" s="262">
        <f>IF(ISNUMBER('TRV Table 3'!K345),('TRV Table 3'!K345),"--")</f>
        <v>86</v>
      </c>
      <c r="R345" s="263">
        <f t="shared" si="41"/>
        <v>86</v>
      </c>
      <c r="S345" s="220">
        <f>IF(ISBLANK(ToxData!AY345),"",ToxData!AY345)</f>
        <v>1</v>
      </c>
      <c r="T345" s="220">
        <f>IF(ISBLANK(ToxData!AZ345),"",ToxData!AZ345)</f>
        <v>1</v>
      </c>
      <c r="U345" s="223" t="str">
        <f>IF(ToxData!BQ345="","N","Y")</f>
        <v>N</v>
      </c>
      <c r="V345" s="223">
        <f>ToxData!BV345</f>
        <v>1</v>
      </c>
      <c r="W345" s="223">
        <f>ToxData!BW345</f>
        <v>1</v>
      </c>
      <c r="X345" s="223">
        <f>ToxData!BX345</f>
        <v>1</v>
      </c>
      <c r="Y345" s="223">
        <f>ToxData!BY345</f>
        <v>1</v>
      </c>
    </row>
    <row r="346" spans="1:25" hidden="1">
      <c r="A346" t="str">
        <f>IF(ISBLANK(ToxData!B346),"",ToxData!B346)</f>
        <v>139-13-9</v>
      </c>
      <c r="B346" s="211" t="str">
        <f>IF(ISBLANK(ToxData!C346),"",ToxData!C346)</f>
        <v>Nitrilotriacetic acid</v>
      </c>
      <c r="E346" s="218" t="str">
        <f>IF(AND(ISNUMBER(ToxData!$BD346),$U346="N"),ToxData!$BD346/$V346,IF(ISNUMBER(ToxData!$BD346),ToxData!$BD346/ELAFr/$V346,"--"))</f>
        <v>--</v>
      </c>
      <c r="F346" s="209" t="str">
        <f t="shared" si="35"/>
        <v>--</v>
      </c>
      <c r="G346" s="194" t="str">
        <f>IF(ISNUMBER(ToxData!BH346),(ToxData!BH346/$X346),"--")</f>
        <v>--</v>
      </c>
      <c r="H346" s="219" t="str">
        <f t="shared" si="36"/>
        <v>--</v>
      </c>
      <c r="I346" s="209" t="str">
        <f>IF(AND(ISNUMBER(ToxData!$BD346),$U346="N"),ToxData!$BD346*childNRAFc/$W346,IF(ISNUMBER(ToxData!$BD346),ToxData!$BD346*childNRAFc/ELAFnr/$W346,"--"))</f>
        <v>--</v>
      </c>
      <c r="J346" s="209" t="str">
        <f t="shared" si="37"/>
        <v>--</v>
      </c>
      <c r="K346" s="194" t="str">
        <f>IF(ISNUMBER(ToxData!BH346),(ToxData!BH346/$Y346*childNRAFnc),"--")</f>
        <v>--</v>
      </c>
      <c r="L346" s="219" t="str">
        <f t="shared" si="38"/>
        <v>--</v>
      </c>
      <c r="M346" s="209" t="str">
        <f>IF(ISNUMBER(ToxData!$BD346),ToxData!$BD346*workNRAFc/$W346,"--")</f>
        <v>--</v>
      </c>
      <c r="N346" s="209" t="str">
        <f t="shared" si="39"/>
        <v>--</v>
      </c>
      <c r="O346" s="194" t="str">
        <f>IF(ISNUMBER(ToxData!BH346),(ToxData!BH346*workNRAFnc/Y346),"--")</f>
        <v>--</v>
      </c>
      <c r="P346" s="219" t="str">
        <f t="shared" si="40"/>
        <v>--</v>
      </c>
      <c r="Q346" s="262" t="str">
        <f>IF(ISNUMBER('TRV Table 3'!K346),('TRV Table 3'!K346),"--")</f>
        <v>--</v>
      </c>
      <c r="R346" s="263" t="str">
        <f t="shared" si="41"/>
        <v>--</v>
      </c>
      <c r="S346" s="220" t="str">
        <f>IF(ISBLANK(ToxData!AY346),"",ToxData!AY346)</f>
        <v/>
      </c>
      <c r="T346" s="220" t="str">
        <f>IF(ISBLANK(ToxData!AZ346),"",ToxData!AZ346)</f>
        <v/>
      </c>
      <c r="U346" s="223" t="str">
        <f>IF(ToxData!BQ346="","N","Y")</f>
        <v>N</v>
      </c>
      <c r="V346" s="223">
        <f>ToxData!BV346</f>
        <v>1</v>
      </c>
      <c r="W346" s="223">
        <f>ToxData!BW346</f>
        <v>1</v>
      </c>
      <c r="X346" s="223">
        <f>ToxData!BX346</f>
        <v>1</v>
      </c>
      <c r="Y346" s="223">
        <f>ToxData!BY346</f>
        <v>1</v>
      </c>
    </row>
    <row r="347" spans="1:25" ht="28.8" hidden="1">
      <c r="A347" t="str">
        <f>IF(ISBLANK(ToxData!B347),"",ToxData!B347)</f>
        <v>18662-53-8</v>
      </c>
      <c r="B347" s="211" t="str">
        <f>IF(ISBLANK(ToxData!C347),"",ToxData!C347)</f>
        <v>Nitrilotriacetic acid, trisodium salt monohydrate</v>
      </c>
      <c r="E347" s="218" t="str">
        <f>IF(AND(ISNUMBER(ToxData!$BD347),$U347="N"),ToxData!$BD347/$V347,IF(ISNUMBER(ToxData!$BD347),ToxData!$BD347/ELAFr/$V347,"--"))</f>
        <v>--</v>
      </c>
      <c r="F347" s="209" t="str">
        <f t="shared" si="35"/>
        <v>--</v>
      </c>
      <c r="G347" s="194" t="str">
        <f>IF(ISNUMBER(ToxData!BH347),(ToxData!BH347/$X347),"--")</f>
        <v>--</v>
      </c>
      <c r="H347" s="219" t="str">
        <f t="shared" si="36"/>
        <v>--</v>
      </c>
      <c r="I347" s="209" t="str">
        <f>IF(AND(ISNUMBER(ToxData!$BD347),$U347="N"),ToxData!$BD347*childNRAFc/$W347,IF(ISNUMBER(ToxData!$BD347),ToxData!$BD347*childNRAFc/ELAFnr/$W347,"--"))</f>
        <v>--</v>
      </c>
      <c r="J347" s="209" t="str">
        <f t="shared" si="37"/>
        <v>--</v>
      </c>
      <c r="K347" s="194" t="str">
        <f>IF(ISNUMBER(ToxData!BH347),(ToxData!BH347/$Y347*childNRAFnc),"--")</f>
        <v>--</v>
      </c>
      <c r="L347" s="219" t="str">
        <f t="shared" si="38"/>
        <v>--</v>
      </c>
      <c r="M347" s="209" t="str">
        <f>IF(ISNUMBER(ToxData!$BD347),ToxData!$BD347*workNRAFc/$W347,"--")</f>
        <v>--</v>
      </c>
      <c r="N347" s="209" t="str">
        <f t="shared" si="39"/>
        <v>--</v>
      </c>
      <c r="O347" s="194" t="str">
        <f>IF(ISNUMBER(ToxData!BH347),(ToxData!BH347*workNRAFnc/Y347),"--")</f>
        <v>--</v>
      </c>
      <c r="P347" s="219" t="str">
        <f t="shared" si="40"/>
        <v>--</v>
      </c>
      <c r="Q347" s="262" t="str">
        <f>IF(ISNUMBER('TRV Table 3'!K347),('TRV Table 3'!K347),"--")</f>
        <v>--</v>
      </c>
      <c r="R347" s="263" t="str">
        <f t="shared" si="41"/>
        <v>--</v>
      </c>
      <c r="S347" s="220" t="str">
        <f>IF(ISBLANK(ToxData!AY347),"",ToxData!AY347)</f>
        <v/>
      </c>
      <c r="T347" s="220" t="str">
        <f>IF(ISBLANK(ToxData!AZ347),"",ToxData!AZ347)</f>
        <v/>
      </c>
      <c r="U347" s="223" t="str">
        <f>IF(ToxData!BQ347="","N","Y")</f>
        <v>N</v>
      </c>
      <c r="V347" s="223">
        <f>ToxData!BV347</f>
        <v>1</v>
      </c>
      <c r="W347" s="223">
        <f>ToxData!BW347</f>
        <v>1</v>
      </c>
      <c r="X347" s="223">
        <f>ToxData!BX347</f>
        <v>1</v>
      </c>
      <c r="Y347" s="223">
        <f>ToxData!BY347</f>
        <v>1</v>
      </c>
    </row>
    <row r="348" spans="1:25" hidden="1">
      <c r="A348" t="str">
        <f>IF(ISBLANK(ToxData!B348),"",ToxData!B348)</f>
        <v>99-59-2</v>
      </c>
      <c r="B348" s="211" t="str">
        <f>IF(ISBLANK(ToxData!C348),"",ToxData!C348)</f>
        <v>5-Nitro-o-Anisidine</v>
      </c>
      <c r="E348" s="218" t="str">
        <f>IF(AND(ISNUMBER(ToxData!$BD348),$U348="N"),ToxData!$BD348/$V348,IF(ISNUMBER(ToxData!$BD348),ToxData!$BD348/ELAFr/$V348,"--"))</f>
        <v>--</v>
      </c>
      <c r="F348" s="209" t="str">
        <f t="shared" si="35"/>
        <v>--</v>
      </c>
      <c r="G348" s="194" t="str">
        <f>IF(ISNUMBER(ToxData!BH348),(ToxData!BH348/$X348),"--")</f>
        <v>--</v>
      </c>
      <c r="H348" s="219" t="str">
        <f t="shared" si="36"/>
        <v>--</v>
      </c>
      <c r="I348" s="209" t="str">
        <f>IF(AND(ISNUMBER(ToxData!$BD348),$U348="N"),ToxData!$BD348*childNRAFc/$W348,IF(ISNUMBER(ToxData!$BD348),ToxData!$BD348*childNRAFc/ELAFnr/$W348,"--"))</f>
        <v>--</v>
      </c>
      <c r="J348" s="209" t="str">
        <f t="shared" si="37"/>
        <v>--</v>
      </c>
      <c r="K348" s="194" t="str">
        <f>IF(ISNUMBER(ToxData!BH348),(ToxData!BH348/$Y348*childNRAFnc),"--")</f>
        <v>--</v>
      </c>
      <c r="L348" s="219" t="str">
        <f t="shared" si="38"/>
        <v>--</v>
      </c>
      <c r="M348" s="209" t="str">
        <f>IF(ISNUMBER(ToxData!$BD348),ToxData!$BD348*workNRAFc/$W348,"--")</f>
        <v>--</v>
      </c>
      <c r="N348" s="209" t="str">
        <f t="shared" si="39"/>
        <v>--</v>
      </c>
      <c r="O348" s="194" t="str">
        <f>IF(ISNUMBER(ToxData!BH348),(ToxData!BH348*workNRAFnc/Y348),"--")</f>
        <v>--</v>
      </c>
      <c r="P348" s="219" t="str">
        <f t="shared" si="40"/>
        <v>--</v>
      </c>
      <c r="Q348" s="262" t="str">
        <f>IF(ISNUMBER('TRV Table 3'!K348),('TRV Table 3'!K348),"--")</f>
        <v>--</v>
      </c>
      <c r="R348" s="263" t="str">
        <f t="shared" si="41"/>
        <v>--</v>
      </c>
      <c r="S348" s="220" t="str">
        <f>IF(ISBLANK(ToxData!AY348),"",ToxData!AY348)</f>
        <v/>
      </c>
      <c r="T348" s="220" t="str">
        <f>IF(ISBLANK(ToxData!AZ348),"",ToxData!AZ348)</f>
        <v/>
      </c>
      <c r="U348" s="223" t="str">
        <f>IF(ToxData!BQ348="","N","Y")</f>
        <v>N</v>
      </c>
      <c r="V348" s="223">
        <f>ToxData!BV348</f>
        <v>1</v>
      </c>
      <c r="W348" s="223">
        <f>ToxData!BW348</f>
        <v>1</v>
      </c>
      <c r="X348" s="223">
        <f>ToxData!BX348</f>
        <v>1</v>
      </c>
      <c r="Y348" s="223">
        <f>ToxData!BY348</f>
        <v>1</v>
      </c>
    </row>
    <row r="349" spans="1:25">
      <c r="A349" t="str">
        <f>IF(ISBLANK(ToxData!B349),"",ToxData!B349)</f>
        <v>98-95-3</v>
      </c>
      <c r="B349" s="211" t="str">
        <f>IF(ISBLANK(ToxData!C349),"",ToxData!C349)</f>
        <v>Nitrobenzene</v>
      </c>
      <c r="D349" s="61" t="str">
        <f>IF(ToxData!D349="","--",ToxData!D349)</f>
        <v>HI3</v>
      </c>
      <c r="E349" s="218">
        <f>IF(AND(ISNUMBER(ToxData!$BD349),$U349="N"),ToxData!$BD349/$V349,IF(ISNUMBER(ToxData!$BD349),ToxData!$BD349/ELAFr/$V349,"--"))</f>
        <v>2.4999999999999998E-2</v>
      </c>
      <c r="F349" s="209">
        <f t="shared" si="35"/>
        <v>2.5000000000000001E-2</v>
      </c>
      <c r="G349" s="194">
        <f>IF(ISNUMBER(ToxData!BH349),(ToxData!BH349/$X349),"--")</f>
        <v>9</v>
      </c>
      <c r="H349" s="219">
        <f t="shared" si="36"/>
        <v>9</v>
      </c>
      <c r="I349" s="209">
        <f>IF(AND(ISNUMBER(ToxData!$BD349),$U349="N"),ToxData!$BD349*childNRAFc/$W349,IF(ISNUMBER(ToxData!$BD349),ToxData!$BD349*childNRAFc/ELAFnr/$W349,"--"))</f>
        <v>0.64999999999999991</v>
      </c>
      <c r="J349" s="209">
        <f t="shared" si="37"/>
        <v>0.65</v>
      </c>
      <c r="K349" s="194">
        <f>IF(ISNUMBER(ToxData!BH349),(ToxData!BH349/$Y349*childNRAFnc),"--")</f>
        <v>39.6</v>
      </c>
      <c r="L349" s="219">
        <f t="shared" si="38"/>
        <v>40</v>
      </c>
      <c r="M349" s="209">
        <f>IF(ISNUMBER(ToxData!$BD349),ToxData!$BD349*workNRAFc/$W349,"--")</f>
        <v>0.3</v>
      </c>
      <c r="N349" s="209">
        <f t="shared" si="39"/>
        <v>0.3</v>
      </c>
      <c r="O349" s="194">
        <f>IF(ISNUMBER(ToxData!BH349),(ToxData!BH349*workNRAFnc/Y349),"--")</f>
        <v>39.6</v>
      </c>
      <c r="P349" s="219">
        <f t="shared" si="40"/>
        <v>40</v>
      </c>
      <c r="Q349" s="262" t="str">
        <f>IF(ISNUMBER('TRV Table 3'!K349),('TRV Table 3'!K349),"--")</f>
        <v>--</v>
      </c>
      <c r="R349" s="263" t="str">
        <f t="shared" si="41"/>
        <v>--</v>
      </c>
      <c r="S349" s="220">
        <f>IF(ISBLANK(ToxData!AY349),"",ToxData!AY349)</f>
        <v>1</v>
      </c>
      <c r="T349" s="220">
        <f>IF(ISBLANK(ToxData!AZ349),"",ToxData!AZ349)</f>
        <v>1</v>
      </c>
      <c r="U349" s="223" t="str">
        <f>IF(ToxData!BQ349="","N","Y")</f>
        <v>N</v>
      </c>
      <c r="V349" s="223">
        <f>ToxData!BV349</f>
        <v>1</v>
      </c>
      <c r="W349" s="223">
        <f>ToxData!BW349</f>
        <v>1</v>
      </c>
      <c r="X349" s="223">
        <f>ToxData!BX349</f>
        <v>1</v>
      </c>
      <c r="Y349" s="223">
        <f>ToxData!BY349</f>
        <v>1</v>
      </c>
    </row>
    <row r="350" spans="1:25" hidden="1">
      <c r="A350" t="str">
        <f>IF(ISBLANK(ToxData!B350),"",ToxData!B350)</f>
        <v>92-93-3</v>
      </c>
      <c r="B350" s="211" t="str">
        <f>IF(ISBLANK(ToxData!C350),"",ToxData!C350)</f>
        <v>4-Nitrobiphenyl</v>
      </c>
      <c r="E350" s="218" t="str">
        <f>IF(AND(ISNUMBER(ToxData!$BD350),$U350="N"),ToxData!$BD350/$V350,IF(ISNUMBER(ToxData!$BD350),ToxData!$BD350/ELAFr/$V350,"--"))</f>
        <v>--</v>
      </c>
      <c r="F350" s="209" t="str">
        <f t="shared" si="35"/>
        <v>--</v>
      </c>
      <c r="G350" s="194" t="str">
        <f>IF(ISNUMBER(ToxData!BH350),(ToxData!BH350/$X350),"--")</f>
        <v>--</v>
      </c>
      <c r="H350" s="219" t="str">
        <f t="shared" si="36"/>
        <v>--</v>
      </c>
      <c r="I350" s="209" t="str">
        <f>IF(AND(ISNUMBER(ToxData!$BD350),$U350="N"),ToxData!$BD350*childNRAFc/$W350,IF(ISNUMBER(ToxData!$BD350),ToxData!$BD350*childNRAFc/ELAFnr/$W350,"--"))</f>
        <v>--</v>
      </c>
      <c r="J350" s="209" t="str">
        <f t="shared" si="37"/>
        <v>--</v>
      </c>
      <c r="K350" s="194" t="str">
        <f>IF(ISNUMBER(ToxData!BH350),(ToxData!BH350/$Y350*childNRAFnc),"--")</f>
        <v>--</v>
      </c>
      <c r="L350" s="219" t="str">
        <f t="shared" si="38"/>
        <v>--</v>
      </c>
      <c r="M350" s="209" t="str">
        <f>IF(ISNUMBER(ToxData!$BD350),ToxData!$BD350*workNRAFc/$W350,"--")</f>
        <v>--</v>
      </c>
      <c r="N350" s="209" t="str">
        <f t="shared" si="39"/>
        <v>--</v>
      </c>
      <c r="O350" s="194" t="str">
        <f>IF(ISNUMBER(ToxData!BH350),(ToxData!BH350*workNRAFnc/Y350),"--")</f>
        <v>--</v>
      </c>
      <c r="P350" s="219" t="str">
        <f t="shared" si="40"/>
        <v>--</v>
      </c>
      <c r="Q350" s="262" t="str">
        <f>IF(ISNUMBER('TRV Table 3'!K350),('TRV Table 3'!K350),"--")</f>
        <v>--</v>
      </c>
      <c r="R350" s="263" t="str">
        <f t="shared" si="41"/>
        <v>--</v>
      </c>
      <c r="S350" s="220" t="str">
        <f>IF(ISBLANK(ToxData!AY350),"",ToxData!AY350)</f>
        <v/>
      </c>
      <c r="T350" s="220" t="str">
        <f>IF(ISBLANK(ToxData!AZ350),"",ToxData!AZ350)</f>
        <v/>
      </c>
      <c r="U350" s="223" t="str">
        <f>IF(ToxData!BQ350="","N","Y")</f>
        <v>N</v>
      </c>
      <c r="V350" s="223">
        <f>ToxData!BV350</f>
        <v>1</v>
      </c>
      <c r="W350" s="223">
        <f>ToxData!BW350</f>
        <v>1</v>
      </c>
      <c r="X350" s="223">
        <f>ToxData!BX350</f>
        <v>1</v>
      </c>
      <c r="Y350" s="223">
        <f>ToxData!BY350</f>
        <v>1</v>
      </c>
    </row>
    <row r="351" spans="1:25" hidden="1">
      <c r="A351" t="str">
        <f>IF(ISBLANK(ToxData!B351),"",ToxData!B351)</f>
        <v>1836-75-5</v>
      </c>
      <c r="B351" s="211" t="str">
        <f>IF(ISBLANK(ToxData!C351),"",ToxData!C351)</f>
        <v>Nitrofen</v>
      </c>
      <c r="E351" s="218" t="str">
        <f>IF(AND(ISNUMBER(ToxData!$BD351),$U351="N"),ToxData!$BD351/$V351,IF(ISNUMBER(ToxData!$BD351),ToxData!$BD351/ELAFr/$V351,"--"))</f>
        <v>--</v>
      </c>
      <c r="F351" s="209" t="str">
        <f t="shared" si="35"/>
        <v>--</v>
      </c>
      <c r="G351" s="194" t="str">
        <f>IF(ISNUMBER(ToxData!BH351),(ToxData!BH351/$X351),"--")</f>
        <v>--</v>
      </c>
      <c r="H351" s="219" t="str">
        <f t="shared" si="36"/>
        <v>--</v>
      </c>
      <c r="I351" s="209" t="str">
        <f>IF(AND(ISNUMBER(ToxData!$BD351),$U351="N"),ToxData!$BD351*childNRAFc/$W351,IF(ISNUMBER(ToxData!$BD351),ToxData!$BD351*childNRAFc/ELAFnr/$W351,"--"))</f>
        <v>--</v>
      </c>
      <c r="J351" s="209" t="str">
        <f t="shared" si="37"/>
        <v>--</v>
      </c>
      <c r="K351" s="194" t="str">
        <f>IF(ISNUMBER(ToxData!BH351),(ToxData!BH351/$Y351*childNRAFnc),"--")</f>
        <v>--</v>
      </c>
      <c r="L351" s="219" t="str">
        <f t="shared" si="38"/>
        <v>--</v>
      </c>
      <c r="M351" s="209" t="str">
        <f>IF(ISNUMBER(ToxData!$BD351),ToxData!$BD351*workNRAFc/$W351,"--")</f>
        <v>--</v>
      </c>
      <c r="N351" s="209" t="str">
        <f t="shared" si="39"/>
        <v>--</v>
      </c>
      <c r="O351" s="194" t="str">
        <f>IF(ISNUMBER(ToxData!BH351),(ToxData!BH351*workNRAFnc/Y351),"--")</f>
        <v>--</v>
      </c>
      <c r="P351" s="219" t="str">
        <f t="shared" si="40"/>
        <v>--</v>
      </c>
      <c r="Q351" s="262" t="str">
        <f>IF(ISNUMBER('TRV Table 3'!K351),('TRV Table 3'!K351),"--")</f>
        <v>--</v>
      </c>
      <c r="R351" s="263" t="str">
        <f t="shared" si="41"/>
        <v>--</v>
      </c>
      <c r="S351" s="220" t="str">
        <f>IF(ISBLANK(ToxData!AY351),"",ToxData!AY351)</f>
        <v/>
      </c>
      <c r="T351" s="220" t="str">
        <f>IF(ISBLANK(ToxData!AZ351),"",ToxData!AZ351)</f>
        <v/>
      </c>
      <c r="U351" s="223" t="str">
        <f>IF(ToxData!BQ351="","N","Y")</f>
        <v>N</v>
      </c>
      <c r="V351" s="223">
        <f>ToxData!BV351</f>
        <v>1</v>
      </c>
      <c r="W351" s="223">
        <f>ToxData!BW351</f>
        <v>1</v>
      </c>
      <c r="X351" s="223">
        <f>ToxData!BX351</f>
        <v>1</v>
      </c>
      <c r="Y351" s="223">
        <f>ToxData!BY351</f>
        <v>1</v>
      </c>
    </row>
    <row r="352" spans="1:25" hidden="1">
      <c r="A352" t="str">
        <f>IF(ISBLANK(ToxData!B352),"",ToxData!B352)</f>
        <v>59-87-0</v>
      </c>
      <c r="B352" s="211" t="str">
        <f>IF(ISBLANK(ToxData!C352),"",ToxData!C352)</f>
        <v>Nitrofurazone</v>
      </c>
      <c r="E352" s="218" t="str">
        <f>IF(AND(ISNUMBER(ToxData!$BD352),$U352="N"),ToxData!$BD352/$V352,IF(ISNUMBER(ToxData!$BD352),ToxData!$BD352/ELAFr/$V352,"--"))</f>
        <v>--</v>
      </c>
      <c r="F352" s="209" t="str">
        <f t="shared" si="35"/>
        <v>--</v>
      </c>
      <c r="G352" s="194" t="str">
        <f>IF(ISNUMBER(ToxData!BH352),(ToxData!BH352/$X352),"--")</f>
        <v>--</v>
      </c>
      <c r="H352" s="219" t="str">
        <f t="shared" si="36"/>
        <v>--</v>
      </c>
      <c r="I352" s="209" t="str">
        <f>IF(AND(ISNUMBER(ToxData!$BD352),$U352="N"),ToxData!$BD352*childNRAFc/$W352,IF(ISNUMBER(ToxData!$BD352),ToxData!$BD352*childNRAFc/ELAFnr/$W352,"--"))</f>
        <v>--</v>
      </c>
      <c r="J352" s="209" t="str">
        <f t="shared" si="37"/>
        <v>--</v>
      </c>
      <c r="K352" s="194" t="str">
        <f>IF(ISNUMBER(ToxData!BH352),(ToxData!BH352/$Y352*childNRAFnc),"--")</f>
        <v>--</v>
      </c>
      <c r="L352" s="219" t="str">
        <f t="shared" si="38"/>
        <v>--</v>
      </c>
      <c r="M352" s="209" t="str">
        <f>IF(ISNUMBER(ToxData!$BD352),ToxData!$BD352*workNRAFc/$W352,"--")</f>
        <v>--</v>
      </c>
      <c r="N352" s="209" t="str">
        <f t="shared" si="39"/>
        <v>--</v>
      </c>
      <c r="O352" s="194" t="str">
        <f>IF(ISNUMBER(ToxData!BH352),(ToxData!BH352*workNRAFnc/Y352),"--")</f>
        <v>--</v>
      </c>
      <c r="P352" s="219" t="str">
        <f t="shared" si="40"/>
        <v>--</v>
      </c>
      <c r="Q352" s="262" t="str">
        <f>IF(ISNUMBER('TRV Table 3'!K352),('TRV Table 3'!K352),"--")</f>
        <v>--</v>
      </c>
      <c r="R352" s="263" t="str">
        <f t="shared" si="41"/>
        <v>--</v>
      </c>
      <c r="S352" s="220" t="str">
        <f>IF(ISBLANK(ToxData!AY352),"",ToxData!AY352)</f>
        <v/>
      </c>
      <c r="T352" s="220" t="str">
        <f>IF(ISBLANK(ToxData!AZ352),"",ToxData!AZ352)</f>
        <v/>
      </c>
      <c r="U352" s="223" t="str">
        <f>IF(ToxData!BQ352="","N","Y")</f>
        <v>N</v>
      </c>
      <c r="V352" s="223">
        <f>ToxData!BV352</f>
        <v>1</v>
      </c>
      <c r="W352" s="223">
        <f>ToxData!BW352</f>
        <v>1</v>
      </c>
      <c r="X352" s="223">
        <f>ToxData!BX352</f>
        <v>1</v>
      </c>
      <c r="Y352" s="223">
        <f>ToxData!BY352</f>
        <v>1</v>
      </c>
    </row>
    <row r="353" spans="1:25" ht="28.8" hidden="1">
      <c r="A353" t="str">
        <f>IF(ISBLANK(ToxData!B353),"",ToxData!B353)</f>
        <v>555-84-0</v>
      </c>
      <c r="B353" s="211" t="str">
        <f>IF(ISBLANK(ToxData!C353),"",ToxData!C353)</f>
        <v>1-[(5-Nitrofurfurylidene)-amino]-2-imidazolidinone</v>
      </c>
      <c r="E353" s="218" t="str">
        <f>IF(AND(ISNUMBER(ToxData!$BD353),$U353="N"),ToxData!$BD353/$V353,IF(ISNUMBER(ToxData!$BD353),ToxData!$BD353/ELAFr/$V353,"--"))</f>
        <v>--</v>
      </c>
      <c r="F353" s="209" t="str">
        <f t="shared" si="35"/>
        <v>--</v>
      </c>
      <c r="G353" s="194" t="str">
        <f>IF(ISNUMBER(ToxData!BH353),(ToxData!BH353/$X353),"--")</f>
        <v>--</v>
      </c>
      <c r="H353" s="219" t="str">
        <f t="shared" si="36"/>
        <v>--</v>
      </c>
      <c r="I353" s="209" t="str">
        <f>IF(AND(ISNUMBER(ToxData!$BD353),$U353="N"),ToxData!$BD353*childNRAFc/$W353,IF(ISNUMBER(ToxData!$BD353),ToxData!$BD353*childNRAFc/ELAFnr/$W353,"--"))</f>
        <v>--</v>
      </c>
      <c r="J353" s="209" t="str">
        <f t="shared" si="37"/>
        <v>--</v>
      </c>
      <c r="K353" s="194" t="str">
        <f>IF(ISNUMBER(ToxData!BH353),(ToxData!BH353/$Y353*childNRAFnc),"--")</f>
        <v>--</v>
      </c>
      <c r="L353" s="219" t="str">
        <f t="shared" si="38"/>
        <v>--</v>
      </c>
      <c r="M353" s="209" t="str">
        <f>IF(ISNUMBER(ToxData!$BD353),ToxData!$BD353*workNRAFc/$W353,"--")</f>
        <v>--</v>
      </c>
      <c r="N353" s="209" t="str">
        <f t="shared" si="39"/>
        <v>--</v>
      </c>
      <c r="O353" s="194" t="str">
        <f>IF(ISNUMBER(ToxData!BH353),(ToxData!BH353*workNRAFnc/Y353),"--")</f>
        <v>--</v>
      </c>
      <c r="P353" s="219" t="str">
        <f t="shared" si="40"/>
        <v>--</v>
      </c>
      <c r="Q353" s="262" t="str">
        <f>IF(ISNUMBER('TRV Table 3'!K353),('TRV Table 3'!K353),"--")</f>
        <v>--</v>
      </c>
      <c r="R353" s="263" t="str">
        <f t="shared" si="41"/>
        <v>--</v>
      </c>
      <c r="S353" s="220" t="str">
        <f>IF(ISBLANK(ToxData!AY353),"",ToxData!AY353)</f>
        <v/>
      </c>
      <c r="T353" s="220" t="str">
        <f>IF(ISBLANK(ToxData!AZ353),"",ToxData!AZ353)</f>
        <v/>
      </c>
      <c r="U353" s="223" t="str">
        <f>IF(ToxData!BQ353="","N","Y")</f>
        <v>N</v>
      </c>
      <c r="V353" s="223">
        <f>ToxData!BV353</f>
        <v>1</v>
      </c>
      <c r="W353" s="223">
        <f>ToxData!BW353</f>
        <v>1</v>
      </c>
      <c r="X353" s="223">
        <f>ToxData!BX353</f>
        <v>1</v>
      </c>
      <c r="Y353" s="223">
        <f>ToxData!BY353</f>
        <v>1</v>
      </c>
    </row>
    <row r="354" spans="1:25" ht="28.8" hidden="1">
      <c r="A354" t="str">
        <f>IF(ISBLANK(ToxData!B354),"",ToxData!B354)</f>
        <v>531-82-8</v>
      </c>
      <c r="B354" s="211" t="str">
        <f>IF(ISBLANK(ToxData!C354),"",ToxData!C354)</f>
        <v>N-[4-(5-nitro-2-furyl)-2-thiazolyl]-acetamide</v>
      </c>
      <c r="E354" s="218" t="str">
        <f>IF(AND(ISNUMBER(ToxData!$BD354),$U354="N"),ToxData!$BD354/$V354,IF(ISNUMBER(ToxData!$BD354),ToxData!$BD354/ELAFr/$V354,"--"))</f>
        <v>--</v>
      </c>
      <c r="F354" s="209" t="str">
        <f t="shared" si="35"/>
        <v>--</v>
      </c>
      <c r="G354" s="194" t="str">
        <f>IF(ISNUMBER(ToxData!BH354),(ToxData!BH354/$X354),"--")</f>
        <v>--</v>
      </c>
      <c r="H354" s="219" t="str">
        <f t="shared" si="36"/>
        <v>--</v>
      </c>
      <c r="I354" s="209" t="str">
        <f>IF(AND(ISNUMBER(ToxData!$BD354),$U354="N"),ToxData!$BD354*childNRAFc/$W354,IF(ISNUMBER(ToxData!$BD354),ToxData!$BD354*childNRAFc/ELAFnr/$W354,"--"))</f>
        <v>--</v>
      </c>
      <c r="J354" s="209" t="str">
        <f t="shared" si="37"/>
        <v>--</v>
      </c>
      <c r="K354" s="194" t="str">
        <f>IF(ISNUMBER(ToxData!BH354),(ToxData!BH354/$Y354*childNRAFnc),"--")</f>
        <v>--</v>
      </c>
      <c r="L354" s="219" t="str">
        <f t="shared" si="38"/>
        <v>--</v>
      </c>
      <c r="M354" s="209" t="str">
        <f>IF(ISNUMBER(ToxData!$BD354),ToxData!$BD354*workNRAFc/$W354,"--")</f>
        <v>--</v>
      </c>
      <c r="N354" s="209" t="str">
        <f t="shared" si="39"/>
        <v>--</v>
      </c>
      <c r="O354" s="194" t="str">
        <f>IF(ISNUMBER(ToxData!BH354),(ToxData!BH354*workNRAFnc/Y354),"--")</f>
        <v>--</v>
      </c>
      <c r="P354" s="219" t="str">
        <f t="shared" si="40"/>
        <v>--</v>
      </c>
      <c r="Q354" s="262" t="str">
        <f>IF(ISNUMBER('TRV Table 3'!K354),('TRV Table 3'!K354),"--")</f>
        <v>--</v>
      </c>
      <c r="R354" s="263" t="str">
        <f t="shared" si="41"/>
        <v>--</v>
      </c>
      <c r="S354" s="220" t="str">
        <f>IF(ISBLANK(ToxData!AY354),"",ToxData!AY354)</f>
        <v/>
      </c>
      <c r="T354" s="220" t="str">
        <f>IF(ISBLANK(ToxData!AZ354),"",ToxData!AZ354)</f>
        <v/>
      </c>
      <c r="U354" s="223" t="str">
        <f>IF(ToxData!BQ354="","N","Y")</f>
        <v>N</v>
      </c>
      <c r="V354" s="223">
        <f>ToxData!BV354</f>
        <v>1</v>
      </c>
      <c r="W354" s="223">
        <f>ToxData!BW354</f>
        <v>1</v>
      </c>
      <c r="X354" s="223">
        <f>ToxData!BX354</f>
        <v>1</v>
      </c>
      <c r="Y354" s="223">
        <f>ToxData!BY354</f>
        <v>1</v>
      </c>
    </row>
    <row r="355" spans="1:25" hidden="1">
      <c r="A355" t="str">
        <f>IF(ISBLANK(ToxData!B355),"",ToxData!B355)</f>
        <v>302-70-5</v>
      </c>
      <c r="B355" s="211" t="str">
        <f>IF(ISBLANK(ToxData!C355),"",ToxData!C355)</f>
        <v>Nitrogen mustard N-oxide</v>
      </c>
      <c r="E355" s="218" t="str">
        <f>IF(AND(ISNUMBER(ToxData!$BD355),$U355="N"),ToxData!$BD355/$V355,IF(ISNUMBER(ToxData!$BD355),ToxData!$BD355/ELAFr/$V355,"--"))</f>
        <v>--</v>
      </c>
      <c r="F355" s="209" t="str">
        <f t="shared" si="35"/>
        <v>--</v>
      </c>
      <c r="G355" s="194" t="str">
        <f>IF(ISNUMBER(ToxData!BH355),(ToxData!BH355/$X355),"--")</f>
        <v>--</v>
      </c>
      <c r="H355" s="219" t="str">
        <f t="shared" si="36"/>
        <v>--</v>
      </c>
      <c r="I355" s="209" t="str">
        <f>IF(AND(ISNUMBER(ToxData!$BD355),$U355="N"),ToxData!$BD355*childNRAFc/$W355,IF(ISNUMBER(ToxData!$BD355),ToxData!$BD355*childNRAFc/ELAFnr/$W355,"--"))</f>
        <v>--</v>
      </c>
      <c r="J355" s="209" t="str">
        <f t="shared" si="37"/>
        <v>--</v>
      </c>
      <c r="K355" s="194" t="str">
        <f>IF(ISNUMBER(ToxData!BH355),(ToxData!BH355/$Y355*childNRAFnc),"--")</f>
        <v>--</v>
      </c>
      <c r="L355" s="219" t="str">
        <f t="shared" si="38"/>
        <v>--</v>
      </c>
      <c r="M355" s="209" t="str">
        <f>IF(ISNUMBER(ToxData!$BD355),ToxData!$BD355*workNRAFc/$W355,"--")</f>
        <v>--</v>
      </c>
      <c r="N355" s="209" t="str">
        <f t="shared" si="39"/>
        <v>--</v>
      </c>
      <c r="O355" s="194" t="str">
        <f>IF(ISNUMBER(ToxData!BH355),(ToxData!BH355*workNRAFnc/Y355),"--")</f>
        <v>--</v>
      </c>
      <c r="P355" s="219" t="str">
        <f t="shared" si="40"/>
        <v>--</v>
      </c>
      <c r="Q355" s="262" t="str">
        <f>IF(ISNUMBER('TRV Table 3'!K355),('TRV Table 3'!K355),"--")</f>
        <v>--</v>
      </c>
      <c r="R355" s="263" t="str">
        <f t="shared" si="41"/>
        <v>--</v>
      </c>
      <c r="S355" s="220" t="str">
        <f>IF(ISBLANK(ToxData!AY355),"",ToxData!AY355)</f>
        <v/>
      </c>
      <c r="T355" s="220" t="str">
        <f>IF(ISBLANK(ToxData!AZ355),"",ToxData!AZ355)</f>
        <v/>
      </c>
      <c r="U355" s="223" t="str">
        <f>IF(ToxData!BQ355="","N","Y")</f>
        <v>N</v>
      </c>
      <c r="V355" s="223">
        <f>ToxData!BV355</f>
        <v>1</v>
      </c>
      <c r="W355" s="223">
        <f>ToxData!BW355</f>
        <v>1</v>
      </c>
      <c r="X355" s="223">
        <f>ToxData!BX355</f>
        <v>1</v>
      </c>
      <c r="Y355" s="223">
        <f>ToxData!BY355</f>
        <v>1</v>
      </c>
    </row>
    <row r="356" spans="1:25" hidden="1">
      <c r="A356" t="str">
        <f>IF(ISBLANK(ToxData!B356),"",ToxData!B356)</f>
        <v>100-02-7</v>
      </c>
      <c r="B356" s="211" t="str">
        <f>IF(ISBLANK(ToxData!C356),"",ToxData!C356)</f>
        <v>4-Nitrophenol</v>
      </c>
      <c r="E356" s="218" t="str">
        <f>IF(AND(ISNUMBER(ToxData!$BD356),$U356="N"),ToxData!$BD356/$V356,IF(ISNUMBER(ToxData!$BD356),ToxData!$BD356/ELAFr/$V356,"--"))</f>
        <v>--</v>
      </c>
      <c r="F356" s="209" t="str">
        <f t="shared" si="35"/>
        <v>--</v>
      </c>
      <c r="G356" s="194" t="str">
        <f>IF(ISNUMBER(ToxData!BH356),(ToxData!BH356/$X356),"--")</f>
        <v>--</v>
      </c>
      <c r="H356" s="219" t="str">
        <f t="shared" si="36"/>
        <v>--</v>
      </c>
      <c r="I356" s="209" t="str">
        <f>IF(AND(ISNUMBER(ToxData!$BD356),$U356="N"),ToxData!$BD356*childNRAFc/$W356,IF(ISNUMBER(ToxData!$BD356),ToxData!$BD356*childNRAFc/ELAFnr/$W356,"--"))</f>
        <v>--</v>
      </c>
      <c r="J356" s="209" t="str">
        <f t="shared" si="37"/>
        <v>--</v>
      </c>
      <c r="K356" s="194" t="str">
        <f>IF(ISNUMBER(ToxData!BH356),(ToxData!BH356/$Y356*childNRAFnc),"--")</f>
        <v>--</v>
      </c>
      <c r="L356" s="219" t="str">
        <f t="shared" si="38"/>
        <v>--</v>
      </c>
      <c r="M356" s="209" t="str">
        <f>IF(ISNUMBER(ToxData!$BD356),ToxData!$BD356*workNRAFc/$W356,"--")</f>
        <v>--</v>
      </c>
      <c r="N356" s="209" t="str">
        <f t="shared" si="39"/>
        <v>--</v>
      </c>
      <c r="O356" s="194" t="str">
        <f>IF(ISNUMBER(ToxData!BH356),(ToxData!BH356*workNRAFnc/Y356),"--")</f>
        <v>--</v>
      </c>
      <c r="P356" s="219" t="str">
        <f t="shared" si="40"/>
        <v>--</v>
      </c>
      <c r="Q356" s="262" t="str">
        <f>IF(ISNUMBER('TRV Table 3'!K356),('TRV Table 3'!K356),"--")</f>
        <v>--</v>
      </c>
      <c r="R356" s="263" t="str">
        <f t="shared" si="41"/>
        <v>--</v>
      </c>
      <c r="S356" s="220" t="str">
        <f>IF(ISBLANK(ToxData!AY356),"",ToxData!AY356)</f>
        <v/>
      </c>
      <c r="T356" s="220" t="str">
        <f>IF(ISBLANK(ToxData!AZ356),"",ToxData!AZ356)</f>
        <v/>
      </c>
      <c r="U356" s="223" t="str">
        <f>IF(ToxData!BQ356="","N","Y")</f>
        <v>N</v>
      </c>
      <c r="V356" s="223">
        <f>ToxData!BV356</f>
        <v>1</v>
      </c>
      <c r="W356" s="223">
        <f>ToxData!BW356</f>
        <v>1</v>
      </c>
      <c r="X356" s="223">
        <f>ToxData!BX356</f>
        <v>1</v>
      </c>
      <c r="Y356" s="223">
        <f>ToxData!BY356</f>
        <v>1</v>
      </c>
    </row>
    <row r="357" spans="1:25">
      <c r="A357" t="str">
        <f>IF(ISBLANK(ToxData!B357),"",ToxData!B357)</f>
        <v>79-46-9</v>
      </c>
      <c r="B357" s="211" t="str">
        <f>IF(ISBLANK(ToxData!C357),"",ToxData!C357)</f>
        <v>2-Nitropropane</v>
      </c>
      <c r="D357" s="61" t="str">
        <f>IF(ToxData!D357="","--",ToxData!D357)</f>
        <v>HI3</v>
      </c>
      <c r="E357" s="218" t="str">
        <f>IF(AND(ISNUMBER(ToxData!$BD357),$U357="N"),ToxData!$BD357/$V357,IF(ISNUMBER(ToxData!$BD357),ToxData!$BD357/ELAFr/$V357,"--"))</f>
        <v>--</v>
      </c>
      <c r="F357" s="209" t="str">
        <f t="shared" si="35"/>
        <v>--</v>
      </c>
      <c r="G357" s="194">
        <f>IF(ISNUMBER(ToxData!BH357),(ToxData!BH357/$X357),"--")</f>
        <v>20</v>
      </c>
      <c r="H357" s="219">
        <f t="shared" si="36"/>
        <v>20</v>
      </c>
      <c r="I357" s="209" t="str">
        <f>IF(AND(ISNUMBER(ToxData!$BD357),$U357="N"),ToxData!$BD357*childNRAFc/$W357,IF(ISNUMBER(ToxData!$BD357),ToxData!$BD357*childNRAFc/ELAFnr/$W357,"--"))</f>
        <v>--</v>
      </c>
      <c r="J357" s="209" t="str">
        <f t="shared" si="37"/>
        <v>--</v>
      </c>
      <c r="K357" s="194">
        <f>IF(ISNUMBER(ToxData!BH357),(ToxData!BH357/$Y357*childNRAFnc),"--")</f>
        <v>88</v>
      </c>
      <c r="L357" s="219">
        <f t="shared" si="38"/>
        <v>88</v>
      </c>
      <c r="M357" s="209" t="str">
        <f>IF(ISNUMBER(ToxData!$BD357),ToxData!$BD357*workNRAFc/$W357,"--")</f>
        <v>--</v>
      </c>
      <c r="N357" s="209" t="str">
        <f t="shared" si="39"/>
        <v>--</v>
      </c>
      <c r="O357" s="194">
        <f>IF(ISNUMBER(ToxData!BH357),(ToxData!BH357*workNRAFnc/Y357),"--")</f>
        <v>88</v>
      </c>
      <c r="P357" s="219">
        <f t="shared" si="40"/>
        <v>88</v>
      </c>
      <c r="Q357" s="262" t="str">
        <f>IF(ISNUMBER('TRV Table 3'!K357),('TRV Table 3'!K357),"--")</f>
        <v>--</v>
      </c>
      <c r="R357" s="263" t="str">
        <f t="shared" si="41"/>
        <v>--</v>
      </c>
      <c r="S357" s="220">
        <f>IF(ISBLANK(ToxData!AY357),"",ToxData!AY357)</f>
        <v>1</v>
      </c>
      <c r="T357" s="220">
        <f>IF(ISBLANK(ToxData!AZ357),"",ToxData!AZ357)</f>
        <v>1</v>
      </c>
      <c r="U357" s="223" t="str">
        <f>IF(ToxData!BQ357="","N","Y")</f>
        <v>N</v>
      </c>
      <c r="V357" s="223">
        <f>ToxData!BV357</f>
        <v>1</v>
      </c>
      <c r="W357" s="223">
        <f>ToxData!BW357</f>
        <v>1</v>
      </c>
      <c r="X357" s="223">
        <f>ToxData!BX357</f>
        <v>1</v>
      </c>
      <c r="Y357" s="223">
        <f>ToxData!BY357</f>
        <v>1</v>
      </c>
    </row>
    <row r="358" spans="1:25">
      <c r="A358" t="str">
        <f>IF(ISBLANK(ToxData!B358),"",ToxData!B358)</f>
        <v>924-16-3</v>
      </c>
      <c r="B358" s="211" t="str">
        <f>IF(ISBLANK(ToxData!C358),"",ToxData!C358)</f>
        <v>N-Nitrosodi-n-butylamine</v>
      </c>
      <c r="D358" s="61" t="str">
        <f>IF(ToxData!D358="","--",ToxData!D358)</f>
        <v>--</v>
      </c>
      <c r="E358" s="218">
        <f>IF(AND(ISNUMBER(ToxData!$BD358),$U358="N"),ToxData!$BD358/$V358,IF(ISNUMBER(ToxData!$BD358),ToxData!$BD358/ELAFr/$V358,"--"))</f>
        <v>3.2258064516129032E-4</v>
      </c>
      <c r="F358" s="209">
        <f t="shared" si="35"/>
        <v>3.2000000000000003E-4</v>
      </c>
      <c r="G358" s="194" t="str">
        <f>IF(ISNUMBER(ToxData!BH358),(ToxData!BH358/$X358),"--")</f>
        <v>--</v>
      </c>
      <c r="H358" s="219" t="str">
        <f t="shared" si="36"/>
        <v>--</v>
      </c>
      <c r="I358" s="209">
        <f>IF(AND(ISNUMBER(ToxData!$BD358),$U358="N"),ToxData!$BD358*childNRAFc/$W358,IF(ISNUMBER(ToxData!$BD358),ToxData!$BD358*childNRAFc/ELAFnr/$W358,"--"))</f>
        <v>8.3870967741935479E-3</v>
      </c>
      <c r="J358" s="209">
        <f t="shared" si="37"/>
        <v>8.3999999999999995E-3</v>
      </c>
      <c r="K358" s="194" t="str">
        <f>IF(ISNUMBER(ToxData!BH358),(ToxData!BH358/$Y358*childNRAFnc),"--")</f>
        <v>--</v>
      </c>
      <c r="L358" s="219" t="str">
        <f t="shared" si="38"/>
        <v>--</v>
      </c>
      <c r="M358" s="209">
        <f>IF(ISNUMBER(ToxData!$BD358),ToxData!$BD358*workNRAFc/$W358,"--")</f>
        <v>3.8709677419354839E-3</v>
      </c>
      <c r="N358" s="209">
        <f t="shared" si="39"/>
        <v>3.8999999999999998E-3</v>
      </c>
      <c r="O358" s="194" t="str">
        <f>IF(ISNUMBER(ToxData!BH358),(ToxData!BH358*workNRAFnc/Y358),"--")</f>
        <v>--</v>
      </c>
      <c r="P358" s="219" t="str">
        <f t="shared" si="40"/>
        <v>--</v>
      </c>
      <c r="Q358" s="262" t="str">
        <f>IF(ISNUMBER('TRV Table 3'!K358),('TRV Table 3'!K358),"--")</f>
        <v>--</v>
      </c>
      <c r="R358" s="263" t="str">
        <f t="shared" si="41"/>
        <v>--</v>
      </c>
      <c r="S358" s="220">
        <f>IF(ISBLANK(ToxData!AY358),"",ToxData!AY358)</f>
        <v>1</v>
      </c>
      <c r="T358" s="220">
        <f>IF(ISBLANK(ToxData!AZ358),"",ToxData!AZ358)</f>
        <v>1</v>
      </c>
      <c r="U358" s="223" t="str">
        <f>IF(ToxData!BQ358="","N","Y")</f>
        <v>N</v>
      </c>
      <c r="V358" s="223">
        <f>ToxData!BV358</f>
        <v>1</v>
      </c>
      <c r="W358" s="223">
        <f>ToxData!BW358</f>
        <v>1</v>
      </c>
      <c r="X358" s="223">
        <f>ToxData!BX358</f>
        <v>1</v>
      </c>
      <c r="Y358" s="223">
        <f>ToxData!BY358</f>
        <v>1</v>
      </c>
    </row>
    <row r="359" spans="1:25" hidden="1">
      <c r="A359" t="str">
        <f>IF(ISBLANK(ToxData!B359),"",ToxData!B359)</f>
        <v>1116-54-7</v>
      </c>
      <c r="B359" s="211" t="str">
        <f>IF(ISBLANK(ToxData!C359),"",ToxData!C359)</f>
        <v>N-Nitrosodiethanolamine</v>
      </c>
      <c r="E359" s="218" t="str">
        <f>IF(AND(ISNUMBER(ToxData!$BD359),$U359="N"),ToxData!$BD359/$V359,IF(ISNUMBER(ToxData!$BD359),ToxData!$BD359/ELAFr/$V359,"--"))</f>
        <v>--</v>
      </c>
      <c r="F359" s="209" t="str">
        <f t="shared" si="35"/>
        <v>--</v>
      </c>
      <c r="G359" s="194" t="str">
        <f>IF(ISNUMBER(ToxData!BH359),(ToxData!BH359/$X359),"--")</f>
        <v>--</v>
      </c>
      <c r="H359" s="219" t="str">
        <f t="shared" si="36"/>
        <v>--</v>
      </c>
      <c r="I359" s="209" t="str">
        <f>IF(AND(ISNUMBER(ToxData!$BD359),$U359="N"),ToxData!$BD359*childNRAFc/$W359,IF(ISNUMBER(ToxData!$BD359),ToxData!$BD359*childNRAFc/ELAFnr/$W359,"--"))</f>
        <v>--</v>
      </c>
      <c r="J359" s="209" t="str">
        <f t="shared" si="37"/>
        <v>--</v>
      </c>
      <c r="K359" s="194" t="str">
        <f>IF(ISNUMBER(ToxData!BH359),(ToxData!BH359/$Y359*childNRAFnc),"--")</f>
        <v>--</v>
      </c>
      <c r="L359" s="219" t="str">
        <f t="shared" si="38"/>
        <v>--</v>
      </c>
      <c r="M359" s="209" t="str">
        <f>IF(ISNUMBER(ToxData!$BD359),ToxData!$BD359*workNRAFc/$W359,"--")</f>
        <v>--</v>
      </c>
      <c r="N359" s="209" t="str">
        <f t="shared" si="39"/>
        <v>--</v>
      </c>
      <c r="O359" s="194" t="str">
        <f>IF(ISNUMBER(ToxData!BH359),(ToxData!BH359*workNRAFnc/Y359),"--")</f>
        <v>--</v>
      </c>
      <c r="P359" s="219" t="str">
        <f t="shared" si="40"/>
        <v>--</v>
      </c>
      <c r="Q359" s="262" t="str">
        <f>IF(ISNUMBER('TRV Table 3'!K359),('TRV Table 3'!K359),"--")</f>
        <v>--</v>
      </c>
      <c r="R359" s="263" t="str">
        <f t="shared" si="41"/>
        <v>--</v>
      </c>
      <c r="S359" s="220" t="str">
        <f>IF(ISBLANK(ToxData!AY359),"",ToxData!AY359)</f>
        <v/>
      </c>
      <c r="T359" s="220" t="str">
        <f>IF(ISBLANK(ToxData!AZ359),"",ToxData!AZ359)</f>
        <v/>
      </c>
      <c r="U359" s="223" t="str">
        <f>IF(ToxData!BQ359="","N","Y")</f>
        <v>N</v>
      </c>
      <c r="V359" s="223">
        <f>ToxData!BV359</f>
        <v>1</v>
      </c>
      <c r="W359" s="223">
        <f>ToxData!BW359</f>
        <v>1</v>
      </c>
      <c r="X359" s="223">
        <f>ToxData!BX359</f>
        <v>1</v>
      </c>
      <c r="Y359" s="223">
        <f>ToxData!BY359</f>
        <v>1</v>
      </c>
    </row>
    <row r="360" spans="1:25">
      <c r="A360" t="str">
        <f>IF(ISBLANK(ToxData!B360),"",ToxData!B360)</f>
        <v>55-18-5</v>
      </c>
      <c r="B360" s="211" t="str">
        <f>IF(ISBLANK(ToxData!C360),"",ToxData!C360)</f>
        <v>N-Nitrosodiethylamine</v>
      </c>
      <c r="C360" s="61" t="s">
        <v>1168</v>
      </c>
      <c r="D360" s="61" t="str">
        <f>IF(ToxData!D360="","--",ToxData!D360)</f>
        <v>--</v>
      </c>
      <c r="E360" s="218">
        <f>IF(AND(ISNUMBER(ToxData!$BD360),$U360="N"),ToxData!$BD360/$V360,IF(ISNUMBER(ToxData!$BD360),ToxData!$BD360/ELAFr/$V360,"--"))</f>
        <v>5.8823529411764701E-5</v>
      </c>
      <c r="F360" s="209">
        <f t="shared" si="35"/>
        <v>5.8999999999999998E-5</v>
      </c>
      <c r="G360" s="194" t="str">
        <f>IF(ISNUMBER(ToxData!BH360),(ToxData!BH360/$X360),"--")</f>
        <v>--</v>
      </c>
      <c r="H360" s="219" t="str">
        <f t="shared" si="36"/>
        <v>--</v>
      </c>
      <c r="I360" s="209">
        <f>IF(AND(ISNUMBER(ToxData!$BD360),$U360="N"),ToxData!$BD360*childNRAFc/$W360,IF(ISNUMBER(ToxData!$BD360),ToxData!$BD360*childNRAFc/ELAFnr/$W360,"--"))</f>
        <v>6.19047619047619E-4</v>
      </c>
      <c r="J360" s="209">
        <f t="shared" si="37"/>
        <v>6.2E-4</v>
      </c>
      <c r="K360" s="194" t="str">
        <f>IF(ISNUMBER(ToxData!BH360),(ToxData!BH360/$Y360*childNRAFnc),"--")</f>
        <v>--</v>
      </c>
      <c r="L360" s="219" t="str">
        <f t="shared" si="38"/>
        <v>--</v>
      </c>
      <c r="M360" s="209">
        <f>IF(ISNUMBER(ToxData!$BD360),ToxData!$BD360*workNRAFc/$W360,"--")</f>
        <v>1.1999999999999999E-3</v>
      </c>
      <c r="N360" s="209">
        <f t="shared" si="39"/>
        <v>1.1999999999999999E-3</v>
      </c>
      <c r="O360" s="194" t="str">
        <f>IF(ISNUMBER(ToxData!BH360),(ToxData!BH360*workNRAFnc/Y360),"--")</f>
        <v>--</v>
      </c>
      <c r="P360" s="219" t="str">
        <f t="shared" si="40"/>
        <v>--</v>
      </c>
      <c r="Q360" s="262" t="str">
        <f>IF(ISNUMBER('TRV Table 3'!K360),('TRV Table 3'!K360),"--")</f>
        <v>--</v>
      </c>
      <c r="R360" s="263" t="str">
        <f t="shared" si="41"/>
        <v>--</v>
      </c>
      <c r="S360" s="220">
        <f>IF(ISBLANK(ToxData!AY360),"",ToxData!AY360)</f>
        <v>1</v>
      </c>
      <c r="T360" s="220">
        <f>IF(ISBLANK(ToxData!AZ360),"",ToxData!AZ360)</f>
        <v>1</v>
      </c>
      <c r="U360" s="223" t="str">
        <f>IF(ToxData!BQ360="","N","Y")</f>
        <v>Y</v>
      </c>
      <c r="V360" s="223">
        <f>ToxData!BV360</f>
        <v>1</v>
      </c>
      <c r="W360" s="223">
        <f>ToxData!BW360</f>
        <v>1</v>
      </c>
      <c r="X360" s="223">
        <f>ToxData!BX360</f>
        <v>1</v>
      </c>
      <c r="Y360" s="223">
        <f>ToxData!BY360</f>
        <v>1</v>
      </c>
    </row>
    <row r="361" spans="1:25">
      <c r="A361" t="str">
        <f>IF(ISBLANK(ToxData!B361),"",ToxData!B361)</f>
        <v>62-75-9</v>
      </c>
      <c r="B361" s="211" t="str">
        <f>IF(ISBLANK(ToxData!C361),"",ToxData!C361)</f>
        <v>N-Nitrosodimethylamine</v>
      </c>
      <c r="C361" s="61" t="s">
        <v>1168</v>
      </c>
      <c r="D361" s="61" t="str">
        <f>IF(ToxData!D361="","--",ToxData!D361)</f>
        <v>--</v>
      </c>
      <c r="E361" s="218">
        <f>IF(AND(ISNUMBER(ToxData!$BD361),$U361="N"),ToxData!$BD361/$V361,IF(ISNUMBER(ToxData!$BD361),ToxData!$BD361/ELAFr/$V361,"--"))</f>
        <v>1.2787723785166239E-4</v>
      </c>
      <c r="F361" s="209">
        <f t="shared" si="35"/>
        <v>1.2999999999999999E-4</v>
      </c>
      <c r="G361" s="194" t="str">
        <f>IF(ISNUMBER(ToxData!BH361),(ToxData!BH361/$X361),"--")</f>
        <v>--</v>
      </c>
      <c r="H361" s="219" t="str">
        <f t="shared" si="36"/>
        <v>--</v>
      </c>
      <c r="I361" s="209">
        <f>IF(AND(ISNUMBER(ToxData!$BD361),$U361="N"),ToxData!$BD361*childNRAFc/$W361,IF(ISNUMBER(ToxData!$BD361),ToxData!$BD361*childNRAFc/ELAFnr/$W361,"--"))</f>
        <v>1.3457556935817802E-3</v>
      </c>
      <c r="J361" s="209">
        <f t="shared" si="37"/>
        <v>1.2999999999999999E-3</v>
      </c>
      <c r="K361" s="194" t="str">
        <f>IF(ISNUMBER(ToxData!BH361),(ToxData!BH361/$Y361*childNRAFnc),"--")</f>
        <v>--</v>
      </c>
      <c r="L361" s="219" t="str">
        <f t="shared" si="38"/>
        <v>--</v>
      </c>
      <c r="M361" s="209">
        <f>IF(ISNUMBER(ToxData!$BD361),ToxData!$BD361*workNRAFc/$W361,"--")</f>
        <v>2.6086956521739128E-3</v>
      </c>
      <c r="N361" s="209">
        <f t="shared" si="39"/>
        <v>2.5999999999999999E-3</v>
      </c>
      <c r="O361" s="194" t="str">
        <f>IF(ISNUMBER(ToxData!BH361),(ToxData!BH361*workNRAFnc/Y361),"--")</f>
        <v>--</v>
      </c>
      <c r="P361" s="219" t="str">
        <f t="shared" si="40"/>
        <v>--</v>
      </c>
      <c r="Q361" s="262" t="str">
        <f>IF(ISNUMBER('TRV Table 3'!K361),('TRV Table 3'!K361),"--")</f>
        <v>--</v>
      </c>
      <c r="R361" s="263" t="str">
        <f t="shared" si="41"/>
        <v>--</v>
      </c>
      <c r="S361" s="220">
        <f>IF(ISBLANK(ToxData!AY361),"",ToxData!AY361)</f>
        <v>1</v>
      </c>
      <c r="T361" s="220">
        <f>IF(ISBLANK(ToxData!AZ361),"",ToxData!AZ361)</f>
        <v>1</v>
      </c>
      <c r="U361" s="223" t="str">
        <f>IF(ToxData!BQ361="","N","Y")</f>
        <v>Y</v>
      </c>
      <c r="V361" s="223">
        <f>ToxData!BV361</f>
        <v>1</v>
      </c>
      <c r="W361" s="223">
        <f>ToxData!BW361</f>
        <v>1</v>
      </c>
      <c r="X361" s="223">
        <f>ToxData!BX361</f>
        <v>1</v>
      </c>
      <c r="Y361" s="223">
        <f>ToxData!BY361</f>
        <v>1</v>
      </c>
    </row>
    <row r="362" spans="1:25">
      <c r="A362" t="str">
        <f>IF(ISBLANK(ToxData!B362),"",ToxData!B362)</f>
        <v>86-30-6</v>
      </c>
      <c r="B362" s="211" t="str">
        <f>IF(ISBLANK(ToxData!C362),"",ToxData!C362)</f>
        <v>N-Nitrosodiphenylamine</v>
      </c>
      <c r="D362" s="61" t="str">
        <f>IF(ToxData!D362="","--",ToxData!D362)</f>
        <v>--</v>
      </c>
      <c r="E362" s="218">
        <f>IF(AND(ISNUMBER(ToxData!$BD362),$U362="N"),ToxData!$BD362/$V362,IF(ISNUMBER(ToxData!$BD362),ToxData!$BD362/ELAFr/$V362,"--"))</f>
        <v>0.38461538461538458</v>
      </c>
      <c r="F362" s="209">
        <f t="shared" si="35"/>
        <v>0.38</v>
      </c>
      <c r="G362" s="194" t="str">
        <f>IF(ISNUMBER(ToxData!BH362),(ToxData!BH362/$X362),"--")</f>
        <v>--</v>
      </c>
      <c r="H362" s="219" t="str">
        <f t="shared" si="36"/>
        <v>--</v>
      </c>
      <c r="I362" s="209">
        <f>IF(AND(ISNUMBER(ToxData!$BD362),$U362="N"),ToxData!$BD362*childNRAFc/$W362,IF(ISNUMBER(ToxData!$BD362),ToxData!$BD362*childNRAFc/ELAFnr/$W362,"--"))</f>
        <v>10</v>
      </c>
      <c r="J362" s="209">
        <f t="shared" si="37"/>
        <v>10</v>
      </c>
      <c r="K362" s="194" t="str">
        <f>IF(ISNUMBER(ToxData!BH362),(ToxData!BH362/$Y362*childNRAFnc),"--")</f>
        <v>--</v>
      </c>
      <c r="L362" s="219" t="str">
        <f t="shared" si="38"/>
        <v>--</v>
      </c>
      <c r="M362" s="209">
        <f>IF(ISNUMBER(ToxData!$BD362),ToxData!$BD362*workNRAFc/$W362,"--")</f>
        <v>4.615384615384615</v>
      </c>
      <c r="N362" s="209">
        <f t="shared" si="39"/>
        <v>4.5999999999999996</v>
      </c>
      <c r="O362" s="194" t="str">
        <f>IF(ISNUMBER(ToxData!BH362),(ToxData!BH362*workNRAFnc/Y362),"--")</f>
        <v>--</v>
      </c>
      <c r="P362" s="219" t="str">
        <f t="shared" si="40"/>
        <v>--</v>
      </c>
      <c r="Q362" s="262" t="str">
        <f>IF(ISNUMBER('TRV Table 3'!K362),('TRV Table 3'!K362),"--")</f>
        <v>--</v>
      </c>
      <c r="R362" s="263" t="str">
        <f t="shared" si="41"/>
        <v>--</v>
      </c>
      <c r="S362" s="220">
        <f>IF(ISBLANK(ToxData!AY362),"",ToxData!AY362)</f>
        <v>1</v>
      </c>
      <c r="T362" s="220">
        <f>IF(ISBLANK(ToxData!AZ362),"",ToxData!AZ362)</f>
        <v>1</v>
      </c>
      <c r="U362" s="223" t="str">
        <f>IF(ToxData!BQ362="","N","Y")</f>
        <v>N</v>
      </c>
      <c r="V362" s="223">
        <f>ToxData!BV362</f>
        <v>1</v>
      </c>
      <c r="W362" s="223">
        <f>ToxData!BW362</f>
        <v>1</v>
      </c>
      <c r="X362" s="223">
        <f>ToxData!BX362</f>
        <v>1</v>
      </c>
      <c r="Y362" s="223">
        <f>ToxData!BY362</f>
        <v>1</v>
      </c>
    </row>
    <row r="363" spans="1:25">
      <c r="A363" t="str">
        <f>IF(ISBLANK(ToxData!B363),"",ToxData!B363)</f>
        <v>156-10-5</v>
      </c>
      <c r="B363" s="211" t="str">
        <f>IF(ISBLANK(ToxData!C363),"",ToxData!C363)</f>
        <v>p-Nitrosodiphenylamine</v>
      </c>
      <c r="D363" s="61" t="str">
        <f>IF(ToxData!D363="","--",ToxData!D363)</f>
        <v>--</v>
      </c>
      <c r="E363" s="218">
        <f>IF(AND(ISNUMBER(ToxData!$BD363),$U363="N"),ToxData!$BD363/$V363,IF(ISNUMBER(ToxData!$BD363),ToxData!$BD363/ELAFr/$V363,"--"))</f>
        <v>0.15873015873015872</v>
      </c>
      <c r="F363" s="209">
        <f t="shared" si="35"/>
        <v>0.16</v>
      </c>
      <c r="G363" s="194" t="str">
        <f>IF(ISNUMBER(ToxData!BH363),(ToxData!BH363/$X363),"--")</f>
        <v>--</v>
      </c>
      <c r="H363" s="219" t="str">
        <f t="shared" si="36"/>
        <v>--</v>
      </c>
      <c r="I363" s="209">
        <f>IF(AND(ISNUMBER(ToxData!$BD363),$U363="N"),ToxData!$BD363*childNRAFc/$W363,IF(ISNUMBER(ToxData!$BD363),ToxData!$BD363*childNRAFc/ELAFnr/$W363,"--"))</f>
        <v>4.1269841269841265</v>
      </c>
      <c r="J363" s="209">
        <f t="shared" si="37"/>
        <v>4.0999999999999996</v>
      </c>
      <c r="K363" s="194" t="str">
        <f>IF(ISNUMBER(ToxData!BH363),(ToxData!BH363/$Y363*childNRAFnc),"--")</f>
        <v>--</v>
      </c>
      <c r="L363" s="219" t="str">
        <f t="shared" si="38"/>
        <v>--</v>
      </c>
      <c r="M363" s="209">
        <f>IF(ISNUMBER(ToxData!$BD363),ToxData!$BD363*workNRAFc/$W363,"--")</f>
        <v>1.9047619047619047</v>
      </c>
      <c r="N363" s="209">
        <f t="shared" si="39"/>
        <v>1.9</v>
      </c>
      <c r="O363" s="194" t="str">
        <f>IF(ISNUMBER(ToxData!BH363),(ToxData!BH363*workNRAFnc/Y363),"--")</f>
        <v>--</v>
      </c>
      <c r="P363" s="219" t="str">
        <f t="shared" si="40"/>
        <v>--</v>
      </c>
      <c r="Q363" s="262" t="str">
        <f>IF(ISNUMBER('TRV Table 3'!K363),('TRV Table 3'!K363),"--")</f>
        <v>--</v>
      </c>
      <c r="R363" s="263" t="str">
        <f t="shared" si="41"/>
        <v>--</v>
      </c>
      <c r="S363" s="220">
        <f>IF(ISBLANK(ToxData!AY363),"",ToxData!AY363)</f>
        <v>1</v>
      </c>
      <c r="T363" s="220">
        <f>IF(ISBLANK(ToxData!AZ363),"",ToxData!AZ363)</f>
        <v>1</v>
      </c>
      <c r="U363" s="223" t="str">
        <f>IF(ToxData!BQ363="","N","Y")</f>
        <v>N</v>
      </c>
      <c r="V363" s="223">
        <f>ToxData!BV363</f>
        <v>1</v>
      </c>
      <c r="W363" s="223">
        <f>ToxData!BW363</f>
        <v>1</v>
      </c>
      <c r="X363" s="223">
        <f>ToxData!BX363</f>
        <v>1</v>
      </c>
      <c r="Y363" s="223">
        <f>ToxData!BY363</f>
        <v>1</v>
      </c>
    </row>
    <row r="364" spans="1:25">
      <c r="A364" t="str">
        <f>IF(ISBLANK(ToxData!B364),"",ToxData!B364)</f>
        <v>621-64-7</v>
      </c>
      <c r="B364" s="211" t="str">
        <f>IF(ISBLANK(ToxData!C364),"",ToxData!C364)</f>
        <v>N-Nitrosodi-n-propylamine</v>
      </c>
      <c r="D364" s="61" t="str">
        <f>IF(ToxData!D364="","--",ToxData!D364)</f>
        <v>--</v>
      </c>
      <c r="E364" s="218">
        <f>IF(AND(ISNUMBER(ToxData!$BD364),$U364="N"),ToxData!$BD364/$V364,IF(ISNUMBER(ToxData!$BD364),ToxData!$BD364/ELAFr/$V364,"--"))</f>
        <v>5.0000000000000001E-4</v>
      </c>
      <c r="F364" s="209">
        <f t="shared" si="35"/>
        <v>5.0000000000000001E-4</v>
      </c>
      <c r="G364" s="194" t="str">
        <f>IF(ISNUMBER(ToxData!BH364),(ToxData!BH364/$X364),"--")</f>
        <v>--</v>
      </c>
      <c r="H364" s="219" t="str">
        <f t="shared" si="36"/>
        <v>--</v>
      </c>
      <c r="I364" s="209">
        <f>IF(AND(ISNUMBER(ToxData!$BD364),$U364="N"),ToxData!$BD364*childNRAFc/$W364,IF(ISNUMBER(ToxData!$BD364),ToxData!$BD364*childNRAFc/ELAFnr/$W364,"--"))</f>
        <v>1.3000000000000001E-2</v>
      </c>
      <c r="J364" s="209">
        <f t="shared" si="37"/>
        <v>1.2999999999999999E-2</v>
      </c>
      <c r="K364" s="194" t="str">
        <f>IF(ISNUMBER(ToxData!BH364),(ToxData!BH364/$Y364*childNRAFnc),"--")</f>
        <v>--</v>
      </c>
      <c r="L364" s="219" t="str">
        <f t="shared" si="38"/>
        <v>--</v>
      </c>
      <c r="M364" s="209">
        <f>IF(ISNUMBER(ToxData!$BD364),ToxData!$BD364*workNRAFc/$W364,"--")</f>
        <v>6.0000000000000001E-3</v>
      </c>
      <c r="N364" s="209">
        <f t="shared" si="39"/>
        <v>6.0000000000000001E-3</v>
      </c>
      <c r="O364" s="194" t="str">
        <f>IF(ISNUMBER(ToxData!BH364),(ToxData!BH364*workNRAFnc/Y364),"--")</f>
        <v>--</v>
      </c>
      <c r="P364" s="219" t="str">
        <f t="shared" si="40"/>
        <v>--</v>
      </c>
      <c r="Q364" s="262" t="str">
        <f>IF(ISNUMBER('TRV Table 3'!K364),('TRV Table 3'!K364),"--")</f>
        <v>--</v>
      </c>
      <c r="R364" s="263" t="str">
        <f t="shared" si="41"/>
        <v>--</v>
      </c>
      <c r="S364" s="220">
        <f>IF(ISBLANK(ToxData!AY364),"",ToxData!AY364)</f>
        <v>1</v>
      </c>
      <c r="T364" s="220">
        <f>IF(ISBLANK(ToxData!AZ364),"",ToxData!AZ364)</f>
        <v>1</v>
      </c>
      <c r="U364" s="223" t="str">
        <f>IF(ToxData!BQ364="","N","Y")</f>
        <v>N</v>
      </c>
      <c r="V364" s="223">
        <f>ToxData!BV364</f>
        <v>1</v>
      </c>
      <c r="W364" s="223">
        <f>ToxData!BW364</f>
        <v>1</v>
      </c>
      <c r="X364" s="223">
        <f>ToxData!BX364</f>
        <v>1</v>
      </c>
      <c r="Y364" s="223">
        <f>ToxData!BY364</f>
        <v>1</v>
      </c>
    </row>
    <row r="365" spans="1:25">
      <c r="A365" t="str">
        <f>IF(ISBLANK(ToxData!B365),"",ToxData!B365)</f>
        <v>10595-95-6</v>
      </c>
      <c r="B365" s="211" t="str">
        <f>IF(ISBLANK(ToxData!C365),"",ToxData!C365)</f>
        <v>N-Nitrosomethylethylamine</v>
      </c>
      <c r="D365" s="61" t="str">
        <f>IF(ToxData!D365="","--",ToxData!D365)</f>
        <v>--</v>
      </c>
      <c r="E365" s="218">
        <f>IF(AND(ISNUMBER(ToxData!$BD365),$U365="N"),ToxData!$BD365/$V365,IF(ISNUMBER(ToxData!$BD365),ToxData!$BD365/ELAFr/$V365,"--"))</f>
        <v>1.5873015873015873E-4</v>
      </c>
      <c r="F365" s="209">
        <f t="shared" si="35"/>
        <v>1.6000000000000001E-4</v>
      </c>
      <c r="G365" s="194" t="str">
        <f>IF(ISNUMBER(ToxData!BH365),(ToxData!BH365/$X365),"--")</f>
        <v>--</v>
      </c>
      <c r="H365" s="219" t="str">
        <f t="shared" si="36"/>
        <v>--</v>
      </c>
      <c r="I365" s="209">
        <f>IF(AND(ISNUMBER(ToxData!$BD365),$U365="N"),ToxData!$BD365*childNRAFc/$W365,IF(ISNUMBER(ToxData!$BD365),ToxData!$BD365*childNRAFc/ELAFnr/$W365,"--"))</f>
        <v>4.1269841269841265E-3</v>
      </c>
      <c r="J365" s="209">
        <f t="shared" si="37"/>
        <v>4.1000000000000003E-3</v>
      </c>
      <c r="K365" s="194" t="str">
        <f>IF(ISNUMBER(ToxData!BH365),(ToxData!BH365/$Y365*childNRAFnc),"--")</f>
        <v>--</v>
      </c>
      <c r="L365" s="219" t="str">
        <f t="shared" si="38"/>
        <v>--</v>
      </c>
      <c r="M365" s="209">
        <f>IF(ISNUMBER(ToxData!$BD365),ToxData!$BD365*workNRAFc/$W365,"--")</f>
        <v>1.9047619047619048E-3</v>
      </c>
      <c r="N365" s="209">
        <f t="shared" si="39"/>
        <v>1.9E-3</v>
      </c>
      <c r="O365" s="194" t="str">
        <f>IF(ISNUMBER(ToxData!BH365),(ToxData!BH365*workNRAFnc/Y365),"--")</f>
        <v>--</v>
      </c>
      <c r="P365" s="219" t="str">
        <f t="shared" si="40"/>
        <v>--</v>
      </c>
      <c r="Q365" s="262" t="str">
        <f>IF(ISNUMBER('TRV Table 3'!K365),('TRV Table 3'!K365),"--")</f>
        <v>--</v>
      </c>
      <c r="R365" s="263" t="str">
        <f t="shared" si="41"/>
        <v>--</v>
      </c>
      <c r="S365" s="220">
        <f>IF(ISBLANK(ToxData!AY365),"",ToxData!AY365)</f>
        <v>1</v>
      </c>
      <c r="T365" s="220">
        <f>IF(ISBLANK(ToxData!AZ365),"",ToxData!AZ365)</f>
        <v>1</v>
      </c>
      <c r="U365" s="223" t="str">
        <f>IF(ToxData!BQ365="","N","Y")</f>
        <v>N</v>
      </c>
      <c r="V365" s="223">
        <f>ToxData!BV365</f>
        <v>1</v>
      </c>
      <c r="W365" s="223">
        <f>ToxData!BW365</f>
        <v>1</v>
      </c>
      <c r="X365" s="223">
        <f>ToxData!BX365</f>
        <v>1</v>
      </c>
      <c r="Y365" s="223">
        <f>ToxData!BY365</f>
        <v>1</v>
      </c>
    </row>
    <row r="366" spans="1:25" hidden="1">
      <c r="A366" t="str">
        <f>IF(ISBLANK(ToxData!B366),"",ToxData!B366)</f>
        <v>759-73-9</v>
      </c>
      <c r="B366" s="211" t="str">
        <f>IF(ISBLANK(ToxData!C366),"",ToxData!C366)</f>
        <v>N-Nitroso-N-ethylurea</v>
      </c>
      <c r="E366" s="218" t="str">
        <f>IF(AND(ISNUMBER(ToxData!$BD366),$U366="N"),ToxData!$BD366/$V366,IF(ISNUMBER(ToxData!$BD366),ToxData!$BD366/ELAFr/$V366,"--"))</f>
        <v>--</v>
      </c>
      <c r="F366" s="209" t="str">
        <f t="shared" si="35"/>
        <v>--</v>
      </c>
      <c r="G366" s="194" t="str">
        <f>IF(ISNUMBER(ToxData!BH366),(ToxData!BH366/$X366),"--")</f>
        <v>--</v>
      </c>
      <c r="H366" s="219" t="str">
        <f t="shared" si="36"/>
        <v>--</v>
      </c>
      <c r="I366" s="209" t="str">
        <f>IF(AND(ISNUMBER(ToxData!$BD366),$U366="N"),ToxData!$BD366*childNRAFc/$W366,IF(ISNUMBER(ToxData!$BD366),ToxData!$BD366*childNRAFc/ELAFnr/$W366,"--"))</f>
        <v>--</v>
      </c>
      <c r="J366" s="209" t="str">
        <f t="shared" si="37"/>
        <v>--</v>
      </c>
      <c r="K366" s="194" t="str">
        <f>IF(ISNUMBER(ToxData!BH366),(ToxData!BH366/$Y366*childNRAFnc),"--")</f>
        <v>--</v>
      </c>
      <c r="L366" s="219" t="str">
        <f t="shared" si="38"/>
        <v>--</v>
      </c>
      <c r="M366" s="209" t="str">
        <f>IF(ISNUMBER(ToxData!$BD366),ToxData!$BD366*workNRAFc/$W366,"--")</f>
        <v>--</v>
      </c>
      <c r="N366" s="209" t="str">
        <f t="shared" si="39"/>
        <v>--</v>
      </c>
      <c r="O366" s="194" t="str">
        <f>IF(ISNUMBER(ToxData!BH366),(ToxData!BH366*workNRAFnc/Y366),"--")</f>
        <v>--</v>
      </c>
      <c r="P366" s="219" t="str">
        <f t="shared" si="40"/>
        <v>--</v>
      </c>
      <c r="Q366" s="262" t="str">
        <f>IF(ISNUMBER('TRV Table 3'!K366),('TRV Table 3'!K366),"--")</f>
        <v>--</v>
      </c>
      <c r="R366" s="263" t="str">
        <f t="shared" si="41"/>
        <v>--</v>
      </c>
      <c r="S366" s="220" t="str">
        <f>IF(ISBLANK(ToxData!AY366),"",ToxData!AY366)</f>
        <v/>
      </c>
      <c r="T366" s="220" t="str">
        <f>IF(ISBLANK(ToxData!AZ366),"",ToxData!AZ366)</f>
        <v/>
      </c>
      <c r="U366" s="223" t="str">
        <f>IF(ToxData!BQ366="","N","Y")</f>
        <v>N</v>
      </c>
      <c r="V366" s="223">
        <f>ToxData!BV366</f>
        <v>1</v>
      </c>
      <c r="W366" s="223">
        <f>ToxData!BW366</f>
        <v>1</v>
      </c>
      <c r="X366" s="223">
        <f>ToxData!BX366</f>
        <v>1</v>
      </c>
      <c r="Y366" s="223">
        <f>ToxData!BY366</f>
        <v>1</v>
      </c>
    </row>
    <row r="367" spans="1:25" hidden="1">
      <c r="A367" t="str">
        <f>IF(ISBLANK(ToxData!B367),"",ToxData!B367)</f>
        <v>615-53-2</v>
      </c>
      <c r="B367" s="211" t="str">
        <f>IF(ISBLANK(ToxData!C367),"",ToxData!C367)</f>
        <v>N-Nitroso-N-Methylurethane</v>
      </c>
      <c r="E367" s="218" t="str">
        <f>IF(AND(ISNUMBER(ToxData!$BD367),$U367="N"),ToxData!$BD367/$V367,IF(ISNUMBER(ToxData!$BD367),ToxData!$BD367/ELAFr/$V367,"--"))</f>
        <v>--</v>
      </c>
      <c r="F367" s="209" t="str">
        <f t="shared" si="35"/>
        <v>--</v>
      </c>
      <c r="G367" s="194" t="str">
        <f>IF(ISNUMBER(ToxData!BH367),(ToxData!BH367/$X367),"--")</f>
        <v>--</v>
      </c>
      <c r="H367" s="219" t="str">
        <f t="shared" si="36"/>
        <v>--</v>
      </c>
      <c r="I367" s="209" t="str">
        <f>IF(AND(ISNUMBER(ToxData!$BD367),$U367="N"),ToxData!$BD367*childNRAFc/$W367,IF(ISNUMBER(ToxData!$BD367),ToxData!$BD367*childNRAFc/ELAFnr/$W367,"--"))</f>
        <v>--</v>
      </c>
      <c r="J367" s="209" t="str">
        <f t="shared" si="37"/>
        <v>--</v>
      </c>
      <c r="K367" s="194" t="str">
        <f>IF(ISNUMBER(ToxData!BH367),(ToxData!BH367/$Y367*childNRAFnc),"--")</f>
        <v>--</v>
      </c>
      <c r="L367" s="219" t="str">
        <f t="shared" si="38"/>
        <v>--</v>
      </c>
      <c r="M367" s="209" t="str">
        <f>IF(ISNUMBER(ToxData!$BD367),ToxData!$BD367*workNRAFc/$W367,"--")</f>
        <v>--</v>
      </c>
      <c r="N367" s="209" t="str">
        <f t="shared" si="39"/>
        <v>--</v>
      </c>
      <c r="O367" s="194" t="str">
        <f>IF(ISNUMBER(ToxData!BH367),(ToxData!BH367*workNRAFnc/Y367),"--")</f>
        <v>--</v>
      </c>
      <c r="P367" s="219" t="str">
        <f t="shared" si="40"/>
        <v>--</v>
      </c>
      <c r="Q367" s="262" t="str">
        <f>IF(ISNUMBER('TRV Table 3'!K367),('TRV Table 3'!K367),"--")</f>
        <v>--</v>
      </c>
      <c r="R367" s="263" t="str">
        <f t="shared" si="41"/>
        <v>--</v>
      </c>
      <c r="S367" s="220" t="str">
        <f>IF(ISBLANK(ToxData!AY367),"",ToxData!AY367)</f>
        <v/>
      </c>
      <c r="T367" s="220" t="str">
        <f>IF(ISBLANK(ToxData!AZ367),"",ToxData!AZ367)</f>
        <v/>
      </c>
      <c r="U367" s="223" t="str">
        <f>IF(ToxData!BQ367="","N","Y")</f>
        <v>N</v>
      </c>
      <c r="V367" s="223">
        <f>ToxData!BV367</f>
        <v>1</v>
      </c>
      <c r="W367" s="223">
        <f>ToxData!BW367</f>
        <v>1</v>
      </c>
      <c r="X367" s="223">
        <f>ToxData!BX367</f>
        <v>1</v>
      </c>
      <c r="Y367" s="223">
        <f>ToxData!BY367</f>
        <v>1</v>
      </c>
    </row>
    <row r="368" spans="1:25" hidden="1">
      <c r="A368" t="str">
        <f>IF(ISBLANK(ToxData!B368),"",ToxData!B368)</f>
        <v>684-93-5</v>
      </c>
      <c r="B368" s="211" t="str">
        <f>IF(ISBLANK(ToxData!C368),"",ToxData!C368)</f>
        <v>N-Nitroso-N-methylurea</v>
      </c>
      <c r="E368" s="218" t="str">
        <f>IF(AND(ISNUMBER(ToxData!$BD368),$U368="N"),ToxData!$BD368/$V368,IF(ISNUMBER(ToxData!$BD368),ToxData!$BD368/ELAFr/$V368,"--"))</f>
        <v>--</v>
      </c>
      <c r="F368" s="209" t="str">
        <f t="shared" si="35"/>
        <v>--</v>
      </c>
      <c r="G368" s="194" t="str">
        <f>IF(ISNUMBER(ToxData!BH368),(ToxData!BH368/$X368),"--")</f>
        <v>--</v>
      </c>
      <c r="H368" s="219" t="str">
        <f t="shared" si="36"/>
        <v>--</v>
      </c>
      <c r="I368" s="209" t="str">
        <f>IF(AND(ISNUMBER(ToxData!$BD368),$U368="N"),ToxData!$BD368*childNRAFc/$W368,IF(ISNUMBER(ToxData!$BD368),ToxData!$BD368*childNRAFc/ELAFnr/$W368,"--"))</f>
        <v>--</v>
      </c>
      <c r="J368" s="209" t="str">
        <f t="shared" si="37"/>
        <v>--</v>
      </c>
      <c r="K368" s="194" t="str">
        <f>IF(ISNUMBER(ToxData!BH368),(ToxData!BH368/$Y368*childNRAFnc),"--")</f>
        <v>--</v>
      </c>
      <c r="L368" s="219" t="str">
        <f t="shared" si="38"/>
        <v>--</v>
      </c>
      <c r="M368" s="209" t="str">
        <f>IF(ISNUMBER(ToxData!$BD368),ToxData!$BD368*workNRAFc/$W368,"--")</f>
        <v>--</v>
      </c>
      <c r="N368" s="209" t="str">
        <f t="shared" si="39"/>
        <v>--</v>
      </c>
      <c r="O368" s="194" t="str">
        <f>IF(ISNUMBER(ToxData!BH368),(ToxData!BH368*workNRAFnc/Y368),"--")</f>
        <v>--</v>
      </c>
      <c r="P368" s="219" t="str">
        <f t="shared" si="40"/>
        <v>--</v>
      </c>
      <c r="Q368" s="262" t="str">
        <f>IF(ISNUMBER('TRV Table 3'!K368),('TRV Table 3'!K368),"--")</f>
        <v>--</v>
      </c>
      <c r="R368" s="263" t="str">
        <f t="shared" si="41"/>
        <v>--</v>
      </c>
      <c r="S368" s="220" t="str">
        <f>IF(ISBLANK(ToxData!AY368),"",ToxData!AY368)</f>
        <v/>
      </c>
      <c r="T368" s="220" t="str">
        <f>IF(ISBLANK(ToxData!AZ368),"",ToxData!AZ368)</f>
        <v/>
      </c>
      <c r="U368" s="223" t="str">
        <f>IF(ToxData!BQ368="","N","Y")</f>
        <v>N</v>
      </c>
      <c r="V368" s="223">
        <f>ToxData!BV368</f>
        <v>1</v>
      </c>
      <c r="W368" s="223">
        <f>ToxData!BW368</f>
        <v>1</v>
      </c>
      <c r="X368" s="223">
        <f>ToxData!BX368</f>
        <v>1</v>
      </c>
      <c r="Y368" s="223">
        <f>ToxData!BY368</f>
        <v>1</v>
      </c>
    </row>
    <row r="369" spans="1:25">
      <c r="A369" t="str">
        <f>IF(ISBLANK(ToxData!B369),"",ToxData!B369)</f>
        <v>59-89-2</v>
      </c>
      <c r="B369" s="211" t="str">
        <f>IF(ISBLANK(ToxData!C369),"",ToxData!C369)</f>
        <v>N-Nitrosomorpholine</v>
      </c>
      <c r="D369" s="61" t="str">
        <f>IF(ToxData!D369="","--",ToxData!D369)</f>
        <v>--</v>
      </c>
      <c r="E369" s="218">
        <f>IF(AND(ISNUMBER(ToxData!$BD369),$U369="N"),ToxData!$BD369/$V369,IF(ISNUMBER(ToxData!$BD369),ToxData!$BD369/ELAFr/$V369,"--"))</f>
        <v>5.263157894736842E-4</v>
      </c>
      <c r="F369" s="209">
        <f t="shared" si="35"/>
        <v>5.2999999999999998E-4</v>
      </c>
      <c r="G369" s="194" t="str">
        <f>IF(ISNUMBER(ToxData!BH369),(ToxData!BH369/$X369),"--")</f>
        <v>--</v>
      </c>
      <c r="H369" s="219" t="str">
        <f t="shared" si="36"/>
        <v>--</v>
      </c>
      <c r="I369" s="209">
        <f>IF(AND(ISNUMBER(ToxData!$BD369),$U369="N"),ToxData!$BD369*childNRAFc/$W369,IF(ISNUMBER(ToxData!$BD369),ToxData!$BD369*childNRAFc/ELAFnr/$W369,"--"))</f>
        <v>1.3684210526315788E-2</v>
      </c>
      <c r="J369" s="209">
        <f t="shared" si="37"/>
        <v>1.4E-2</v>
      </c>
      <c r="K369" s="194" t="str">
        <f>IF(ISNUMBER(ToxData!BH369),(ToxData!BH369/$Y369*childNRAFnc),"--")</f>
        <v>--</v>
      </c>
      <c r="L369" s="219" t="str">
        <f t="shared" si="38"/>
        <v>--</v>
      </c>
      <c r="M369" s="209">
        <f>IF(ISNUMBER(ToxData!$BD369),ToxData!$BD369*workNRAFc/$W369,"--")</f>
        <v>6.3157894736842104E-3</v>
      </c>
      <c r="N369" s="209">
        <f t="shared" si="39"/>
        <v>6.3E-3</v>
      </c>
      <c r="O369" s="194" t="str">
        <f>IF(ISNUMBER(ToxData!BH369),(ToxData!BH369*workNRAFnc/Y369),"--")</f>
        <v>--</v>
      </c>
      <c r="P369" s="219" t="str">
        <f t="shared" si="40"/>
        <v>--</v>
      </c>
      <c r="Q369" s="262" t="str">
        <f>IF(ISNUMBER('TRV Table 3'!K369),('TRV Table 3'!K369),"--")</f>
        <v>--</v>
      </c>
      <c r="R369" s="263" t="str">
        <f t="shared" si="41"/>
        <v>--</v>
      </c>
      <c r="S369" s="220">
        <f>IF(ISBLANK(ToxData!AY369),"",ToxData!AY369)</f>
        <v>1</v>
      </c>
      <c r="T369" s="220">
        <f>IF(ISBLANK(ToxData!AZ369),"",ToxData!AZ369)</f>
        <v>1</v>
      </c>
      <c r="U369" s="223" t="str">
        <f>IF(ToxData!BQ369="","N","Y")</f>
        <v>N</v>
      </c>
      <c r="V369" s="223">
        <f>ToxData!BV369</f>
        <v>1</v>
      </c>
      <c r="W369" s="223">
        <f>ToxData!BW369</f>
        <v>1</v>
      </c>
      <c r="X369" s="223">
        <f>ToxData!BX369</f>
        <v>1</v>
      </c>
      <c r="Y369" s="223">
        <f>ToxData!BY369</f>
        <v>1</v>
      </c>
    </row>
    <row r="370" spans="1:25" hidden="1">
      <c r="A370" t="str">
        <f>IF(ISBLANK(ToxData!B370),"",ToxData!B370)</f>
        <v>16543-55-8</v>
      </c>
      <c r="B370" s="211" t="str">
        <f>IF(ISBLANK(ToxData!C370),"",ToxData!C370)</f>
        <v>N-Nitrosonornicotine</v>
      </c>
      <c r="E370" s="218" t="str">
        <f>IF(AND(ISNUMBER(ToxData!$BD370),$U370="N"),ToxData!$BD370/$V370,IF(ISNUMBER(ToxData!$BD370),ToxData!$BD370/ELAFr/$V370,"--"))</f>
        <v>--</v>
      </c>
      <c r="F370" s="209" t="str">
        <f t="shared" si="35"/>
        <v>--</v>
      </c>
      <c r="G370" s="194" t="str">
        <f>IF(ISNUMBER(ToxData!BH370),(ToxData!BH370/$X370),"--")</f>
        <v>--</v>
      </c>
      <c r="H370" s="219" t="str">
        <f t="shared" si="36"/>
        <v>--</v>
      </c>
      <c r="I370" s="209" t="str">
        <f>IF(AND(ISNUMBER(ToxData!$BD370),$U370="N"),ToxData!$BD370*childNRAFc/$W370,IF(ISNUMBER(ToxData!$BD370),ToxData!$BD370*childNRAFc/ELAFnr/$W370,"--"))</f>
        <v>--</v>
      </c>
      <c r="J370" s="209" t="str">
        <f t="shared" si="37"/>
        <v>--</v>
      </c>
      <c r="K370" s="194" t="str">
        <f>IF(ISNUMBER(ToxData!BH370),(ToxData!BH370/$Y370*childNRAFnc),"--")</f>
        <v>--</v>
      </c>
      <c r="L370" s="219" t="str">
        <f t="shared" si="38"/>
        <v>--</v>
      </c>
      <c r="M370" s="209" t="str">
        <f>IF(ISNUMBER(ToxData!$BD370),ToxData!$BD370*workNRAFc/$W370,"--")</f>
        <v>--</v>
      </c>
      <c r="N370" s="209" t="str">
        <f t="shared" si="39"/>
        <v>--</v>
      </c>
      <c r="O370" s="194" t="str">
        <f>IF(ISNUMBER(ToxData!BH370),(ToxData!BH370*workNRAFnc/Y370),"--")</f>
        <v>--</v>
      </c>
      <c r="P370" s="219" t="str">
        <f t="shared" si="40"/>
        <v>--</v>
      </c>
      <c r="Q370" s="262" t="str">
        <f>IF(ISNUMBER('TRV Table 3'!K370),('TRV Table 3'!K370),"--")</f>
        <v>--</v>
      </c>
      <c r="R370" s="263" t="str">
        <f t="shared" si="41"/>
        <v>--</v>
      </c>
      <c r="S370" s="220" t="str">
        <f>IF(ISBLANK(ToxData!AY370),"",ToxData!AY370)</f>
        <v/>
      </c>
      <c r="T370" s="220" t="str">
        <f>IF(ISBLANK(ToxData!AZ370),"",ToxData!AZ370)</f>
        <v/>
      </c>
      <c r="U370" s="223" t="str">
        <f>IF(ToxData!BQ370="","N","Y")</f>
        <v>N</v>
      </c>
      <c r="V370" s="223">
        <f>ToxData!BV370</f>
        <v>1</v>
      </c>
      <c r="W370" s="223">
        <f>ToxData!BW370</f>
        <v>1</v>
      </c>
      <c r="X370" s="223">
        <f>ToxData!BX370</f>
        <v>1</v>
      </c>
      <c r="Y370" s="223">
        <f>ToxData!BY370</f>
        <v>1</v>
      </c>
    </row>
    <row r="371" spans="1:25">
      <c r="A371" t="str">
        <f>IF(ISBLANK(ToxData!B371),"",ToxData!B371)</f>
        <v>100-75-4</v>
      </c>
      <c r="B371" s="211" t="str">
        <f>IF(ISBLANK(ToxData!C371),"",ToxData!C371)</f>
        <v>N-Nitrosopiperidine</v>
      </c>
      <c r="D371" s="61" t="str">
        <f>IF(ToxData!D371="","--",ToxData!D371)</f>
        <v>--</v>
      </c>
      <c r="E371" s="218">
        <f>IF(AND(ISNUMBER(ToxData!$BD371),$U371="N"),ToxData!$BD371/$V371,IF(ISNUMBER(ToxData!$BD371),ToxData!$BD371/ELAFr/$V371,"--"))</f>
        <v>3.7037037037037035E-4</v>
      </c>
      <c r="F371" s="209">
        <f t="shared" si="35"/>
        <v>3.6999999999999999E-4</v>
      </c>
      <c r="G371" s="194" t="str">
        <f>IF(ISNUMBER(ToxData!BH371),(ToxData!BH371/$X371),"--")</f>
        <v>--</v>
      </c>
      <c r="H371" s="219" t="str">
        <f t="shared" si="36"/>
        <v>--</v>
      </c>
      <c r="I371" s="209">
        <f>IF(AND(ISNUMBER(ToxData!$BD371),$U371="N"),ToxData!$BD371*childNRAFc/$W371,IF(ISNUMBER(ToxData!$BD371),ToxData!$BD371*childNRAFc/ELAFnr/$W371,"--"))</f>
        <v>9.6296296296296286E-3</v>
      </c>
      <c r="J371" s="209">
        <f t="shared" si="37"/>
        <v>9.5999999999999992E-3</v>
      </c>
      <c r="K371" s="194" t="str">
        <f>IF(ISNUMBER(ToxData!BH371),(ToxData!BH371/$Y371*childNRAFnc),"--")</f>
        <v>--</v>
      </c>
      <c r="L371" s="219" t="str">
        <f t="shared" si="38"/>
        <v>--</v>
      </c>
      <c r="M371" s="209">
        <f>IF(ISNUMBER(ToxData!$BD371),ToxData!$BD371*workNRAFc/$W371,"--")</f>
        <v>4.4444444444444444E-3</v>
      </c>
      <c r="N371" s="209">
        <f t="shared" si="39"/>
        <v>4.4000000000000003E-3</v>
      </c>
      <c r="O371" s="194" t="str">
        <f>IF(ISNUMBER(ToxData!BH371),(ToxData!BH371*workNRAFnc/Y371),"--")</f>
        <v>--</v>
      </c>
      <c r="P371" s="219" t="str">
        <f t="shared" si="40"/>
        <v>--</v>
      </c>
      <c r="Q371" s="262" t="str">
        <f>IF(ISNUMBER('TRV Table 3'!K371),('TRV Table 3'!K371),"--")</f>
        <v>--</v>
      </c>
      <c r="R371" s="263" t="str">
        <f t="shared" si="41"/>
        <v>--</v>
      </c>
      <c r="S371" s="220">
        <f>IF(ISBLANK(ToxData!AY371),"",ToxData!AY371)</f>
        <v>1</v>
      </c>
      <c r="T371" s="220">
        <f>IF(ISBLANK(ToxData!AZ371),"",ToxData!AZ371)</f>
        <v>1</v>
      </c>
      <c r="U371" s="223" t="str">
        <f>IF(ToxData!BQ371="","N","Y")</f>
        <v>N</v>
      </c>
      <c r="V371" s="223">
        <f>ToxData!BV371</f>
        <v>1</v>
      </c>
      <c r="W371" s="223">
        <f>ToxData!BW371</f>
        <v>1</v>
      </c>
      <c r="X371" s="223">
        <f>ToxData!BX371</f>
        <v>1</v>
      </c>
      <c r="Y371" s="223">
        <f>ToxData!BY371</f>
        <v>1</v>
      </c>
    </row>
    <row r="372" spans="1:25">
      <c r="A372" t="str">
        <f>IF(ISBLANK(ToxData!B372),"",ToxData!B372)</f>
        <v>930-55-2</v>
      </c>
      <c r="B372" s="211" t="str">
        <f>IF(ISBLANK(ToxData!C372),"",ToxData!C372)</f>
        <v>N-Nitrosopyrrolidine</v>
      </c>
      <c r="D372" s="61" t="str">
        <f>IF(ToxData!D372="","--",ToxData!D372)</f>
        <v>--</v>
      </c>
      <c r="E372" s="218">
        <f>IF(AND(ISNUMBER(ToxData!$BD372),$U372="N"),ToxData!$BD372/$V372,IF(ISNUMBER(ToxData!$BD372),ToxData!$BD372/ELAFr/$V372,"--"))</f>
        <v>1.6666666666666668E-3</v>
      </c>
      <c r="F372" s="209">
        <f t="shared" si="35"/>
        <v>1.6999999999999999E-3</v>
      </c>
      <c r="G372" s="194" t="str">
        <f>IF(ISNUMBER(ToxData!BH372),(ToxData!BH372/$X372),"--")</f>
        <v>--</v>
      </c>
      <c r="H372" s="219" t="str">
        <f t="shared" si="36"/>
        <v>--</v>
      </c>
      <c r="I372" s="209">
        <f>IF(AND(ISNUMBER(ToxData!$BD372),$U372="N"),ToxData!$BD372*childNRAFc/$W372,IF(ISNUMBER(ToxData!$BD372),ToxData!$BD372*childNRAFc/ELAFnr/$W372,"--"))</f>
        <v>4.3333333333333335E-2</v>
      </c>
      <c r="J372" s="209">
        <f t="shared" si="37"/>
        <v>4.2999999999999997E-2</v>
      </c>
      <c r="K372" s="194" t="str">
        <f>IF(ISNUMBER(ToxData!BH372),(ToxData!BH372/$Y372*childNRAFnc),"--")</f>
        <v>--</v>
      </c>
      <c r="L372" s="219" t="str">
        <f t="shared" si="38"/>
        <v>--</v>
      </c>
      <c r="M372" s="209">
        <f>IF(ISNUMBER(ToxData!$BD372),ToxData!$BD372*workNRAFc/$W372,"--")</f>
        <v>0.02</v>
      </c>
      <c r="N372" s="209">
        <f t="shared" si="39"/>
        <v>0.02</v>
      </c>
      <c r="O372" s="194" t="str">
        <f>IF(ISNUMBER(ToxData!BH372),(ToxData!BH372*workNRAFnc/Y372),"--")</f>
        <v>--</v>
      </c>
      <c r="P372" s="219" t="str">
        <f t="shared" si="40"/>
        <v>--</v>
      </c>
      <c r="Q372" s="262" t="str">
        <f>IF(ISNUMBER('TRV Table 3'!K372),('TRV Table 3'!K372),"--")</f>
        <v>--</v>
      </c>
      <c r="R372" s="263" t="str">
        <f t="shared" si="41"/>
        <v>--</v>
      </c>
      <c r="S372" s="220">
        <f>IF(ISBLANK(ToxData!AY372),"",ToxData!AY372)</f>
        <v>1</v>
      </c>
      <c r="T372" s="220">
        <f>IF(ISBLANK(ToxData!AZ372),"",ToxData!AZ372)</f>
        <v>1</v>
      </c>
      <c r="U372" s="223" t="str">
        <f>IF(ToxData!BQ372="","N","Y")</f>
        <v>N</v>
      </c>
      <c r="V372" s="223">
        <f>ToxData!BV372</f>
        <v>1</v>
      </c>
      <c r="W372" s="223">
        <f>ToxData!BW372</f>
        <v>1</v>
      </c>
      <c r="X372" s="223">
        <f>ToxData!BX372</f>
        <v>1</v>
      </c>
      <c r="Y372" s="223">
        <f>ToxData!BY372</f>
        <v>1</v>
      </c>
    </row>
    <row r="373" spans="1:25" hidden="1">
      <c r="A373" t="str">
        <f>IF(ISBLANK(ToxData!B373),"",ToxData!B373)</f>
        <v>39765-80-5</v>
      </c>
      <c r="B373" s="211" t="str">
        <f>IF(ISBLANK(ToxData!C373),"",ToxData!C373)</f>
        <v xml:space="preserve">trans-Nonachlor </v>
      </c>
      <c r="E373" s="218" t="str">
        <f>IF(AND(ISNUMBER(ToxData!$BD373),$U373="N"),ToxData!$BD373/$V373,IF(ISNUMBER(ToxData!$BD373),ToxData!$BD373/ELAFr/$V373,"--"))</f>
        <v>--</v>
      </c>
      <c r="F373" s="209" t="str">
        <f t="shared" si="35"/>
        <v>--</v>
      </c>
      <c r="G373" s="194" t="str">
        <f>IF(ISNUMBER(ToxData!BH373),(ToxData!BH373/$X373),"--")</f>
        <v>--</v>
      </c>
      <c r="H373" s="219" t="str">
        <f t="shared" si="36"/>
        <v>--</v>
      </c>
      <c r="I373" s="209" t="str">
        <f>IF(AND(ISNUMBER(ToxData!$BD373),$U373="N"),ToxData!$BD373*childNRAFc/$W373,IF(ISNUMBER(ToxData!$BD373),ToxData!$BD373*childNRAFc/ELAFnr/$W373,"--"))</f>
        <v>--</v>
      </c>
      <c r="J373" s="209" t="str">
        <f t="shared" si="37"/>
        <v>--</v>
      </c>
      <c r="K373" s="194" t="str">
        <f>IF(ISNUMBER(ToxData!BH373),(ToxData!BH373/$Y373*childNRAFnc),"--")</f>
        <v>--</v>
      </c>
      <c r="L373" s="219" t="str">
        <f t="shared" si="38"/>
        <v>--</v>
      </c>
      <c r="M373" s="209" t="str">
        <f>IF(ISNUMBER(ToxData!$BD373),ToxData!$BD373*workNRAFc/$W373,"--")</f>
        <v>--</v>
      </c>
      <c r="N373" s="209" t="str">
        <f t="shared" si="39"/>
        <v>--</v>
      </c>
      <c r="O373" s="194" t="str">
        <f>IF(ISNUMBER(ToxData!BH373),(ToxData!BH373*workNRAFnc/Y373),"--")</f>
        <v>--</v>
      </c>
      <c r="P373" s="219" t="str">
        <f t="shared" si="40"/>
        <v>--</v>
      </c>
      <c r="Q373" s="262" t="str">
        <f>IF(ISNUMBER('TRV Table 3'!K373),('TRV Table 3'!K373),"--")</f>
        <v>--</v>
      </c>
      <c r="R373" s="263" t="str">
        <f t="shared" si="41"/>
        <v>--</v>
      </c>
      <c r="S373" s="220" t="str">
        <f>IF(ISBLANK(ToxData!AY373),"",ToxData!AY373)</f>
        <v/>
      </c>
      <c r="T373" s="220" t="str">
        <f>IF(ISBLANK(ToxData!AZ373),"",ToxData!AZ373)</f>
        <v/>
      </c>
      <c r="U373" s="223" t="str">
        <f>IF(ToxData!BQ373="","N","Y")</f>
        <v>N</v>
      </c>
      <c r="V373" s="223">
        <f>ToxData!BV373</f>
        <v>1</v>
      </c>
      <c r="W373" s="223">
        <f>ToxData!BW373</f>
        <v>1</v>
      </c>
      <c r="X373" s="223">
        <f>ToxData!BX373</f>
        <v>1</v>
      </c>
      <c r="Y373" s="223">
        <f>ToxData!BY373</f>
        <v>1</v>
      </c>
    </row>
    <row r="374" spans="1:25" hidden="1">
      <c r="A374" t="str">
        <f>IF(ISBLANK(ToxData!B374),"",ToxData!B374)</f>
        <v>104-40-5</v>
      </c>
      <c r="B374" s="211" t="str">
        <f>IF(ISBLANK(ToxData!C374),"",ToxData!C374)</f>
        <v>Nonyphenol, 4- (&amp; ethoxylates)</v>
      </c>
      <c r="E374" s="218" t="str">
        <f>IF(AND(ISNUMBER(ToxData!$BD374),$U374="N"),ToxData!$BD374/$V374,IF(ISNUMBER(ToxData!$BD374),ToxData!$BD374/ELAFr/$V374,"--"))</f>
        <v>--</v>
      </c>
      <c r="F374" s="209" t="str">
        <f t="shared" si="35"/>
        <v>--</v>
      </c>
      <c r="G374" s="194" t="str">
        <f>IF(ISNUMBER(ToxData!BH374),(ToxData!BH374/$X374),"--")</f>
        <v>--</v>
      </c>
      <c r="H374" s="219" t="str">
        <f t="shared" si="36"/>
        <v>--</v>
      </c>
      <c r="I374" s="209" t="str">
        <f>IF(AND(ISNUMBER(ToxData!$BD374),$U374="N"),ToxData!$BD374*childNRAFc/$W374,IF(ISNUMBER(ToxData!$BD374),ToxData!$BD374*childNRAFc/ELAFnr/$W374,"--"))</f>
        <v>--</v>
      </c>
      <c r="J374" s="209" t="str">
        <f t="shared" si="37"/>
        <v>--</v>
      </c>
      <c r="K374" s="194" t="str">
        <f>IF(ISNUMBER(ToxData!BH374),(ToxData!BH374/$Y374*childNRAFnc),"--")</f>
        <v>--</v>
      </c>
      <c r="L374" s="219" t="str">
        <f t="shared" si="38"/>
        <v>--</v>
      </c>
      <c r="M374" s="209" t="str">
        <f>IF(ISNUMBER(ToxData!$BD374),ToxData!$BD374*workNRAFc/$W374,"--")</f>
        <v>--</v>
      </c>
      <c r="N374" s="209" t="str">
        <f t="shared" si="39"/>
        <v>--</v>
      </c>
      <c r="O374" s="194" t="str">
        <f>IF(ISNUMBER(ToxData!BH374),(ToxData!BH374*workNRAFnc/Y374),"--")</f>
        <v>--</v>
      </c>
      <c r="P374" s="219" t="str">
        <f t="shared" si="40"/>
        <v>--</v>
      </c>
      <c r="Q374" s="262" t="str">
        <f>IF(ISNUMBER('TRV Table 3'!K374),('TRV Table 3'!K374),"--")</f>
        <v>--</v>
      </c>
      <c r="R374" s="263" t="str">
        <f t="shared" si="41"/>
        <v>--</v>
      </c>
      <c r="S374" s="220" t="str">
        <f>IF(ISBLANK(ToxData!AY374),"",ToxData!AY374)</f>
        <v/>
      </c>
      <c r="T374" s="220" t="str">
        <f>IF(ISBLANK(ToxData!AZ374),"",ToxData!AZ374)</f>
        <v/>
      </c>
      <c r="U374" s="223" t="str">
        <f>IF(ToxData!BQ374="","N","Y")</f>
        <v>N</v>
      </c>
      <c r="V374" s="223">
        <f>ToxData!BV374</f>
        <v>1</v>
      </c>
      <c r="W374" s="223">
        <f>ToxData!BW374</f>
        <v>1</v>
      </c>
      <c r="X374" s="223">
        <f>ToxData!BX374</f>
        <v>1</v>
      </c>
      <c r="Y374" s="223">
        <f>ToxData!BY374</f>
        <v>1</v>
      </c>
    </row>
    <row r="375" spans="1:25">
      <c r="A375" t="str">
        <f>IF(ISBLANK(ToxData!B375),"",ToxData!B375)</f>
        <v>8014-95-7</v>
      </c>
      <c r="B375" s="211" t="str">
        <f>IF(ISBLANK(ToxData!C375),"",ToxData!C375)</f>
        <v>Oleum (fuming sulfuric acid)</v>
      </c>
      <c r="D375" s="61" t="str">
        <f>IF(ToxData!D375="","--",ToxData!D375)</f>
        <v>HI3</v>
      </c>
      <c r="E375" s="218" t="str">
        <f>IF(AND(ISNUMBER(ToxData!$BD375),$U375="N"),ToxData!$BD375/$V375,IF(ISNUMBER(ToxData!$BD375),ToxData!$BD375/ELAFr/$V375,"--"))</f>
        <v>--</v>
      </c>
      <c r="F375" s="209" t="str">
        <f t="shared" si="35"/>
        <v>--</v>
      </c>
      <c r="G375" s="194" t="str">
        <f>IF(ISNUMBER(ToxData!BH375),(ToxData!BH375/$X375),"--")</f>
        <v>--</v>
      </c>
      <c r="H375" s="219" t="str">
        <f t="shared" si="36"/>
        <v>--</v>
      </c>
      <c r="I375" s="209" t="str">
        <f>IF(AND(ISNUMBER(ToxData!$BD375),$U375="N"),ToxData!$BD375*childNRAFc/$W375,IF(ISNUMBER(ToxData!$BD375),ToxData!$BD375*childNRAFc/ELAFnr/$W375,"--"))</f>
        <v>--</v>
      </c>
      <c r="J375" s="209" t="str">
        <f t="shared" si="37"/>
        <v>--</v>
      </c>
      <c r="K375" s="194" t="str">
        <f>IF(ISNUMBER(ToxData!BH375),(ToxData!BH375/$Y375*childNRAFnc),"--")</f>
        <v>--</v>
      </c>
      <c r="L375" s="219" t="str">
        <f t="shared" si="38"/>
        <v>--</v>
      </c>
      <c r="M375" s="209" t="str">
        <f>IF(ISNUMBER(ToxData!$BD375),ToxData!$BD375*workNRAFc/$W375,"--")</f>
        <v>--</v>
      </c>
      <c r="N375" s="209" t="str">
        <f t="shared" si="39"/>
        <v>--</v>
      </c>
      <c r="O375" s="194" t="str">
        <f>IF(ISNUMBER(ToxData!BH375),(ToxData!BH375*workNRAFnc/Y375),"--")</f>
        <v>--</v>
      </c>
      <c r="P375" s="219" t="str">
        <f t="shared" si="40"/>
        <v>--</v>
      </c>
      <c r="Q375" s="262">
        <f>IF(ISNUMBER('TRV Table 3'!K375),('TRV Table 3'!K375),"--")</f>
        <v>120</v>
      </c>
      <c r="R375" s="263">
        <f t="shared" si="41"/>
        <v>120</v>
      </c>
      <c r="S375" s="220">
        <f>IF(ISBLANK(ToxData!AY375),"",ToxData!AY375)</f>
        <v>1</v>
      </c>
      <c r="T375" s="220">
        <f>IF(ISBLANK(ToxData!AZ375),"",ToxData!AZ375)</f>
        <v>1</v>
      </c>
      <c r="U375" s="223" t="str">
        <f>IF(ToxData!BQ375="","N","Y")</f>
        <v>N</v>
      </c>
      <c r="V375" s="223">
        <f>ToxData!BV375</f>
        <v>1</v>
      </c>
      <c r="W375" s="223">
        <f>ToxData!BW375</f>
        <v>1</v>
      </c>
      <c r="X375" s="223">
        <f>ToxData!BX375</f>
        <v>1</v>
      </c>
      <c r="Y375" s="223">
        <f>ToxData!BY375</f>
        <v>1</v>
      </c>
    </row>
    <row r="376" spans="1:25">
      <c r="A376" t="str">
        <f>IF(ISBLANK(ToxData!B376),"",ToxData!B376)</f>
        <v>56-38-2</v>
      </c>
      <c r="B376" s="48" t="str">
        <f>IF(ISBLANK(ToxData!C376),"",ToxData!C376)</f>
        <v>Parathion</v>
      </c>
      <c r="D376" s="61" t="str">
        <f>IF(ToxData!D376="","--",ToxData!D376)</f>
        <v>HI3</v>
      </c>
      <c r="E376" s="218" t="str">
        <f>IF(AND(ISNUMBER(ToxData!$BD376),$U376="N"),ToxData!$BD376/$V376,IF(ISNUMBER(ToxData!$BD376),ToxData!$BD376/ELAFr/$V376,"--"))</f>
        <v>--</v>
      </c>
      <c r="F376" s="209" t="str">
        <f t="shared" si="35"/>
        <v>--</v>
      </c>
      <c r="G376" s="194" t="str">
        <f>IF(ISNUMBER(ToxData!BH376),(ToxData!BH376/$X376),"--")</f>
        <v>--</v>
      </c>
      <c r="H376" s="219" t="str">
        <f t="shared" si="36"/>
        <v>--</v>
      </c>
      <c r="I376" s="209" t="str">
        <f>IF(AND(ISNUMBER(ToxData!$BD376),$U376="N"),ToxData!$BD376*childNRAFc/$W376,IF(ISNUMBER(ToxData!$BD376),ToxData!$BD376*childNRAFc/ELAFnr/$W376,"--"))</f>
        <v>--</v>
      </c>
      <c r="J376" s="209" t="str">
        <f t="shared" si="37"/>
        <v>--</v>
      </c>
      <c r="K376" s="194" t="str">
        <f>IF(ISNUMBER(ToxData!BH376),(ToxData!BH376/$Y376*childNRAFnc),"--")</f>
        <v>--</v>
      </c>
      <c r="L376" s="219" t="str">
        <f t="shared" si="38"/>
        <v>--</v>
      </c>
      <c r="M376" s="209" t="str">
        <f>IF(ISNUMBER(ToxData!$BD376),ToxData!$BD376*workNRAFc/$W376,"--")</f>
        <v>--</v>
      </c>
      <c r="N376" s="209" t="str">
        <f t="shared" si="39"/>
        <v>--</v>
      </c>
      <c r="O376" s="194" t="str">
        <f>IF(ISNUMBER(ToxData!BH376),(ToxData!BH376*workNRAFnc/Y376),"--")</f>
        <v>--</v>
      </c>
      <c r="P376" s="219" t="str">
        <f t="shared" si="40"/>
        <v>--</v>
      </c>
      <c r="Q376" s="262">
        <f>IF(ISNUMBER('TRV Table 3'!K376),('TRV Table 3'!K376),"--")</f>
        <v>0.02</v>
      </c>
      <c r="R376" s="263">
        <f t="shared" si="41"/>
        <v>0.02</v>
      </c>
      <c r="S376" s="220">
        <f>IF(ISBLANK(ToxData!AY376),"",ToxData!AY376)</f>
        <v>1</v>
      </c>
      <c r="T376" s="220">
        <f>IF(ISBLANK(ToxData!AZ376),"",ToxData!AZ376)</f>
        <v>1</v>
      </c>
      <c r="U376" s="223" t="str">
        <f>IF(ToxData!BQ376="","N","Y")</f>
        <v>N</v>
      </c>
      <c r="V376" s="223">
        <f>ToxData!BV376</f>
        <v>1</v>
      </c>
      <c r="W376" s="223">
        <f>ToxData!BW376</f>
        <v>1</v>
      </c>
      <c r="X376" s="223">
        <f>ToxData!BX376</f>
        <v>1</v>
      </c>
      <c r="Y376" s="223">
        <f>ToxData!BY376</f>
        <v>1</v>
      </c>
    </row>
    <row r="377" spans="1:25">
      <c r="A377" t="str">
        <f>IF(ISBLANK(ToxData!B377),"",ToxData!B377)</f>
        <v>87-86-5</v>
      </c>
      <c r="B377" s="211" t="str">
        <f>IF(ISBLANK(ToxData!C377),"",ToxData!C377)</f>
        <v>Pentachlorophenol</v>
      </c>
      <c r="D377" s="61" t="str">
        <f>IF(ToxData!D377="","--",ToxData!D377)</f>
        <v>--</v>
      </c>
      <c r="E377" s="218">
        <f>IF(AND(ISNUMBER(ToxData!$BD377),$U377="N"),ToxData!$BD377/$V377,IF(ISNUMBER(ToxData!$BD377),ToxData!$BD377/ELAFr/$V377,"--"))</f>
        <v>0.19607843137254899</v>
      </c>
      <c r="F377" s="209">
        <f t="shared" si="35"/>
        <v>0.2</v>
      </c>
      <c r="G377" s="194" t="str">
        <f>IF(ISNUMBER(ToxData!BH377),(ToxData!BH377/$X377),"--")</f>
        <v>--</v>
      </c>
      <c r="H377" s="219" t="str">
        <f t="shared" si="36"/>
        <v>--</v>
      </c>
      <c r="I377" s="209">
        <f>IF(AND(ISNUMBER(ToxData!$BD377),$U377="N"),ToxData!$BD377*childNRAFc/$W377,IF(ISNUMBER(ToxData!$BD377),ToxData!$BD377*childNRAFc/ELAFnr/$W377,"--"))</f>
        <v>5.0980392156862742</v>
      </c>
      <c r="J377" s="209">
        <f t="shared" si="37"/>
        <v>5.0999999999999996</v>
      </c>
      <c r="K377" s="194" t="str">
        <f>IF(ISNUMBER(ToxData!BH377),(ToxData!BH377/$Y377*childNRAFnc),"--")</f>
        <v>--</v>
      </c>
      <c r="L377" s="219" t="str">
        <f t="shared" si="38"/>
        <v>--</v>
      </c>
      <c r="M377" s="209">
        <f>IF(ISNUMBER(ToxData!$BD377),ToxData!$BD377*workNRAFc/$W377,"--")</f>
        <v>2.3529411764705879</v>
      </c>
      <c r="N377" s="209">
        <f t="shared" si="39"/>
        <v>2.4</v>
      </c>
      <c r="O377" s="194" t="str">
        <f>IF(ISNUMBER(ToxData!BH377),(ToxData!BH377*workNRAFnc/Y377),"--")</f>
        <v>--</v>
      </c>
      <c r="P377" s="219" t="str">
        <f t="shared" si="40"/>
        <v>--</v>
      </c>
      <c r="Q377" s="262" t="str">
        <f>IF(ISNUMBER('TRV Table 3'!K377),('TRV Table 3'!K377),"--")</f>
        <v>--</v>
      </c>
      <c r="R377" s="263" t="str">
        <f t="shared" si="41"/>
        <v>--</v>
      </c>
      <c r="S377" s="220">
        <f>IF(ISBLANK(ToxData!AY377),"",ToxData!AY377)</f>
        <v>1</v>
      </c>
      <c r="T377" s="220">
        <f>IF(ISBLANK(ToxData!AZ377),"",ToxData!AZ377)</f>
        <v>1</v>
      </c>
      <c r="U377" s="223" t="str">
        <f>IF(ToxData!BQ377="","N","Y")</f>
        <v>N</v>
      </c>
      <c r="V377" s="223">
        <f>ToxData!BV377</f>
        <v>1</v>
      </c>
      <c r="W377" s="223">
        <f>ToxData!BW377</f>
        <v>1</v>
      </c>
      <c r="X377" s="223">
        <f>ToxData!BX377</f>
        <v>1</v>
      </c>
      <c r="Y377" s="223">
        <f>ToxData!BY377</f>
        <v>1</v>
      </c>
    </row>
    <row r="378" spans="1:25" hidden="1">
      <c r="A378" t="str">
        <f>IF(ISBLANK(ToxData!B378),"",ToxData!B378)</f>
        <v>32534-81-9</v>
      </c>
      <c r="B378" s="211" t="str">
        <f>IF(ISBLANK(ToxData!C378),"",ToxData!C378)</f>
        <v>Pentabromodiphenyl Ether</v>
      </c>
      <c r="E378" s="218" t="str">
        <f>IF(AND(ISNUMBER(ToxData!$BD378),$U378="N"),ToxData!$BD378/$V378,IF(ISNUMBER(ToxData!$BD378),ToxData!$BD378/ELAFr/$V378,"--"))</f>
        <v>--</v>
      </c>
      <c r="F378" s="209" t="str">
        <f t="shared" si="35"/>
        <v>--</v>
      </c>
      <c r="G378" s="194" t="str">
        <f>IF(ISNUMBER(ToxData!BH378),(ToxData!BH378/$X378),"--")</f>
        <v>--</v>
      </c>
      <c r="H378" s="219" t="str">
        <f t="shared" si="36"/>
        <v>--</v>
      </c>
      <c r="I378" s="209" t="str">
        <f>IF(AND(ISNUMBER(ToxData!$BD378),$U378="N"),ToxData!$BD378*childNRAFc/$W378,IF(ISNUMBER(ToxData!$BD378),ToxData!$BD378*childNRAFc/ELAFnr/$W378,"--"))</f>
        <v>--</v>
      </c>
      <c r="J378" s="209" t="str">
        <f t="shared" si="37"/>
        <v>--</v>
      </c>
      <c r="K378" s="194" t="str">
        <f>IF(ISNUMBER(ToxData!BH378),(ToxData!BH378/$Y378*childNRAFnc),"--")</f>
        <v>--</v>
      </c>
      <c r="L378" s="219" t="str">
        <f t="shared" si="38"/>
        <v>--</v>
      </c>
      <c r="M378" s="209" t="str">
        <f>IF(ISNUMBER(ToxData!$BD378),ToxData!$BD378*workNRAFc/$W378,"--")</f>
        <v>--</v>
      </c>
      <c r="N378" s="209" t="str">
        <f t="shared" si="39"/>
        <v>--</v>
      </c>
      <c r="O378" s="194" t="str">
        <f>IF(ISNUMBER(ToxData!BH378),(ToxData!BH378*workNRAFnc/Y378),"--")</f>
        <v>--</v>
      </c>
      <c r="P378" s="219" t="str">
        <f t="shared" si="40"/>
        <v>--</v>
      </c>
      <c r="Q378" s="262">
        <f>IF(ISNUMBER('TRV Table 3'!K378),('TRV Table 3'!K378),"--")</f>
        <v>6</v>
      </c>
      <c r="R378" s="263">
        <f t="shared" si="41"/>
        <v>6</v>
      </c>
      <c r="S378" s="220">
        <f>IF(ISBLANK(ToxData!AY378),"",ToxData!AY378)</f>
        <v>1</v>
      </c>
      <c r="T378" s="220" t="str">
        <f>IF(ISBLANK(ToxData!AZ378),"",ToxData!AZ378)</f>
        <v/>
      </c>
      <c r="U378" s="223" t="str">
        <f>IF(ToxData!BQ378="","N","Y")</f>
        <v>N</v>
      </c>
      <c r="V378" s="223">
        <f>ToxData!BV378</f>
        <v>1</v>
      </c>
      <c r="W378" s="223">
        <f>ToxData!BW378</f>
        <v>1</v>
      </c>
      <c r="X378" s="223">
        <f>ToxData!BX378</f>
        <v>1</v>
      </c>
      <c r="Y378" s="223">
        <f>ToxData!BY378</f>
        <v>1</v>
      </c>
    </row>
    <row r="379" spans="1:25" ht="28.8" hidden="1">
      <c r="A379" t="str">
        <f>IF(ISBLANK(ToxData!B379),"",ToxData!B379)</f>
        <v>82-68-8</v>
      </c>
      <c r="B379" s="211" t="str">
        <f>IF(ISBLANK(ToxData!C379),"",ToxData!C379)</f>
        <v>Pentachloronitrobenzene (Quintobenzene)</v>
      </c>
      <c r="E379" s="218" t="str">
        <f>IF(AND(ISNUMBER(ToxData!$BD379),$U379="N"),ToxData!$BD379/$V379,IF(ISNUMBER(ToxData!$BD379),ToxData!$BD379/ELAFr/$V379,"--"))</f>
        <v>--</v>
      </c>
      <c r="F379" s="209" t="str">
        <f t="shared" si="35"/>
        <v>--</v>
      </c>
      <c r="G379" s="194" t="str">
        <f>IF(ISNUMBER(ToxData!BH379),(ToxData!BH379/$X379),"--")</f>
        <v>--</v>
      </c>
      <c r="H379" s="219" t="str">
        <f t="shared" si="36"/>
        <v>--</v>
      </c>
      <c r="I379" s="209" t="str">
        <f>IF(AND(ISNUMBER(ToxData!$BD379),$U379="N"),ToxData!$BD379*childNRAFc/$W379,IF(ISNUMBER(ToxData!$BD379),ToxData!$BD379*childNRAFc/ELAFnr/$W379,"--"))</f>
        <v>--</v>
      </c>
      <c r="J379" s="209" t="str">
        <f t="shared" si="37"/>
        <v>--</v>
      </c>
      <c r="K379" s="194" t="str">
        <f>IF(ISNUMBER(ToxData!BH379),(ToxData!BH379/$Y379*childNRAFnc),"--")</f>
        <v>--</v>
      </c>
      <c r="L379" s="219" t="str">
        <f t="shared" si="38"/>
        <v>--</v>
      </c>
      <c r="M379" s="209" t="str">
        <f>IF(ISNUMBER(ToxData!$BD379),ToxData!$BD379*workNRAFc/$W379,"--")</f>
        <v>--</v>
      </c>
      <c r="N379" s="209" t="str">
        <f t="shared" si="39"/>
        <v>--</v>
      </c>
      <c r="O379" s="194" t="str">
        <f>IF(ISNUMBER(ToxData!BH379),(ToxData!BH379*workNRAFnc/Y379),"--")</f>
        <v>--</v>
      </c>
      <c r="P379" s="219" t="str">
        <f t="shared" si="40"/>
        <v>--</v>
      </c>
      <c r="Q379" s="262" t="str">
        <f>IF(ISNUMBER('TRV Table 3'!K379),('TRV Table 3'!K379),"--")</f>
        <v>--</v>
      </c>
      <c r="R379" s="263" t="str">
        <f t="shared" si="41"/>
        <v>--</v>
      </c>
      <c r="S379" s="220" t="str">
        <f>IF(ISBLANK(ToxData!AY379),"",ToxData!AY379)</f>
        <v/>
      </c>
      <c r="T379" s="220" t="str">
        <f>IF(ISBLANK(ToxData!AZ379),"",ToxData!AZ379)</f>
        <v/>
      </c>
      <c r="U379" s="223" t="str">
        <f>IF(ToxData!BQ379="","N","Y")</f>
        <v>N</v>
      </c>
      <c r="V379" s="223">
        <f>ToxData!BV379</f>
        <v>1</v>
      </c>
      <c r="W379" s="223">
        <f>ToxData!BW379</f>
        <v>1</v>
      </c>
      <c r="X379" s="223">
        <f>ToxData!BX379</f>
        <v>1</v>
      </c>
      <c r="Y379" s="223">
        <f>ToxData!BY379</f>
        <v>1</v>
      </c>
    </row>
    <row r="380" spans="1:25" hidden="1">
      <c r="A380" t="str">
        <f>IF(ISBLANK(ToxData!B380),"",ToxData!B380)</f>
        <v>79-21-0</v>
      </c>
      <c r="B380" s="211" t="str">
        <f>IF(ISBLANK(ToxData!C380),"",ToxData!C380)</f>
        <v>Peracetic acid</v>
      </c>
      <c r="E380" s="218" t="str">
        <f>IF(AND(ISNUMBER(ToxData!$BD380),$U380="N"),ToxData!$BD380/$V380,IF(ISNUMBER(ToxData!$BD380),ToxData!$BD380/ELAFr/$V380,"--"))</f>
        <v>--</v>
      </c>
      <c r="F380" s="209" t="str">
        <f t="shared" si="35"/>
        <v>--</v>
      </c>
      <c r="G380" s="194" t="str">
        <f>IF(ISNUMBER(ToxData!BH380),(ToxData!BH380/$X380),"--")</f>
        <v>--</v>
      </c>
      <c r="H380" s="219" t="str">
        <f t="shared" si="36"/>
        <v>--</v>
      </c>
      <c r="I380" s="209" t="str">
        <f>IF(AND(ISNUMBER(ToxData!$BD380),$U380="N"),ToxData!$BD380*childNRAFc/$W380,IF(ISNUMBER(ToxData!$BD380),ToxData!$BD380*childNRAFc/ELAFnr/$W380,"--"))</f>
        <v>--</v>
      </c>
      <c r="J380" s="209" t="str">
        <f t="shared" si="37"/>
        <v>--</v>
      </c>
      <c r="K380" s="194" t="str">
        <f>IF(ISNUMBER(ToxData!BH380),(ToxData!BH380/$Y380*childNRAFnc),"--")</f>
        <v>--</v>
      </c>
      <c r="L380" s="219" t="str">
        <f t="shared" si="38"/>
        <v>--</v>
      </c>
      <c r="M380" s="209" t="str">
        <f>IF(ISNUMBER(ToxData!$BD380),ToxData!$BD380*workNRAFc/$W380,"--")</f>
        <v>--</v>
      </c>
      <c r="N380" s="209" t="str">
        <f t="shared" si="39"/>
        <v>--</v>
      </c>
      <c r="O380" s="194" t="str">
        <f>IF(ISNUMBER(ToxData!BH380),(ToxData!BH380*workNRAFnc/Y380),"--")</f>
        <v>--</v>
      </c>
      <c r="P380" s="219" t="str">
        <f t="shared" si="40"/>
        <v>--</v>
      </c>
      <c r="Q380" s="262" t="str">
        <f>IF(ISNUMBER('TRV Table 3'!K380),('TRV Table 3'!K380),"--")</f>
        <v>--</v>
      </c>
      <c r="R380" s="263" t="str">
        <f t="shared" si="41"/>
        <v>--</v>
      </c>
      <c r="S380" s="220" t="str">
        <f>IF(ISBLANK(ToxData!AY380),"",ToxData!AY380)</f>
        <v/>
      </c>
      <c r="T380" s="220" t="str">
        <f>IF(ISBLANK(ToxData!AZ380),"",ToxData!AZ380)</f>
        <v/>
      </c>
      <c r="U380" s="223" t="str">
        <f>IF(ToxData!BQ380="","N","Y")</f>
        <v>N</v>
      </c>
      <c r="V380" s="223">
        <f>ToxData!BV380</f>
        <v>1</v>
      </c>
      <c r="W380" s="223">
        <f>ToxData!BW380</f>
        <v>1</v>
      </c>
      <c r="X380" s="223">
        <f>ToxData!BX380</f>
        <v>1</v>
      </c>
      <c r="Y380" s="223">
        <f>ToxData!BY380</f>
        <v>1</v>
      </c>
    </row>
    <row r="381" spans="1:25" hidden="1">
      <c r="A381">
        <f>IF(ISBLANK(ToxData!B381),"",ToxData!B381)</f>
        <v>489</v>
      </c>
      <c r="B381" s="211" t="str">
        <f>IF(ISBLANK(ToxData!C381),"",ToxData!C381)</f>
        <v>Perfluorinated compounds (PFCs)</v>
      </c>
      <c r="E381" s="218" t="str">
        <f>IF(AND(ISNUMBER(ToxData!$BD381),$U381="N"),ToxData!$BD381/$V381,IF(ISNUMBER(ToxData!$BD381),ToxData!$BD381/ELAFr/$V381,"--"))</f>
        <v>--</v>
      </c>
      <c r="F381" s="209" t="str">
        <f t="shared" si="35"/>
        <v>--</v>
      </c>
      <c r="G381" s="194" t="str">
        <f>IF(ISNUMBER(ToxData!BH381),(ToxData!BH381/$X381),"--")</f>
        <v>--</v>
      </c>
      <c r="H381" s="219" t="str">
        <f t="shared" si="36"/>
        <v>--</v>
      </c>
      <c r="I381" s="209" t="str">
        <f>IF(AND(ISNUMBER(ToxData!$BD381),$U381="N"),ToxData!$BD381*childNRAFc/$W381,IF(ISNUMBER(ToxData!$BD381),ToxData!$BD381*childNRAFc/ELAFnr/$W381,"--"))</f>
        <v>--</v>
      </c>
      <c r="J381" s="209" t="str">
        <f t="shared" si="37"/>
        <v>--</v>
      </c>
      <c r="K381" s="194" t="str">
        <f>IF(ISNUMBER(ToxData!BH381),(ToxData!BH381/$Y381*childNRAFnc),"--")</f>
        <v>--</v>
      </c>
      <c r="L381" s="219" t="str">
        <f t="shared" si="38"/>
        <v>--</v>
      </c>
      <c r="M381" s="209" t="str">
        <f>IF(ISNUMBER(ToxData!$BD381),ToxData!$BD381*workNRAFc/$W381,"--")</f>
        <v>--</v>
      </c>
      <c r="N381" s="209" t="str">
        <f t="shared" si="39"/>
        <v>--</v>
      </c>
      <c r="O381" s="194" t="str">
        <f>IF(ISNUMBER(ToxData!BH381),(ToxData!BH381*workNRAFnc/Y381),"--")</f>
        <v>--</v>
      </c>
      <c r="P381" s="219" t="str">
        <f t="shared" si="40"/>
        <v>--</v>
      </c>
      <c r="Q381" s="262" t="str">
        <f>IF(ISNUMBER('TRV Table 3'!K381),('TRV Table 3'!K381),"--")</f>
        <v>--</v>
      </c>
      <c r="R381" s="263" t="str">
        <f t="shared" si="41"/>
        <v>--</v>
      </c>
      <c r="S381" s="220" t="str">
        <f>IF(ISBLANK(ToxData!AY381),"",ToxData!AY381)</f>
        <v/>
      </c>
      <c r="T381" s="220" t="str">
        <f>IF(ISBLANK(ToxData!AZ381),"",ToxData!AZ381)</f>
        <v/>
      </c>
      <c r="U381" s="223" t="str">
        <f>IF(ToxData!BQ381="","N","Y")</f>
        <v>N</v>
      </c>
      <c r="V381" s="223">
        <f>ToxData!BV381</f>
        <v>1</v>
      </c>
      <c r="W381" s="223">
        <f>ToxData!BW381</f>
        <v>1</v>
      </c>
      <c r="X381" s="223">
        <f>ToxData!BX381</f>
        <v>1</v>
      </c>
      <c r="Y381" s="223">
        <f>ToxData!BY381</f>
        <v>1</v>
      </c>
    </row>
    <row r="382" spans="1:25" hidden="1">
      <c r="A382" t="str">
        <f>IF(ISBLANK(ToxData!B382),"",ToxData!B382)</f>
        <v>335-67-1</v>
      </c>
      <c r="B382" s="211" t="str">
        <f>IF(ISBLANK(ToxData!C382),"",ToxData!C382)</f>
        <v>Perfluorooctanoic acid (PFOA)</v>
      </c>
      <c r="E382" s="218" t="str">
        <f>IF(AND(ISNUMBER(ToxData!$BD382),$U382="N"),ToxData!$BD382/$V382,IF(ISNUMBER(ToxData!$BD382),ToxData!$BD382/ELAFr/$V382,"--"))</f>
        <v>--</v>
      </c>
      <c r="F382" s="209" t="str">
        <f t="shared" si="35"/>
        <v>--</v>
      </c>
      <c r="G382" s="194" t="str">
        <f>IF(ISNUMBER(ToxData!BH382),(ToxData!BH382/$X382),"--")</f>
        <v>--</v>
      </c>
      <c r="H382" s="219" t="str">
        <f t="shared" si="36"/>
        <v>--</v>
      </c>
      <c r="I382" s="209" t="str">
        <f>IF(AND(ISNUMBER(ToxData!$BD382),$U382="N"),ToxData!$BD382*childNRAFc/$W382,IF(ISNUMBER(ToxData!$BD382),ToxData!$BD382*childNRAFc/ELAFnr/$W382,"--"))</f>
        <v>--</v>
      </c>
      <c r="J382" s="209" t="str">
        <f t="shared" si="37"/>
        <v>--</v>
      </c>
      <c r="K382" s="194" t="str">
        <f>IF(ISNUMBER(ToxData!BH382),(ToxData!BH382/$Y382*childNRAFnc),"--")</f>
        <v>--</v>
      </c>
      <c r="L382" s="219" t="str">
        <f t="shared" si="38"/>
        <v>--</v>
      </c>
      <c r="M382" s="209" t="str">
        <f>IF(ISNUMBER(ToxData!$BD382),ToxData!$BD382*workNRAFc/$W382,"--")</f>
        <v>--</v>
      </c>
      <c r="N382" s="209" t="str">
        <f t="shared" si="39"/>
        <v>--</v>
      </c>
      <c r="O382" s="194" t="str">
        <f>IF(ISNUMBER(ToxData!BH382),(ToxData!BH382*workNRAFnc/Y382),"--")</f>
        <v>--</v>
      </c>
      <c r="P382" s="219" t="str">
        <f t="shared" si="40"/>
        <v>--</v>
      </c>
      <c r="Q382" s="262" t="str">
        <f>IF(ISNUMBER('TRV Table 3'!K382),('TRV Table 3'!K382),"--")</f>
        <v>--</v>
      </c>
      <c r="R382" s="263" t="str">
        <f t="shared" si="41"/>
        <v>--</v>
      </c>
      <c r="S382" s="220" t="str">
        <f>IF(ISBLANK(ToxData!AY382),"",ToxData!AY382)</f>
        <v/>
      </c>
      <c r="T382" s="220" t="str">
        <f>IF(ISBLANK(ToxData!AZ382),"",ToxData!AZ382)</f>
        <v/>
      </c>
      <c r="U382" s="223" t="str">
        <f>IF(ToxData!BQ382="","N","Y")</f>
        <v>N</v>
      </c>
      <c r="V382" s="223">
        <f>ToxData!BV382</f>
        <v>1</v>
      </c>
      <c r="W382" s="223">
        <f>ToxData!BW382</f>
        <v>1</v>
      </c>
      <c r="X382" s="223">
        <f>ToxData!BX382</f>
        <v>1</v>
      </c>
      <c r="Y382" s="223">
        <f>ToxData!BY382</f>
        <v>1</v>
      </c>
    </row>
    <row r="383" spans="1:25" hidden="1">
      <c r="A383" t="str">
        <f>IF(ISBLANK(ToxData!B383),"",ToxData!B383)</f>
        <v>1763-23-1</v>
      </c>
      <c r="B383" s="211" t="str">
        <f>IF(ISBLANK(ToxData!C383),"",ToxData!C383)</f>
        <v>Perfluorooctanesulfonic acid (PFOS)</v>
      </c>
      <c r="E383" s="218" t="str">
        <f>IF(AND(ISNUMBER(ToxData!$BD383),$U383="N"),ToxData!$BD383/$V383,IF(ISNUMBER(ToxData!$BD383),ToxData!$BD383/ELAFr/$V383,"--"))</f>
        <v>--</v>
      </c>
      <c r="F383" s="209" t="str">
        <f t="shared" si="35"/>
        <v>--</v>
      </c>
      <c r="G383" s="194" t="str">
        <f>IF(ISNUMBER(ToxData!BH383),(ToxData!BH383/$X383),"--")</f>
        <v>--</v>
      </c>
      <c r="H383" s="219" t="str">
        <f t="shared" si="36"/>
        <v>--</v>
      </c>
      <c r="I383" s="209" t="str">
        <f>IF(AND(ISNUMBER(ToxData!$BD383),$U383="N"),ToxData!$BD383*childNRAFc/$W383,IF(ISNUMBER(ToxData!$BD383),ToxData!$BD383*childNRAFc/ELAFnr/$W383,"--"))</f>
        <v>--</v>
      </c>
      <c r="J383" s="209" t="str">
        <f t="shared" si="37"/>
        <v>--</v>
      </c>
      <c r="K383" s="194" t="str">
        <f>IF(ISNUMBER(ToxData!BH383),(ToxData!BH383/$Y383*childNRAFnc),"--")</f>
        <v>--</v>
      </c>
      <c r="L383" s="219" t="str">
        <f t="shared" si="38"/>
        <v>--</v>
      </c>
      <c r="M383" s="209" t="str">
        <f>IF(ISNUMBER(ToxData!$BD383),ToxData!$BD383*workNRAFc/$W383,"--")</f>
        <v>--</v>
      </c>
      <c r="N383" s="209" t="str">
        <f t="shared" si="39"/>
        <v>--</v>
      </c>
      <c r="O383" s="194" t="str">
        <f>IF(ISNUMBER(ToxData!BH383),(ToxData!BH383*workNRAFnc/Y383),"--")</f>
        <v>--</v>
      </c>
      <c r="P383" s="219" t="str">
        <f t="shared" si="40"/>
        <v>--</v>
      </c>
      <c r="Q383" s="262" t="str">
        <f>IF(ISNUMBER('TRV Table 3'!K383),('TRV Table 3'!K383),"--")</f>
        <v>--</v>
      </c>
      <c r="R383" s="263" t="str">
        <f t="shared" si="41"/>
        <v>--</v>
      </c>
      <c r="S383" s="220" t="str">
        <f>IF(ISBLANK(ToxData!AY383),"",ToxData!AY383)</f>
        <v/>
      </c>
      <c r="T383" s="220" t="str">
        <f>IF(ISBLANK(ToxData!AZ383),"",ToxData!AZ383)</f>
        <v/>
      </c>
      <c r="U383" s="223" t="str">
        <f>IF(ToxData!BQ383="","N","Y")</f>
        <v>N</v>
      </c>
      <c r="V383" s="223">
        <f>ToxData!BV383</f>
        <v>1</v>
      </c>
      <c r="W383" s="223">
        <f>ToxData!BW383</f>
        <v>1</v>
      </c>
      <c r="X383" s="223">
        <f>ToxData!BX383</f>
        <v>1</v>
      </c>
      <c r="Y383" s="223">
        <f>ToxData!BY383</f>
        <v>1</v>
      </c>
    </row>
    <row r="384" spans="1:25" hidden="1">
      <c r="A384" t="str">
        <f>IF(ISBLANK(ToxData!B384),"",ToxData!B384)</f>
        <v>62-44-2</v>
      </c>
      <c r="B384" s="211" t="str">
        <f>IF(ISBLANK(ToxData!C384),"",ToxData!C384)</f>
        <v>Phenacetin</v>
      </c>
      <c r="E384" s="218" t="str">
        <f>IF(AND(ISNUMBER(ToxData!$BD384),$U384="N"),ToxData!$BD384/$V384,IF(ISNUMBER(ToxData!$BD384),ToxData!$BD384/ELAFr/$V384,"--"))</f>
        <v>--</v>
      </c>
      <c r="F384" s="209" t="str">
        <f t="shared" si="35"/>
        <v>--</v>
      </c>
      <c r="G384" s="194" t="str">
        <f>IF(ISNUMBER(ToxData!BH384),(ToxData!BH384/$X384),"--")</f>
        <v>--</v>
      </c>
      <c r="H384" s="219" t="str">
        <f t="shared" si="36"/>
        <v>--</v>
      </c>
      <c r="I384" s="209" t="str">
        <f>IF(AND(ISNUMBER(ToxData!$BD384),$U384="N"),ToxData!$BD384*childNRAFc/$W384,IF(ISNUMBER(ToxData!$BD384),ToxData!$BD384*childNRAFc/ELAFnr/$W384,"--"))</f>
        <v>--</v>
      </c>
      <c r="J384" s="209" t="str">
        <f t="shared" si="37"/>
        <v>--</v>
      </c>
      <c r="K384" s="194" t="str">
        <f>IF(ISNUMBER(ToxData!BH384),(ToxData!BH384/$Y384*childNRAFnc),"--")</f>
        <v>--</v>
      </c>
      <c r="L384" s="219" t="str">
        <f t="shared" si="38"/>
        <v>--</v>
      </c>
      <c r="M384" s="209" t="str">
        <f>IF(ISNUMBER(ToxData!$BD384),ToxData!$BD384*workNRAFc/$W384,"--")</f>
        <v>--</v>
      </c>
      <c r="N384" s="209" t="str">
        <f t="shared" si="39"/>
        <v>--</v>
      </c>
      <c r="O384" s="194" t="str">
        <f>IF(ISNUMBER(ToxData!BH384),(ToxData!BH384*workNRAFnc/Y384),"--")</f>
        <v>--</v>
      </c>
      <c r="P384" s="219" t="str">
        <f t="shared" si="40"/>
        <v>--</v>
      </c>
      <c r="Q384" s="262" t="str">
        <f>IF(ISNUMBER('TRV Table 3'!K384),('TRV Table 3'!K384),"--")</f>
        <v>--</v>
      </c>
      <c r="R384" s="263" t="str">
        <f t="shared" si="41"/>
        <v>--</v>
      </c>
      <c r="S384" s="220" t="str">
        <f>IF(ISBLANK(ToxData!AY384),"",ToxData!AY384)</f>
        <v/>
      </c>
      <c r="T384" s="220" t="str">
        <f>IF(ISBLANK(ToxData!AZ384),"",ToxData!AZ384)</f>
        <v/>
      </c>
      <c r="U384" s="223" t="str">
        <f>IF(ToxData!BQ384="","N","Y")</f>
        <v>N</v>
      </c>
      <c r="V384" s="223">
        <f>ToxData!BV384</f>
        <v>1</v>
      </c>
      <c r="W384" s="223">
        <f>ToxData!BW384</f>
        <v>1</v>
      </c>
      <c r="X384" s="223">
        <f>ToxData!BX384</f>
        <v>1</v>
      </c>
      <c r="Y384" s="223">
        <f>ToxData!BY384</f>
        <v>1</v>
      </c>
    </row>
    <row r="385" spans="1:25" hidden="1">
      <c r="A385" t="str">
        <f>IF(ISBLANK(ToxData!B385),"",ToxData!B385)</f>
        <v>94-78-0</v>
      </c>
      <c r="B385" s="211" t="str">
        <f>IF(ISBLANK(ToxData!C385),"",ToxData!C385)</f>
        <v>Phenazopyridine</v>
      </c>
      <c r="E385" s="218" t="str">
        <f>IF(AND(ISNUMBER(ToxData!$BD385),$U385="N"),ToxData!$BD385/$V385,IF(ISNUMBER(ToxData!$BD385),ToxData!$BD385/ELAFr/$V385,"--"))</f>
        <v>--</v>
      </c>
      <c r="F385" s="209" t="str">
        <f t="shared" si="35"/>
        <v>--</v>
      </c>
      <c r="G385" s="194" t="str">
        <f>IF(ISNUMBER(ToxData!BH385),(ToxData!BH385/$X385),"--")</f>
        <v>--</v>
      </c>
      <c r="H385" s="219" t="str">
        <f t="shared" si="36"/>
        <v>--</v>
      </c>
      <c r="I385" s="209" t="str">
        <f>IF(AND(ISNUMBER(ToxData!$BD385),$U385="N"),ToxData!$BD385*childNRAFc/$W385,IF(ISNUMBER(ToxData!$BD385),ToxData!$BD385*childNRAFc/ELAFnr/$W385,"--"))</f>
        <v>--</v>
      </c>
      <c r="J385" s="209" t="str">
        <f t="shared" si="37"/>
        <v>--</v>
      </c>
      <c r="K385" s="194" t="str">
        <f>IF(ISNUMBER(ToxData!BH385),(ToxData!BH385/$Y385*childNRAFnc),"--")</f>
        <v>--</v>
      </c>
      <c r="L385" s="219" t="str">
        <f t="shared" si="38"/>
        <v>--</v>
      </c>
      <c r="M385" s="209" t="str">
        <f>IF(ISNUMBER(ToxData!$BD385),ToxData!$BD385*workNRAFc/$W385,"--")</f>
        <v>--</v>
      </c>
      <c r="N385" s="209" t="str">
        <f t="shared" si="39"/>
        <v>--</v>
      </c>
      <c r="O385" s="194" t="str">
        <f>IF(ISNUMBER(ToxData!BH385),(ToxData!BH385*workNRAFnc/Y385),"--")</f>
        <v>--</v>
      </c>
      <c r="P385" s="219" t="str">
        <f t="shared" si="40"/>
        <v>--</v>
      </c>
      <c r="Q385" s="262" t="str">
        <f>IF(ISNUMBER('TRV Table 3'!K385),('TRV Table 3'!K385),"--")</f>
        <v>--</v>
      </c>
      <c r="R385" s="263" t="str">
        <f t="shared" si="41"/>
        <v>--</v>
      </c>
      <c r="S385" s="220" t="str">
        <f>IF(ISBLANK(ToxData!AY385),"",ToxData!AY385)</f>
        <v/>
      </c>
      <c r="T385" s="220" t="str">
        <f>IF(ISBLANK(ToxData!AZ385),"",ToxData!AZ385)</f>
        <v/>
      </c>
      <c r="U385" s="223" t="str">
        <f>IF(ToxData!BQ385="","N","Y")</f>
        <v>N</v>
      </c>
      <c r="V385" s="223">
        <f>ToxData!BV385</f>
        <v>1</v>
      </c>
      <c r="W385" s="223">
        <f>ToxData!BW385</f>
        <v>1</v>
      </c>
      <c r="X385" s="223">
        <f>ToxData!BX385</f>
        <v>1</v>
      </c>
      <c r="Y385" s="223">
        <f>ToxData!BY385</f>
        <v>1</v>
      </c>
    </row>
    <row r="386" spans="1:25" hidden="1">
      <c r="A386" t="str">
        <f>IF(ISBLANK(ToxData!B386),"",ToxData!B386)</f>
        <v>136-40-3</v>
      </c>
      <c r="B386" s="211" t="str">
        <f>IF(ISBLANK(ToxData!C386),"",ToxData!C386)</f>
        <v>Phenazopyridine hydrochloride</v>
      </c>
      <c r="E386" s="218" t="str">
        <f>IF(AND(ISNUMBER(ToxData!$BD386),$U386="N"),ToxData!$BD386/$V386,IF(ISNUMBER(ToxData!$BD386),ToxData!$BD386/ELAFr/$V386,"--"))</f>
        <v>--</v>
      </c>
      <c r="F386" s="209" t="str">
        <f t="shared" si="35"/>
        <v>--</v>
      </c>
      <c r="G386" s="194" t="str">
        <f>IF(ISNUMBER(ToxData!BH386),(ToxData!BH386/$X386),"--")</f>
        <v>--</v>
      </c>
      <c r="H386" s="219" t="str">
        <f t="shared" si="36"/>
        <v>--</v>
      </c>
      <c r="I386" s="209" t="str">
        <f>IF(AND(ISNUMBER(ToxData!$BD386),$U386="N"),ToxData!$BD386*childNRAFc/$W386,IF(ISNUMBER(ToxData!$BD386),ToxData!$BD386*childNRAFc/ELAFnr/$W386,"--"))</f>
        <v>--</v>
      </c>
      <c r="J386" s="209" t="str">
        <f t="shared" si="37"/>
        <v>--</v>
      </c>
      <c r="K386" s="194" t="str">
        <f>IF(ISNUMBER(ToxData!BH386),(ToxData!BH386/$Y386*childNRAFnc),"--")</f>
        <v>--</v>
      </c>
      <c r="L386" s="219" t="str">
        <f t="shared" si="38"/>
        <v>--</v>
      </c>
      <c r="M386" s="209" t="str">
        <f>IF(ISNUMBER(ToxData!$BD386),ToxData!$BD386*workNRAFc/$W386,"--")</f>
        <v>--</v>
      </c>
      <c r="N386" s="209" t="str">
        <f t="shared" si="39"/>
        <v>--</v>
      </c>
      <c r="O386" s="194" t="str">
        <f>IF(ISNUMBER(ToxData!BH386),(ToxData!BH386*workNRAFnc/Y386),"--")</f>
        <v>--</v>
      </c>
      <c r="P386" s="219" t="str">
        <f t="shared" si="40"/>
        <v>--</v>
      </c>
      <c r="Q386" s="262" t="str">
        <f>IF(ISNUMBER('TRV Table 3'!K386),('TRV Table 3'!K386),"--")</f>
        <v>--</v>
      </c>
      <c r="R386" s="263" t="str">
        <f t="shared" si="41"/>
        <v>--</v>
      </c>
      <c r="S386" s="220" t="str">
        <f>IF(ISBLANK(ToxData!AY386),"",ToxData!AY386)</f>
        <v/>
      </c>
      <c r="T386" s="220" t="str">
        <f>IF(ISBLANK(ToxData!AZ386),"",ToxData!AZ386)</f>
        <v/>
      </c>
      <c r="U386" s="223" t="str">
        <f>IF(ToxData!BQ386="","N","Y")</f>
        <v>N</v>
      </c>
      <c r="V386" s="223">
        <f>ToxData!BV386</f>
        <v>1</v>
      </c>
      <c r="W386" s="223">
        <f>ToxData!BW386</f>
        <v>1</v>
      </c>
      <c r="X386" s="223">
        <f>ToxData!BX386</f>
        <v>1</v>
      </c>
      <c r="Y386" s="223">
        <f>ToxData!BY386</f>
        <v>1</v>
      </c>
    </row>
    <row r="387" spans="1:25" hidden="1">
      <c r="A387" t="str">
        <f>IF(ISBLANK(ToxData!B387),"",ToxData!B387)</f>
        <v>3546-10-9</v>
      </c>
      <c r="B387" s="211" t="str">
        <f>IF(ISBLANK(ToxData!C387),"",ToxData!C387)</f>
        <v>Phenesterin</v>
      </c>
      <c r="E387" s="218" t="str">
        <f>IF(AND(ISNUMBER(ToxData!$BD387),$U387="N"),ToxData!$BD387/$V387,IF(ISNUMBER(ToxData!$BD387),ToxData!$BD387/ELAFr/$V387,"--"))</f>
        <v>--</v>
      </c>
      <c r="F387" s="209" t="str">
        <f t="shared" si="35"/>
        <v>--</v>
      </c>
      <c r="G387" s="194" t="str">
        <f>IF(ISNUMBER(ToxData!BH387),(ToxData!BH387/$X387),"--")</f>
        <v>--</v>
      </c>
      <c r="H387" s="219" t="str">
        <f t="shared" si="36"/>
        <v>--</v>
      </c>
      <c r="I387" s="209" t="str">
        <f>IF(AND(ISNUMBER(ToxData!$BD387),$U387="N"),ToxData!$BD387*childNRAFc/$W387,IF(ISNUMBER(ToxData!$BD387),ToxData!$BD387*childNRAFc/ELAFnr/$W387,"--"))</f>
        <v>--</v>
      </c>
      <c r="J387" s="209" t="str">
        <f t="shared" si="37"/>
        <v>--</v>
      </c>
      <c r="K387" s="194" t="str">
        <f>IF(ISNUMBER(ToxData!BH387),(ToxData!BH387/$Y387*childNRAFnc),"--")</f>
        <v>--</v>
      </c>
      <c r="L387" s="219" t="str">
        <f t="shared" si="38"/>
        <v>--</v>
      </c>
      <c r="M387" s="209" t="str">
        <f>IF(ISNUMBER(ToxData!$BD387),ToxData!$BD387*workNRAFc/$W387,"--")</f>
        <v>--</v>
      </c>
      <c r="N387" s="209" t="str">
        <f t="shared" si="39"/>
        <v>--</v>
      </c>
      <c r="O387" s="194" t="str">
        <f>IF(ISNUMBER(ToxData!BH387),(ToxData!BH387*workNRAFnc/Y387),"--")</f>
        <v>--</v>
      </c>
      <c r="P387" s="219" t="str">
        <f t="shared" si="40"/>
        <v>--</v>
      </c>
      <c r="Q387" s="262" t="str">
        <f>IF(ISNUMBER('TRV Table 3'!K387),('TRV Table 3'!K387),"--")</f>
        <v>--</v>
      </c>
      <c r="R387" s="263" t="str">
        <f t="shared" si="41"/>
        <v>--</v>
      </c>
      <c r="S387" s="220" t="str">
        <f>IF(ISBLANK(ToxData!AY387),"",ToxData!AY387)</f>
        <v/>
      </c>
      <c r="T387" s="220" t="str">
        <f>IF(ISBLANK(ToxData!AZ387),"",ToxData!AZ387)</f>
        <v/>
      </c>
      <c r="U387" s="223" t="str">
        <f>IF(ToxData!BQ387="","N","Y")</f>
        <v>N</v>
      </c>
      <c r="V387" s="223">
        <f>ToxData!BV387</f>
        <v>1</v>
      </c>
      <c r="W387" s="223">
        <f>ToxData!BW387</f>
        <v>1</v>
      </c>
      <c r="X387" s="223">
        <f>ToxData!BX387</f>
        <v>1</v>
      </c>
      <c r="Y387" s="223">
        <f>ToxData!BY387</f>
        <v>1</v>
      </c>
    </row>
    <row r="388" spans="1:25" hidden="1">
      <c r="A388" t="str">
        <f>IF(ISBLANK(ToxData!B388),"",ToxData!B388)</f>
        <v>50-06-6</v>
      </c>
      <c r="B388" s="211" t="str">
        <f>IF(ISBLANK(ToxData!C388),"",ToxData!C388)</f>
        <v>Phenobarbital</v>
      </c>
      <c r="E388" s="218" t="str">
        <f>IF(AND(ISNUMBER(ToxData!$BD388),$U388="N"),ToxData!$BD388/$V388,IF(ISNUMBER(ToxData!$BD388),ToxData!$BD388/ELAFr/$V388,"--"))</f>
        <v>--</v>
      </c>
      <c r="F388" s="209" t="str">
        <f t="shared" si="35"/>
        <v>--</v>
      </c>
      <c r="G388" s="194" t="str">
        <f>IF(ISNUMBER(ToxData!BH388),(ToxData!BH388/$X388),"--")</f>
        <v>--</v>
      </c>
      <c r="H388" s="219" t="str">
        <f t="shared" si="36"/>
        <v>--</v>
      </c>
      <c r="I388" s="209" t="str">
        <f>IF(AND(ISNUMBER(ToxData!$BD388),$U388="N"),ToxData!$BD388*childNRAFc/$W388,IF(ISNUMBER(ToxData!$BD388),ToxData!$BD388*childNRAFc/ELAFnr/$W388,"--"))</f>
        <v>--</v>
      </c>
      <c r="J388" s="209" t="str">
        <f t="shared" si="37"/>
        <v>--</v>
      </c>
      <c r="K388" s="194" t="str">
        <f>IF(ISNUMBER(ToxData!BH388),(ToxData!BH388/$Y388*childNRAFnc),"--")</f>
        <v>--</v>
      </c>
      <c r="L388" s="219" t="str">
        <f t="shared" si="38"/>
        <v>--</v>
      </c>
      <c r="M388" s="209" t="str">
        <f>IF(ISNUMBER(ToxData!$BD388),ToxData!$BD388*workNRAFc/$W388,"--")</f>
        <v>--</v>
      </c>
      <c r="N388" s="209" t="str">
        <f t="shared" si="39"/>
        <v>--</v>
      </c>
      <c r="O388" s="194" t="str">
        <f>IF(ISNUMBER(ToxData!BH388),(ToxData!BH388*workNRAFnc/Y388),"--")</f>
        <v>--</v>
      </c>
      <c r="P388" s="219" t="str">
        <f t="shared" si="40"/>
        <v>--</v>
      </c>
      <c r="Q388" s="262" t="str">
        <f>IF(ISNUMBER('TRV Table 3'!K388),('TRV Table 3'!K388),"--")</f>
        <v>--</v>
      </c>
      <c r="R388" s="263" t="str">
        <f t="shared" si="41"/>
        <v>--</v>
      </c>
      <c r="S388" s="220" t="str">
        <f>IF(ISBLANK(ToxData!AY388),"",ToxData!AY388)</f>
        <v/>
      </c>
      <c r="T388" s="220" t="str">
        <f>IF(ISBLANK(ToxData!AZ388),"",ToxData!AZ388)</f>
        <v/>
      </c>
      <c r="U388" s="223" t="str">
        <f>IF(ToxData!BQ388="","N","Y")</f>
        <v>N</v>
      </c>
      <c r="V388" s="223">
        <f>ToxData!BV388</f>
        <v>1</v>
      </c>
      <c r="W388" s="223">
        <f>ToxData!BW388</f>
        <v>1</v>
      </c>
      <c r="X388" s="223">
        <f>ToxData!BX388</f>
        <v>1</v>
      </c>
      <c r="Y388" s="223">
        <f>ToxData!BY388</f>
        <v>1</v>
      </c>
    </row>
    <row r="389" spans="1:25">
      <c r="A389" t="str">
        <f>IF(ISBLANK(ToxData!B389),"",ToxData!B389)</f>
        <v>108-95-2</v>
      </c>
      <c r="B389" s="211" t="str">
        <f>IF(ISBLANK(ToxData!C389),"",ToxData!C389)</f>
        <v>Phenol</v>
      </c>
      <c r="D389" s="61" t="str">
        <f>IF(ToxData!D389="","--",ToxData!D389)</f>
        <v>HI3</v>
      </c>
      <c r="E389" s="218" t="str">
        <f>IF(AND(ISNUMBER(ToxData!$BD389),$U389="N"),ToxData!$BD389/$V389,IF(ISNUMBER(ToxData!$BD389),ToxData!$BD389/ELAFr/$V389,"--"))</f>
        <v>--</v>
      </c>
      <c r="F389" s="209" t="str">
        <f t="shared" si="35"/>
        <v>--</v>
      </c>
      <c r="G389" s="194">
        <f>IF(ISNUMBER(ToxData!BH389),(ToxData!BH389/$X389),"--")</f>
        <v>200</v>
      </c>
      <c r="H389" s="219">
        <f t="shared" si="36"/>
        <v>200</v>
      </c>
      <c r="I389" s="209" t="str">
        <f>IF(AND(ISNUMBER(ToxData!$BD389),$U389="N"),ToxData!$BD389*childNRAFc/$W389,IF(ISNUMBER(ToxData!$BD389),ToxData!$BD389*childNRAFc/ELAFnr/$W389,"--"))</f>
        <v>--</v>
      </c>
      <c r="J389" s="209" t="str">
        <f t="shared" si="37"/>
        <v>--</v>
      </c>
      <c r="K389" s="194">
        <f>IF(ISNUMBER(ToxData!BH389),(ToxData!BH389/$Y389*childNRAFnc),"--")</f>
        <v>880.00000000000011</v>
      </c>
      <c r="L389" s="219">
        <f t="shared" si="38"/>
        <v>880</v>
      </c>
      <c r="M389" s="209" t="str">
        <f>IF(ISNUMBER(ToxData!$BD389),ToxData!$BD389*workNRAFc/$W389,"--")</f>
        <v>--</v>
      </c>
      <c r="N389" s="209" t="str">
        <f t="shared" si="39"/>
        <v>--</v>
      </c>
      <c r="O389" s="194">
        <f>IF(ISNUMBER(ToxData!BH389),(ToxData!BH389*workNRAFnc/Y389),"--")</f>
        <v>880.00000000000011</v>
      </c>
      <c r="P389" s="219">
        <f t="shared" si="40"/>
        <v>880</v>
      </c>
      <c r="Q389" s="262">
        <f>IF(ISNUMBER('TRV Table 3'!K389),('TRV Table 3'!K389),"--")</f>
        <v>5800</v>
      </c>
      <c r="R389" s="263">
        <f t="shared" si="41"/>
        <v>5800</v>
      </c>
      <c r="S389" s="220">
        <f>IF(ISBLANK(ToxData!AY389),"",ToxData!AY389)</f>
        <v>1</v>
      </c>
      <c r="T389" s="220">
        <f>IF(ISBLANK(ToxData!AZ389),"",ToxData!AZ389)</f>
        <v>1</v>
      </c>
      <c r="U389" s="223" t="str">
        <f>IF(ToxData!BQ389="","N","Y")</f>
        <v>N</v>
      </c>
      <c r="V389" s="223">
        <f>ToxData!BV389</f>
        <v>1</v>
      </c>
      <c r="W389" s="223">
        <f>ToxData!BW389</f>
        <v>1</v>
      </c>
      <c r="X389" s="223">
        <f>ToxData!BX389</f>
        <v>1</v>
      </c>
      <c r="Y389" s="223">
        <f>ToxData!BY389</f>
        <v>1</v>
      </c>
    </row>
    <row r="390" spans="1:25" hidden="1">
      <c r="A390" t="str">
        <f>IF(ISBLANK(ToxData!B390),"",ToxData!B390)</f>
        <v>59-96-1</v>
      </c>
      <c r="B390" s="211" t="str">
        <f>IF(ISBLANK(ToxData!C390),"",ToxData!C390)</f>
        <v>Phenoxybenzamine</v>
      </c>
      <c r="E390" s="218" t="str">
        <f>IF(AND(ISNUMBER(ToxData!$BD390),$U390="N"),ToxData!$BD390/$V390,IF(ISNUMBER(ToxData!$BD390),ToxData!$BD390/ELAFr/$V390,"--"))</f>
        <v>--</v>
      </c>
      <c r="F390" s="209" t="str">
        <f t="shared" si="35"/>
        <v>--</v>
      </c>
      <c r="G390" s="194" t="str">
        <f>IF(ISNUMBER(ToxData!BH390),(ToxData!BH390/$X390),"--")</f>
        <v>--</v>
      </c>
      <c r="H390" s="219" t="str">
        <f t="shared" si="36"/>
        <v>--</v>
      </c>
      <c r="I390" s="209" t="str">
        <f>IF(AND(ISNUMBER(ToxData!$BD390),$U390="N"),ToxData!$BD390*childNRAFc/$W390,IF(ISNUMBER(ToxData!$BD390),ToxData!$BD390*childNRAFc/ELAFnr/$W390,"--"))</f>
        <v>--</v>
      </c>
      <c r="J390" s="209" t="str">
        <f t="shared" si="37"/>
        <v>--</v>
      </c>
      <c r="K390" s="194" t="str">
        <f>IF(ISNUMBER(ToxData!BH390),(ToxData!BH390/$Y390*childNRAFnc),"--")</f>
        <v>--</v>
      </c>
      <c r="L390" s="219" t="str">
        <f t="shared" si="38"/>
        <v>--</v>
      </c>
      <c r="M390" s="209" t="str">
        <f>IF(ISNUMBER(ToxData!$BD390),ToxData!$BD390*workNRAFc/$W390,"--")</f>
        <v>--</v>
      </c>
      <c r="N390" s="209" t="str">
        <f t="shared" si="39"/>
        <v>--</v>
      </c>
      <c r="O390" s="194" t="str">
        <f>IF(ISNUMBER(ToxData!BH390),(ToxData!BH390*workNRAFnc/Y390),"--")</f>
        <v>--</v>
      </c>
      <c r="P390" s="219" t="str">
        <f t="shared" si="40"/>
        <v>--</v>
      </c>
      <c r="Q390" s="262" t="str">
        <f>IF(ISNUMBER('TRV Table 3'!K390),('TRV Table 3'!K390),"--")</f>
        <v>--</v>
      </c>
      <c r="R390" s="263" t="str">
        <f t="shared" si="41"/>
        <v>--</v>
      </c>
      <c r="S390" s="220" t="str">
        <f>IF(ISBLANK(ToxData!AY390),"",ToxData!AY390)</f>
        <v/>
      </c>
      <c r="T390" s="220" t="str">
        <f>IF(ISBLANK(ToxData!AZ390),"",ToxData!AZ390)</f>
        <v/>
      </c>
      <c r="U390" s="223" t="str">
        <f>IF(ToxData!BQ390="","N","Y")</f>
        <v>N</v>
      </c>
      <c r="V390" s="223">
        <f>ToxData!BV390</f>
        <v>1</v>
      </c>
      <c r="W390" s="223">
        <f>ToxData!BW390</f>
        <v>1</v>
      </c>
      <c r="X390" s="223">
        <f>ToxData!BX390</f>
        <v>1</v>
      </c>
      <c r="Y390" s="223">
        <f>ToxData!BY390</f>
        <v>1</v>
      </c>
    </row>
    <row r="391" spans="1:25" hidden="1">
      <c r="A391" t="str">
        <f>IF(ISBLANK(ToxData!B391),"",ToxData!B391)</f>
        <v>63-92-3</v>
      </c>
      <c r="B391" s="211" t="str">
        <f>IF(ISBLANK(ToxData!C391),"",ToxData!C391)</f>
        <v>Phenoxybenzamine hydrochloride</v>
      </c>
      <c r="E391" s="218" t="str">
        <f>IF(AND(ISNUMBER(ToxData!$BD391),$U391="N"),ToxData!$BD391/$V391,IF(ISNUMBER(ToxData!$BD391),ToxData!$BD391/ELAFr/$V391,"--"))</f>
        <v>--</v>
      </c>
      <c r="F391" s="209" t="str">
        <f t="shared" si="35"/>
        <v>--</v>
      </c>
      <c r="G391" s="194" t="str">
        <f>IF(ISNUMBER(ToxData!BH391),(ToxData!BH391/$X391),"--")</f>
        <v>--</v>
      </c>
      <c r="H391" s="219" t="str">
        <f t="shared" si="36"/>
        <v>--</v>
      </c>
      <c r="I391" s="209" t="str">
        <f>IF(AND(ISNUMBER(ToxData!$BD391),$U391="N"),ToxData!$BD391*childNRAFc/$W391,IF(ISNUMBER(ToxData!$BD391),ToxData!$BD391*childNRAFc/ELAFnr/$W391,"--"))</f>
        <v>--</v>
      </c>
      <c r="J391" s="209" t="str">
        <f t="shared" si="37"/>
        <v>--</v>
      </c>
      <c r="K391" s="194" t="str">
        <f>IF(ISNUMBER(ToxData!BH391),(ToxData!BH391/$Y391*childNRAFnc),"--")</f>
        <v>--</v>
      </c>
      <c r="L391" s="219" t="str">
        <f t="shared" si="38"/>
        <v>--</v>
      </c>
      <c r="M391" s="209" t="str">
        <f>IF(ISNUMBER(ToxData!$BD391),ToxData!$BD391*workNRAFc/$W391,"--")</f>
        <v>--</v>
      </c>
      <c r="N391" s="209" t="str">
        <f t="shared" si="39"/>
        <v>--</v>
      </c>
      <c r="O391" s="194" t="str">
        <f>IF(ISNUMBER(ToxData!BH391),(ToxData!BH391*workNRAFnc/Y391),"--")</f>
        <v>--</v>
      </c>
      <c r="P391" s="219" t="str">
        <f t="shared" si="40"/>
        <v>--</v>
      </c>
      <c r="Q391" s="262" t="str">
        <f>IF(ISNUMBER('TRV Table 3'!K391),('TRV Table 3'!K391),"--")</f>
        <v>--</v>
      </c>
      <c r="R391" s="263" t="str">
        <f t="shared" si="41"/>
        <v>--</v>
      </c>
      <c r="S391" s="220" t="str">
        <f>IF(ISBLANK(ToxData!AY391),"",ToxData!AY391)</f>
        <v/>
      </c>
      <c r="T391" s="220" t="str">
        <f>IF(ISBLANK(ToxData!AZ391),"",ToxData!AZ391)</f>
        <v/>
      </c>
      <c r="U391" s="223" t="str">
        <f>IF(ToxData!BQ391="","N","Y")</f>
        <v>N</v>
      </c>
      <c r="V391" s="223">
        <f>ToxData!BV391</f>
        <v>1</v>
      </c>
      <c r="W391" s="223">
        <f>ToxData!BW391</f>
        <v>1</v>
      </c>
      <c r="X391" s="223">
        <f>ToxData!BX391</f>
        <v>1</v>
      </c>
      <c r="Y391" s="223">
        <f>ToxData!BY391</f>
        <v>1</v>
      </c>
    </row>
    <row r="392" spans="1:25" hidden="1">
      <c r="A392" t="str">
        <f>IF(ISBLANK(ToxData!B392),"",ToxData!B392)</f>
        <v>106-50-3</v>
      </c>
      <c r="B392" s="211" t="str">
        <f>IF(ISBLANK(ToxData!C392),"",ToxData!C392)</f>
        <v>p-Phenylenediamine</v>
      </c>
      <c r="E392" s="218" t="str">
        <f>IF(AND(ISNUMBER(ToxData!$BD392),$U392="N"),ToxData!$BD392/$V392,IF(ISNUMBER(ToxData!$BD392),ToxData!$BD392/ELAFr/$V392,"--"))</f>
        <v>--</v>
      </c>
      <c r="F392" s="209" t="str">
        <f t="shared" ref="F392:F455" si="42">IF(E392="--","--",ROUND(E392,2-(1+INT(LOG10(ABS(E392))))))</f>
        <v>--</v>
      </c>
      <c r="G392" s="194" t="str">
        <f>IF(ISNUMBER(ToxData!BH392),(ToxData!BH392/$X392),"--")</f>
        <v>--</v>
      </c>
      <c r="H392" s="219" t="str">
        <f t="shared" ref="H392:H455" si="43">IF(G392="--","--",ROUND(G392,2-(1+INT(LOG10(ABS(G392))))))</f>
        <v>--</v>
      </c>
      <c r="I392" s="209" t="str">
        <f>IF(AND(ISNUMBER(ToxData!$BD392),$U392="N"),ToxData!$BD392*childNRAFc/$W392,IF(ISNUMBER(ToxData!$BD392),ToxData!$BD392*childNRAFc/ELAFnr/$W392,"--"))</f>
        <v>--</v>
      </c>
      <c r="J392" s="209" t="str">
        <f t="shared" ref="J392:J455" si="44">IF(I392="--","--",ROUND(I392,2-(1+INT(LOG10(ABS(I392))))))</f>
        <v>--</v>
      </c>
      <c r="K392" s="194" t="str">
        <f>IF(ISNUMBER(ToxData!BH392),(ToxData!BH392/$Y392*childNRAFnc),"--")</f>
        <v>--</v>
      </c>
      <c r="L392" s="219" t="str">
        <f t="shared" ref="L392:L455" si="45">IF(K392="--","--",ROUND(K392,2-(1+INT(LOG10(ABS(K392))))))</f>
        <v>--</v>
      </c>
      <c r="M392" s="209" t="str">
        <f>IF(ISNUMBER(ToxData!$BD392),ToxData!$BD392*workNRAFc/$W392,"--")</f>
        <v>--</v>
      </c>
      <c r="N392" s="209" t="str">
        <f t="shared" ref="N392:N455" si="46">IF(M392="--","--",ROUND(M392,2-(1+INT(LOG10(ABS(M392))))))</f>
        <v>--</v>
      </c>
      <c r="O392" s="194" t="str">
        <f>IF(ISNUMBER(ToxData!BH392),(ToxData!BH392*workNRAFnc/Y392),"--")</f>
        <v>--</v>
      </c>
      <c r="P392" s="219" t="str">
        <f t="shared" ref="P392:P455" si="47">IF(O392="--","--",ROUND(O392,2-(1+INT(LOG10(ABS(O392))))))</f>
        <v>--</v>
      </c>
      <c r="Q392" s="262" t="str">
        <f>IF(ISNUMBER('TRV Table 3'!K392),('TRV Table 3'!K392),"--")</f>
        <v>--</v>
      </c>
      <c r="R392" s="263" t="str">
        <f t="shared" ref="R392:R455" si="48">IF(Q392="--","--",ROUND(Q392,2-(1+INT(LOG10(ABS(Q392))))))</f>
        <v>--</v>
      </c>
      <c r="S392" s="220" t="str">
        <f>IF(ISBLANK(ToxData!AY392),"",ToxData!AY392)</f>
        <v/>
      </c>
      <c r="T392" s="220" t="str">
        <f>IF(ISBLANK(ToxData!AZ392),"",ToxData!AZ392)</f>
        <v/>
      </c>
      <c r="U392" s="223" t="str">
        <f>IF(ToxData!BQ392="","N","Y")</f>
        <v>N</v>
      </c>
      <c r="V392" s="223">
        <f>ToxData!BV392</f>
        <v>1</v>
      </c>
      <c r="W392" s="223">
        <f>ToxData!BW392</f>
        <v>1</v>
      </c>
      <c r="X392" s="223">
        <f>ToxData!BX392</f>
        <v>1</v>
      </c>
      <c r="Y392" s="223">
        <f>ToxData!BY392</f>
        <v>1</v>
      </c>
    </row>
    <row r="393" spans="1:25" hidden="1">
      <c r="A393" t="str">
        <f>IF(ISBLANK(ToxData!B393),"",ToxData!B393)</f>
        <v>132-27-4</v>
      </c>
      <c r="B393" s="211" t="str">
        <f>IF(ISBLANK(ToxData!C393),"",ToxData!C393)</f>
        <v>o-Phenylphenate, Sodium</v>
      </c>
      <c r="E393" s="218" t="str">
        <f>IF(AND(ISNUMBER(ToxData!$BD393),$U393="N"),ToxData!$BD393/$V393,IF(ISNUMBER(ToxData!$BD393),ToxData!$BD393/ELAFr/$V393,"--"))</f>
        <v>--</v>
      </c>
      <c r="F393" s="209" t="str">
        <f t="shared" si="42"/>
        <v>--</v>
      </c>
      <c r="G393" s="194" t="str">
        <f>IF(ISNUMBER(ToxData!BH393),(ToxData!BH393/$X393),"--")</f>
        <v>--</v>
      </c>
      <c r="H393" s="219" t="str">
        <f t="shared" si="43"/>
        <v>--</v>
      </c>
      <c r="I393" s="209" t="str">
        <f>IF(AND(ISNUMBER(ToxData!$BD393),$U393="N"),ToxData!$BD393*childNRAFc/$W393,IF(ISNUMBER(ToxData!$BD393),ToxData!$BD393*childNRAFc/ELAFnr/$W393,"--"))</f>
        <v>--</v>
      </c>
      <c r="J393" s="209" t="str">
        <f t="shared" si="44"/>
        <v>--</v>
      </c>
      <c r="K393" s="194" t="str">
        <f>IF(ISNUMBER(ToxData!BH393),(ToxData!BH393/$Y393*childNRAFnc),"--")</f>
        <v>--</v>
      </c>
      <c r="L393" s="219" t="str">
        <f t="shared" si="45"/>
        <v>--</v>
      </c>
      <c r="M393" s="209" t="str">
        <f>IF(ISNUMBER(ToxData!$BD393),ToxData!$BD393*workNRAFc/$W393,"--")</f>
        <v>--</v>
      </c>
      <c r="N393" s="209" t="str">
        <f t="shared" si="46"/>
        <v>--</v>
      </c>
      <c r="O393" s="194" t="str">
        <f>IF(ISNUMBER(ToxData!BH393),(ToxData!BH393*workNRAFnc/Y393),"--")</f>
        <v>--</v>
      </c>
      <c r="P393" s="219" t="str">
        <f t="shared" si="47"/>
        <v>--</v>
      </c>
      <c r="Q393" s="262" t="str">
        <f>IF(ISNUMBER('TRV Table 3'!K393),('TRV Table 3'!K393),"--")</f>
        <v>--</v>
      </c>
      <c r="R393" s="263" t="str">
        <f t="shared" si="48"/>
        <v>--</v>
      </c>
      <c r="S393" s="220" t="str">
        <f>IF(ISBLANK(ToxData!AY393),"",ToxData!AY393)</f>
        <v/>
      </c>
      <c r="T393" s="220" t="str">
        <f>IF(ISBLANK(ToxData!AZ393),"",ToxData!AZ393)</f>
        <v/>
      </c>
      <c r="U393" s="223" t="str">
        <f>IF(ToxData!BQ393="","N","Y")</f>
        <v>N</v>
      </c>
      <c r="V393" s="223">
        <f>ToxData!BV393</f>
        <v>1</v>
      </c>
      <c r="W393" s="223">
        <f>ToxData!BW393</f>
        <v>1</v>
      </c>
      <c r="X393" s="223">
        <f>ToxData!BX393</f>
        <v>1</v>
      </c>
      <c r="Y393" s="223">
        <f>ToxData!BY393</f>
        <v>1</v>
      </c>
    </row>
    <row r="394" spans="1:25" hidden="1">
      <c r="A394" t="str">
        <f>IF(ISBLANK(ToxData!B394),"",ToxData!B394)</f>
        <v>90-43-7</v>
      </c>
      <c r="B394" s="211" t="str">
        <f>IF(ISBLANK(ToxData!C394),"",ToxData!C394)</f>
        <v xml:space="preserve">2-Phenylphenol </v>
      </c>
      <c r="E394" s="218" t="str">
        <f>IF(AND(ISNUMBER(ToxData!$BD394),$U394="N"),ToxData!$BD394/$V394,IF(ISNUMBER(ToxData!$BD394),ToxData!$BD394/ELAFr/$V394,"--"))</f>
        <v>--</v>
      </c>
      <c r="F394" s="209" t="str">
        <f t="shared" si="42"/>
        <v>--</v>
      </c>
      <c r="G394" s="194" t="str">
        <f>IF(ISNUMBER(ToxData!BH394),(ToxData!BH394/$X394),"--")</f>
        <v>--</v>
      </c>
      <c r="H394" s="219" t="str">
        <f t="shared" si="43"/>
        <v>--</v>
      </c>
      <c r="I394" s="209" t="str">
        <f>IF(AND(ISNUMBER(ToxData!$BD394),$U394="N"),ToxData!$BD394*childNRAFc/$W394,IF(ISNUMBER(ToxData!$BD394),ToxData!$BD394*childNRAFc/ELAFnr/$W394,"--"))</f>
        <v>--</v>
      </c>
      <c r="J394" s="209" t="str">
        <f t="shared" si="44"/>
        <v>--</v>
      </c>
      <c r="K394" s="194" t="str">
        <f>IF(ISNUMBER(ToxData!BH394),(ToxData!BH394/$Y394*childNRAFnc),"--")</f>
        <v>--</v>
      </c>
      <c r="L394" s="219" t="str">
        <f t="shared" si="45"/>
        <v>--</v>
      </c>
      <c r="M394" s="209" t="str">
        <f>IF(ISNUMBER(ToxData!$BD394),ToxData!$BD394*workNRAFc/$W394,"--")</f>
        <v>--</v>
      </c>
      <c r="N394" s="209" t="str">
        <f t="shared" si="46"/>
        <v>--</v>
      </c>
      <c r="O394" s="194" t="str">
        <f>IF(ISNUMBER(ToxData!BH394),(ToxData!BH394*workNRAFnc/Y394),"--")</f>
        <v>--</v>
      </c>
      <c r="P394" s="219" t="str">
        <f t="shared" si="47"/>
        <v>--</v>
      </c>
      <c r="Q394" s="262" t="str">
        <f>IF(ISNUMBER('TRV Table 3'!K394),('TRV Table 3'!K394),"--")</f>
        <v>--</v>
      </c>
      <c r="R394" s="263" t="str">
        <f t="shared" si="48"/>
        <v>--</v>
      </c>
      <c r="S394" s="220" t="str">
        <f>IF(ISBLANK(ToxData!AY394),"",ToxData!AY394)</f>
        <v/>
      </c>
      <c r="T394" s="220" t="str">
        <f>IF(ISBLANK(ToxData!AZ394),"",ToxData!AZ394)</f>
        <v/>
      </c>
      <c r="U394" s="223" t="str">
        <f>IF(ToxData!BQ394="","N","Y")</f>
        <v>N</v>
      </c>
      <c r="V394" s="223">
        <f>ToxData!BV394</f>
        <v>1</v>
      </c>
      <c r="W394" s="223">
        <f>ToxData!BW394</f>
        <v>1</v>
      </c>
      <c r="X394" s="223">
        <f>ToxData!BX394</f>
        <v>1</v>
      </c>
      <c r="Y394" s="223">
        <f>ToxData!BY394</f>
        <v>1</v>
      </c>
    </row>
    <row r="395" spans="1:25">
      <c r="A395" t="str">
        <f>IF(ISBLANK(ToxData!B395),"",ToxData!B395)</f>
        <v>75-44-5</v>
      </c>
      <c r="B395" s="211" t="str">
        <f>IF(ISBLANK(ToxData!C395),"",ToxData!C395)</f>
        <v>Phosgene</v>
      </c>
      <c r="D395" s="61" t="str">
        <f>IF(ToxData!D395="","--",ToxData!D395)</f>
        <v>HI3</v>
      </c>
      <c r="E395" s="218" t="str">
        <f>IF(AND(ISNUMBER(ToxData!$BD395),$U395="N"),ToxData!$BD395/$V395,IF(ISNUMBER(ToxData!$BD395),ToxData!$BD395/ELAFr/$V395,"--"))</f>
        <v>--</v>
      </c>
      <c r="F395" s="209" t="str">
        <f t="shared" si="42"/>
        <v>--</v>
      </c>
      <c r="G395" s="194">
        <f>IF(ISNUMBER(ToxData!BH395),(ToxData!BH395/$X395),"--")</f>
        <v>0.3</v>
      </c>
      <c r="H395" s="219">
        <f t="shared" si="43"/>
        <v>0.3</v>
      </c>
      <c r="I395" s="209" t="str">
        <f>IF(AND(ISNUMBER(ToxData!$BD395),$U395="N"),ToxData!$BD395*childNRAFc/$W395,IF(ISNUMBER(ToxData!$BD395),ToxData!$BD395*childNRAFc/ELAFnr/$W395,"--"))</f>
        <v>--</v>
      </c>
      <c r="J395" s="209" t="str">
        <f t="shared" si="44"/>
        <v>--</v>
      </c>
      <c r="K395" s="194">
        <f>IF(ISNUMBER(ToxData!BH395),(ToxData!BH395/$Y395*childNRAFnc),"--")</f>
        <v>1.32</v>
      </c>
      <c r="L395" s="219">
        <f t="shared" si="45"/>
        <v>1.3</v>
      </c>
      <c r="M395" s="209" t="str">
        <f>IF(ISNUMBER(ToxData!$BD395),ToxData!$BD395*workNRAFc/$W395,"--")</f>
        <v>--</v>
      </c>
      <c r="N395" s="209" t="str">
        <f t="shared" si="46"/>
        <v>--</v>
      </c>
      <c r="O395" s="194">
        <f>IF(ISNUMBER(ToxData!BH395),(ToxData!BH395*workNRAFnc/Y395),"--")</f>
        <v>1.32</v>
      </c>
      <c r="P395" s="219">
        <f t="shared" si="47"/>
        <v>1.3</v>
      </c>
      <c r="Q395" s="262">
        <f>IF(ISNUMBER('TRV Table 3'!K395),('TRV Table 3'!K395),"--")</f>
        <v>4</v>
      </c>
      <c r="R395" s="263">
        <f t="shared" si="48"/>
        <v>4</v>
      </c>
      <c r="S395" s="220">
        <f>IF(ISBLANK(ToxData!AY395),"",ToxData!AY395)</f>
        <v>1</v>
      </c>
      <c r="T395" s="220">
        <f>IF(ISBLANK(ToxData!AZ395),"",ToxData!AZ395)</f>
        <v>1</v>
      </c>
      <c r="U395" s="223" t="str">
        <f>IF(ToxData!BQ395="","N","Y")</f>
        <v>N</v>
      </c>
      <c r="V395" s="223">
        <f>ToxData!BV395</f>
        <v>1</v>
      </c>
      <c r="W395" s="223">
        <f>ToxData!BW395</f>
        <v>1</v>
      </c>
      <c r="X395" s="223">
        <f>ToxData!BX395</f>
        <v>1</v>
      </c>
      <c r="Y395" s="223">
        <f>ToxData!BY395</f>
        <v>1</v>
      </c>
    </row>
    <row r="396" spans="1:25">
      <c r="A396" t="str">
        <f>IF(ISBLANK(ToxData!B396),"",ToxData!B396)</f>
        <v>7803-51-2</v>
      </c>
      <c r="B396" s="211" t="str">
        <f>IF(ISBLANK(ToxData!C396),"",ToxData!C396)</f>
        <v>Phosphine</v>
      </c>
      <c r="D396" s="61" t="str">
        <f>IF(ToxData!D396="","--",ToxData!D396)</f>
        <v>HI3</v>
      </c>
      <c r="E396" s="218" t="str">
        <f>IF(AND(ISNUMBER(ToxData!$BD396),$U396="N"),ToxData!$BD396/$V396,IF(ISNUMBER(ToxData!$BD396),ToxData!$BD396/ELAFr/$V396,"--"))</f>
        <v>--</v>
      </c>
      <c r="F396" s="209" t="str">
        <f t="shared" si="42"/>
        <v>--</v>
      </c>
      <c r="G396" s="194">
        <f>IF(ISNUMBER(ToxData!BH396),(ToxData!BH396/$X396),"--")</f>
        <v>0.8</v>
      </c>
      <c r="H396" s="219">
        <f t="shared" si="43"/>
        <v>0.8</v>
      </c>
      <c r="I396" s="209" t="str">
        <f>IF(AND(ISNUMBER(ToxData!$BD396),$U396="N"),ToxData!$BD396*childNRAFc/$W396,IF(ISNUMBER(ToxData!$BD396),ToxData!$BD396*childNRAFc/ELAFnr/$W396,"--"))</f>
        <v>--</v>
      </c>
      <c r="J396" s="209" t="str">
        <f t="shared" si="44"/>
        <v>--</v>
      </c>
      <c r="K396" s="194">
        <f>IF(ISNUMBER(ToxData!BH396),(ToxData!BH396/$Y396*childNRAFnc),"--")</f>
        <v>3.5200000000000005</v>
      </c>
      <c r="L396" s="219">
        <f t="shared" si="45"/>
        <v>3.5</v>
      </c>
      <c r="M396" s="209" t="str">
        <f>IF(ISNUMBER(ToxData!$BD396),ToxData!$BD396*workNRAFc/$W396,"--")</f>
        <v>--</v>
      </c>
      <c r="N396" s="209" t="str">
        <f t="shared" si="46"/>
        <v>--</v>
      </c>
      <c r="O396" s="194">
        <f>IF(ISNUMBER(ToxData!BH396),(ToxData!BH396*workNRAFnc/Y396),"--")</f>
        <v>3.5200000000000005</v>
      </c>
      <c r="P396" s="219">
        <f t="shared" si="47"/>
        <v>3.5</v>
      </c>
      <c r="Q396" s="262" t="str">
        <f>IF(ISNUMBER('TRV Table 3'!K396),('TRV Table 3'!K396),"--")</f>
        <v>--</v>
      </c>
      <c r="R396" s="263" t="str">
        <f t="shared" si="48"/>
        <v>--</v>
      </c>
      <c r="S396" s="220">
        <f>IF(ISBLANK(ToxData!AY396),"",ToxData!AY396)</f>
        <v>1</v>
      </c>
      <c r="T396" s="220">
        <f>IF(ISBLANK(ToxData!AZ396),"",ToxData!AZ396)</f>
        <v>1</v>
      </c>
      <c r="U396" s="223" t="str">
        <f>IF(ToxData!BQ396="","N","Y")</f>
        <v>N</v>
      </c>
      <c r="V396" s="223">
        <f>ToxData!BV396</f>
        <v>1</v>
      </c>
      <c r="W396" s="223">
        <f>ToxData!BW396</f>
        <v>1</v>
      </c>
      <c r="X396" s="223">
        <f>ToxData!BX396</f>
        <v>1</v>
      </c>
      <c r="Y396" s="223">
        <f>ToxData!BY396</f>
        <v>1</v>
      </c>
    </row>
    <row r="397" spans="1:25">
      <c r="A397" t="str">
        <f>IF(ISBLANK(ToxData!B397),"",ToxData!B397)</f>
        <v>7664-38-2</v>
      </c>
      <c r="B397" s="211" t="str">
        <f>IF(ISBLANK(ToxData!C397),"",ToxData!C397)</f>
        <v>Phosphoric acid</v>
      </c>
      <c r="D397" s="61" t="str">
        <f>IF(ToxData!D397="","--",ToxData!D397)</f>
        <v>HI3</v>
      </c>
      <c r="E397" s="218" t="str">
        <f>IF(AND(ISNUMBER(ToxData!$BD397),$U397="N"),ToxData!$BD397/$V397,IF(ISNUMBER(ToxData!$BD397),ToxData!$BD397/ELAFr/$V397,"--"))</f>
        <v>--</v>
      </c>
      <c r="F397" s="209" t="str">
        <f t="shared" si="42"/>
        <v>--</v>
      </c>
      <c r="G397" s="194">
        <f>IF(ISNUMBER(ToxData!BH397),(ToxData!BH397/$X397),"--")</f>
        <v>10</v>
      </c>
      <c r="H397" s="219">
        <f t="shared" si="43"/>
        <v>10</v>
      </c>
      <c r="I397" s="209" t="str">
        <f>IF(AND(ISNUMBER(ToxData!$BD397),$U397="N"),ToxData!$BD397*childNRAFc/$W397,IF(ISNUMBER(ToxData!$BD397),ToxData!$BD397*childNRAFc/ELAFnr/$W397,"--"))</f>
        <v>--</v>
      </c>
      <c r="J397" s="209" t="str">
        <f t="shared" si="44"/>
        <v>--</v>
      </c>
      <c r="K397" s="194">
        <f>IF(ISNUMBER(ToxData!BH397),(ToxData!BH397/$Y397*childNRAFnc),"--")</f>
        <v>44</v>
      </c>
      <c r="L397" s="219">
        <f t="shared" si="45"/>
        <v>44</v>
      </c>
      <c r="M397" s="209" t="str">
        <f>IF(ISNUMBER(ToxData!$BD397),ToxData!$BD397*workNRAFc/$W397,"--")</f>
        <v>--</v>
      </c>
      <c r="N397" s="209" t="str">
        <f t="shared" si="46"/>
        <v>--</v>
      </c>
      <c r="O397" s="194">
        <f>IF(ISNUMBER(ToxData!BH397),(ToxData!BH397*workNRAFnc/Y397),"--")</f>
        <v>44</v>
      </c>
      <c r="P397" s="219">
        <f t="shared" si="47"/>
        <v>44</v>
      </c>
      <c r="Q397" s="262" t="str">
        <f>IF(ISNUMBER('TRV Table 3'!K397),('TRV Table 3'!K397),"--")</f>
        <v>--</v>
      </c>
      <c r="R397" s="263" t="str">
        <f t="shared" si="48"/>
        <v>--</v>
      </c>
      <c r="S397" s="220">
        <f>IF(ISBLANK(ToxData!AY397),"",ToxData!AY397)</f>
        <v>1</v>
      </c>
      <c r="T397" s="220">
        <f>IF(ISBLANK(ToxData!AZ397),"",ToxData!AZ397)</f>
        <v>1</v>
      </c>
      <c r="U397" s="223" t="str">
        <f>IF(ToxData!BQ397="","N","Y")</f>
        <v>N</v>
      </c>
      <c r="V397" s="223">
        <f>ToxData!BV397</f>
        <v>1</v>
      </c>
      <c r="W397" s="223">
        <f>ToxData!BW397</f>
        <v>1</v>
      </c>
      <c r="X397" s="223">
        <f>ToxData!BX397</f>
        <v>1</v>
      </c>
      <c r="Y397" s="223">
        <f>ToxData!BY397</f>
        <v>1</v>
      </c>
    </row>
    <row r="398" spans="1:25" hidden="1">
      <c r="A398" t="str">
        <f>IF(ISBLANK(ToxData!B398),"",ToxData!B398)</f>
        <v/>
      </c>
      <c r="B398" s="211" t="str">
        <f>IF(ISBLANK(ToxData!C398),"",ToxData!C398)</f>
        <v>Phosphorus and compounds</v>
      </c>
      <c r="E398" s="218" t="str">
        <f>IF(AND(ISNUMBER(ToxData!$BD398),$U398="N"),ToxData!$BD398/$V398,IF(ISNUMBER(ToxData!$BD398),ToxData!$BD398/ELAFr/$V398,"--"))</f>
        <v>--</v>
      </c>
      <c r="F398" s="209" t="str">
        <f t="shared" si="42"/>
        <v>--</v>
      </c>
      <c r="G398" s="194" t="str">
        <f>IF(ISNUMBER(ToxData!BH398),(ToxData!BH398/$X398),"--")</f>
        <v>--</v>
      </c>
      <c r="H398" s="219" t="str">
        <f t="shared" si="43"/>
        <v>--</v>
      </c>
      <c r="I398" s="209" t="str">
        <f>IF(AND(ISNUMBER(ToxData!$BD398),$U398="N"),ToxData!$BD398*childNRAFc/$W398,IF(ISNUMBER(ToxData!$BD398),ToxData!$BD398*childNRAFc/ELAFnr/$W398,"--"))</f>
        <v>--</v>
      </c>
      <c r="J398" s="209" t="str">
        <f t="shared" si="44"/>
        <v>--</v>
      </c>
      <c r="K398" s="194" t="str">
        <f>IF(ISNUMBER(ToxData!BH398),(ToxData!BH398/$Y398*childNRAFnc),"--")</f>
        <v>--</v>
      </c>
      <c r="L398" s="219" t="str">
        <f t="shared" si="45"/>
        <v>--</v>
      </c>
      <c r="M398" s="209" t="str">
        <f>IF(ISNUMBER(ToxData!$BD398),ToxData!$BD398*workNRAFc/$W398,"--")</f>
        <v>--</v>
      </c>
      <c r="N398" s="209" t="str">
        <f t="shared" si="46"/>
        <v>--</v>
      </c>
      <c r="O398" s="194" t="str">
        <f>IF(ISNUMBER(ToxData!BH398),(ToxData!BH398*workNRAFnc/Y398),"--")</f>
        <v>--</v>
      </c>
      <c r="P398" s="219" t="str">
        <f t="shared" si="47"/>
        <v>--</v>
      </c>
      <c r="Q398" s="262" t="str">
        <f>IF(ISNUMBER('TRV Table 3'!K398),('TRV Table 3'!K398),"--")</f>
        <v>--</v>
      </c>
      <c r="R398" s="263" t="str">
        <f t="shared" si="48"/>
        <v>--</v>
      </c>
      <c r="S398" s="220" t="str">
        <f>IF(ISBLANK(ToxData!AY398),"",ToxData!AY398)</f>
        <v/>
      </c>
      <c r="T398" s="220" t="str">
        <f>IF(ISBLANK(ToxData!AZ398),"",ToxData!AZ398)</f>
        <v/>
      </c>
      <c r="U398" s="223" t="str">
        <f>IF(ToxData!BQ398="","N","Y")</f>
        <v>N</v>
      </c>
      <c r="V398" s="223">
        <f>ToxData!BV398</f>
        <v>1</v>
      </c>
      <c r="W398" s="223">
        <f>ToxData!BW398</f>
        <v>1</v>
      </c>
      <c r="X398" s="223">
        <f>ToxData!BX398</f>
        <v>1</v>
      </c>
      <c r="Y398" s="223">
        <f>ToxData!BY398</f>
        <v>1</v>
      </c>
    </row>
    <row r="399" spans="1:25" hidden="1">
      <c r="A399" t="str">
        <f>IF(ISBLANK(ToxData!B399),"",ToxData!B399)</f>
        <v>10025-87-3</v>
      </c>
      <c r="B399" s="211" t="str">
        <f>IF(ISBLANK(ToxData!C399),"",ToxData!C399)</f>
        <v>Phosphorus oxychloride</v>
      </c>
      <c r="E399" s="218" t="str">
        <f>IF(AND(ISNUMBER(ToxData!$BD399),$U399="N"),ToxData!$BD399/$V399,IF(ISNUMBER(ToxData!$BD399),ToxData!$BD399/ELAFr/$V399,"--"))</f>
        <v>--</v>
      </c>
      <c r="F399" s="209" t="str">
        <f t="shared" si="42"/>
        <v>--</v>
      </c>
      <c r="G399" s="194" t="str">
        <f>IF(ISNUMBER(ToxData!BH399),(ToxData!BH399/$X399),"--")</f>
        <v>--</v>
      </c>
      <c r="H399" s="219" t="str">
        <f t="shared" si="43"/>
        <v>--</v>
      </c>
      <c r="I399" s="209" t="str">
        <f>IF(AND(ISNUMBER(ToxData!$BD399),$U399="N"),ToxData!$BD399*childNRAFc/$W399,IF(ISNUMBER(ToxData!$BD399),ToxData!$BD399*childNRAFc/ELAFnr/$W399,"--"))</f>
        <v>--</v>
      </c>
      <c r="J399" s="209" t="str">
        <f t="shared" si="44"/>
        <v>--</v>
      </c>
      <c r="K399" s="194" t="str">
        <f>IF(ISNUMBER(ToxData!BH399),(ToxData!BH399/$Y399*childNRAFnc),"--")</f>
        <v>--</v>
      </c>
      <c r="L399" s="219" t="str">
        <f t="shared" si="45"/>
        <v>--</v>
      </c>
      <c r="M399" s="209" t="str">
        <f>IF(ISNUMBER(ToxData!$BD399),ToxData!$BD399*workNRAFc/$W399,"--")</f>
        <v>--</v>
      </c>
      <c r="N399" s="209" t="str">
        <f t="shared" si="46"/>
        <v>--</v>
      </c>
      <c r="O399" s="194" t="str">
        <f>IF(ISNUMBER(ToxData!BH399),(ToxData!BH399*workNRAFnc/Y399),"--")</f>
        <v>--</v>
      </c>
      <c r="P399" s="219" t="str">
        <f t="shared" si="47"/>
        <v>--</v>
      </c>
      <c r="Q399" s="262" t="str">
        <f>IF(ISNUMBER('TRV Table 3'!K399),('TRV Table 3'!K399),"--")</f>
        <v>--</v>
      </c>
      <c r="R399" s="263" t="str">
        <f t="shared" si="48"/>
        <v>--</v>
      </c>
      <c r="S399" s="220" t="str">
        <f>IF(ISBLANK(ToxData!AY399),"",ToxData!AY399)</f>
        <v/>
      </c>
      <c r="T399" s="220" t="str">
        <f>IF(ISBLANK(ToxData!AZ399),"",ToxData!AZ399)</f>
        <v/>
      </c>
      <c r="U399" s="223" t="str">
        <f>IF(ToxData!BQ399="","N","Y")</f>
        <v>N</v>
      </c>
      <c r="V399" s="223">
        <f>ToxData!BV399</f>
        <v>1</v>
      </c>
      <c r="W399" s="223">
        <f>ToxData!BW399</f>
        <v>1</v>
      </c>
      <c r="X399" s="223">
        <f>ToxData!BX399</f>
        <v>1</v>
      </c>
      <c r="Y399" s="223">
        <f>ToxData!BY399</f>
        <v>1</v>
      </c>
    </row>
    <row r="400" spans="1:25" hidden="1">
      <c r="A400" t="str">
        <f>IF(ISBLANK(ToxData!B400),"",ToxData!B400)</f>
        <v>10026-13-8</v>
      </c>
      <c r="B400" s="211" t="str">
        <f>IF(ISBLANK(ToxData!C400),"",ToxData!C400)</f>
        <v>Phosphorus pentachloride</v>
      </c>
      <c r="E400" s="218" t="str">
        <f>IF(AND(ISNUMBER(ToxData!$BD400),$U400="N"),ToxData!$BD400/$V400,IF(ISNUMBER(ToxData!$BD400),ToxData!$BD400/ELAFr/$V400,"--"))</f>
        <v>--</v>
      </c>
      <c r="F400" s="209" t="str">
        <f t="shared" si="42"/>
        <v>--</v>
      </c>
      <c r="G400" s="194" t="str">
        <f>IF(ISNUMBER(ToxData!BH400),(ToxData!BH400/$X400),"--")</f>
        <v>--</v>
      </c>
      <c r="H400" s="219" t="str">
        <f t="shared" si="43"/>
        <v>--</v>
      </c>
      <c r="I400" s="209" t="str">
        <f>IF(AND(ISNUMBER(ToxData!$BD400),$U400="N"),ToxData!$BD400*childNRAFc/$W400,IF(ISNUMBER(ToxData!$BD400),ToxData!$BD400*childNRAFc/ELAFnr/$W400,"--"))</f>
        <v>--</v>
      </c>
      <c r="J400" s="209" t="str">
        <f t="shared" si="44"/>
        <v>--</v>
      </c>
      <c r="K400" s="194" t="str">
        <f>IF(ISNUMBER(ToxData!BH400),(ToxData!BH400/$Y400*childNRAFnc),"--")</f>
        <v>--</v>
      </c>
      <c r="L400" s="219" t="str">
        <f t="shared" si="45"/>
        <v>--</v>
      </c>
      <c r="M400" s="209" t="str">
        <f>IF(ISNUMBER(ToxData!$BD400),ToxData!$BD400*workNRAFc/$W400,"--")</f>
        <v>--</v>
      </c>
      <c r="N400" s="209" t="str">
        <f t="shared" si="46"/>
        <v>--</v>
      </c>
      <c r="O400" s="194" t="str">
        <f>IF(ISNUMBER(ToxData!BH400),(ToxData!BH400*workNRAFnc/Y400),"--")</f>
        <v>--</v>
      </c>
      <c r="P400" s="219" t="str">
        <f t="shared" si="47"/>
        <v>--</v>
      </c>
      <c r="Q400" s="262" t="str">
        <f>IF(ISNUMBER('TRV Table 3'!K400),('TRV Table 3'!K400),"--")</f>
        <v>--</v>
      </c>
      <c r="R400" s="263" t="str">
        <f t="shared" si="48"/>
        <v>--</v>
      </c>
      <c r="S400" s="220" t="str">
        <f>IF(ISBLANK(ToxData!AY400),"",ToxData!AY400)</f>
        <v/>
      </c>
      <c r="T400" s="220" t="str">
        <f>IF(ISBLANK(ToxData!AZ400),"",ToxData!AZ400)</f>
        <v/>
      </c>
      <c r="U400" s="223" t="str">
        <f>IF(ToxData!BQ400="","N","Y")</f>
        <v>N</v>
      </c>
      <c r="V400" s="223">
        <f>ToxData!BV400</f>
        <v>1</v>
      </c>
      <c r="W400" s="223">
        <f>ToxData!BW400</f>
        <v>1</v>
      </c>
      <c r="X400" s="223">
        <f>ToxData!BX400</f>
        <v>1</v>
      </c>
      <c r="Y400" s="223">
        <f>ToxData!BY400</f>
        <v>1</v>
      </c>
    </row>
    <row r="401" spans="1:25" hidden="1">
      <c r="A401" t="str">
        <f>IF(ISBLANK(ToxData!B401),"",ToxData!B401)</f>
        <v>1314-56-3</v>
      </c>
      <c r="B401" s="211" t="str">
        <f>IF(ISBLANK(ToxData!C401),"",ToxData!C401)</f>
        <v>Phosphorus pentoxide</v>
      </c>
      <c r="E401" s="218" t="str">
        <f>IF(AND(ISNUMBER(ToxData!$BD401),$U401="N"),ToxData!$BD401/$V401,IF(ISNUMBER(ToxData!$BD401),ToxData!$BD401/ELAFr/$V401,"--"))</f>
        <v>--</v>
      </c>
      <c r="F401" s="209" t="str">
        <f t="shared" si="42"/>
        <v>--</v>
      </c>
      <c r="G401" s="194" t="str">
        <f>IF(ISNUMBER(ToxData!BH401),(ToxData!BH401/$X401),"--")</f>
        <v>--</v>
      </c>
      <c r="H401" s="219" t="str">
        <f t="shared" si="43"/>
        <v>--</v>
      </c>
      <c r="I401" s="209" t="str">
        <f>IF(AND(ISNUMBER(ToxData!$BD401),$U401="N"),ToxData!$BD401*childNRAFc/$W401,IF(ISNUMBER(ToxData!$BD401),ToxData!$BD401*childNRAFc/ELAFnr/$W401,"--"))</f>
        <v>--</v>
      </c>
      <c r="J401" s="209" t="str">
        <f t="shared" si="44"/>
        <v>--</v>
      </c>
      <c r="K401" s="194" t="str">
        <f>IF(ISNUMBER(ToxData!BH401),(ToxData!BH401/$Y401*childNRAFnc),"--")</f>
        <v>--</v>
      </c>
      <c r="L401" s="219" t="str">
        <f t="shared" si="45"/>
        <v>--</v>
      </c>
      <c r="M401" s="209" t="str">
        <f>IF(ISNUMBER(ToxData!$BD401),ToxData!$BD401*workNRAFc/$W401,"--")</f>
        <v>--</v>
      </c>
      <c r="N401" s="209" t="str">
        <f t="shared" si="46"/>
        <v>--</v>
      </c>
      <c r="O401" s="194" t="str">
        <f>IF(ISNUMBER(ToxData!BH401),(ToxData!BH401*workNRAFnc/Y401),"--")</f>
        <v>--</v>
      </c>
      <c r="P401" s="219" t="str">
        <f t="shared" si="47"/>
        <v>--</v>
      </c>
      <c r="Q401" s="262" t="str">
        <f>IF(ISNUMBER('TRV Table 3'!K401),('TRV Table 3'!K401),"--")</f>
        <v>--</v>
      </c>
      <c r="R401" s="263" t="str">
        <f t="shared" si="48"/>
        <v>--</v>
      </c>
      <c r="S401" s="220" t="str">
        <f>IF(ISBLANK(ToxData!AY401),"",ToxData!AY401)</f>
        <v/>
      </c>
      <c r="T401" s="220" t="str">
        <f>IF(ISBLANK(ToxData!AZ401),"",ToxData!AZ401)</f>
        <v/>
      </c>
      <c r="U401" s="223" t="str">
        <f>IF(ToxData!BQ401="","N","Y")</f>
        <v>N</v>
      </c>
      <c r="V401" s="223">
        <f>ToxData!BV401</f>
        <v>1</v>
      </c>
      <c r="W401" s="223">
        <f>ToxData!BW401</f>
        <v>1</v>
      </c>
      <c r="X401" s="223">
        <f>ToxData!BX401</f>
        <v>1</v>
      </c>
      <c r="Y401" s="223">
        <f>ToxData!BY401</f>
        <v>1</v>
      </c>
    </row>
    <row r="402" spans="1:25" hidden="1">
      <c r="A402" t="str">
        <f>IF(ISBLANK(ToxData!B402),"",ToxData!B402)</f>
        <v>7719-12-2</v>
      </c>
      <c r="B402" s="211" t="str">
        <f>IF(ISBLANK(ToxData!C402),"",ToxData!C402)</f>
        <v>Phosphorus trichloride</v>
      </c>
      <c r="E402" s="218" t="str">
        <f>IF(AND(ISNUMBER(ToxData!$BD402),$U402="N"),ToxData!$BD402/$V402,IF(ISNUMBER(ToxData!$BD402),ToxData!$BD402/ELAFr/$V402,"--"))</f>
        <v>--</v>
      </c>
      <c r="F402" s="209" t="str">
        <f t="shared" si="42"/>
        <v>--</v>
      </c>
      <c r="G402" s="194" t="str">
        <f>IF(ISNUMBER(ToxData!BH402),(ToxData!BH402/$X402),"--")</f>
        <v>--</v>
      </c>
      <c r="H402" s="219" t="str">
        <f t="shared" si="43"/>
        <v>--</v>
      </c>
      <c r="I402" s="209" t="str">
        <f>IF(AND(ISNUMBER(ToxData!$BD402),$U402="N"),ToxData!$BD402*childNRAFc/$W402,IF(ISNUMBER(ToxData!$BD402),ToxData!$BD402*childNRAFc/ELAFnr/$W402,"--"))</f>
        <v>--</v>
      </c>
      <c r="J402" s="209" t="str">
        <f t="shared" si="44"/>
        <v>--</v>
      </c>
      <c r="K402" s="194" t="str">
        <f>IF(ISNUMBER(ToxData!BH402),(ToxData!BH402/$Y402*childNRAFnc),"--")</f>
        <v>--</v>
      </c>
      <c r="L402" s="219" t="str">
        <f t="shared" si="45"/>
        <v>--</v>
      </c>
      <c r="M402" s="209" t="str">
        <f>IF(ISNUMBER(ToxData!$BD402),ToxData!$BD402*workNRAFc/$W402,"--")</f>
        <v>--</v>
      </c>
      <c r="N402" s="209" t="str">
        <f t="shared" si="46"/>
        <v>--</v>
      </c>
      <c r="O402" s="194" t="str">
        <f>IF(ISNUMBER(ToxData!BH402),(ToxData!BH402*workNRAFnc/Y402),"--")</f>
        <v>--</v>
      </c>
      <c r="P402" s="219" t="str">
        <f t="shared" si="47"/>
        <v>--</v>
      </c>
      <c r="Q402" s="262" t="str">
        <f>IF(ISNUMBER('TRV Table 3'!K402),('TRV Table 3'!K402),"--")</f>
        <v>--</v>
      </c>
      <c r="R402" s="263" t="str">
        <f t="shared" si="48"/>
        <v>--</v>
      </c>
      <c r="S402" s="220" t="str">
        <f>IF(ISBLANK(ToxData!AY402),"",ToxData!AY402)</f>
        <v/>
      </c>
      <c r="T402" s="220" t="str">
        <f>IF(ISBLANK(ToxData!AZ402),"",ToxData!AZ402)</f>
        <v/>
      </c>
      <c r="U402" s="223" t="str">
        <f>IF(ToxData!BQ402="","N","Y")</f>
        <v>N</v>
      </c>
      <c r="V402" s="223">
        <f>ToxData!BV402</f>
        <v>1</v>
      </c>
      <c r="W402" s="223">
        <f>ToxData!BW402</f>
        <v>1</v>
      </c>
      <c r="X402" s="223">
        <f>ToxData!BX402</f>
        <v>1</v>
      </c>
      <c r="Y402" s="223">
        <f>ToxData!BY402</f>
        <v>1</v>
      </c>
    </row>
    <row r="403" spans="1:25">
      <c r="A403" t="str">
        <f>IF(ISBLANK(ToxData!B403),"",ToxData!B403)</f>
        <v>12185-10-3</v>
      </c>
      <c r="B403" s="211" t="str">
        <f>IF(ISBLANK(ToxData!C403),"",ToxData!C403)</f>
        <v>Phosphorus, white</v>
      </c>
      <c r="D403" s="61" t="str">
        <f>IF(ToxData!D403="","--",ToxData!D403)</f>
        <v>HI3</v>
      </c>
      <c r="E403" s="218" t="str">
        <f>IF(AND(ISNUMBER(ToxData!$BD403),$U403="N"),ToxData!$BD403/$V403,IF(ISNUMBER(ToxData!$BD403),ToxData!$BD403/ELAFr/$V403,"--"))</f>
        <v>--</v>
      </c>
      <c r="F403" s="209" t="str">
        <f t="shared" si="42"/>
        <v>--</v>
      </c>
      <c r="G403" s="194">
        <f>IF(ISNUMBER(ToxData!BH403),(ToxData!BH403/$X403),"--")</f>
        <v>9</v>
      </c>
      <c r="H403" s="219">
        <f t="shared" si="43"/>
        <v>9</v>
      </c>
      <c r="I403" s="209" t="str">
        <f>IF(AND(ISNUMBER(ToxData!$BD403),$U403="N"),ToxData!$BD403*childNRAFc/$W403,IF(ISNUMBER(ToxData!$BD403),ToxData!$BD403*childNRAFc/ELAFnr/$W403,"--"))</f>
        <v>--</v>
      </c>
      <c r="J403" s="209" t="str">
        <f t="shared" si="44"/>
        <v>--</v>
      </c>
      <c r="K403" s="194">
        <f>IF(ISNUMBER(ToxData!BH403),(ToxData!BH403/$Y403*childNRAFnc),"--")</f>
        <v>39.6</v>
      </c>
      <c r="L403" s="219">
        <f t="shared" si="45"/>
        <v>40</v>
      </c>
      <c r="M403" s="209" t="str">
        <f>IF(ISNUMBER(ToxData!$BD403),ToxData!$BD403*workNRAFc/$W403,"--")</f>
        <v>--</v>
      </c>
      <c r="N403" s="209" t="str">
        <f t="shared" si="46"/>
        <v>--</v>
      </c>
      <c r="O403" s="194">
        <f>IF(ISNUMBER(ToxData!BH403),(ToxData!BH403*workNRAFnc/Y403),"--")</f>
        <v>39.6</v>
      </c>
      <c r="P403" s="219">
        <f t="shared" si="47"/>
        <v>40</v>
      </c>
      <c r="Q403" s="262">
        <f>IF(ISNUMBER('TRV Table 3'!K403),('TRV Table 3'!K403),"--")</f>
        <v>20</v>
      </c>
      <c r="R403" s="263">
        <f t="shared" si="48"/>
        <v>20</v>
      </c>
      <c r="S403" s="220">
        <f>IF(ISBLANK(ToxData!AY403),"",ToxData!AY403)</f>
        <v>1</v>
      </c>
      <c r="T403" s="220">
        <f>IF(ISBLANK(ToxData!AZ403),"",ToxData!AZ403)</f>
        <v>1</v>
      </c>
      <c r="U403" s="223" t="str">
        <f>IF(ToxData!BQ403="","N","Y")</f>
        <v>N</v>
      </c>
      <c r="V403" s="223">
        <f>ToxData!BV403</f>
        <v>1</v>
      </c>
      <c r="W403" s="223">
        <f>ToxData!BW403</f>
        <v>1</v>
      </c>
      <c r="X403" s="223">
        <f>ToxData!BX403</f>
        <v>1</v>
      </c>
      <c r="Y403" s="223">
        <f>ToxData!BY403</f>
        <v>1</v>
      </c>
    </row>
    <row r="404" spans="1:25" hidden="1">
      <c r="A404">
        <f>IF(ISBLANK(ToxData!B404),"",ToxData!B404)</f>
        <v>518</v>
      </c>
      <c r="B404" s="211" t="str">
        <f>IF(ISBLANK(ToxData!C404),"",ToxData!C404)</f>
        <v>Phthalates</v>
      </c>
      <c r="E404" s="218" t="str">
        <f>IF(AND(ISNUMBER(ToxData!$BD404),$U404="N"),ToxData!$BD404/$V404,IF(ISNUMBER(ToxData!$BD404),ToxData!$BD404/ELAFr/$V404,"--"))</f>
        <v>--</v>
      </c>
      <c r="F404" s="209" t="str">
        <f t="shared" si="42"/>
        <v>--</v>
      </c>
      <c r="G404" s="194" t="str">
        <f>IF(ISNUMBER(ToxData!BH404),(ToxData!BH404/$X404),"--")</f>
        <v>--</v>
      </c>
      <c r="H404" s="219" t="str">
        <f t="shared" si="43"/>
        <v>--</v>
      </c>
      <c r="I404" s="209" t="str">
        <f>IF(AND(ISNUMBER(ToxData!$BD404),$U404="N"),ToxData!$BD404*childNRAFc/$W404,IF(ISNUMBER(ToxData!$BD404),ToxData!$BD404*childNRAFc/ELAFnr/$W404,"--"))</f>
        <v>--</v>
      </c>
      <c r="J404" s="209" t="str">
        <f t="shared" si="44"/>
        <v>--</v>
      </c>
      <c r="K404" s="194" t="str">
        <f>IF(ISNUMBER(ToxData!BH404),(ToxData!BH404/$Y404*childNRAFnc),"--")</f>
        <v>--</v>
      </c>
      <c r="L404" s="219" t="str">
        <f t="shared" si="45"/>
        <v>--</v>
      </c>
      <c r="M404" s="209" t="str">
        <f>IF(ISNUMBER(ToxData!$BD404),ToxData!$BD404*workNRAFc/$W404,"--")</f>
        <v>--</v>
      </c>
      <c r="N404" s="209" t="str">
        <f t="shared" si="46"/>
        <v>--</v>
      </c>
      <c r="O404" s="194" t="str">
        <f>IF(ISNUMBER(ToxData!BH404),(ToxData!BH404*workNRAFnc/Y404),"--")</f>
        <v>--</v>
      </c>
      <c r="P404" s="219" t="str">
        <f t="shared" si="47"/>
        <v>--</v>
      </c>
      <c r="Q404" s="262" t="str">
        <f>IF(ISNUMBER('TRV Table 3'!K404),('TRV Table 3'!K404),"--")</f>
        <v>--</v>
      </c>
      <c r="R404" s="263" t="str">
        <f t="shared" si="48"/>
        <v>--</v>
      </c>
      <c r="S404" s="220" t="str">
        <f>IF(ISBLANK(ToxData!AY404),"",ToxData!AY404)</f>
        <v/>
      </c>
      <c r="T404" s="220" t="str">
        <f>IF(ISBLANK(ToxData!AZ404),"",ToxData!AZ404)</f>
        <v/>
      </c>
      <c r="U404" s="223" t="str">
        <f>IF(ToxData!BQ404="","N","Y")</f>
        <v>N</v>
      </c>
      <c r="V404" s="223">
        <f>ToxData!BV404</f>
        <v>1</v>
      </c>
      <c r="W404" s="223">
        <f>ToxData!BW404</f>
        <v>1</v>
      </c>
      <c r="X404" s="223">
        <f>ToxData!BX404</f>
        <v>1</v>
      </c>
      <c r="Y404" s="223">
        <f>ToxData!BY404</f>
        <v>1</v>
      </c>
    </row>
    <row r="405" spans="1:25">
      <c r="A405" t="str">
        <f>IF(ISBLANK(ToxData!B405),"",ToxData!B405)</f>
        <v>85-44-9</v>
      </c>
      <c r="B405" s="211" t="str">
        <f>IF(ISBLANK(ToxData!C405),"",ToxData!C405)</f>
        <v>Phthalic anhydride</v>
      </c>
      <c r="D405" s="61" t="str">
        <f>IF(ToxData!D405="","--",ToxData!D405)</f>
        <v>HI3</v>
      </c>
      <c r="E405" s="218" t="str">
        <f>IF(AND(ISNUMBER(ToxData!$BD405),$U405="N"),ToxData!$BD405/$V405,IF(ISNUMBER(ToxData!$BD405),ToxData!$BD405/ELAFr/$V405,"--"))</f>
        <v>--</v>
      </c>
      <c r="F405" s="209" t="str">
        <f t="shared" si="42"/>
        <v>--</v>
      </c>
      <c r="G405" s="194">
        <f>IF(ISNUMBER(ToxData!BH405),(ToxData!BH405/$X405),"--")</f>
        <v>20</v>
      </c>
      <c r="H405" s="219">
        <f t="shared" si="43"/>
        <v>20</v>
      </c>
      <c r="I405" s="209" t="str">
        <f>IF(AND(ISNUMBER(ToxData!$BD405),$U405="N"),ToxData!$BD405*childNRAFc/$W405,IF(ISNUMBER(ToxData!$BD405),ToxData!$BD405*childNRAFc/ELAFnr/$W405,"--"))</f>
        <v>--</v>
      </c>
      <c r="J405" s="209" t="str">
        <f t="shared" si="44"/>
        <v>--</v>
      </c>
      <c r="K405" s="194">
        <f>IF(ISNUMBER(ToxData!BH405),(ToxData!BH405/$Y405*childNRAFnc),"--")</f>
        <v>88</v>
      </c>
      <c r="L405" s="219">
        <f t="shared" si="45"/>
        <v>88</v>
      </c>
      <c r="M405" s="209" t="str">
        <f>IF(ISNUMBER(ToxData!$BD405),ToxData!$BD405*workNRAFc/$W405,"--")</f>
        <v>--</v>
      </c>
      <c r="N405" s="209" t="str">
        <f t="shared" si="46"/>
        <v>--</v>
      </c>
      <c r="O405" s="194">
        <f>IF(ISNUMBER(ToxData!BH405),(ToxData!BH405*workNRAFnc/Y405),"--")</f>
        <v>88</v>
      </c>
      <c r="P405" s="219">
        <f t="shared" si="47"/>
        <v>88</v>
      </c>
      <c r="Q405" s="262" t="str">
        <f>IF(ISNUMBER('TRV Table 3'!K405),('TRV Table 3'!K405),"--")</f>
        <v>--</v>
      </c>
      <c r="R405" s="263" t="str">
        <f t="shared" si="48"/>
        <v>--</v>
      </c>
      <c r="S405" s="220">
        <f>IF(ISBLANK(ToxData!AY405),"",ToxData!AY405)</f>
        <v>1</v>
      </c>
      <c r="T405" s="220">
        <f>IF(ISBLANK(ToxData!AZ405),"",ToxData!AZ405)</f>
        <v>1</v>
      </c>
      <c r="U405" s="223" t="str">
        <f>IF(ToxData!BQ405="","N","Y")</f>
        <v>N</v>
      </c>
      <c r="V405" s="223">
        <f>ToxData!BV405</f>
        <v>1</v>
      </c>
      <c r="W405" s="223">
        <f>ToxData!BW405</f>
        <v>1</v>
      </c>
      <c r="X405" s="223">
        <f>ToxData!BX405</f>
        <v>1</v>
      </c>
      <c r="Y405" s="223">
        <f>ToxData!BY405</f>
        <v>1</v>
      </c>
    </row>
    <row r="406" spans="1:25" ht="28.8">
      <c r="A406">
        <f>IF(ISBLANK(ToxData!B406),"",ToxData!B406)</f>
        <v>447</v>
      </c>
      <c r="B406" s="211" t="str">
        <f>IF(ISBLANK(ToxData!C406),"",ToxData!C406)</f>
        <v>Polybrominated diphenyl ethers (PBDEs)</v>
      </c>
      <c r="C406" s="61" t="s">
        <v>1149</v>
      </c>
      <c r="D406" s="61" t="str">
        <f>IF(ToxData!D406="","--",ToxData!D406)</f>
        <v>HI3</v>
      </c>
      <c r="E406" s="218" t="str">
        <f>IF(AND(ISNUMBER(ToxData!$BD406),$U406="N"),ToxData!$BD406/$V406,IF(ISNUMBER(ToxData!$BD406),ToxData!$BD406/ELAFr/$V406,"--"))</f>
        <v>--</v>
      </c>
      <c r="F406" s="209" t="str">
        <f t="shared" si="42"/>
        <v>--</v>
      </c>
      <c r="G406" s="194" t="str">
        <f>IF(ISNUMBER(ToxData!BH406),(ToxData!BH406/$X406),"--")</f>
        <v>--</v>
      </c>
      <c r="H406" s="219" t="str">
        <f t="shared" si="43"/>
        <v>--</v>
      </c>
      <c r="I406" s="209" t="str">
        <f>IF(AND(ISNUMBER(ToxData!$BD406),$U406="N"),ToxData!$BD406*childNRAFc/$W406,IF(ISNUMBER(ToxData!$BD406),ToxData!$BD406*childNRAFc/ELAFnr/$W406,"--"))</f>
        <v>--</v>
      </c>
      <c r="J406" s="209" t="str">
        <f t="shared" si="44"/>
        <v>--</v>
      </c>
      <c r="K406" s="194" t="str">
        <f>IF(ISNUMBER(ToxData!BH406),(ToxData!BH406/$Y406*childNRAFnc),"--")</f>
        <v>--</v>
      </c>
      <c r="L406" s="219" t="str">
        <f t="shared" si="45"/>
        <v>--</v>
      </c>
      <c r="M406" s="209" t="str">
        <f>IF(ISNUMBER(ToxData!$BD406),ToxData!$BD406*workNRAFc/$W406,"--")</f>
        <v>--</v>
      </c>
      <c r="N406" s="209" t="str">
        <f t="shared" si="46"/>
        <v>--</v>
      </c>
      <c r="O406" s="194" t="str">
        <f>IF(ISNUMBER(ToxData!BH406),(ToxData!BH406*workNRAFnc/Y406),"--")</f>
        <v>--</v>
      </c>
      <c r="P406" s="219" t="str">
        <f t="shared" si="47"/>
        <v>--</v>
      </c>
      <c r="Q406" s="262">
        <f>IF(ISNUMBER('TRV Table 3'!K406),('TRV Table 3'!K406),"--")</f>
        <v>6</v>
      </c>
      <c r="R406" s="263">
        <f t="shared" si="48"/>
        <v>6</v>
      </c>
      <c r="S406" s="220">
        <f>IF(ISBLANK(ToxData!AY406),"",ToxData!AY406)</f>
        <v>1</v>
      </c>
      <c r="T406" s="220">
        <f>IF(ISBLANK(ToxData!AZ406),"",ToxData!AZ406)</f>
        <v>1</v>
      </c>
      <c r="U406" s="223" t="str">
        <f>IF(ToxData!BQ406="","N","Y")</f>
        <v>N</v>
      </c>
      <c r="V406" s="223">
        <f>ToxData!BV406</f>
        <v>1</v>
      </c>
      <c r="W406" s="223">
        <f>ToxData!BW406</f>
        <v>1</v>
      </c>
      <c r="X406" s="223">
        <f>ToxData!BX406</f>
        <v>1</v>
      </c>
      <c r="Y406" s="223">
        <f>ToxData!BY406</f>
        <v>1</v>
      </c>
    </row>
    <row r="407" spans="1:25" ht="28.8" hidden="1">
      <c r="A407" t="str">
        <f>IF(ISBLANK(ToxData!B407),"",ToxData!B407)</f>
        <v>5436-43-1</v>
      </c>
      <c r="B407" s="211" t="str">
        <f>IF(ISBLANK(ToxData!C407),"",ToxData!C407)</f>
        <v>PBDE-47 [2,2',4,4'-Tetrabromodiphenyl ether]</v>
      </c>
      <c r="E407" s="218" t="str">
        <f>IF(AND(ISNUMBER(ToxData!$BD407),$U407="N"),ToxData!$BD407/$V407,IF(ISNUMBER(ToxData!$BD407),ToxData!$BD407/ELAFr/$V407,"--"))</f>
        <v>--</v>
      </c>
      <c r="F407" s="209" t="str">
        <f t="shared" si="42"/>
        <v>--</v>
      </c>
      <c r="G407" s="194" t="str">
        <f>IF(ISNUMBER(ToxData!BH407),(ToxData!BH407/$X407),"--")</f>
        <v>--</v>
      </c>
      <c r="H407" s="219" t="str">
        <f t="shared" si="43"/>
        <v>--</v>
      </c>
      <c r="I407" s="209" t="str">
        <f>IF(AND(ISNUMBER(ToxData!$BD407),$U407="N"),ToxData!$BD407*childNRAFc/$W407,IF(ISNUMBER(ToxData!$BD407),ToxData!$BD407*childNRAFc/ELAFnr/$W407,"--"))</f>
        <v>--</v>
      </c>
      <c r="J407" s="209" t="str">
        <f t="shared" si="44"/>
        <v>--</v>
      </c>
      <c r="K407" s="194" t="str">
        <f>IF(ISNUMBER(ToxData!BH407),(ToxData!BH407/$Y407*childNRAFnc),"--")</f>
        <v>--</v>
      </c>
      <c r="L407" s="219" t="str">
        <f t="shared" si="45"/>
        <v>--</v>
      </c>
      <c r="M407" s="209" t="str">
        <f>IF(ISNUMBER(ToxData!$BD407),ToxData!$BD407*workNRAFc/$W407,"--")</f>
        <v>--</v>
      </c>
      <c r="N407" s="209" t="str">
        <f t="shared" si="46"/>
        <v>--</v>
      </c>
      <c r="O407" s="194" t="str">
        <f>IF(ISNUMBER(ToxData!BH407),(ToxData!BH407*workNRAFnc/Y407),"--")</f>
        <v>--</v>
      </c>
      <c r="P407" s="219" t="str">
        <f t="shared" si="47"/>
        <v>--</v>
      </c>
      <c r="Q407" s="262" t="str">
        <f>IF(ISNUMBER('TRV Table 3'!K407),('TRV Table 3'!K407),"--")</f>
        <v>--</v>
      </c>
      <c r="R407" s="263" t="str">
        <f t="shared" si="48"/>
        <v>--</v>
      </c>
      <c r="S407" s="220" t="str">
        <f>IF(ISBLANK(ToxData!AY407),"",ToxData!AY407)</f>
        <v/>
      </c>
      <c r="T407" s="220" t="str">
        <f>IF(ISBLANK(ToxData!AZ407),"",ToxData!AZ407)</f>
        <v/>
      </c>
      <c r="U407" s="223" t="str">
        <f>IF(ToxData!BQ407="","N","Y")</f>
        <v>N</v>
      </c>
      <c r="V407" s="223">
        <f>ToxData!BV407</f>
        <v>1</v>
      </c>
      <c r="W407" s="223">
        <f>ToxData!BW407</f>
        <v>1</v>
      </c>
      <c r="X407" s="223">
        <f>ToxData!BX407</f>
        <v>1</v>
      </c>
      <c r="Y407" s="223">
        <f>ToxData!BY407</f>
        <v>1</v>
      </c>
    </row>
    <row r="408" spans="1:25" ht="28.8" hidden="1">
      <c r="A408" t="str">
        <f>IF(ISBLANK(ToxData!B408),"",ToxData!B408)</f>
        <v>60348-60-9</v>
      </c>
      <c r="B408" s="211" t="str">
        <f>IF(ISBLANK(ToxData!C408),"",ToxData!C408)</f>
        <v>PBDE-99 [2,2’,4,4’,5-Pentabromodiphenyl ether]</v>
      </c>
      <c r="E408" s="218" t="str">
        <f>IF(AND(ISNUMBER(ToxData!$BD408),$U408="N"),ToxData!$BD408/$V408,IF(ISNUMBER(ToxData!$BD408),ToxData!$BD408/ELAFr/$V408,"--"))</f>
        <v>--</v>
      </c>
      <c r="F408" s="209" t="str">
        <f t="shared" si="42"/>
        <v>--</v>
      </c>
      <c r="G408" s="194" t="str">
        <f>IF(ISNUMBER(ToxData!BH408),(ToxData!BH408/$X408),"--")</f>
        <v>--</v>
      </c>
      <c r="H408" s="219" t="str">
        <f t="shared" si="43"/>
        <v>--</v>
      </c>
      <c r="I408" s="209" t="str">
        <f>IF(AND(ISNUMBER(ToxData!$BD408),$U408="N"),ToxData!$BD408*childNRAFc/$W408,IF(ISNUMBER(ToxData!$BD408),ToxData!$BD408*childNRAFc/ELAFnr/$W408,"--"))</f>
        <v>--</v>
      </c>
      <c r="J408" s="209" t="str">
        <f t="shared" si="44"/>
        <v>--</v>
      </c>
      <c r="K408" s="194" t="str">
        <f>IF(ISNUMBER(ToxData!BH408),(ToxData!BH408/$Y408*childNRAFnc),"--")</f>
        <v>--</v>
      </c>
      <c r="L408" s="219" t="str">
        <f t="shared" si="45"/>
        <v>--</v>
      </c>
      <c r="M408" s="209" t="str">
        <f>IF(ISNUMBER(ToxData!$BD408),ToxData!$BD408*workNRAFc/$W408,"--")</f>
        <v>--</v>
      </c>
      <c r="N408" s="209" t="str">
        <f t="shared" si="46"/>
        <v>--</v>
      </c>
      <c r="O408" s="194" t="str">
        <f>IF(ISNUMBER(ToxData!BH408),(ToxData!BH408*workNRAFnc/Y408),"--")</f>
        <v>--</v>
      </c>
      <c r="P408" s="219" t="str">
        <f t="shared" si="47"/>
        <v>--</v>
      </c>
      <c r="Q408" s="262">
        <f>IF(ISNUMBER('TRV Table 3'!K408),('TRV Table 3'!K408),"--")</f>
        <v>6</v>
      </c>
      <c r="R408" s="263">
        <f t="shared" si="48"/>
        <v>6</v>
      </c>
      <c r="S408" s="220">
        <f>IF(ISBLANK(ToxData!AY408),"",ToxData!AY408)</f>
        <v>1</v>
      </c>
      <c r="T408" s="220" t="str">
        <f>IF(ISBLANK(ToxData!AZ408),"",ToxData!AZ408)</f>
        <v/>
      </c>
      <c r="U408" s="223" t="str">
        <f>IF(ToxData!BQ408="","N","Y")</f>
        <v>N</v>
      </c>
      <c r="V408" s="223">
        <f>ToxData!BV408</f>
        <v>1</v>
      </c>
      <c r="W408" s="223">
        <f>ToxData!BW408</f>
        <v>1</v>
      </c>
      <c r="X408" s="223">
        <f>ToxData!BX408</f>
        <v>1</v>
      </c>
      <c r="Y408" s="223">
        <f>ToxData!BY408</f>
        <v>1</v>
      </c>
    </row>
    <row r="409" spans="1:25" ht="28.8" hidden="1">
      <c r="A409" t="str">
        <f>IF(ISBLANK(ToxData!B409),"",ToxData!B409)</f>
        <v>189084-64-8</v>
      </c>
      <c r="B409" s="211" t="str">
        <f>IF(ISBLANK(ToxData!C409),"",ToxData!C409)</f>
        <v xml:space="preserve">PBDE-100 [2,2’,4,4’,6-Pentabromodiphenyl ether] </v>
      </c>
      <c r="E409" s="218" t="str">
        <f>IF(AND(ISNUMBER(ToxData!$BD409),$U409="N"),ToxData!$BD409/$V409,IF(ISNUMBER(ToxData!$BD409),ToxData!$BD409/ELAFr/$V409,"--"))</f>
        <v>--</v>
      </c>
      <c r="F409" s="209" t="str">
        <f t="shared" si="42"/>
        <v>--</v>
      </c>
      <c r="G409" s="194" t="str">
        <f>IF(ISNUMBER(ToxData!BH409),(ToxData!BH409/$X409),"--")</f>
        <v>--</v>
      </c>
      <c r="H409" s="219" t="str">
        <f t="shared" si="43"/>
        <v>--</v>
      </c>
      <c r="I409" s="209" t="str">
        <f>IF(AND(ISNUMBER(ToxData!$BD409),$U409="N"),ToxData!$BD409*childNRAFc/$W409,IF(ISNUMBER(ToxData!$BD409),ToxData!$BD409*childNRAFc/ELAFnr/$W409,"--"))</f>
        <v>--</v>
      </c>
      <c r="J409" s="209" t="str">
        <f t="shared" si="44"/>
        <v>--</v>
      </c>
      <c r="K409" s="194" t="str">
        <f>IF(ISNUMBER(ToxData!BH409),(ToxData!BH409/$Y409*childNRAFnc),"--")</f>
        <v>--</v>
      </c>
      <c r="L409" s="219" t="str">
        <f t="shared" si="45"/>
        <v>--</v>
      </c>
      <c r="M409" s="209" t="str">
        <f>IF(ISNUMBER(ToxData!$BD409),ToxData!$BD409*workNRAFc/$W409,"--")</f>
        <v>--</v>
      </c>
      <c r="N409" s="209" t="str">
        <f t="shared" si="46"/>
        <v>--</v>
      </c>
      <c r="O409" s="194" t="str">
        <f>IF(ISNUMBER(ToxData!BH409),(ToxData!BH409*workNRAFnc/Y409),"--")</f>
        <v>--</v>
      </c>
      <c r="P409" s="219" t="str">
        <f t="shared" si="47"/>
        <v>--</v>
      </c>
      <c r="Q409" s="262" t="str">
        <f>IF(ISNUMBER('TRV Table 3'!K409),('TRV Table 3'!K409),"--")</f>
        <v>--</v>
      </c>
      <c r="R409" s="263" t="str">
        <f t="shared" si="48"/>
        <v>--</v>
      </c>
      <c r="S409" s="220" t="str">
        <f>IF(ISBLANK(ToxData!AY409),"",ToxData!AY409)</f>
        <v/>
      </c>
      <c r="T409" s="220" t="str">
        <f>IF(ISBLANK(ToxData!AZ409),"",ToxData!AZ409)</f>
        <v/>
      </c>
      <c r="U409" s="223" t="str">
        <f>IF(ToxData!BQ409="","N","Y")</f>
        <v>N</v>
      </c>
      <c r="V409" s="223">
        <f>ToxData!BV409</f>
        <v>1</v>
      </c>
      <c r="W409" s="223">
        <f>ToxData!BW409</f>
        <v>1</v>
      </c>
      <c r="X409" s="223">
        <f>ToxData!BX409</f>
        <v>1</v>
      </c>
      <c r="Y409" s="223">
        <f>ToxData!BY409</f>
        <v>1</v>
      </c>
    </row>
    <row r="410" spans="1:25" ht="28.8" hidden="1">
      <c r="A410" t="str">
        <f>IF(ISBLANK(ToxData!B410),"",ToxData!B410)</f>
        <v>17026-54-3</v>
      </c>
      <c r="B410" s="211" t="str">
        <f>IF(ISBLANK(ToxData!C410),"",ToxData!C410)</f>
        <v xml:space="preserve">PBDE-138 [2,2’,3,4,4’,5’-Hexabromodiphenyl ether] </v>
      </c>
      <c r="E410" s="218" t="str">
        <f>IF(AND(ISNUMBER(ToxData!$BD410),$U410="N"),ToxData!$BD410/$V410,IF(ISNUMBER(ToxData!$BD410),ToxData!$BD410/ELAFr/$V410,"--"))</f>
        <v>--</v>
      </c>
      <c r="F410" s="209" t="str">
        <f t="shared" si="42"/>
        <v>--</v>
      </c>
      <c r="G410" s="194" t="str">
        <f>IF(ISNUMBER(ToxData!BH410),(ToxData!BH410/$X410),"--")</f>
        <v>--</v>
      </c>
      <c r="H410" s="219" t="str">
        <f t="shared" si="43"/>
        <v>--</v>
      </c>
      <c r="I410" s="209" t="str">
        <f>IF(AND(ISNUMBER(ToxData!$BD410),$U410="N"),ToxData!$BD410*childNRAFc/$W410,IF(ISNUMBER(ToxData!$BD410),ToxData!$BD410*childNRAFc/ELAFnr/$W410,"--"))</f>
        <v>--</v>
      </c>
      <c r="J410" s="209" t="str">
        <f t="shared" si="44"/>
        <v>--</v>
      </c>
      <c r="K410" s="194" t="str">
        <f>IF(ISNUMBER(ToxData!BH410),(ToxData!BH410/$Y410*childNRAFnc),"--")</f>
        <v>--</v>
      </c>
      <c r="L410" s="219" t="str">
        <f t="shared" si="45"/>
        <v>--</v>
      </c>
      <c r="M410" s="209" t="str">
        <f>IF(ISNUMBER(ToxData!$BD410),ToxData!$BD410*workNRAFc/$W410,"--")</f>
        <v>--</v>
      </c>
      <c r="N410" s="209" t="str">
        <f t="shared" si="46"/>
        <v>--</v>
      </c>
      <c r="O410" s="194" t="str">
        <f>IF(ISNUMBER(ToxData!BH410),(ToxData!BH410*workNRAFnc/Y410),"--")</f>
        <v>--</v>
      </c>
      <c r="P410" s="219" t="str">
        <f t="shared" si="47"/>
        <v>--</v>
      </c>
      <c r="Q410" s="262" t="str">
        <f>IF(ISNUMBER('TRV Table 3'!K410),('TRV Table 3'!K410),"--")</f>
        <v>--</v>
      </c>
      <c r="R410" s="263" t="str">
        <f t="shared" si="48"/>
        <v>--</v>
      </c>
      <c r="S410" s="220" t="str">
        <f>IF(ISBLANK(ToxData!AY410),"",ToxData!AY410)</f>
        <v/>
      </c>
      <c r="T410" s="220" t="str">
        <f>IF(ISBLANK(ToxData!AZ410),"",ToxData!AZ410)</f>
        <v/>
      </c>
      <c r="U410" s="223" t="str">
        <f>IF(ToxData!BQ410="","N","Y")</f>
        <v>N</v>
      </c>
      <c r="V410" s="223">
        <f>ToxData!BV410</f>
        <v>1</v>
      </c>
      <c r="W410" s="223">
        <f>ToxData!BW410</f>
        <v>1</v>
      </c>
      <c r="X410" s="223">
        <f>ToxData!BX410</f>
        <v>1</v>
      </c>
      <c r="Y410" s="223">
        <f>ToxData!BY410</f>
        <v>1</v>
      </c>
    </row>
    <row r="411" spans="1:25" ht="28.8" hidden="1">
      <c r="A411" t="str">
        <f>IF(ISBLANK(ToxData!B411),"",ToxData!B411)</f>
        <v>68631-49-2</v>
      </c>
      <c r="B411" s="211" t="str">
        <f>IF(ISBLANK(ToxData!C411),"",ToxData!C411)</f>
        <v>PBDE-153 [2,2',4,4',5,5'-hexabromodiphenyl ether]</v>
      </c>
      <c r="E411" s="218" t="str">
        <f>IF(AND(ISNUMBER(ToxData!$BD411),$U411="N"),ToxData!$BD411/$V411,IF(ISNUMBER(ToxData!$BD411),ToxData!$BD411/ELAFr/$V411,"--"))</f>
        <v>--</v>
      </c>
      <c r="F411" s="209" t="str">
        <f t="shared" si="42"/>
        <v>--</v>
      </c>
      <c r="G411" s="194" t="str">
        <f>IF(ISNUMBER(ToxData!BH411),(ToxData!BH411/$X411),"--")</f>
        <v>--</v>
      </c>
      <c r="H411" s="219" t="str">
        <f t="shared" si="43"/>
        <v>--</v>
      </c>
      <c r="I411" s="209" t="str">
        <f>IF(AND(ISNUMBER(ToxData!$BD411),$U411="N"),ToxData!$BD411*childNRAFc/$W411,IF(ISNUMBER(ToxData!$BD411),ToxData!$BD411*childNRAFc/ELAFnr/$W411,"--"))</f>
        <v>--</v>
      </c>
      <c r="J411" s="209" t="str">
        <f t="shared" si="44"/>
        <v>--</v>
      </c>
      <c r="K411" s="194" t="str">
        <f>IF(ISNUMBER(ToxData!BH411),(ToxData!BH411/$Y411*childNRAFnc),"--")</f>
        <v>--</v>
      </c>
      <c r="L411" s="219" t="str">
        <f t="shared" si="45"/>
        <v>--</v>
      </c>
      <c r="M411" s="209" t="str">
        <f>IF(ISNUMBER(ToxData!$BD411),ToxData!$BD411*workNRAFc/$W411,"--")</f>
        <v>--</v>
      </c>
      <c r="N411" s="209" t="str">
        <f t="shared" si="46"/>
        <v>--</v>
      </c>
      <c r="O411" s="194" t="str">
        <f>IF(ISNUMBER(ToxData!BH411),(ToxData!BH411*workNRAFnc/Y411),"--")</f>
        <v>--</v>
      </c>
      <c r="P411" s="219" t="str">
        <f t="shared" si="47"/>
        <v>--</v>
      </c>
      <c r="Q411" s="262" t="str">
        <f>IF(ISNUMBER('TRV Table 3'!K411),('TRV Table 3'!K411),"--")</f>
        <v>--</v>
      </c>
      <c r="R411" s="263" t="str">
        <f t="shared" si="48"/>
        <v>--</v>
      </c>
      <c r="S411" s="220" t="str">
        <f>IF(ISBLANK(ToxData!AY411),"",ToxData!AY411)</f>
        <v/>
      </c>
      <c r="T411" s="220" t="str">
        <f>IF(ISBLANK(ToxData!AZ411),"",ToxData!AZ411)</f>
        <v/>
      </c>
      <c r="U411" s="223" t="str">
        <f>IF(ToxData!BQ411="","N","Y")</f>
        <v>N</v>
      </c>
      <c r="V411" s="223">
        <f>ToxData!BV411</f>
        <v>1</v>
      </c>
      <c r="W411" s="223">
        <f>ToxData!BW411</f>
        <v>1</v>
      </c>
      <c r="X411" s="223">
        <f>ToxData!BX411</f>
        <v>1</v>
      </c>
      <c r="Y411" s="223">
        <f>ToxData!BY411</f>
        <v>1</v>
      </c>
    </row>
    <row r="412" spans="1:25" ht="28.8" hidden="1">
      <c r="A412" t="str">
        <f>IF(ISBLANK(ToxData!B412),"",ToxData!B412)</f>
        <v>17026-58-4</v>
      </c>
      <c r="B412" s="211" t="str">
        <f>IF(ISBLANK(ToxData!C412),"",ToxData!C412)</f>
        <v xml:space="preserve">PBDE-154 [2,2’,4,4’,5,6’-Hexabromodiphenyl ether] </v>
      </c>
      <c r="E412" s="218" t="str">
        <f>IF(AND(ISNUMBER(ToxData!$BD412),$U412="N"),ToxData!$BD412/$V412,IF(ISNUMBER(ToxData!$BD412),ToxData!$BD412/ELAFr/$V412,"--"))</f>
        <v>--</v>
      </c>
      <c r="F412" s="209" t="str">
        <f t="shared" si="42"/>
        <v>--</v>
      </c>
      <c r="G412" s="194" t="str">
        <f>IF(ISNUMBER(ToxData!BH412),(ToxData!BH412/$X412),"--")</f>
        <v>--</v>
      </c>
      <c r="H412" s="219" t="str">
        <f t="shared" si="43"/>
        <v>--</v>
      </c>
      <c r="I412" s="209" t="str">
        <f>IF(AND(ISNUMBER(ToxData!$BD412),$U412="N"),ToxData!$BD412*childNRAFc/$W412,IF(ISNUMBER(ToxData!$BD412),ToxData!$BD412*childNRAFc/ELAFnr/$W412,"--"))</f>
        <v>--</v>
      </c>
      <c r="J412" s="209" t="str">
        <f t="shared" si="44"/>
        <v>--</v>
      </c>
      <c r="K412" s="194" t="str">
        <f>IF(ISNUMBER(ToxData!BH412),(ToxData!BH412/$Y412*childNRAFnc),"--")</f>
        <v>--</v>
      </c>
      <c r="L412" s="219" t="str">
        <f t="shared" si="45"/>
        <v>--</v>
      </c>
      <c r="M412" s="209" t="str">
        <f>IF(ISNUMBER(ToxData!$BD412),ToxData!$BD412*workNRAFc/$W412,"--")</f>
        <v>--</v>
      </c>
      <c r="N412" s="209" t="str">
        <f t="shared" si="46"/>
        <v>--</v>
      </c>
      <c r="O412" s="194" t="str">
        <f>IF(ISNUMBER(ToxData!BH412),(ToxData!BH412*workNRAFnc/Y412),"--")</f>
        <v>--</v>
      </c>
      <c r="P412" s="219" t="str">
        <f t="shared" si="47"/>
        <v>--</v>
      </c>
      <c r="Q412" s="262" t="str">
        <f>IF(ISNUMBER('TRV Table 3'!K412),('TRV Table 3'!K412),"--")</f>
        <v>--</v>
      </c>
      <c r="R412" s="263" t="str">
        <f t="shared" si="48"/>
        <v>--</v>
      </c>
      <c r="S412" s="220" t="str">
        <f>IF(ISBLANK(ToxData!AY412),"",ToxData!AY412)</f>
        <v/>
      </c>
      <c r="T412" s="220" t="str">
        <f>IF(ISBLANK(ToxData!AZ412),"",ToxData!AZ412)</f>
        <v/>
      </c>
      <c r="U412" s="223" t="str">
        <f>IF(ToxData!BQ412="","N","Y")</f>
        <v>N</v>
      </c>
      <c r="V412" s="223">
        <f>ToxData!BV412</f>
        <v>1</v>
      </c>
      <c r="W412" s="223">
        <f>ToxData!BW412</f>
        <v>1</v>
      </c>
      <c r="X412" s="223">
        <f>ToxData!BX412</f>
        <v>1</v>
      </c>
      <c r="Y412" s="223">
        <f>ToxData!BY412</f>
        <v>1</v>
      </c>
    </row>
    <row r="413" spans="1:25" ht="28.8" hidden="1">
      <c r="A413" t="str">
        <f>IF(ISBLANK(ToxData!B413),"",ToxData!B413)</f>
        <v>68928-80-3</v>
      </c>
      <c r="B413" s="211" t="str">
        <f>IF(ISBLANK(ToxData!C413),"",ToxData!C413)</f>
        <v xml:space="preserve">PBDE-185 [2,2',3,4,4',5',6-Heptabromodiphenyl ether] </v>
      </c>
      <c r="E413" s="218" t="str">
        <f>IF(AND(ISNUMBER(ToxData!$BD413),$U413="N"),ToxData!$BD413/$V413,IF(ISNUMBER(ToxData!$BD413),ToxData!$BD413/ELAFr/$V413,"--"))</f>
        <v>--</v>
      </c>
      <c r="F413" s="209" t="str">
        <f t="shared" si="42"/>
        <v>--</v>
      </c>
      <c r="G413" s="194" t="str">
        <f>IF(ISNUMBER(ToxData!BH413),(ToxData!BH413/$X413),"--")</f>
        <v>--</v>
      </c>
      <c r="H413" s="219" t="str">
        <f t="shared" si="43"/>
        <v>--</v>
      </c>
      <c r="I413" s="209" t="str">
        <f>IF(AND(ISNUMBER(ToxData!$BD413),$U413="N"),ToxData!$BD413*childNRAFc/$W413,IF(ISNUMBER(ToxData!$BD413),ToxData!$BD413*childNRAFc/ELAFnr/$W413,"--"))</f>
        <v>--</v>
      </c>
      <c r="J413" s="209" t="str">
        <f t="shared" si="44"/>
        <v>--</v>
      </c>
      <c r="K413" s="194" t="str">
        <f>IF(ISNUMBER(ToxData!BH413),(ToxData!BH413/$Y413*childNRAFnc),"--")</f>
        <v>--</v>
      </c>
      <c r="L413" s="219" t="str">
        <f t="shared" si="45"/>
        <v>--</v>
      </c>
      <c r="M413" s="209" t="str">
        <f>IF(ISNUMBER(ToxData!$BD413),ToxData!$BD413*workNRAFc/$W413,"--")</f>
        <v>--</v>
      </c>
      <c r="N413" s="209" t="str">
        <f t="shared" si="46"/>
        <v>--</v>
      </c>
      <c r="O413" s="194" t="str">
        <f>IF(ISNUMBER(ToxData!BH413),(ToxData!BH413*workNRAFnc/Y413),"--")</f>
        <v>--</v>
      </c>
      <c r="P413" s="219" t="str">
        <f t="shared" si="47"/>
        <v>--</v>
      </c>
      <c r="Q413" s="262" t="str">
        <f>IF(ISNUMBER('TRV Table 3'!K413),('TRV Table 3'!K413),"--")</f>
        <v>--</v>
      </c>
      <c r="R413" s="263" t="str">
        <f t="shared" si="48"/>
        <v>--</v>
      </c>
      <c r="S413" s="220" t="str">
        <f>IF(ISBLANK(ToxData!AY413),"",ToxData!AY413)</f>
        <v/>
      </c>
      <c r="T413" s="220" t="str">
        <f>IF(ISBLANK(ToxData!AZ413),"",ToxData!AZ413)</f>
        <v/>
      </c>
      <c r="U413" s="223" t="str">
        <f>IF(ToxData!BQ413="","N","Y")</f>
        <v>N</v>
      </c>
      <c r="V413" s="223">
        <f>ToxData!BV413</f>
        <v>1</v>
      </c>
      <c r="W413" s="223">
        <f>ToxData!BW413</f>
        <v>1</v>
      </c>
      <c r="X413" s="223">
        <f>ToxData!BX413</f>
        <v>1</v>
      </c>
      <c r="Y413" s="223">
        <f>ToxData!BY413</f>
        <v>1</v>
      </c>
    </row>
    <row r="414" spans="1:25" ht="28.8" hidden="1">
      <c r="A414" t="str">
        <f>IF(ISBLANK(ToxData!B414),"",ToxData!B414)</f>
        <v>1163-19-5</v>
      </c>
      <c r="B414" s="211" t="str">
        <f>IF(ISBLANK(ToxData!C414),"",ToxData!C414)</f>
        <v xml:space="preserve">PBDE-209 [Decabromodiphenyl ether] </v>
      </c>
      <c r="E414" s="218" t="str">
        <f>IF(AND(ISNUMBER(ToxData!$BD414),$U414="N"),ToxData!$BD414/$V414,IF(ISNUMBER(ToxData!$BD414),ToxData!$BD414/ELAFr/$V414,"--"))</f>
        <v>--</v>
      </c>
      <c r="F414" s="209" t="str">
        <f t="shared" si="42"/>
        <v>--</v>
      </c>
      <c r="G414" s="194" t="str">
        <f>IF(ISNUMBER(ToxData!BH414),(ToxData!BH414/$X414),"--")</f>
        <v>--</v>
      </c>
      <c r="H414" s="219" t="str">
        <f t="shared" si="43"/>
        <v>--</v>
      </c>
      <c r="I414" s="209" t="str">
        <f>IF(AND(ISNUMBER(ToxData!$BD414),$U414="N"),ToxData!$BD414*childNRAFc/$W414,IF(ISNUMBER(ToxData!$BD414),ToxData!$BD414*childNRAFc/ELAFnr/$W414,"--"))</f>
        <v>--</v>
      </c>
      <c r="J414" s="209" t="str">
        <f t="shared" si="44"/>
        <v>--</v>
      </c>
      <c r="K414" s="194" t="str">
        <f>IF(ISNUMBER(ToxData!BH414),(ToxData!BH414/$Y414*childNRAFnc),"--")</f>
        <v>--</v>
      </c>
      <c r="L414" s="219" t="str">
        <f t="shared" si="45"/>
        <v>--</v>
      </c>
      <c r="M414" s="209" t="str">
        <f>IF(ISNUMBER(ToxData!$BD414),ToxData!$BD414*workNRAFc/$W414,"--")</f>
        <v>--</v>
      </c>
      <c r="N414" s="209" t="str">
        <f t="shared" si="46"/>
        <v>--</v>
      </c>
      <c r="O414" s="194" t="str">
        <f>IF(ISNUMBER(ToxData!BH414),(ToxData!BH414*workNRAFnc/Y414),"--")</f>
        <v>--</v>
      </c>
      <c r="P414" s="219" t="str">
        <f t="shared" si="47"/>
        <v>--</v>
      </c>
      <c r="Q414" s="262" t="str">
        <f>IF(ISNUMBER('TRV Table 3'!K414),('TRV Table 3'!K414),"--")</f>
        <v>--</v>
      </c>
      <c r="R414" s="263" t="str">
        <f t="shared" si="48"/>
        <v>--</v>
      </c>
      <c r="S414" s="220" t="str">
        <f>IF(ISBLANK(ToxData!AY414),"",ToxData!AY414)</f>
        <v/>
      </c>
      <c r="T414" s="220" t="str">
        <f>IF(ISBLANK(ToxData!AZ414),"",ToxData!AZ414)</f>
        <v/>
      </c>
      <c r="U414" s="223" t="str">
        <f>IF(ToxData!BQ414="","N","Y")</f>
        <v>N</v>
      </c>
      <c r="V414" s="223">
        <f>ToxData!BV414</f>
        <v>1</v>
      </c>
      <c r="W414" s="223">
        <f>ToxData!BW414</f>
        <v>1</v>
      </c>
      <c r="X414" s="223">
        <f>ToxData!BX414</f>
        <v>1</v>
      </c>
      <c r="Y414" s="223">
        <f>ToxData!BY414</f>
        <v>1</v>
      </c>
    </row>
    <row r="415" spans="1:25">
      <c r="A415" t="str">
        <f>IF(ISBLANK(ToxData!B415),"",ToxData!B415)</f>
        <v>1336-36-3</v>
      </c>
      <c r="B415" s="211" t="str">
        <f>IF(ISBLANK(ToxData!C415),"",ToxData!C415)</f>
        <v>Polychlorinated biphenyls (PCBs)</v>
      </c>
      <c r="C415" s="61" t="s">
        <v>1147</v>
      </c>
      <c r="D415" s="61" t="str">
        <f>IF(ToxData!D415="","--",ToxData!D415)</f>
        <v>--</v>
      </c>
      <c r="E415" s="218">
        <f>IF(AND(ISNUMBER(ToxData!$BD415),$U415="N"),ToxData!$BD415/$V415,IF(ISNUMBER(ToxData!$BD415),ToxData!$BD415/ELAFr/$V415,"--"))</f>
        <v>5.2631578947368409E-4</v>
      </c>
      <c r="F415" s="209">
        <f t="shared" si="42"/>
        <v>5.2999999999999998E-4</v>
      </c>
      <c r="G415" s="194" t="str">
        <f>IF(ISNUMBER(ToxData!BH415),(ToxData!BH415/$X415),"--")</f>
        <v>--</v>
      </c>
      <c r="H415" s="219" t="str">
        <f t="shared" si="43"/>
        <v>--</v>
      </c>
      <c r="I415" s="209">
        <f>IF(AND(ISNUMBER(ToxData!$BD415),$U415="N"),ToxData!$BD415*childNRAFc/$W415,IF(ISNUMBER(ToxData!$BD415),ToxData!$BD415*childNRAFc/ELAFnr/$W415,"--"))</f>
        <v>1.9999999999999997E-2</v>
      </c>
      <c r="J415" s="209">
        <f t="shared" si="44"/>
        <v>0.02</v>
      </c>
      <c r="K415" s="194" t="str">
        <f>IF(ISNUMBER(ToxData!BH415),(ToxData!BH415/$Y415*childNRAFnc),"--")</f>
        <v>--</v>
      </c>
      <c r="L415" s="219" t="str">
        <f t="shared" si="45"/>
        <v>--</v>
      </c>
      <c r="M415" s="209">
        <f>IF(ISNUMBER(ToxData!$BD415),ToxData!$BD415*workNRAFc/$W415,"--")</f>
        <v>9.2307692307692299E-3</v>
      </c>
      <c r="N415" s="209">
        <f t="shared" si="46"/>
        <v>9.1999999999999998E-3</v>
      </c>
      <c r="O415" s="194" t="str">
        <f>IF(ISNUMBER(ToxData!BH415),(ToxData!BH415*workNRAFnc/Y415),"--")</f>
        <v>--</v>
      </c>
      <c r="P415" s="219" t="str">
        <f t="shared" si="47"/>
        <v>--</v>
      </c>
      <c r="Q415" s="262" t="str">
        <f>IF(ISNUMBER('TRV Table 3'!K415),('TRV Table 3'!K415),"--")</f>
        <v>--</v>
      </c>
      <c r="R415" s="263" t="str">
        <f t="shared" si="48"/>
        <v>--</v>
      </c>
      <c r="S415" s="220">
        <f>IF(ISBLANK(ToxData!AY415),"",ToxData!AY415)</f>
        <v>1</v>
      </c>
      <c r="T415" s="220">
        <f>IF(ISBLANK(ToxData!AZ415),"",ToxData!AZ415)</f>
        <v>1</v>
      </c>
      <c r="U415" s="223" t="str">
        <f>IF(ToxData!BQ415="","N","Y")</f>
        <v>N</v>
      </c>
      <c r="V415" s="223">
        <f>ToxData!BV415</f>
        <v>19</v>
      </c>
      <c r="W415" s="223">
        <f>ToxData!BW415</f>
        <v>13</v>
      </c>
      <c r="X415" s="223">
        <f>ToxData!BX415</f>
        <v>240</v>
      </c>
      <c r="Y415" s="223">
        <f>ToxData!BY415</f>
        <v>11</v>
      </c>
    </row>
    <row r="416" spans="1:25" ht="28.8">
      <c r="A416">
        <f>IF(ISBLANK(ToxData!B416),"",ToxData!B416)</f>
        <v>645</v>
      </c>
      <c r="B416" s="211" t="str">
        <f>IF(ISBLANK(ToxData!C416),"",ToxData!C416)</f>
        <v>Polychlorinated biphenyls (PCBs) TEQ</v>
      </c>
      <c r="C416" s="61" t="s">
        <v>1147</v>
      </c>
      <c r="D416" s="61" t="str">
        <f>IF(ToxData!D416="","--",ToxData!D416)</f>
        <v>HI3</v>
      </c>
      <c r="E416" s="218">
        <f>IF(AND(ISNUMBER(ToxData!$BD416),$U416="N"),ToxData!$BD416/$V416,IF(ISNUMBER(ToxData!$BD416),ToxData!$BD416/ELAFr/$V416,"--"))</f>
        <v>1.0121457489878541E-9</v>
      </c>
      <c r="F416" s="209">
        <f t="shared" si="42"/>
        <v>1.0000000000000001E-9</v>
      </c>
      <c r="G416" s="194">
        <f>IF(ISNUMBER(ToxData!BH416),(ToxData!BH416/$X416),"--")</f>
        <v>1.2903225806451614E-7</v>
      </c>
      <c r="H416" s="219">
        <f t="shared" si="43"/>
        <v>1.3E-7</v>
      </c>
      <c r="I416" s="209">
        <f>IF(AND(ISNUMBER(ToxData!$BD416),$U416="N"),ToxData!$BD416*childNRAFc/$W416,IF(ISNUMBER(ToxData!$BD416),ToxData!$BD416*childNRAFc/ELAFnr/$W416,"--"))</f>
        <v>9.0027700831024925E-8</v>
      </c>
      <c r="J416" s="209">
        <f t="shared" si="44"/>
        <v>8.9999999999999999E-8</v>
      </c>
      <c r="K416" s="194">
        <f>IF(ISNUMBER(ToxData!BH416),(ToxData!BH416/$Y416*childNRAFnc),"--")</f>
        <v>2.6268656716417917E-5</v>
      </c>
      <c r="L416" s="219">
        <f t="shared" si="45"/>
        <v>2.5999999999999998E-5</v>
      </c>
      <c r="M416" s="209">
        <f>IF(ISNUMBER(ToxData!$BD416),ToxData!$BD416*workNRAFc/$W416,"--")</f>
        <v>4.1551246537396121E-8</v>
      </c>
      <c r="N416" s="209">
        <f t="shared" si="46"/>
        <v>4.1999999999999999E-8</v>
      </c>
      <c r="O416" s="194">
        <f>IF(ISNUMBER(ToxData!BH416),(ToxData!BH416*workNRAFnc/Y416),"--")</f>
        <v>2.6268656716417913E-5</v>
      </c>
      <c r="P416" s="219">
        <f t="shared" si="47"/>
        <v>2.5999999999999998E-5</v>
      </c>
      <c r="Q416" s="262" t="str">
        <f>IF(ISNUMBER('TRV Table 3'!K416),('TRV Table 3'!K416),"--")</f>
        <v>--</v>
      </c>
      <c r="R416" s="263" t="str">
        <f t="shared" si="48"/>
        <v>--</v>
      </c>
      <c r="S416" s="220">
        <f>IF(ISBLANK(ToxData!AY416),"",ToxData!AY416)</f>
        <v>1</v>
      </c>
      <c r="T416" s="220">
        <f>IF(ISBLANK(ToxData!AZ416),"",ToxData!AZ416)</f>
        <v>1</v>
      </c>
      <c r="U416" s="223" t="str">
        <f>IF(ToxData!BQ416="","N","Y")</f>
        <v>N</v>
      </c>
      <c r="V416" s="223">
        <f>ToxData!BV416</f>
        <v>26</v>
      </c>
      <c r="W416" s="223">
        <f>ToxData!BW416</f>
        <v>7.6</v>
      </c>
      <c r="X416" s="223">
        <f>ToxData!BX416</f>
        <v>310</v>
      </c>
      <c r="Y416" s="223">
        <f>ToxData!BY416</f>
        <v>6.7</v>
      </c>
    </row>
    <row r="417" spans="1:25" hidden="1">
      <c r="A417" t="str">
        <f>IF(ISBLANK(ToxData!B417),"",ToxData!B417)</f>
        <v>34883-43-7</v>
      </c>
      <c r="B417" s="211" t="str">
        <f>IF(ISBLANK(ToxData!C417),"",ToxData!C417)</f>
        <v>PCB-8 [2,4'-dichlorobiphenyl]</v>
      </c>
      <c r="E417" s="218" t="str">
        <f>IF(AND(ISNUMBER(ToxData!$BD417),$U417="N"),ToxData!$BD417/$V417,IF(ISNUMBER(ToxData!$BD417),ToxData!$BD417/ELAFr/$V417,"--"))</f>
        <v>--</v>
      </c>
      <c r="F417" s="209" t="str">
        <f t="shared" si="42"/>
        <v>--</v>
      </c>
      <c r="G417" s="194" t="str">
        <f>IF(ISNUMBER(ToxData!BH417),(ToxData!BH417/$X417),"--")</f>
        <v>--</v>
      </c>
      <c r="H417" s="219" t="str">
        <f t="shared" si="43"/>
        <v>--</v>
      </c>
      <c r="I417" s="209" t="str">
        <f>IF(AND(ISNUMBER(ToxData!$BD417),$U417="N"),ToxData!$BD417*childNRAFc/$W417,IF(ISNUMBER(ToxData!$BD417),ToxData!$BD417*childNRAFc/ELAFnr/$W417,"--"))</f>
        <v>--</v>
      </c>
      <c r="J417" s="209" t="str">
        <f t="shared" si="44"/>
        <v>--</v>
      </c>
      <c r="K417" s="194" t="str">
        <f>IF(ISNUMBER(ToxData!BH417),(ToxData!BH417/$Y417*childNRAFnc),"--")</f>
        <v>--</v>
      </c>
      <c r="L417" s="219" t="str">
        <f t="shared" si="45"/>
        <v>--</v>
      </c>
      <c r="M417" s="209" t="str">
        <f>IF(ISNUMBER(ToxData!$BD417),ToxData!$BD417*workNRAFc/$W417,"--")</f>
        <v>--</v>
      </c>
      <c r="N417" s="209" t="str">
        <f t="shared" si="46"/>
        <v>--</v>
      </c>
      <c r="O417" s="194" t="str">
        <f>IF(ISNUMBER(ToxData!BH417),(ToxData!BH417*workNRAFnc/Y417),"--")</f>
        <v>--</v>
      </c>
      <c r="P417" s="219" t="str">
        <f t="shared" si="47"/>
        <v>--</v>
      </c>
      <c r="Q417" s="262" t="str">
        <f>IF(ISNUMBER('TRV Table 3'!K417),('TRV Table 3'!K417),"--")</f>
        <v>--</v>
      </c>
      <c r="R417" s="263" t="str">
        <f t="shared" si="48"/>
        <v>--</v>
      </c>
      <c r="S417" s="220" t="str">
        <f>IF(ISBLANK(ToxData!AY417),"",ToxData!AY417)</f>
        <v/>
      </c>
      <c r="T417" s="220" t="str">
        <f>IF(ISBLANK(ToxData!AZ417),"",ToxData!AZ417)</f>
        <v/>
      </c>
      <c r="U417" s="223" t="str">
        <f>IF(ToxData!BQ417="","N","Y")</f>
        <v>N</v>
      </c>
      <c r="V417" s="223">
        <f>ToxData!BV417</f>
        <v>1</v>
      </c>
      <c r="W417" s="223">
        <f>ToxData!BW417</f>
        <v>1</v>
      </c>
      <c r="X417" s="223">
        <f>ToxData!BX417</f>
        <v>1</v>
      </c>
      <c r="Y417" s="223">
        <f>ToxData!BY417</f>
        <v>1</v>
      </c>
    </row>
    <row r="418" spans="1:25" hidden="1">
      <c r="A418" t="str">
        <f>IF(ISBLANK(ToxData!B418),"",ToxData!B418)</f>
        <v>37680-65-2</v>
      </c>
      <c r="B418" s="211" t="str">
        <f>IF(ISBLANK(ToxData!C418),"",ToxData!C418)</f>
        <v>PCB 18 [2,2',5-trichlorobiphenyl]</v>
      </c>
      <c r="E418" s="218" t="str">
        <f>IF(AND(ISNUMBER(ToxData!$BD418),$U418="N"),ToxData!$BD418/$V418,IF(ISNUMBER(ToxData!$BD418),ToxData!$BD418/ELAFr/$V418,"--"))</f>
        <v>--</v>
      </c>
      <c r="F418" s="209" t="str">
        <f t="shared" si="42"/>
        <v>--</v>
      </c>
      <c r="G418" s="194" t="str">
        <f>IF(ISNUMBER(ToxData!BH418),(ToxData!BH418/$X418),"--")</f>
        <v>--</v>
      </c>
      <c r="H418" s="219" t="str">
        <f t="shared" si="43"/>
        <v>--</v>
      </c>
      <c r="I418" s="209" t="str">
        <f>IF(AND(ISNUMBER(ToxData!$BD418),$U418="N"),ToxData!$BD418*childNRAFc/$W418,IF(ISNUMBER(ToxData!$BD418),ToxData!$BD418*childNRAFc/ELAFnr/$W418,"--"))</f>
        <v>--</v>
      </c>
      <c r="J418" s="209" t="str">
        <f t="shared" si="44"/>
        <v>--</v>
      </c>
      <c r="K418" s="194" t="str">
        <f>IF(ISNUMBER(ToxData!BH418),(ToxData!BH418/$Y418*childNRAFnc),"--")</f>
        <v>--</v>
      </c>
      <c r="L418" s="219" t="str">
        <f t="shared" si="45"/>
        <v>--</v>
      </c>
      <c r="M418" s="209" t="str">
        <f>IF(ISNUMBER(ToxData!$BD418),ToxData!$BD418*workNRAFc/$W418,"--")</f>
        <v>--</v>
      </c>
      <c r="N418" s="209" t="str">
        <f t="shared" si="46"/>
        <v>--</v>
      </c>
      <c r="O418" s="194" t="str">
        <f>IF(ISNUMBER(ToxData!BH418),(ToxData!BH418*workNRAFnc/Y418),"--")</f>
        <v>--</v>
      </c>
      <c r="P418" s="219" t="str">
        <f t="shared" si="47"/>
        <v>--</v>
      </c>
      <c r="Q418" s="262" t="str">
        <f>IF(ISNUMBER('TRV Table 3'!K418),('TRV Table 3'!K418),"--")</f>
        <v>--</v>
      </c>
      <c r="R418" s="263" t="str">
        <f t="shared" si="48"/>
        <v>--</v>
      </c>
      <c r="S418" s="220" t="str">
        <f>IF(ISBLANK(ToxData!AY418),"",ToxData!AY418)</f>
        <v/>
      </c>
      <c r="T418" s="220" t="str">
        <f>IF(ISBLANK(ToxData!AZ418),"",ToxData!AZ418)</f>
        <v/>
      </c>
      <c r="U418" s="223" t="str">
        <f>IF(ToxData!BQ418="","N","Y")</f>
        <v>N</v>
      </c>
      <c r="V418" s="223">
        <f>ToxData!BV418</f>
        <v>1</v>
      </c>
      <c r="W418" s="223">
        <f>ToxData!BW418</f>
        <v>1</v>
      </c>
      <c r="X418" s="223">
        <f>ToxData!BX418</f>
        <v>1</v>
      </c>
      <c r="Y418" s="223">
        <f>ToxData!BY418</f>
        <v>1</v>
      </c>
    </row>
    <row r="419" spans="1:25" hidden="1">
      <c r="A419" t="str">
        <f>IF(ISBLANK(ToxData!B419),"",ToxData!B419)</f>
        <v>7012-37-5</v>
      </c>
      <c r="B419" s="211" t="str">
        <f>IF(ISBLANK(ToxData!C419),"",ToxData!C419)</f>
        <v xml:space="preserve">PCB-28 [2,4,4'-trichlorobiphenyl] </v>
      </c>
      <c r="E419" s="218" t="str">
        <f>IF(AND(ISNUMBER(ToxData!$BD419),$U419="N"),ToxData!$BD419/$V419,IF(ISNUMBER(ToxData!$BD419),ToxData!$BD419/ELAFr/$V419,"--"))</f>
        <v>--</v>
      </c>
      <c r="F419" s="209" t="str">
        <f t="shared" si="42"/>
        <v>--</v>
      </c>
      <c r="G419" s="194" t="str">
        <f>IF(ISNUMBER(ToxData!BH419),(ToxData!BH419/$X419),"--")</f>
        <v>--</v>
      </c>
      <c r="H419" s="219" t="str">
        <f t="shared" si="43"/>
        <v>--</v>
      </c>
      <c r="I419" s="209" t="str">
        <f>IF(AND(ISNUMBER(ToxData!$BD419),$U419="N"),ToxData!$BD419*childNRAFc/$W419,IF(ISNUMBER(ToxData!$BD419),ToxData!$BD419*childNRAFc/ELAFnr/$W419,"--"))</f>
        <v>--</v>
      </c>
      <c r="J419" s="209" t="str">
        <f t="shared" si="44"/>
        <v>--</v>
      </c>
      <c r="K419" s="194" t="str">
        <f>IF(ISNUMBER(ToxData!BH419),(ToxData!BH419/$Y419*childNRAFnc),"--")</f>
        <v>--</v>
      </c>
      <c r="L419" s="219" t="str">
        <f t="shared" si="45"/>
        <v>--</v>
      </c>
      <c r="M419" s="209" t="str">
        <f>IF(ISNUMBER(ToxData!$BD419),ToxData!$BD419*workNRAFc/$W419,"--")</f>
        <v>--</v>
      </c>
      <c r="N419" s="209" t="str">
        <f t="shared" si="46"/>
        <v>--</v>
      </c>
      <c r="O419" s="194" t="str">
        <f>IF(ISNUMBER(ToxData!BH419),(ToxData!BH419*workNRAFnc/Y419),"--")</f>
        <v>--</v>
      </c>
      <c r="P419" s="219" t="str">
        <f t="shared" si="47"/>
        <v>--</v>
      </c>
      <c r="Q419" s="262" t="str">
        <f>IF(ISNUMBER('TRV Table 3'!K419),('TRV Table 3'!K419),"--")</f>
        <v>--</v>
      </c>
      <c r="R419" s="263" t="str">
        <f t="shared" si="48"/>
        <v>--</v>
      </c>
      <c r="S419" s="220" t="str">
        <f>IF(ISBLANK(ToxData!AY419),"",ToxData!AY419)</f>
        <v/>
      </c>
      <c r="T419" s="220" t="str">
        <f>IF(ISBLANK(ToxData!AZ419),"",ToxData!AZ419)</f>
        <v/>
      </c>
      <c r="U419" s="223" t="str">
        <f>IF(ToxData!BQ419="","N","Y")</f>
        <v>N</v>
      </c>
      <c r="V419" s="223">
        <f>ToxData!BV419</f>
        <v>1</v>
      </c>
      <c r="W419" s="223">
        <f>ToxData!BW419</f>
        <v>1</v>
      </c>
      <c r="X419" s="223">
        <f>ToxData!BX419</f>
        <v>1</v>
      </c>
      <c r="Y419" s="223">
        <f>ToxData!BY419</f>
        <v>1</v>
      </c>
    </row>
    <row r="420" spans="1:25" ht="28.8" hidden="1">
      <c r="A420" t="str">
        <f>IF(ISBLANK(ToxData!B420),"",ToxData!B420)</f>
        <v>41464-39-5</v>
      </c>
      <c r="B420" s="211" t="str">
        <f>IF(ISBLANK(ToxData!C420),"",ToxData!C420)</f>
        <v>PCB-44 [2,2',3,5'-tetrachlorobiphenyl]</v>
      </c>
      <c r="E420" s="218" t="str">
        <f>IF(AND(ISNUMBER(ToxData!$BD420),$U420="N"),ToxData!$BD420/$V420,IF(ISNUMBER(ToxData!$BD420),ToxData!$BD420/ELAFr/$V420,"--"))</f>
        <v>--</v>
      </c>
      <c r="F420" s="209" t="str">
        <f t="shared" si="42"/>
        <v>--</v>
      </c>
      <c r="G420" s="194" t="str">
        <f>IF(ISNUMBER(ToxData!BH420),(ToxData!BH420/$X420),"--")</f>
        <v>--</v>
      </c>
      <c r="H420" s="219" t="str">
        <f t="shared" si="43"/>
        <v>--</v>
      </c>
      <c r="I420" s="209" t="str">
        <f>IF(AND(ISNUMBER(ToxData!$BD420),$U420="N"),ToxData!$BD420*childNRAFc/$W420,IF(ISNUMBER(ToxData!$BD420),ToxData!$BD420*childNRAFc/ELAFnr/$W420,"--"))</f>
        <v>--</v>
      </c>
      <c r="J420" s="209" t="str">
        <f t="shared" si="44"/>
        <v>--</v>
      </c>
      <c r="K420" s="194" t="str">
        <f>IF(ISNUMBER(ToxData!BH420),(ToxData!BH420/$Y420*childNRAFnc),"--")</f>
        <v>--</v>
      </c>
      <c r="L420" s="219" t="str">
        <f t="shared" si="45"/>
        <v>--</v>
      </c>
      <c r="M420" s="209" t="str">
        <f>IF(ISNUMBER(ToxData!$BD420),ToxData!$BD420*workNRAFc/$W420,"--")</f>
        <v>--</v>
      </c>
      <c r="N420" s="209" t="str">
        <f t="shared" si="46"/>
        <v>--</v>
      </c>
      <c r="O420" s="194" t="str">
        <f>IF(ISNUMBER(ToxData!BH420),(ToxData!BH420*workNRAFnc/Y420),"--")</f>
        <v>--</v>
      </c>
      <c r="P420" s="219" t="str">
        <f t="shared" si="47"/>
        <v>--</v>
      </c>
      <c r="Q420" s="262" t="str">
        <f>IF(ISNUMBER('TRV Table 3'!K420),('TRV Table 3'!K420),"--")</f>
        <v>--</v>
      </c>
      <c r="R420" s="263" t="str">
        <f t="shared" si="48"/>
        <v>--</v>
      </c>
      <c r="S420" s="220" t="str">
        <f>IF(ISBLANK(ToxData!AY420),"",ToxData!AY420)</f>
        <v/>
      </c>
      <c r="T420" s="220" t="str">
        <f>IF(ISBLANK(ToxData!AZ420),"",ToxData!AZ420)</f>
        <v/>
      </c>
      <c r="U420" s="223" t="str">
        <f>IF(ToxData!BQ420="","N","Y")</f>
        <v>N</v>
      </c>
      <c r="V420" s="223">
        <f>ToxData!BV420</f>
        <v>1</v>
      </c>
      <c r="W420" s="223">
        <f>ToxData!BW420</f>
        <v>1</v>
      </c>
      <c r="X420" s="223">
        <f>ToxData!BX420</f>
        <v>1</v>
      </c>
      <c r="Y420" s="223">
        <f>ToxData!BY420</f>
        <v>1</v>
      </c>
    </row>
    <row r="421" spans="1:25" ht="28.8" hidden="1">
      <c r="A421" t="str">
        <f>IF(ISBLANK(ToxData!B421),"",ToxData!B421)</f>
        <v>35693-99-3</v>
      </c>
      <c r="B421" s="211" t="str">
        <f>IF(ISBLANK(ToxData!C421),"",ToxData!C421)</f>
        <v xml:space="preserve">PCB-52 [2,2',5,5'-tetrachlorobiphenyl] </v>
      </c>
      <c r="E421" s="218" t="str">
        <f>IF(AND(ISNUMBER(ToxData!$BD421),$U421="N"),ToxData!$BD421/$V421,IF(ISNUMBER(ToxData!$BD421),ToxData!$BD421/ELAFr/$V421,"--"))</f>
        <v>--</v>
      </c>
      <c r="F421" s="209" t="str">
        <f t="shared" si="42"/>
        <v>--</v>
      </c>
      <c r="G421" s="194" t="str">
        <f>IF(ISNUMBER(ToxData!BH421),(ToxData!BH421/$X421),"--")</f>
        <v>--</v>
      </c>
      <c r="H421" s="219" t="str">
        <f t="shared" si="43"/>
        <v>--</v>
      </c>
      <c r="I421" s="209" t="str">
        <f>IF(AND(ISNUMBER(ToxData!$BD421),$U421="N"),ToxData!$BD421*childNRAFc/$W421,IF(ISNUMBER(ToxData!$BD421),ToxData!$BD421*childNRAFc/ELAFnr/$W421,"--"))</f>
        <v>--</v>
      </c>
      <c r="J421" s="209" t="str">
        <f t="shared" si="44"/>
        <v>--</v>
      </c>
      <c r="K421" s="194" t="str">
        <f>IF(ISNUMBER(ToxData!BH421),(ToxData!BH421/$Y421*childNRAFnc),"--")</f>
        <v>--</v>
      </c>
      <c r="L421" s="219" t="str">
        <f t="shared" si="45"/>
        <v>--</v>
      </c>
      <c r="M421" s="209" t="str">
        <f>IF(ISNUMBER(ToxData!$BD421),ToxData!$BD421*workNRAFc/$W421,"--")</f>
        <v>--</v>
      </c>
      <c r="N421" s="209" t="str">
        <f t="shared" si="46"/>
        <v>--</v>
      </c>
      <c r="O421" s="194" t="str">
        <f>IF(ISNUMBER(ToxData!BH421),(ToxData!BH421*workNRAFnc/Y421),"--")</f>
        <v>--</v>
      </c>
      <c r="P421" s="219" t="str">
        <f t="shared" si="47"/>
        <v>--</v>
      </c>
      <c r="Q421" s="262" t="str">
        <f>IF(ISNUMBER('TRV Table 3'!K421),('TRV Table 3'!K421),"--")</f>
        <v>--</v>
      </c>
      <c r="R421" s="263" t="str">
        <f t="shared" si="48"/>
        <v>--</v>
      </c>
      <c r="S421" s="220" t="str">
        <f>IF(ISBLANK(ToxData!AY421),"",ToxData!AY421)</f>
        <v/>
      </c>
      <c r="T421" s="220" t="str">
        <f>IF(ISBLANK(ToxData!AZ421),"",ToxData!AZ421)</f>
        <v/>
      </c>
      <c r="U421" s="223" t="str">
        <f>IF(ToxData!BQ421="","N","Y")</f>
        <v>N</v>
      </c>
      <c r="V421" s="223">
        <f>ToxData!BV421</f>
        <v>1</v>
      </c>
      <c r="W421" s="223">
        <f>ToxData!BW421</f>
        <v>1</v>
      </c>
      <c r="X421" s="223">
        <f>ToxData!BX421</f>
        <v>1</v>
      </c>
      <c r="Y421" s="223">
        <f>ToxData!BY421</f>
        <v>1</v>
      </c>
    </row>
    <row r="422" spans="1:25" ht="28.8" hidden="1">
      <c r="A422" t="str">
        <f>IF(ISBLANK(ToxData!B422),"",ToxData!B422)</f>
        <v>32598-10-0</v>
      </c>
      <c r="B422" s="211" t="str">
        <f>IF(ISBLANK(ToxData!C422),"",ToxData!C422)</f>
        <v>PCB-66 [2,3',4,4'-tetrachlorobiphenyl]</v>
      </c>
      <c r="E422" s="218" t="str">
        <f>IF(AND(ISNUMBER(ToxData!$BD422),$U422="N"),ToxData!$BD422/$V422,IF(ISNUMBER(ToxData!$BD422),ToxData!$BD422/ELAFr/$V422,"--"))</f>
        <v>--</v>
      </c>
      <c r="F422" s="209" t="str">
        <f t="shared" si="42"/>
        <v>--</v>
      </c>
      <c r="G422" s="194" t="str">
        <f>IF(ISNUMBER(ToxData!BH422),(ToxData!BH422/$X422),"--")</f>
        <v>--</v>
      </c>
      <c r="H422" s="219" t="str">
        <f t="shared" si="43"/>
        <v>--</v>
      </c>
      <c r="I422" s="209" t="str">
        <f>IF(AND(ISNUMBER(ToxData!$BD422),$U422="N"),ToxData!$BD422*childNRAFc/$W422,IF(ISNUMBER(ToxData!$BD422),ToxData!$BD422*childNRAFc/ELAFnr/$W422,"--"))</f>
        <v>--</v>
      </c>
      <c r="J422" s="209" t="str">
        <f t="shared" si="44"/>
        <v>--</v>
      </c>
      <c r="K422" s="194" t="str">
        <f>IF(ISNUMBER(ToxData!BH422),(ToxData!BH422/$Y422*childNRAFnc),"--")</f>
        <v>--</v>
      </c>
      <c r="L422" s="219" t="str">
        <f t="shared" si="45"/>
        <v>--</v>
      </c>
      <c r="M422" s="209" t="str">
        <f>IF(ISNUMBER(ToxData!$BD422),ToxData!$BD422*workNRAFc/$W422,"--")</f>
        <v>--</v>
      </c>
      <c r="N422" s="209" t="str">
        <f t="shared" si="46"/>
        <v>--</v>
      </c>
      <c r="O422" s="194" t="str">
        <f>IF(ISNUMBER(ToxData!BH422),(ToxData!BH422*workNRAFnc/Y422),"--")</f>
        <v>--</v>
      </c>
      <c r="P422" s="219" t="str">
        <f t="shared" si="47"/>
        <v>--</v>
      </c>
      <c r="Q422" s="262" t="str">
        <f>IF(ISNUMBER('TRV Table 3'!K422),('TRV Table 3'!K422),"--")</f>
        <v>--</v>
      </c>
      <c r="R422" s="263" t="str">
        <f t="shared" si="48"/>
        <v>--</v>
      </c>
      <c r="S422" s="220" t="str">
        <f>IF(ISBLANK(ToxData!AY422),"",ToxData!AY422)</f>
        <v/>
      </c>
      <c r="T422" s="220" t="str">
        <f>IF(ISBLANK(ToxData!AZ422),"",ToxData!AZ422)</f>
        <v/>
      </c>
      <c r="U422" s="223" t="str">
        <f>IF(ToxData!BQ422="","N","Y")</f>
        <v>N</v>
      </c>
      <c r="V422" s="223">
        <f>ToxData!BV422</f>
        <v>1</v>
      </c>
      <c r="W422" s="223">
        <f>ToxData!BW422</f>
        <v>1</v>
      </c>
      <c r="X422" s="223">
        <f>ToxData!BX422</f>
        <v>1</v>
      </c>
      <c r="Y422" s="223">
        <f>ToxData!BY422</f>
        <v>1</v>
      </c>
    </row>
    <row r="423" spans="1:25" ht="28.8">
      <c r="A423" t="str">
        <f>IF(ISBLANK(ToxData!B423),"",ToxData!B423)</f>
        <v>32598-13-3</v>
      </c>
      <c r="B423" s="211" t="str">
        <f>IF(ISBLANK(ToxData!C423),"",ToxData!C423)</f>
        <v>PCB 77 [3,3',4,4'-tetrachlorobiphenyl]</v>
      </c>
      <c r="C423" s="61" t="s">
        <v>1147</v>
      </c>
      <c r="D423" s="61" t="str">
        <f>IF(ToxData!D423="","--",ToxData!D423)</f>
        <v>HI3</v>
      </c>
      <c r="E423" s="218">
        <f>IF(AND(ISNUMBER(ToxData!$BD423),$U423="N"),ToxData!$BD423/$V423,IF(ISNUMBER(ToxData!$BD423),ToxData!$BD423/ELAFr/$V423,"--"))</f>
        <v>1.0121457489878541E-5</v>
      </c>
      <c r="F423" s="209">
        <f t="shared" si="42"/>
        <v>1.0000000000000001E-5</v>
      </c>
      <c r="G423" s="194">
        <f>IF(ISNUMBER(ToxData!BH423),(ToxData!BH423/$X423),"--")</f>
        <v>1.2903225806451613E-3</v>
      </c>
      <c r="H423" s="219">
        <f t="shared" si="43"/>
        <v>1.2999999999999999E-3</v>
      </c>
      <c r="I423" s="209">
        <f>IF(AND(ISNUMBER(ToxData!$BD423),$U423="N"),ToxData!$BD423*childNRAFc/$W423,IF(ISNUMBER(ToxData!$BD423),ToxData!$BD423*childNRAFc/ELAFnr/$W423,"--"))</f>
        <v>9.0027700831024919E-4</v>
      </c>
      <c r="J423" s="209">
        <f t="shared" si="44"/>
        <v>8.9999999999999998E-4</v>
      </c>
      <c r="K423" s="194">
        <f>IF(ISNUMBER(ToxData!BH423),(ToxData!BH423/$Y423*childNRAFnc),"--")</f>
        <v>0.2626865671641791</v>
      </c>
      <c r="L423" s="219">
        <f t="shared" si="45"/>
        <v>0.26</v>
      </c>
      <c r="M423" s="209">
        <f>IF(ISNUMBER(ToxData!$BD423),ToxData!$BD423*workNRAFc/$W423,"--")</f>
        <v>4.1551246537396109E-4</v>
      </c>
      <c r="N423" s="209">
        <f t="shared" si="46"/>
        <v>4.2000000000000002E-4</v>
      </c>
      <c r="O423" s="194">
        <f>IF(ISNUMBER(ToxData!BH423),(ToxData!BH423*workNRAFnc/Y423),"--")</f>
        <v>0.26268656716417915</v>
      </c>
      <c r="P423" s="219">
        <f t="shared" si="47"/>
        <v>0.26</v>
      </c>
      <c r="Q423" s="262" t="str">
        <f>IF(ISNUMBER('TRV Table 3'!K423),('TRV Table 3'!K423),"--")</f>
        <v>--</v>
      </c>
      <c r="R423" s="263" t="str">
        <f t="shared" si="48"/>
        <v>--</v>
      </c>
      <c r="S423" s="220">
        <f>IF(ISBLANK(ToxData!AY423),"",ToxData!AY423)</f>
        <v>1</v>
      </c>
      <c r="T423" s="220">
        <f>IF(ISBLANK(ToxData!AZ423),"",ToxData!AZ423)</f>
        <v>1</v>
      </c>
      <c r="U423" s="223" t="str">
        <f>IF(ToxData!BQ423="","N","Y")</f>
        <v>N</v>
      </c>
      <c r="V423" s="223">
        <f>ToxData!BV423</f>
        <v>26</v>
      </c>
      <c r="W423" s="223">
        <f>ToxData!BW423</f>
        <v>7.6</v>
      </c>
      <c r="X423" s="223">
        <f>ToxData!BX423</f>
        <v>310</v>
      </c>
      <c r="Y423" s="223">
        <f>ToxData!BY423</f>
        <v>6.7</v>
      </c>
    </row>
    <row r="424" spans="1:25" ht="28.8">
      <c r="A424" t="str">
        <f>IF(ISBLANK(ToxData!B424),"",ToxData!B424)</f>
        <v>70362-50-4</v>
      </c>
      <c r="B424" s="211" t="str">
        <f>IF(ISBLANK(ToxData!C424),"",ToxData!C424)</f>
        <v>PCB 81 [3,4,4',5-tetrachlorobiphenyl]</v>
      </c>
      <c r="C424" s="61" t="s">
        <v>1147</v>
      </c>
      <c r="D424" s="61" t="str">
        <f>IF(ToxData!D424="","--",ToxData!D424)</f>
        <v>HI3</v>
      </c>
      <c r="E424" s="218">
        <f>IF(AND(ISNUMBER(ToxData!$BD424),$U424="N"),ToxData!$BD424/$V424,IF(ISNUMBER(ToxData!$BD424),ToxData!$BD424/ELAFr/$V424,"--"))</f>
        <v>3.3738191632928472E-6</v>
      </c>
      <c r="F424" s="209">
        <f t="shared" si="42"/>
        <v>3.4000000000000001E-6</v>
      </c>
      <c r="G424" s="194">
        <f>IF(ISNUMBER(ToxData!BH424),(ToxData!BH424/$X424),"--")</f>
        <v>4.1935483870967743E-4</v>
      </c>
      <c r="H424" s="219">
        <f t="shared" si="43"/>
        <v>4.2000000000000002E-4</v>
      </c>
      <c r="I424" s="209">
        <f>IF(AND(ISNUMBER(ToxData!$BD424),$U424="N"),ToxData!$BD424*childNRAFc/$W424,IF(ISNUMBER(ToxData!$BD424),ToxData!$BD424*childNRAFc/ELAFnr/$W424,"--"))</f>
        <v>3.0009233610341643E-4</v>
      </c>
      <c r="J424" s="209">
        <f t="shared" si="44"/>
        <v>2.9999999999999997E-4</v>
      </c>
      <c r="K424" s="194">
        <f>IF(ISNUMBER(ToxData!BH424),(ToxData!BH424/$Y424*childNRAFnc),"--")</f>
        <v>8.5373134328358205E-2</v>
      </c>
      <c r="L424" s="219">
        <f t="shared" si="45"/>
        <v>8.5000000000000006E-2</v>
      </c>
      <c r="M424" s="209">
        <f>IF(ISNUMBER(ToxData!$BD424),ToxData!$BD424*workNRAFc/$W424,"--")</f>
        <v>1.3850415512465375E-4</v>
      </c>
      <c r="N424" s="209">
        <f t="shared" si="46"/>
        <v>1.3999999999999999E-4</v>
      </c>
      <c r="O424" s="194">
        <f>IF(ISNUMBER(ToxData!BH424),(ToxData!BH424*workNRAFnc/Y424),"--")</f>
        <v>8.5373134328358219E-2</v>
      </c>
      <c r="P424" s="219">
        <f t="shared" si="47"/>
        <v>8.5000000000000006E-2</v>
      </c>
      <c r="Q424" s="262" t="str">
        <f>IF(ISNUMBER('TRV Table 3'!K424),('TRV Table 3'!K424),"--")</f>
        <v>--</v>
      </c>
      <c r="R424" s="263" t="str">
        <f t="shared" si="48"/>
        <v>--</v>
      </c>
      <c r="S424" s="220">
        <f>IF(ISBLANK(ToxData!AY424),"",ToxData!AY424)</f>
        <v>1</v>
      </c>
      <c r="T424" s="220">
        <f>IF(ISBLANK(ToxData!AZ424),"",ToxData!AZ424)</f>
        <v>1</v>
      </c>
      <c r="U424" s="223" t="str">
        <f>IF(ToxData!BQ424="","N","Y")</f>
        <v>N</v>
      </c>
      <c r="V424" s="223">
        <f>ToxData!BV424</f>
        <v>26</v>
      </c>
      <c r="W424" s="223">
        <f>ToxData!BW424</f>
        <v>7.6</v>
      </c>
      <c r="X424" s="223">
        <f>ToxData!BX424</f>
        <v>310</v>
      </c>
      <c r="Y424" s="223">
        <f>ToxData!BY424</f>
        <v>6.7</v>
      </c>
    </row>
    <row r="425" spans="1:25" ht="28.8" hidden="1">
      <c r="A425" t="str">
        <f>IF(ISBLANK(ToxData!B425),"",ToxData!B425)</f>
        <v>37680-73-2</v>
      </c>
      <c r="B425" s="211" t="str">
        <f>IF(ISBLANK(ToxData!C425),"",ToxData!C425)</f>
        <v xml:space="preserve">PCB-101 [2,2',4,5,5'-pentachlorobiphenyl] </v>
      </c>
      <c r="E425" s="218" t="str">
        <f>IF(AND(ISNUMBER(ToxData!$BD425),$U425="N"),ToxData!$BD425/$V425,IF(ISNUMBER(ToxData!$BD425),ToxData!$BD425/ELAFr/$V425,"--"))</f>
        <v>--</v>
      </c>
      <c r="F425" s="209" t="str">
        <f t="shared" si="42"/>
        <v>--</v>
      </c>
      <c r="G425" s="194" t="str">
        <f>IF(ISNUMBER(ToxData!BH425),(ToxData!BH425/$X425),"--")</f>
        <v>--</v>
      </c>
      <c r="H425" s="219" t="str">
        <f t="shared" si="43"/>
        <v>--</v>
      </c>
      <c r="I425" s="209" t="str">
        <f>IF(AND(ISNUMBER(ToxData!$BD425),$U425="N"),ToxData!$BD425*childNRAFc/$W425,IF(ISNUMBER(ToxData!$BD425),ToxData!$BD425*childNRAFc/ELAFnr/$W425,"--"))</f>
        <v>--</v>
      </c>
      <c r="J425" s="209" t="str">
        <f t="shared" si="44"/>
        <v>--</v>
      </c>
      <c r="K425" s="194" t="str">
        <f>IF(ISNUMBER(ToxData!BH425),(ToxData!BH425/$Y425*childNRAFnc),"--")</f>
        <v>--</v>
      </c>
      <c r="L425" s="219" t="str">
        <f t="shared" si="45"/>
        <v>--</v>
      </c>
      <c r="M425" s="209" t="str">
        <f>IF(ISNUMBER(ToxData!$BD425),ToxData!$BD425*workNRAFc/$W425,"--")</f>
        <v>--</v>
      </c>
      <c r="N425" s="209" t="str">
        <f t="shared" si="46"/>
        <v>--</v>
      </c>
      <c r="O425" s="194" t="str">
        <f>IF(ISNUMBER(ToxData!BH425),(ToxData!BH425*workNRAFnc/Y425),"--")</f>
        <v>--</v>
      </c>
      <c r="P425" s="219" t="str">
        <f t="shared" si="47"/>
        <v>--</v>
      </c>
      <c r="Q425" s="262" t="str">
        <f>IF(ISNUMBER('TRV Table 3'!K425),('TRV Table 3'!K425),"--")</f>
        <v>--</v>
      </c>
      <c r="R425" s="263" t="str">
        <f t="shared" si="48"/>
        <v>--</v>
      </c>
      <c r="S425" s="220" t="str">
        <f>IF(ISBLANK(ToxData!AY425),"",ToxData!AY425)</f>
        <v/>
      </c>
      <c r="T425" s="220" t="str">
        <f>IF(ISBLANK(ToxData!AZ425),"",ToxData!AZ425)</f>
        <v/>
      </c>
      <c r="U425" s="223" t="str">
        <f>IF(ToxData!BQ425="","N","Y")</f>
        <v>N</v>
      </c>
      <c r="V425" s="223">
        <f>ToxData!BV425</f>
        <v>0</v>
      </c>
      <c r="W425" s="223">
        <f>ToxData!BW425</f>
        <v>0</v>
      </c>
      <c r="X425" s="223">
        <f>ToxData!BX425</f>
        <v>1</v>
      </c>
      <c r="Y425" s="223">
        <f>ToxData!BY425</f>
        <v>1</v>
      </c>
    </row>
    <row r="426" spans="1:25" ht="28.8">
      <c r="A426" t="str">
        <f>IF(ISBLANK(ToxData!B426),"",ToxData!B426)</f>
        <v>32598-14-4</v>
      </c>
      <c r="B426" s="211" t="str">
        <f>IF(ISBLANK(ToxData!C426),"",ToxData!C426)</f>
        <v>PCB 105 [2,3,3',4,4'-pentachlorobiphenyl]</v>
      </c>
      <c r="C426" s="61" t="s">
        <v>1147</v>
      </c>
      <c r="D426" s="61" t="str">
        <f>IF(ToxData!D426="","--",ToxData!D426)</f>
        <v>HI3</v>
      </c>
      <c r="E426" s="218">
        <f>IF(AND(ISNUMBER(ToxData!$BD426),$U426="N"),ToxData!$BD426/$V426,IF(ISNUMBER(ToxData!$BD426),ToxData!$BD426/ELAFr/$V426,"--"))</f>
        <v>3.3738191632928474E-5</v>
      </c>
      <c r="F426" s="209">
        <f t="shared" si="42"/>
        <v>3.4E-5</v>
      </c>
      <c r="G426" s="194">
        <f>IF(ISNUMBER(ToxData!BH426),(ToxData!BH426/$X426),"--")</f>
        <v>4.193548387096774E-3</v>
      </c>
      <c r="H426" s="219">
        <f t="shared" si="43"/>
        <v>4.1999999999999997E-3</v>
      </c>
      <c r="I426" s="209">
        <f>IF(AND(ISNUMBER(ToxData!$BD426),$U426="N"),ToxData!$BD426*childNRAFc/$W426,IF(ISNUMBER(ToxData!$BD426),ToxData!$BD426*childNRAFc/ELAFnr/$W426,"--"))</f>
        <v>3.0009233610341643E-3</v>
      </c>
      <c r="J426" s="209">
        <f t="shared" si="44"/>
        <v>3.0000000000000001E-3</v>
      </c>
      <c r="K426" s="194">
        <f>IF(ISNUMBER(ToxData!BH426),(ToxData!BH426/$Y426*childNRAFnc),"--")</f>
        <v>0.85373134328358213</v>
      </c>
      <c r="L426" s="219">
        <f t="shared" si="45"/>
        <v>0.85</v>
      </c>
      <c r="M426" s="209">
        <f>IF(ISNUMBER(ToxData!$BD426),ToxData!$BD426*workNRAFc/$W426,"--")</f>
        <v>1.3850415512465372E-3</v>
      </c>
      <c r="N426" s="209">
        <f t="shared" si="46"/>
        <v>1.4E-3</v>
      </c>
      <c r="O426" s="194">
        <f>IF(ISNUMBER(ToxData!BH426),(ToxData!BH426*workNRAFnc/Y426),"--")</f>
        <v>0.85373134328358213</v>
      </c>
      <c r="P426" s="219">
        <f t="shared" si="47"/>
        <v>0.85</v>
      </c>
      <c r="Q426" s="262" t="str">
        <f>IF(ISNUMBER('TRV Table 3'!K426),('TRV Table 3'!K426),"--")</f>
        <v>--</v>
      </c>
      <c r="R426" s="263" t="str">
        <f t="shared" si="48"/>
        <v>--</v>
      </c>
      <c r="S426" s="220">
        <f>IF(ISBLANK(ToxData!AY426),"",ToxData!AY426)</f>
        <v>1</v>
      </c>
      <c r="T426" s="220">
        <f>IF(ISBLANK(ToxData!AZ426),"",ToxData!AZ426)</f>
        <v>1</v>
      </c>
      <c r="U426" s="223" t="str">
        <f>IF(ToxData!BQ426="","N","Y")</f>
        <v>N</v>
      </c>
      <c r="V426" s="223">
        <f>ToxData!BV426</f>
        <v>26</v>
      </c>
      <c r="W426" s="223">
        <f>ToxData!BW426</f>
        <v>7.6</v>
      </c>
      <c r="X426" s="223">
        <f>ToxData!BX426</f>
        <v>310</v>
      </c>
      <c r="Y426" s="223">
        <f>ToxData!BY426</f>
        <v>6.7</v>
      </c>
    </row>
    <row r="427" spans="1:25" ht="28.8">
      <c r="A427" t="str">
        <f>IF(ISBLANK(ToxData!B427),"",ToxData!B427)</f>
        <v>74472-37-0</v>
      </c>
      <c r="B427" s="211" t="str">
        <f>IF(ISBLANK(ToxData!C427),"",ToxData!C427)</f>
        <v>PCB 114 [2,3,4,4',5-pentachlorobiphenyl]</v>
      </c>
      <c r="C427" s="61" t="s">
        <v>1147</v>
      </c>
      <c r="D427" s="61" t="str">
        <f>IF(ToxData!D427="","--",ToxData!D427)</f>
        <v>HI3</v>
      </c>
      <c r="E427" s="218">
        <f>IF(AND(ISNUMBER(ToxData!$BD427),$U427="N"),ToxData!$BD427/$V427,IF(ISNUMBER(ToxData!$BD427),ToxData!$BD427/ELAFr/$V427,"--"))</f>
        <v>3.3738191632928474E-5</v>
      </c>
      <c r="F427" s="209">
        <f t="shared" si="42"/>
        <v>3.4E-5</v>
      </c>
      <c r="G427" s="194">
        <f>IF(ISNUMBER(ToxData!BH427),(ToxData!BH427/$X427),"--")</f>
        <v>4.193548387096774E-3</v>
      </c>
      <c r="H427" s="219">
        <f t="shared" si="43"/>
        <v>4.1999999999999997E-3</v>
      </c>
      <c r="I427" s="209">
        <f>IF(AND(ISNUMBER(ToxData!$BD427),$U427="N"),ToxData!$BD427*childNRAFc/$W427,IF(ISNUMBER(ToxData!$BD427),ToxData!$BD427*childNRAFc/ELAFnr/$W427,"--"))</f>
        <v>3.0009233610341643E-3</v>
      </c>
      <c r="J427" s="209">
        <f t="shared" si="44"/>
        <v>3.0000000000000001E-3</v>
      </c>
      <c r="K427" s="194">
        <f>IF(ISNUMBER(ToxData!BH427),(ToxData!BH427/$Y427*childNRAFnc),"--")</f>
        <v>0.85373134328358213</v>
      </c>
      <c r="L427" s="219">
        <f t="shared" si="45"/>
        <v>0.85</v>
      </c>
      <c r="M427" s="209">
        <f>IF(ISNUMBER(ToxData!$BD427),ToxData!$BD427*workNRAFc/$W427,"--")</f>
        <v>1.3850415512465372E-3</v>
      </c>
      <c r="N427" s="209">
        <f t="shared" si="46"/>
        <v>1.4E-3</v>
      </c>
      <c r="O427" s="194">
        <f>IF(ISNUMBER(ToxData!BH427),(ToxData!BH427*workNRAFnc/Y427),"--")</f>
        <v>0.85373134328358213</v>
      </c>
      <c r="P427" s="219">
        <f t="shared" si="47"/>
        <v>0.85</v>
      </c>
      <c r="Q427" s="262" t="str">
        <f>IF(ISNUMBER('TRV Table 3'!K427),('TRV Table 3'!K427),"--")</f>
        <v>--</v>
      </c>
      <c r="R427" s="263" t="str">
        <f t="shared" si="48"/>
        <v>--</v>
      </c>
      <c r="S427" s="220">
        <f>IF(ISBLANK(ToxData!AY427),"",ToxData!AY427)</f>
        <v>1</v>
      </c>
      <c r="T427" s="220">
        <f>IF(ISBLANK(ToxData!AZ427),"",ToxData!AZ427)</f>
        <v>1</v>
      </c>
      <c r="U427" s="223" t="str">
        <f>IF(ToxData!BQ427="","N","Y")</f>
        <v>N</v>
      </c>
      <c r="V427" s="223">
        <f>ToxData!BV427</f>
        <v>26</v>
      </c>
      <c r="W427" s="223">
        <f>ToxData!BW427</f>
        <v>7.6</v>
      </c>
      <c r="X427" s="223">
        <f>ToxData!BX427</f>
        <v>310</v>
      </c>
      <c r="Y427" s="223">
        <f>ToxData!BY427</f>
        <v>6.7</v>
      </c>
    </row>
    <row r="428" spans="1:25" ht="28.8">
      <c r="A428" t="str">
        <f>IF(ISBLANK(ToxData!B428),"",ToxData!B428)</f>
        <v>31508-00-6</v>
      </c>
      <c r="B428" s="211" t="str">
        <f>IF(ISBLANK(ToxData!C428),"",ToxData!C428)</f>
        <v>PCB 118 [2,3',4,4',5-pentachlorobiphenyl]</v>
      </c>
      <c r="C428" s="61" t="s">
        <v>1147</v>
      </c>
      <c r="D428" s="61" t="str">
        <f>IF(ToxData!D428="","--",ToxData!D428)</f>
        <v>HI3</v>
      </c>
      <c r="E428" s="218">
        <f>IF(AND(ISNUMBER(ToxData!$BD428),$U428="N"),ToxData!$BD428/$V428,IF(ISNUMBER(ToxData!$BD428),ToxData!$BD428/ELAFr/$V428,"--"))</f>
        <v>3.3738191632928474E-5</v>
      </c>
      <c r="F428" s="209">
        <f t="shared" si="42"/>
        <v>3.4E-5</v>
      </c>
      <c r="G428" s="194">
        <f>IF(ISNUMBER(ToxData!BH428),(ToxData!BH428/$X428),"--")</f>
        <v>4.193548387096774E-3</v>
      </c>
      <c r="H428" s="219">
        <f t="shared" si="43"/>
        <v>4.1999999999999997E-3</v>
      </c>
      <c r="I428" s="209">
        <f>IF(AND(ISNUMBER(ToxData!$BD428),$U428="N"),ToxData!$BD428*childNRAFc/$W428,IF(ISNUMBER(ToxData!$BD428),ToxData!$BD428*childNRAFc/ELAFnr/$W428,"--"))</f>
        <v>3.0009233610341643E-3</v>
      </c>
      <c r="J428" s="209">
        <f t="shared" si="44"/>
        <v>3.0000000000000001E-3</v>
      </c>
      <c r="K428" s="194">
        <f>IF(ISNUMBER(ToxData!BH428),(ToxData!BH428/$Y428*childNRAFnc),"--")</f>
        <v>0.85373134328358213</v>
      </c>
      <c r="L428" s="219">
        <f t="shared" si="45"/>
        <v>0.85</v>
      </c>
      <c r="M428" s="209">
        <f>IF(ISNUMBER(ToxData!$BD428),ToxData!$BD428*workNRAFc/$W428,"--")</f>
        <v>1.3850415512465372E-3</v>
      </c>
      <c r="N428" s="209">
        <f t="shared" si="46"/>
        <v>1.4E-3</v>
      </c>
      <c r="O428" s="194">
        <f>IF(ISNUMBER(ToxData!BH428),(ToxData!BH428*workNRAFnc/Y428),"--")</f>
        <v>0.85373134328358213</v>
      </c>
      <c r="P428" s="219">
        <f t="shared" si="47"/>
        <v>0.85</v>
      </c>
      <c r="Q428" s="262" t="str">
        <f>IF(ISNUMBER('TRV Table 3'!K428),('TRV Table 3'!K428),"--")</f>
        <v>--</v>
      </c>
      <c r="R428" s="263" t="str">
        <f t="shared" si="48"/>
        <v>--</v>
      </c>
      <c r="S428" s="220">
        <f>IF(ISBLANK(ToxData!AY428),"",ToxData!AY428)</f>
        <v>1</v>
      </c>
      <c r="T428" s="220">
        <f>IF(ISBLANK(ToxData!AZ428),"",ToxData!AZ428)</f>
        <v>1</v>
      </c>
      <c r="U428" s="223" t="str">
        <f>IF(ToxData!BQ428="","N","Y")</f>
        <v>N</v>
      </c>
      <c r="V428" s="223">
        <f>ToxData!BV428</f>
        <v>26</v>
      </c>
      <c r="W428" s="223">
        <f>ToxData!BW428</f>
        <v>7.6</v>
      </c>
      <c r="X428" s="223">
        <f>ToxData!BX428</f>
        <v>310</v>
      </c>
      <c r="Y428" s="223">
        <f>ToxData!BY428</f>
        <v>6.7</v>
      </c>
    </row>
    <row r="429" spans="1:25" ht="28.8">
      <c r="A429" t="str">
        <f>IF(ISBLANK(ToxData!B429),"",ToxData!B429)</f>
        <v>65510-44-3</v>
      </c>
      <c r="B429" s="211" t="str">
        <f>IF(ISBLANK(ToxData!C429),"",ToxData!C429)</f>
        <v>PCB 123 [2,3',4,4',5'-pentachlorobiphenyl]</v>
      </c>
      <c r="C429" s="61" t="s">
        <v>1147</v>
      </c>
      <c r="D429" s="61" t="str">
        <f>IF(ToxData!D429="","--",ToxData!D429)</f>
        <v>HI3</v>
      </c>
      <c r="E429" s="218">
        <f>IF(AND(ISNUMBER(ToxData!$BD429),$U429="N"),ToxData!$BD429/$V429,IF(ISNUMBER(ToxData!$BD429),ToxData!$BD429/ELAFr/$V429,"--"))</f>
        <v>3.3738191632928474E-5</v>
      </c>
      <c r="F429" s="209">
        <f t="shared" si="42"/>
        <v>3.4E-5</v>
      </c>
      <c r="G429" s="194">
        <f>IF(ISNUMBER(ToxData!BH429),(ToxData!BH429/$X429),"--")</f>
        <v>4.193548387096774E-3</v>
      </c>
      <c r="H429" s="219">
        <f t="shared" si="43"/>
        <v>4.1999999999999997E-3</v>
      </c>
      <c r="I429" s="209">
        <f>IF(AND(ISNUMBER(ToxData!$BD429),$U429="N"),ToxData!$BD429*childNRAFc/$W429,IF(ISNUMBER(ToxData!$BD429),ToxData!$BD429*childNRAFc/ELAFnr/$W429,"--"))</f>
        <v>3.0009233610341643E-3</v>
      </c>
      <c r="J429" s="209">
        <f t="shared" si="44"/>
        <v>3.0000000000000001E-3</v>
      </c>
      <c r="K429" s="194">
        <f>IF(ISNUMBER(ToxData!BH429),(ToxData!BH429/$Y429*childNRAFnc),"--")</f>
        <v>0.85373134328358213</v>
      </c>
      <c r="L429" s="219">
        <f t="shared" si="45"/>
        <v>0.85</v>
      </c>
      <c r="M429" s="209">
        <f>IF(ISNUMBER(ToxData!$BD429),ToxData!$BD429*workNRAFc/$W429,"--")</f>
        <v>1.3850415512465372E-3</v>
      </c>
      <c r="N429" s="209">
        <f t="shared" si="46"/>
        <v>1.4E-3</v>
      </c>
      <c r="O429" s="194">
        <f>IF(ISNUMBER(ToxData!BH429),(ToxData!BH429*workNRAFnc/Y429),"--")</f>
        <v>0.85373134328358213</v>
      </c>
      <c r="P429" s="219">
        <f t="shared" si="47"/>
        <v>0.85</v>
      </c>
      <c r="Q429" s="262" t="str">
        <f>IF(ISNUMBER('TRV Table 3'!K429),('TRV Table 3'!K429),"--")</f>
        <v>--</v>
      </c>
      <c r="R429" s="263" t="str">
        <f t="shared" si="48"/>
        <v>--</v>
      </c>
      <c r="S429" s="220">
        <f>IF(ISBLANK(ToxData!AY429),"",ToxData!AY429)</f>
        <v>1</v>
      </c>
      <c r="T429" s="220">
        <f>IF(ISBLANK(ToxData!AZ429),"",ToxData!AZ429)</f>
        <v>1</v>
      </c>
      <c r="U429" s="223" t="str">
        <f>IF(ToxData!BQ429="","N","Y")</f>
        <v>N</v>
      </c>
      <c r="V429" s="223">
        <f>ToxData!BV429</f>
        <v>26</v>
      </c>
      <c r="W429" s="223">
        <f>ToxData!BW429</f>
        <v>7.6</v>
      </c>
      <c r="X429" s="223">
        <f>ToxData!BX429</f>
        <v>310</v>
      </c>
      <c r="Y429" s="223">
        <f>ToxData!BY429</f>
        <v>6.7</v>
      </c>
    </row>
    <row r="430" spans="1:25" ht="28.8">
      <c r="A430" t="str">
        <f>IF(ISBLANK(ToxData!B430),"",ToxData!B430)</f>
        <v>57465-28-8</v>
      </c>
      <c r="B430" s="211" t="str">
        <f>IF(ISBLANK(ToxData!C430),"",ToxData!C430)</f>
        <v>PCB 126 [3,3',4,4',5-pentachlorobiphenyl]</v>
      </c>
      <c r="C430" s="61" t="s">
        <v>1147</v>
      </c>
      <c r="D430" s="61" t="str">
        <f>IF(ToxData!D430="","--",ToxData!D430)</f>
        <v>HI3</v>
      </c>
      <c r="E430" s="218">
        <f>IF(AND(ISNUMBER(ToxData!$BD430),$U430="N"),ToxData!$BD430/$V430,IF(ISNUMBER(ToxData!$BD430),ToxData!$BD430/ELAFr/$V430,"--"))</f>
        <v>1.0121457489878542E-8</v>
      </c>
      <c r="F430" s="209">
        <f t="shared" si="42"/>
        <v>1E-8</v>
      </c>
      <c r="G430" s="194">
        <f>IF(ISNUMBER(ToxData!BH430),(ToxData!BH430/$X430),"--")</f>
        <v>1.2903225806451614E-6</v>
      </c>
      <c r="H430" s="219">
        <f t="shared" si="43"/>
        <v>1.3E-6</v>
      </c>
      <c r="I430" s="209">
        <f>IF(AND(ISNUMBER(ToxData!$BD430),$U430="N"),ToxData!$BD430*childNRAFc/$W430,IF(ISNUMBER(ToxData!$BD430),ToxData!$BD430*childNRAFc/ELAFnr/$W430,"--"))</f>
        <v>9.0027700831024923E-7</v>
      </c>
      <c r="J430" s="209">
        <f t="shared" si="44"/>
        <v>8.9999999999999996E-7</v>
      </c>
      <c r="K430" s="194">
        <f>IF(ISNUMBER(ToxData!BH430),(ToxData!BH430/$Y430*childNRAFnc),"--")</f>
        <v>2.6268656716417916E-4</v>
      </c>
      <c r="L430" s="219">
        <f t="shared" si="45"/>
        <v>2.5999999999999998E-4</v>
      </c>
      <c r="M430" s="209">
        <f>IF(ISNUMBER(ToxData!$BD430),ToxData!$BD430*workNRAFc/$W430,"--")</f>
        <v>4.1551246537396122E-7</v>
      </c>
      <c r="N430" s="209">
        <f t="shared" si="46"/>
        <v>4.2E-7</v>
      </c>
      <c r="O430" s="194">
        <f>IF(ISNUMBER(ToxData!BH430),(ToxData!BH430*workNRAFnc/Y430),"--")</f>
        <v>2.6268656716417916E-4</v>
      </c>
      <c r="P430" s="219">
        <f t="shared" si="47"/>
        <v>2.5999999999999998E-4</v>
      </c>
      <c r="Q430" s="262" t="str">
        <f>IF(ISNUMBER('TRV Table 3'!K430),('TRV Table 3'!K430),"--")</f>
        <v>--</v>
      </c>
      <c r="R430" s="263" t="str">
        <f t="shared" si="48"/>
        <v>--</v>
      </c>
      <c r="S430" s="220">
        <f>IF(ISBLANK(ToxData!AY430),"",ToxData!AY430)</f>
        <v>1</v>
      </c>
      <c r="T430" s="220">
        <f>IF(ISBLANK(ToxData!AZ430),"",ToxData!AZ430)</f>
        <v>1</v>
      </c>
      <c r="U430" s="223" t="str">
        <f>IF(ToxData!BQ430="","N","Y")</f>
        <v>N</v>
      </c>
      <c r="V430" s="223">
        <f>ToxData!BV430</f>
        <v>26</v>
      </c>
      <c r="W430" s="223">
        <f>ToxData!BW430</f>
        <v>7.6</v>
      </c>
      <c r="X430" s="223">
        <f>ToxData!BX430</f>
        <v>310</v>
      </c>
      <c r="Y430" s="223">
        <f>ToxData!BY430</f>
        <v>6.7</v>
      </c>
    </row>
    <row r="431" spans="1:25" ht="28.8" hidden="1">
      <c r="A431" t="str">
        <f>IF(ISBLANK(ToxData!B431),"",ToxData!B431)</f>
        <v>38380-07-3</v>
      </c>
      <c r="B431" s="211" t="str">
        <f>IF(ISBLANK(ToxData!C431),"",ToxData!C431)</f>
        <v>PCB-128 [2,2',3,3',4,4'-hexachlorobiphenyl]</v>
      </c>
      <c r="E431" s="218" t="str">
        <f>IF(AND(ISNUMBER(ToxData!$BD431),$U431="N"),ToxData!$BD431/$V431,IF(ISNUMBER(ToxData!$BD431),ToxData!$BD431/ELAFr/$V431,"--"))</f>
        <v>--</v>
      </c>
      <c r="F431" s="209" t="str">
        <f t="shared" si="42"/>
        <v>--</v>
      </c>
      <c r="G431" s="194" t="str">
        <f>IF(ISNUMBER(ToxData!BH431),(ToxData!BH431/$X431),"--")</f>
        <v>--</v>
      </c>
      <c r="H431" s="219" t="str">
        <f t="shared" si="43"/>
        <v>--</v>
      </c>
      <c r="I431" s="209" t="str">
        <f>IF(AND(ISNUMBER(ToxData!$BD431),$U431="N"),ToxData!$BD431*childNRAFc/$W431,IF(ISNUMBER(ToxData!$BD431),ToxData!$BD431*childNRAFc/ELAFnr/$W431,"--"))</f>
        <v>--</v>
      </c>
      <c r="J431" s="209" t="str">
        <f t="shared" si="44"/>
        <v>--</v>
      </c>
      <c r="K431" s="194" t="str">
        <f>IF(ISNUMBER(ToxData!BH431),(ToxData!BH431/$Y431*childNRAFnc),"--")</f>
        <v>--</v>
      </c>
      <c r="L431" s="219" t="str">
        <f t="shared" si="45"/>
        <v>--</v>
      </c>
      <c r="M431" s="209" t="str">
        <f>IF(ISNUMBER(ToxData!$BD431),ToxData!$BD431*workNRAFc/$W431,"--")</f>
        <v>--</v>
      </c>
      <c r="N431" s="209" t="str">
        <f t="shared" si="46"/>
        <v>--</v>
      </c>
      <c r="O431" s="194" t="str">
        <f>IF(ISNUMBER(ToxData!BH431),(ToxData!BH431*workNRAFnc/Y431),"--")</f>
        <v>--</v>
      </c>
      <c r="P431" s="219" t="str">
        <f t="shared" si="47"/>
        <v>--</v>
      </c>
      <c r="Q431" s="262" t="str">
        <f>IF(ISNUMBER('TRV Table 3'!K431),('TRV Table 3'!K431),"--")</f>
        <v>--</v>
      </c>
      <c r="R431" s="263" t="str">
        <f t="shared" si="48"/>
        <v>--</v>
      </c>
      <c r="S431" s="220" t="str">
        <f>IF(ISBLANK(ToxData!AY431),"",ToxData!AY431)</f>
        <v/>
      </c>
      <c r="T431" s="220" t="str">
        <f>IF(ISBLANK(ToxData!AZ431),"",ToxData!AZ431)</f>
        <v/>
      </c>
      <c r="U431" s="223" t="str">
        <f>IF(ToxData!BQ431="","N","Y")</f>
        <v>N</v>
      </c>
      <c r="V431" s="223">
        <f>ToxData!BV431</f>
        <v>1</v>
      </c>
      <c r="W431" s="223">
        <f>ToxData!BW431</f>
        <v>1</v>
      </c>
      <c r="X431" s="223">
        <f>ToxData!BX431</f>
        <v>1</v>
      </c>
      <c r="Y431" s="223">
        <f>ToxData!BY431</f>
        <v>1</v>
      </c>
    </row>
    <row r="432" spans="1:25" ht="28.8" hidden="1">
      <c r="A432" t="str">
        <f>IF(ISBLANK(ToxData!B432),"",ToxData!B432)</f>
        <v>35065-28-2</v>
      </c>
      <c r="B432" s="211" t="str">
        <f>IF(ISBLANK(ToxData!C432),"",ToxData!C432)</f>
        <v xml:space="preserve">PCB-138 [2,2',3,4,4',5'-hexachlorobiphenyl] </v>
      </c>
      <c r="E432" s="218" t="str">
        <f>IF(AND(ISNUMBER(ToxData!$BD432),$U432="N"),ToxData!$BD432/$V432,IF(ISNUMBER(ToxData!$BD432),ToxData!$BD432/ELAFr/$V432,"--"))</f>
        <v>--</v>
      </c>
      <c r="F432" s="209" t="str">
        <f t="shared" si="42"/>
        <v>--</v>
      </c>
      <c r="G432" s="194" t="str">
        <f>IF(ISNUMBER(ToxData!BH432),(ToxData!BH432/$X432),"--")</f>
        <v>--</v>
      </c>
      <c r="H432" s="219" t="str">
        <f t="shared" si="43"/>
        <v>--</v>
      </c>
      <c r="I432" s="209" t="str">
        <f>IF(AND(ISNUMBER(ToxData!$BD432),$U432="N"),ToxData!$BD432*childNRAFc/$W432,IF(ISNUMBER(ToxData!$BD432),ToxData!$BD432*childNRAFc/ELAFnr/$W432,"--"))</f>
        <v>--</v>
      </c>
      <c r="J432" s="209" t="str">
        <f t="shared" si="44"/>
        <v>--</v>
      </c>
      <c r="K432" s="194" t="str">
        <f>IF(ISNUMBER(ToxData!BH432),(ToxData!BH432/$Y432*childNRAFnc),"--")</f>
        <v>--</v>
      </c>
      <c r="L432" s="219" t="str">
        <f t="shared" si="45"/>
        <v>--</v>
      </c>
      <c r="M432" s="209" t="str">
        <f>IF(ISNUMBER(ToxData!$BD432),ToxData!$BD432*workNRAFc/$W432,"--")</f>
        <v>--</v>
      </c>
      <c r="N432" s="209" t="str">
        <f t="shared" si="46"/>
        <v>--</v>
      </c>
      <c r="O432" s="194" t="str">
        <f>IF(ISNUMBER(ToxData!BH432),(ToxData!BH432*workNRAFnc/Y432),"--")</f>
        <v>--</v>
      </c>
      <c r="P432" s="219" t="str">
        <f t="shared" si="47"/>
        <v>--</v>
      </c>
      <c r="Q432" s="262" t="str">
        <f>IF(ISNUMBER('TRV Table 3'!K432),('TRV Table 3'!K432),"--")</f>
        <v>--</v>
      </c>
      <c r="R432" s="263" t="str">
        <f t="shared" si="48"/>
        <v>--</v>
      </c>
      <c r="S432" s="220" t="str">
        <f>IF(ISBLANK(ToxData!AY432),"",ToxData!AY432)</f>
        <v/>
      </c>
      <c r="T432" s="220" t="str">
        <f>IF(ISBLANK(ToxData!AZ432),"",ToxData!AZ432)</f>
        <v/>
      </c>
      <c r="U432" s="223" t="str">
        <f>IF(ToxData!BQ432="","N","Y")</f>
        <v>N</v>
      </c>
      <c r="V432" s="223">
        <f>ToxData!BV432</f>
        <v>1</v>
      </c>
      <c r="W432" s="223">
        <f>ToxData!BW432</f>
        <v>1</v>
      </c>
      <c r="X432" s="223">
        <f>ToxData!BX432</f>
        <v>1</v>
      </c>
      <c r="Y432" s="223">
        <f>ToxData!BY432</f>
        <v>1</v>
      </c>
    </row>
    <row r="433" spans="1:25" ht="28.8" hidden="1">
      <c r="A433" t="str">
        <f>IF(ISBLANK(ToxData!B433),"",ToxData!B433)</f>
        <v>35065-27-1</v>
      </c>
      <c r="B433" s="211" t="str">
        <f>IF(ISBLANK(ToxData!C433),"",ToxData!C433)</f>
        <v xml:space="preserve">PCB-153 [2,2',4,4',5,5'-hexachlorobiphenyl] </v>
      </c>
      <c r="E433" s="218" t="str">
        <f>IF(AND(ISNUMBER(ToxData!$BD433),$U433="N"),ToxData!$BD433/$V433,IF(ISNUMBER(ToxData!$BD433),ToxData!$BD433/ELAFr/$V433,"--"))</f>
        <v>--</v>
      </c>
      <c r="F433" s="209" t="str">
        <f t="shared" si="42"/>
        <v>--</v>
      </c>
      <c r="G433" s="194" t="str">
        <f>IF(ISNUMBER(ToxData!BH433),(ToxData!BH433/$X433),"--")</f>
        <v>--</v>
      </c>
      <c r="H433" s="219" t="str">
        <f t="shared" si="43"/>
        <v>--</v>
      </c>
      <c r="I433" s="209" t="str">
        <f>IF(AND(ISNUMBER(ToxData!$BD433),$U433="N"),ToxData!$BD433*childNRAFc/$W433,IF(ISNUMBER(ToxData!$BD433),ToxData!$BD433*childNRAFc/ELAFnr/$W433,"--"))</f>
        <v>--</v>
      </c>
      <c r="J433" s="209" t="str">
        <f t="shared" si="44"/>
        <v>--</v>
      </c>
      <c r="K433" s="194" t="str">
        <f>IF(ISNUMBER(ToxData!BH433),(ToxData!BH433/$Y433*childNRAFnc),"--")</f>
        <v>--</v>
      </c>
      <c r="L433" s="219" t="str">
        <f t="shared" si="45"/>
        <v>--</v>
      </c>
      <c r="M433" s="209" t="str">
        <f>IF(ISNUMBER(ToxData!$BD433),ToxData!$BD433*workNRAFc/$W433,"--")</f>
        <v>--</v>
      </c>
      <c r="N433" s="209" t="str">
        <f t="shared" si="46"/>
        <v>--</v>
      </c>
      <c r="O433" s="194" t="str">
        <f>IF(ISNUMBER(ToxData!BH433),(ToxData!BH433*workNRAFnc/Y433),"--")</f>
        <v>--</v>
      </c>
      <c r="P433" s="219" t="str">
        <f t="shared" si="47"/>
        <v>--</v>
      </c>
      <c r="Q433" s="262" t="str">
        <f>IF(ISNUMBER('TRV Table 3'!K433),('TRV Table 3'!K433),"--")</f>
        <v>--</v>
      </c>
      <c r="R433" s="263" t="str">
        <f t="shared" si="48"/>
        <v>--</v>
      </c>
      <c r="S433" s="220" t="str">
        <f>IF(ISBLANK(ToxData!AY433),"",ToxData!AY433)</f>
        <v/>
      </c>
      <c r="T433" s="220" t="str">
        <f>IF(ISBLANK(ToxData!AZ433),"",ToxData!AZ433)</f>
        <v/>
      </c>
      <c r="U433" s="223" t="str">
        <f>IF(ToxData!BQ433="","N","Y")</f>
        <v>N</v>
      </c>
      <c r="V433" s="223">
        <f>ToxData!BV433</f>
        <v>1</v>
      </c>
      <c r="W433" s="223">
        <f>ToxData!BW433</f>
        <v>1</v>
      </c>
      <c r="X433" s="223">
        <f>ToxData!BX433</f>
        <v>1</v>
      </c>
      <c r="Y433" s="223">
        <f>ToxData!BY433</f>
        <v>1</v>
      </c>
    </row>
    <row r="434" spans="1:25" ht="28.8">
      <c r="A434" t="str">
        <f>IF(ISBLANK(ToxData!B434),"",ToxData!B434)</f>
        <v>38380-08-4</v>
      </c>
      <c r="B434" s="211" t="str">
        <f>IF(ISBLANK(ToxData!C434),"",ToxData!C434)</f>
        <v>PCB 156 [2,3,3',4,4',5-hexachlorobiphenyl]</v>
      </c>
      <c r="C434" s="61" t="s">
        <v>1147</v>
      </c>
      <c r="D434" s="61" t="str">
        <f>IF(ToxData!D434="","--",ToxData!D434)</f>
        <v>HI3</v>
      </c>
      <c r="E434" s="218">
        <f>IF(AND(ISNUMBER(ToxData!$BD434),$U434="N"),ToxData!$BD434/$V434,IF(ISNUMBER(ToxData!$BD434),ToxData!$BD434/ELAFr/$V434,"--"))</f>
        <v>3.3738191632928474E-5</v>
      </c>
      <c r="F434" s="209">
        <f t="shared" si="42"/>
        <v>3.4E-5</v>
      </c>
      <c r="G434" s="194">
        <f>IF(ISNUMBER(ToxData!BH434),(ToxData!BH434/$X434),"--")</f>
        <v>4.193548387096774E-3</v>
      </c>
      <c r="H434" s="219">
        <f t="shared" si="43"/>
        <v>4.1999999999999997E-3</v>
      </c>
      <c r="I434" s="209">
        <f>IF(AND(ISNUMBER(ToxData!$BD434),$U434="N"),ToxData!$BD434*childNRAFc/$W434,IF(ISNUMBER(ToxData!$BD434),ToxData!$BD434*childNRAFc/ELAFnr/$W434,"--"))</f>
        <v>3.0009233610341643E-3</v>
      </c>
      <c r="J434" s="209">
        <f t="shared" si="44"/>
        <v>3.0000000000000001E-3</v>
      </c>
      <c r="K434" s="194">
        <f>IF(ISNUMBER(ToxData!BH434),(ToxData!BH434/$Y434*childNRAFnc),"--")</f>
        <v>0.85373134328358213</v>
      </c>
      <c r="L434" s="219">
        <f t="shared" si="45"/>
        <v>0.85</v>
      </c>
      <c r="M434" s="209">
        <f>IF(ISNUMBER(ToxData!$BD434),ToxData!$BD434*workNRAFc/$W434,"--")</f>
        <v>1.3850415512465372E-3</v>
      </c>
      <c r="N434" s="209">
        <f t="shared" si="46"/>
        <v>1.4E-3</v>
      </c>
      <c r="O434" s="194">
        <f>IF(ISNUMBER(ToxData!BH434),(ToxData!BH434*workNRAFnc/Y434),"--")</f>
        <v>0.85373134328358213</v>
      </c>
      <c r="P434" s="219">
        <f t="shared" si="47"/>
        <v>0.85</v>
      </c>
      <c r="Q434" s="262" t="str">
        <f>IF(ISNUMBER('TRV Table 3'!K434),('TRV Table 3'!K434),"--")</f>
        <v>--</v>
      </c>
      <c r="R434" s="263" t="str">
        <f t="shared" si="48"/>
        <v>--</v>
      </c>
      <c r="S434" s="220">
        <f>IF(ISBLANK(ToxData!AY434),"",ToxData!AY434)</f>
        <v>1</v>
      </c>
      <c r="T434" s="220">
        <f>IF(ISBLANK(ToxData!AZ434),"",ToxData!AZ434)</f>
        <v>1</v>
      </c>
      <c r="U434" s="223" t="str">
        <f>IF(ToxData!BQ434="","N","Y")</f>
        <v>N</v>
      </c>
      <c r="V434" s="223">
        <f>ToxData!BV434</f>
        <v>26</v>
      </c>
      <c r="W434" s="223">
        <f>ToxData!BW434</f>
        <v>7.6</v>
      </c>
      <c r="X434" s="223">
        <f>ToxData!BX434</f>
        <v>310</v>
      </c>
      <c r="Y434" s="223">
        <f>ToxData!BY434</f>
        <v>6.7</v>
      </c>
    </row>
    <row r="435" spans="1:25" ht="28.8">
      <c r="A435" t="str">
        <f>IF(ISBLANK(ToxData!B435),"",ToxData!B435)</f>
        <v>69782-90-7</v>
      </c>
      <c r="B435" s="211" t="str">
        <f>IF(ISBLANK(ToxData!C435),"",ToxData!C435)</f>
        <v>PCB 157 [2,3,3',4,4',5'-hexachlorobiphenyl]</v>
      </c>
      <c r="C435" s="61" t="s">
        <v>1147</v>
      </c>
      <c r="D435" s="61" t="str">
        <f>IF(ToxData!D435="","--",ToxData!D435)</f>
        <v>HI3</v>
      </c>
      <c r="E435" s="218">
        <f>IF(AND(ISNUMBER(ToxData!$BD435),$U435="N"),ToxData!$BD435/$V435,IF(ISNUMBER(ToxData!$BD435),ToxData!$BD435/ELAFr/$V435,"--"))</f>
        <v>3.3738191632928474E-5</v>
      </c>
      <c r="F435" s="209">
        <f t="shared" si="42"/>
        <v>3.4E-5</v>
      </c>
      <c r="G435" s="194">
        <f>IF(ISNUMBER(ToxData!BH435),(ToxData!BH435/$X435),"--")</f>
        <v>4.193548387096774E-3</v>
      </c>
      <c r="H435" s="219">
        <f t="shared" si="43"/>
        <v>4.1999999999999997E-3</v>
      </c>
      <c r="I435" s="209">
        <f>IF(AND(ISNUMBER(ToxData!$BD435),$U435="N"),ToxData!$BD435*childNRAFc/$W435,IF(ISNUMBER(ToxData!$BD435),ToxData!$BD435*childNRAFc/ELAFnr/$W435,"--"))</f>
        <v>3.0009233610341643E-3</v>
      </c>
      <c r="J435" s="209">
        <f t="shared" si="44"/>
        <v>3.0000000000000001E-3</v>
      </c>
      <c r="K435" s="194">
        <f>IF(ISNUMBER(ToxData!BH435),(ToxData!BH435/$Y435*childNRAFnc),"--")</f>
        <v>0.85373134328358213</v>
      </c>
      <c r="L435" s="219">
        <f t="shared" si="45"/>
        <v>0.85</v>
      </c>
      <c r="M435" s="209">
        <f>IF(ISNUMBER(ToxData!$BD435),ToxData!$BD435*workNRAFc/$W435,"--")</f>
        <v>1.3850415512465372E-3</v>
      </c>
      <c r="N435" s="209">
        <f t="shared" si="46"/>
        <v>1.4E-3</v>
      </c>
      <c r="O435" s="194">
        <f>IF(ISNUMBER(ToxData!BH435),(ToxData!BH435*workNRAFnc/Y435),"--")</f>
        <v>0.85373134328358213</v>
      </c>
      <c r="P435" s="219">
        <f t="shared" si="47"/>
        <v>0.85</v>
      </c>
      <c r="Q435" s="262" t="str">
        <f>IF(ISNUMBER('TRV Table 3'!K435),('TRV Table 3'!K435),"--")</f>
        <v>--</v>
      </c>
      <c r="R435" s="263" t="str">
        <f t="shared" si="48"/>
        <v>--</v>
      </c>
      <c r="S435" s="220">
        <f>IF(ISBLANK(ToxData!AY435),"",ToxData!AY435)</f>
        <v>1</v>
      </c>
      <c r="T435" s="220">
        <f>IF(ISBLANK(ToxData!AZ435),"",ToxData!AZ435)</f>
        <v>1</v>
      </c>
      <c r="U435" s="223" t="str">
        <f>IF(ToxData!BQ435="","N","Y")</f>
        <v>N</v>
      </c>
      <c r="V435" s="223">
        <f>ToxData!BV435</f>
        <v>26</v>
      </c>
      <c r="W435" s="223">
        <f>ToxData!BW435</f>
        <v>7.6</v>
      </c>
      <c r="X435" s="223">
        <f>ToxData!BX435</f>
        <v>310</v>
      </c>
      <c r="Y435" s="223">
        <f>ToxData!BY435</f>
        <v>6.7</v>
      </c>
    </row>
    <row r="436" spans="1:25" ht="28.8">
      <c r="A436" t="str">
        <f>IF(ISBLANK(ToxData!B436),"",ToxData!B436)</f>
        <v>52663-72-6</v>
      </c>
      <c r="B436" s="211" t="str">
        <f>IF(ISBLANK(ToxData!C436),"",ToxData!C436)</f>
        <v>PCB 167 [2,3',4,4',5,5'-hexachlorobiphenyl]</v>
      </c>
      <c r="C436" s="61" t="s">
        <v>1147</v>
      </c>
      <c r="D436" s="61" t="str">
        <f>IF(ToxData!D436="","--",ToxData!D436)</f>
        <v>HI3</v>
      </c>
      <c r="E436" s="218">
        <f>IF(AND(ISNUMBER(ToxData!$BD436),$U436="N"),ToxData!$BD436/$V436,IF(ISNUMBER(ToxData!$BD436),ToxData!$BD436/ELAFr/$V436,"--"))</f>
        <v>3.3738191632928474E-5</v>
      </c>
      <c r="F436" s="209">
        <f t="shared" si="42"/>
        <v>3.4E-5</v>
      </c>
      <c r="G436" s="194">
        <f>IF(ISNUMBER(ToxData!BH436),(ToxData!BH436/$X436),"--")</f>
        <v>4.193548387096774E-3</v>
      </c>
      <c r="H436" s="219">
        <f t="shared" si="43"/>
        <v>4.1999999999999997E-3</v>
      </c>
      <c r="I436" s="209">
        <f>IF(AND(ISNUMBER(ToxData!$BD436),$U436="N"),ToxData!$BD436*childNRAFc/$W436,IF(ISNUMBER(ToxData!$BD436),ToxData!$BD436*childNRAFc/ELAFnr/$W436,"--"))</f>
        <v>3.0009233610341643E-3</v>
      </c>
      <c r="J436" s="209">
        <f t="shared" si="44"/>
        <v>3.0000000000000001E-3</v>
      </c>
      <c r="K436" s="194">
        <f>IF(ISNUMBER(ToxData!BH436),(ToxData!BH436/$Y436*childNRAFnc),"--")</f>
        <v>0.85373134328358213</v>
      </c>
      <c r="L436" s="219">
        <f t="shared" si="45"/>
        <v>0.85</v>
      </c>
      <c r="M436" s="209">
        <f>IF(ISNUMBER(ToxData!$BD436),ToxData!$BD436*workNRAFc/$W436,"--")</f>
        <v>1.3850415512465372E-3</v>
      </c>
      <c r="N436" s="209">
        <f t="shared" si="46"/>
        <v>1.4E-3</v>
      </c>
      <c r="O436" s="194">
        <f>IF(ISNUMBER(ToxData!BH436),(ToxData!BH436*workNRAFnc/Y436),"--")</f>
        <v>0.85373134328358213</v>
      </c>
      <c r="P436" s="219">
        <f t="shared" si="47"/>
        <v>0.85</v>
      </c>
      <c r="Q436" s="262" t="str">
        <f>IF(ISNUMBER('TRV Table 3'!K436),('TRV Table 3'!K436),"--")</f>
        <v>--</v>
      </c>
      <c r="R436" s="263" t="str">
        <f t="shared" si="48"/>
        <v>--</v>
      </c>
      <c r="S436" s="220">
        <f>IF(ISBLANK(ToxData!AY436),"",ToxData!AY436)</f>
        <v>1</v>
      </c>
      <c r="T436" s="220">
        <f>IF(ISBLANK(ToxData!AZ436),"",ToxData!AZ436)</f>
        <v>1</v>
      </c>
      <c r="U436" s="223" t="str">
        <f>IF(ToxData!BQ436="","N","Y")</f>
        <v>N</v>
      </c>
      <c r="V436" s="223">
        <f>ToxData!BV436</f>
        <v>26</v>
      </c>
      <c r="W436" s="223">
        <f>ToxData!BW436</f>
        <v>7.6</v>
      </c>
      <c r="X436" s="223">
        <f>ToxData!BX436</f>
        <v>310</v>
      </c>
      <c r="Y436" s="223">
        <f>ToxData!BY436</f>
        <v>6.7</v>
      </c>
    </row>
    <row r="437" spans="1:25" ht="28.8">
      <c r="A437" t="str">
        <f>IF(ISBLANK(ToxData!B437),"",ToxData!B437)</f>
        <v>32774-16-6</v>
      </c>
      <c r="B437" s="211" t="str">
        <f>IF(ISBLANK(ToxData!C437),"",ToxData!C437)</f>
        <v>PCB 169 [3,3',4,4',5,5'-hexachlorobiphenyl]</v>
      </c>
      <c r="C437" s="61" t="s">
        <v>1147</v>
      </c>
      <c r="D437" s="61" t="str">
        <f>IF(ToxData!D437="","--",ToxData!D437)</f>
        <v>HI3</v>
      </c>
      <c r="E437" s="218">
        <f>IF(AND(ISNUMBER(ToxData!$BD437),$U437="N"),ToxData!$BD437/$V437,IF(ISNUMBER(ToxData!$BD437),ToxData!$BD437/ELAFr/$V437,"--"))</f>
        <v>3.3738191632928474E-8</v>
      </c>
      <c r="F437" s="209">
        <f t="shared" si="42"/>
        <v>3.4E-8</v>
      </c>
      <c r="G437" s="194">
        <f>IF(ISNUMBER(ToxData!BH437),(ToxData!BH437/$X437),"--")</f>
        <v>4.1935483870967744E-6</v>
      </c>
      <c r="H437" s="219">
        <f t="shared" si="43"/>
        <v>4.1999999999999996E-6</v>
      </c>
      <c r="I437" s="209">
        <f>IF(AND(ISNUMBER(ToxData!$BD437),$U437="N"),ToxData!$BD437*childNRAFc/$W437,IF(ISNUMBER(ToxData!$BD437),ToxData!$BD437*childNRAFc/ELAFnr/$W437,"--"))</f>
        <v>3.0009233610341641E-6</v>
      </c>
      <c r="J437" s="209">
        <f t="shared" si="44"/>
        <v>3.0000000000000001E-6</v>
      </c>
      <c r="K437" s="194">
        <f>IF(ISNUMBER(ToxData!BH437),(ToxData!BH437/$Y437*childNRAFnc),"--")</f>
        <v>8.5373134328358216E-4</v>
      </c>
      <c r="L437" s="219">
        <f t="shared" si="45"/>
        <v>8.4999999999999995E-4</v>
      </c>
      <c r="M437" s="209">
        <f>IF(ISNUMBER(ToxData!$BD437),ToxData!$BD437*workNRAFc/$W437,"--")</f>
        <v>1.3850415512465373E-6</v>
      </c>
      <c r="N437" s="209">
        <f t="shared" si="46"/>
        <v>1.3999999999999999E-6</v>
      </c>
      <c r="O437" s="194">
        <f>IF(ISNUMBER(ToxData!BH437),(ToxData!BH437*workNRAFnc/Y437),"--")</f>
        <v>8.5373134328358216E-4</v>
      </c>
      <c r="P437" s="219">
        <f t="shared" si="47"/>
        <v>8.4999999999999995E-4</v>
      </c>
      <c r="Q437" s="262" t="str">
        <f>IF(ISNUMBER('TRV Table 3'!K437),('TRV Table 3'!K437),"--")</f>
        <v>--</v>
      </c>
      <c r="R437" s="263" t="str">
        <f t="shared" si="48"/>
        <v>--</v>
      </c>
      <c r="S437" s="220">
        <f>IF(ISBLANK(ToxData!AY437),"",ToxData!AY437)</f>
        <v>1</v>
      </c>
      <c r="T437" s="220">
        <f>IF(ISBLANK(ToxData!AZ437),"",ToxData!AZ437)</f>
        <v>1</v>
      </c>
      <c r="U437" s="223" t="str">
        <f>IF(ToxData!BQ437="","N","Y")</f>
        <v>N</v>
      </c>
      <c r="V437" s="223">
        <f>ToxData!BV437</f>
        <v>26</v>
      </c>
      <c r="W437" s="223">
        <f>ToxData!BW437</f>
        <v>7.6</v>
      </c>
      <c r="X437" s="223">
        <f>ToxData!BX437</f>
        <v>310</v>
      </c>
      <c r="Y437" s="223">
        <f>ToxData!BY437</f>
        <v>6.7</v>
      </c>
    </row>
    <row r="438" spans="1:25" ht="28.8" hidden="1">
      <c r="A438" t="str">
        <f>IF(ISBLANK(ToxData!B438),"",ToxData!B438)</f>
        <v>35065-30-6</v>
      </c>
      <c r="B438" s="211" t="str">
        <f>IF(ISBLANK(ToxData!C438),"",ToxData!C438)</f>
        <v>PCB-170 [2,2',3,3',4,4',5-heptachlorobiphenyl]</v>
      </c>
      <c r="E438" s="218" t="str">
        <f>IF(AND(ISNUMBER(ToxData!$BD438),$U438="N"),ToxData!$BD438/$V438,IF(ISNUMBER(ToxData!$BD438),ToxData!$BD438/ELAFr/$V438,"--"))</f>
        <v>--</v>
      </c>
      <c r="F438" s="209" t="str">
        <f t="shared" si="42"/>
        <v>--</v>
      </c>
      <c r="G438" s="194" t="str">
        <f>IF(ISNUMBER(ToxData!BH438),(ToxData!BH438/$X438),"--")</f>
        <v>--</v>
      </c>
      <c r="H438" s="219" t="str">
        <f t="shared" si="43"/>
        <v>--</v>
      </c>
      <c r="I438" s="209" t="str">
        <f>IF(AND(ISNUMBER(ToxData!$BD438),$U438="N"),ToxData!$BD438*childNRAFc/$W438,IF(ISNUMBER(ToxData!$BD438),ToxData!$BD438*childNRAFc/ELAFnr/$W438,"--"))</f>
        <v>--</v>
      </c>
      <c r="J438" s="209" t="str">
        <f t="shared" si="44"/>
        <v>--</v>
      </c>
      <c r="K438" s="194" t="str">
        <f>IF(ISNUMBER(ToxData!BH438),(ToxData!BH438/$Y438*childNRAFnc),"--")</f>
        <v>--</v>
      </c>
      <c r="L438" s="219" t="str">
        <f t="shared" si="45"/>
        <v>--</v>
      </c>
      <c r="M438" s="209" t="str">
        <f>IF(ISNUMBER(ToxData!$BD438),ToxData!$BD438*workNRAFc/$W438,"--")</f>
        <v>--</v>
      </c>
      <c r="N438" s="209" t="str">
        <f t="shared" si="46"/>
        <v>--</v>
      </c>
      <c r="O438" s="194" t="str">
        <f>IF(ISNUMBER(ToxData!BH438),(ToxData!BH438*workNRAFnc/Y438),"--")</f>
        <v>--</v>
      </c>
      <c r="P438" s="219" t="str">
        <f t="shared" si="47"/>
        <v>--</v>
      </c>
      <c r="Q438" s="262" t="str">
        <f>IF(ISNUMBER('TRV Table 3'!K438),('TRV Table 3'!K438),"--")</f>
        <v>--</v>
      </c>
      <c r="R438" s="263" t="str">
        <f t="shared" si="48"/>
        <v>--</v>
      </c>
      <c r="S438" s="220" t="str">
        <f>IF(ISBLANK(ToxData!AY438),"",ToxData!AY438)</f>
        <v/>
      </c>
      <c r="T438" s="220" t="str">
        <f>IF(ISBLANK(ToxData!AZ438),"",ToxData!AZ438)</f>
        <v/>
      </c>
      <c r="U438" s="223" t="str">
        <f>IF(ToxData!BQ438="","N","Y")</f>
        <v>N</v>
      </c>
      <c r="V438" s="223">
        <f>ToxData!BV438</f>
        <v>1</v>
      </c>
      <c r="W438" s="223">
        <f>ToxData!BW438</f>
        <v>1</v>
      </c>
      <c r="X438" s="223">
        <f>ToxData!BX438</f>
        <v>1</v>
      </c>
      <c r="Y438" s="223">
        <f>ToxData!BY438</f>
        <v>1</v>
      </c>
    </row>
    <row r="439" spans="1:25" ht="28.8" hidden="1">
      <c r="A439" t="str">
        <f>IF(ISBLANK(ToxData!B439),"",ToxData!B439)</f>
        <v>35065-29-3</v>
      </c>
      <c r="B439" s="211" t="str">
        <f>IF(ISBLANK(ToxData!C439),"",ToxData!C439)</f>
        <v xml:space="preserve">PCB-180 [2,2',3,4,4',5,5'-heptachlorobiphenyl] </v>
      </c>
      <c r="E439" s="218" t="str">
        <f>IF(AND(ISNUMBER(ToxData!$BD439),$U439="N"),ToxData!$BD439/$V439,IF(ISNUMBER(ToxData!$BD439),ToxData!$BD439/ELAFr/$V439,"--"))</f>
        <v>--</v>
      </c>
      <c r="F439" s="209" t="str">
        <f t="shared" si="42"/>
        <v>--</v>
      </c>
      <c r="G439" s="194" t="str">
        <f>IF(ISNUMBER(ToxData!BH439),(ToxData!BH439/$X439),"--")</f>
        <v>--</v>
      </c>
      <c r="H439" s="219" t="str">
        <f t="shared" si="43"/>
        <v>--</v>
      </c>
      <c r="I439" s="209" t="str">
        <f>IF(AND(ISNUMBER(ToxData!$BD439),$U439="N"),ToxData!$BD439*childNRAFc/$W439,IF(ISNUMBER(ToxData!$BD439),ToxData!$BD439*childNRAFc/ELAFnr/$W439,"--"))</f>
        <v>--</v>
      </c>
      <c r="J439" s="209" t="str">
        <f t="shared" si="44"/>
        <v>--</v>
      </c>
      <c r="K439" s="194" t="str">
        <f>IF(ISNUMBER(ToxData!BH439),(ToxData!BH439/$Y439*childNRAFnc),"--")</f>
        <v>--</v>
      </c>
      <c r="L439" s="219" t="str">
        <f t="shared" si="45"/>
        <v>--</v>
      </c>
      <c r="M439" s="209" t="str">
        <f>IF(ISNUMBER(ToxData!$BD439),ToxData!$BD439*workNRAFc/$W439,"--")</f>
        <v>--</v>
      </c>
      <c r="N439" s="209" t="str">
        <f t="shared" si="46"/>
        <v>--</v>
      </c>
      <c r="O439" s="194" t="str">
        <f>IF(ISNUMBER(ToxData!BH439),(ToxData!BH439*workNRAFnc/Y439),"--")</f>
        <v>--</v>
      </c>
      <c r="P439" s="219" t="str">
        <f t="shared" si="47"/>
        <v>--</v>
      </c>
      <c r="Q439" s="262" t="str">
        <f>IF(ISNUMBER('TRV Table 3'!K439),('TRV Table 3'!K439),"--")</f>
        <v>--</v>
      </c>
      <c r="R439" s="263" t="str">
        <f t="shared" si="48"/>
        <v>--</v>
      </c>
      <c r="S439" s="220" t="str">
        <f>IF(ISBLANK(ToxData!AY439),"",ToxData!AY439)</f>
        <v/>
      </c>
      <c r="T439" s="220" t="str">
        <f>IF(ISBLANK(ToxData!AZ439),"",ToxData!AZ439)</f>
        <v/>
      </c>
      <c r="U439" s="223" t="str">
        <f>IF(ToxData!BQ439="","N","Y")</f>
        <v>N</v>
      </c>
      <c r="V439" s="223">
        <f>ToxData!BV439</f>
        <v>1</v>
      </c>
      <c r="W439" s="223">
        <f>ToxData!BW439</f>
        <v>1</v>
      </c>
      <c r="X439" s="223">
        <f>ToxData!BX439</f>
        <v>1</v>
      </c>
      <c r="Y439" s="223">
        <f>ToxData!BY439</f>
        <v>1</v>
      </c>
    </row>
    <row r="440" spans="1:25" ht="28.8" hidden="1">
      <c r="A440" t="str">
        <f>IF(ISBLANK(ToxData!B440),"",ToxData!B440)</f>
        <v>52663-68-0</v>
      </c>
      <c r="B440" s="211" t="str">
        <f>IF(ISBLANK(ToxData!C440),"",ToxData!C440)</f>
        <v>PCB-187 [2,2',3,4',5,5',6-heptachlorobiphenyl]</v>
      </c>
      <c r="E440" s="218" t="str">
        <f>IF(AND(ISNUMBER(ToxData!$BD440),$U440="N"),ToxData!$BD440/$V440,IF(ISNUMBER(ToxData!$BD440),ToxData!$BD440/ELAFr/$V440,"--"))</f>
        <v>--</v>
      </c>
      <c r="F440" s="209" t="str">
        <f t="shared" si="42"/>
        <v>--</v>
      </c>
      <c r="G440" s="194" t="str">
        <f>IF(ISNUMBER(ToxData!BH440),(ToxData!BH440/$X440),"--")</f>
        <v>--</v>
      </c>
      <c r="H440" s="219" t="str">
        <f t="shared" si="43"/>
        <v>--</v>
      </c>
      <c r="I440" s="209" t="str">
        <f>IF(AND(ISNUMBER(ToxData!$BD440),$U440="N"),ToxData!$BD440*childNRAFc/$W440,IF(ISNUMBER(ToxData!$BD440),ToxData!$BD440*childNRAFc/ELAFnr/$W440,"--"))</f>
        <v>--</v>
      </c>
      <c r="J440" s="209" t="str">
        <f t="shared" si="44"/>
        <v>--</v>
      </c>
      <c r="K440" s="194" t="str">
        <f>IF(ISNUMBER(ToxData!BH440),(ToxData!BH440/$Y440*childNRAFnc),"--")</f>
        <v>--</v>
      </c>
      <c r="L440" s="219" t="str">
        <f t="shared" si="45"/>
        <v>--</v>
      </c>
      <c r="M440" s="209" t="str">
        <f>IF(ISNUMBER(ToxData!$BD440),ToxData!$BD440*workNRAFc/$W440,"--")</f>
        <v>--</v>
      </c>
      <c r="N440" s="209" t="str">
        <f t="shared" si="46"/>
        <v>--</v>
      </c>
      <c r="O440" s="194" t="str">
        <f>IF(ISNUMBER(ToxData!BH440),(ToxData!BH440*workNRAFnc/Y440),"--")</f>
        <v>--</v>
      </c>
      <c r="P440" s="219" t="str">
        <f t="shared" si="47"/>
        <v>--</v>
      </c>
      <c r="Q440" s="262" t="str">
        <f>IF(ISNUMBER('TRV Table 3'!K440),('TRV Table 3'!K440),"--")</f>
        <v>--</v>
      </c>
      <c r="R440" s="263" t="str">
        <f t="shared" si="48"/>
        <v>--</v>
      </c>
      <c r="S440" s="220" t="str">
        <f>IF(ISBLANK(ToxData!AY440),"",ToxData!AY440)</f>
        <v/>
      </c>
      <c r="T440" s="220" t="str">
        <f>IF(ISBLANK(ToxData!AZ440),"",ToxData!AZ440)</f>
        <v/>
      </c>
      <c r="U440" s="223" t="str">
        <f>IF(ToxData!BQ440="","N","Y")</f>
        <v>N</v>
      </c>
      <c r="V440" s="223">
        <f>ToxData!BV440</f>
        <v>1</v>
      </c>
      <c r="W440" s="223">
        <f>ToxData!BW440</f>
        <v>1</v>
      </c>
      <c r="X440" s="223">
        <f>ToxData!BX440</f>
        <v>1</v>
      </c>
      <c r="Y440" s="223">
        <f>ToxData!BY440</f>
        <v>1</v>
      </c>
    </row>
    <row r="441" spans="1:25" ht="28.8">
      <c r="A441" t="str">
        <f>IF(ISBLANK(ToxData!B441),"",ToxData!B441)</f>
        <v>39635-31-9</v>
      </c>
      <c r="B441" s="48" t="str">
        <f>IF(ISBLANK(ToxData!C441),"",ToxData!C441)</f>
        <v>PCB 189 [2,3,3',4,4',5,5'-heptachlorobiphenyl]</v>
      </c>
      <c r="C441" s="61" t="s">
        <v>1147</v>
      </c>
      <c r="D441" s="61" t="str">
        <f>IF(ToxData!D441="","--",ToxData!D441)</f>
        <v>HI3</v>
      </c>
      <c r="E441" s="218">
        <f>IF(AND(ISNUMBER(ToxData!$BD441),$U441="N"),ToxData!$BD441/$V441,IF(ISNUMBER(ToxData!$BD441),ToxData!$BD441/ELAFr/$V441,"--"))</f>
        <v>3.3738191632928474E-5</v>
      </c>
      <c r="F441" s="209">
        <f t="shared" si="42"/>
        <v>3.4E-5</v>
      </c>
      <c r="G441" s="194">
        <f>IF(ISNUMBER(ToxData!BH441),(ToxData!BH441/$X441),"--")</f>
        <v>4.193548387096774E-3</v>
      </c>
      <c r="H441" s="219">
        <f t="shared" si="43"/>
        <v>4.1999999999999997E-3</v>
      </c>
      <c r="I441" s="209">
        <f>IF(AND(ISNUMBER(ToxData!$BD441),$U441="N"),ToxData!$BD441*childNRAFc/$W441,IF(ISNUMBER(ToxData!$BD441),ToxData!$BD441*childNRAFc/ELAFnr/$W441,"--"))</f>
        <v>3.0009233610341643E-3</v>
      </c>
      <c r="J441" s="209">
        <f t="shared" si="44"/>
        <v>3.0000000000000001E-3</v>
      </c>
      <c r="K441" s="194">
        <f>IF(ISNUMBER(ToxData!BH441),(ToxData!BH441/$Y441*childNRAFnc),"--")</f>
        <v>0.85373134328358213</v>
      </c>
      <c r="L441" s="219">
        <f t="shared" si="45"/>
        <v>0.85</v>
      </c>
      <c r="M441" s="209">
        <f>IF(ISNUMBER(ToxData!$BD441),ToxData!$BD441*workNRAFc/$W441,"--")</f>
        <v>1.3850415512465372E-3</v>
      </c>
      <c r="N441" s="209">
        <f t="shared" si="46"/>
        <v>1.4E-3</v>
      </c>
      <c r="O441" s="194">
        <f>IF(ISNUMBER(ToxData!BH441),(ToxData!BH441*workNRAFnc/Y441),"--")</f>
        <v>0.85373134328358213</v>
      </c>
      <c r="P441" s="219">
        <f t="shared" si="47"/>
        <v>0.85</v>
      </c>
      <c r="Q441" s="262" t="str">
        <f>IF(ISNUMBER('TRV Table 3'!K441),('TRV Table 3'!K441),"--")</f>
        <v>--</v>
      </c>
      <c r="R441" s="263" t="str">
        <f t="shared" si="48"/>
        <v>--</v>
      </c>
      <c r="S441" s="220">
        <f>IF(ISBLANK(ToxData!AY441),"",ToxData!AY441)</f>
        <v>1</v>
      </c>
      <c r="T441" s="220">
        <f>IF(ISBLANK(ToxData!AZ441),"",ToxData!AZ441)</f>
        <v>1</v>
      </c>
      <c r="U441" s="223" t="str">
        <f>IF(ToxData!BQ441="","N","Y")</f>
        <v>N</v>
      </c>
      <c r="V441" s="69">
        <f>ToxData!BV441</f>
        <v>26</v>
      </c>
      <c r="W441" s="69">
        <f>ToxData!BW441</f>
        <v>7.6</v>
      </c>
      <c r="X441" s="69">
        <f>ToxData!BX441</f>
        <v>310</v>
      </c>
      <c r="Y441" s="69">
        <f>ToxData!BY441</f>
        <v>6.7</v>
      </c>
    </row>
    <row r="442" spans="1:25" ht="28.8" hidden="1">
      <c r="A442" t="str">
        <f>IF(ISBLANK(ToxData!B442),"",ToxData!B442)</f>
        <v>52663-78-2</v>
      </c>
      <c r="B442" s="211" t="str">
        <f>IF(ISBLANK(ToxData!C442),"",ToxData!C442)</f>
        <v>PCB-195 [2,2',3,3',4,4',5,6-octachlorobiphenyl]</v>
      </c>
      <c r="E442" s="218" t="str">
        <f>IF(AND(ISNUMBER(ToxData!$BD442),$U442="N"),ToxData!$BD442/$V442,IF(ISNUMBER(ToxData!$BD442),ToxData!$BD442/ELAFr/$V442,"--"))</f>
        <v>--</v>
      </c>
      <c r="F442" s="209" t="str">
        <f t="shared" si="42"/>
        <v>--</v>
      </c>
      <c r="G442" s="194" t="str">
        <f>IF(ISNUMBER(ToxData!BH442),(ToxData!BH442/$X442),"--")</f>
        <v>--</v>
      </c>
      <c r="H442" s="219" t="str">
        <f t="shared" si="43"/>
        <v>--</v>
      </c>
      <c r="I442" s="209" t="str">
        <f>IF(AND(ISNUMBER(ToxData!$BD442),$U442="N"),ToxData!$BD442*childNRAFc/$W442,IF(ISNUMBER(ToxData!$BD442),ToxData!$BD442*childNRAFc/ELAFnr/$W442,"--"))</f>
        <v>--</v>
      </c>
      <c r="J442" s="209" t="str">
        <f t="shared" si="44"/>
        <v>--</v>
      </c>
      <c r="K442" s="194" t="str">
        <f>IF(ISNUMBER(ToxData!BH442),(ToxData!BH442/$Y442*childNRAFnc),"--")</f>
        <v>--</v>
      </c>
      <c r="L442" s="219" t="str">
        <f t="shared" si="45"/>
        <v>--</v>
      </c>
      <c r="M442" s="209" t="str">
        <f>IF(ISNUMBER(ToxData!$BD442),ToxData!$BD442*workNRAFc/$W442,"--")</f>
        <v>--</v>
      </c>
      <c r="N442" s="209" t="str">
        <f t="shared" si="46"/>
        <v>--</v>
      </c>
      <c r="O442" s="194" t="str">
        <f>IF(ISNUMBER(ToxData!BH442),(ToxData!BH442*workNRAFnc/Y442),"--")</f>
        <v>--</v>
      </c>
      <c r="P442" s="219" t="str">
        <f t="shared" si="47"/>
        <v>--</v>
      </c>
      <c r="Q442" s="262" t="str">
        <f>IF(ISNUMBER('TRV Table 3'!K442),('TRV Table 3'!K442),"--")</f>
        <v>--</v>
      </c>
      <c r="R442" s="263" t="str">
        <f t="shared" si="48"/>
        <v>--</v>
      </c>
      <c r="S442" s="220" t="str">
        <f>IF(ISBLANK(ToxData!AY442),"",ToxData!AY442)</f>
        <v/>
      </c>
      <c r="T442" s="220" t="str">
        <f>IF(ISBLANK(ToxData!AZ442),"",ToxData!AZ442)</f>
        <v/>
      </c>
      <c r="U442" s="223" t="str">
        <f>IF(ToxData!BQ442="","N","Y")</f>
        <v>N</v>
      </c>
      <c r="V442" s="223">
        <f>ToxData!BV442</f>
        <v>1</v>
      </c>
      <c r="W442" s="223">
        <f>ToxData!BW442</f>
        <v>1</v>
      </c>
      <c r="X442" s="223">
        <f>ToxData!BX442</f>
        <v>1</v>
      </c>
      <c r="Y442" s="223">
        <f>ToxData!BY442</f>
        <v>1</v>
      </c>
    </row>
    <row r="443" spans="1:25" ht="28.8" hidden="1">
      <c r="A443" t="str">
        <f>IF(ISBLANK(ToxData!B443),"",ToxData!B443)</f>
        <v>40186-72-9</v>
      </c>
      <c r="B443" s="211" t="str">
        <f>IF(ISBLANK(ToxData!C443),"",ToxData!C443)</f>
        <v>PCB-206 [2,2',3,3',4,4',5,5',6-nonachlorobiphenyl]</v>
      </c>
      <c r="E443" s="218" t="str">
        <f>IF(AND(ISNUMBER(ToxData!$BD443),$U443="N"),ToxData!$BD443/$V443,IF(ISNUMBER(ToxData!$BD443),ToxData!$BD443/ELAFr/$V443,"--"))</f>
        <v>--</v>
      </c>
      <c r="F443" s="209" t="str">
        <f t="shared" si="42"/>
        <v>--</v>
      </c>
      <c r="G443" s="194" t="str">
        <f>IF(ISNUMBER(ToxData!BH443),(ToxData!BH443/$X443),"--")</f>
        <v>--</v>
      </c>
      <c r="H443" s="219" t="str">
        <f t="shared" si="43"/>
        <v>--</v>
      </c>
      <c r="I443" s="209" t="str">
        <f>IF(AND(ISNUMBER(ToxData!$BD443),$U443="N"),ToxData!$BD443*childNRAFc/$W443,IF(ISNUMBER(ToxData!$BD443),ToxData!$BD443*childNRAFc/ELAFnr/$W443,"--"))</f>
        <v>--</v>
      </c>
      <c r="J443" s="209" t="str">
        <f t="shared" si="44"/>
        <v>--</v>
      </c>
      <c r="K443" s="194" t="str">
        <f>IF(ISNUMBER(ToxData!BH443),(ToxData!BH443/$Y443*childNRAFnc),"--")</f>
        <v>--</v>
      </c>
      <c r="L443" s="219" t="str">
        <f t="shared" si="45"/>
        <v>--</v>
      </c>
      <c r="M443" s="209" t="str">
        <f>IF(ISNUMBER(ToxData!$BD443),ToxData!$BD443*workNRAFc/$W443,"--")</f>
        <v>--</v>
      </c>
      <c r="N443" s="209" t="str">
        <f t="shared" si="46"/>
        <v>--</v>
      </c>
      <c r="O443" s="194" t="str">
        <f>IF(ISNUMBER(ToxData!BH443),(ToxData!BH443*workNRAFnc/Y443),"--")</f>
        <v>--</v>
      </c>
      <c r="P443" s="219" t="str">
        <f t="shared" si="47"/>
        <v>--</v>
      </c>
      <c r="Q443" s="262" t="str">
        <f>IF(ISNUMBER('TRV Table 3'!K443),('TRV Table 3'!K443),"--")</f>
        <v>--</v>
      </c>
      <c r="R443" s="263" t="str">
        <f t="shared" si="48"/>
        <v>--</v>
      </c>
      <c r="S443" s="220" t="str">
        <f>IF(ISBLANK(ToxData!AY443),"",ToxData!AY443)</f>
        <v/>
      </c>
      <c r="T443" s="220" t="str">
        <f>IF(ISBLANK(ToxData!AZ443),"",ToxData!AZ443)</f>
        <v/>
      </c>
      <c r="U443" s="223" t="str">
        <f>IF(ToxData!BQ443="","N","Y")</f>
        <v>N</v>
      </c>
      <c r="V443" s="223">
        <f>ToxData!BV443</f>
        <v>1</v>
      </c>
      <c r="W443" s="223">
        <f>ToxData!BW443</f>
        <v>1</v>
      </c>
      <c r="X443" s="223">
        <f>ToxData!BX443</f>
        <v>1</v>
      </c>
      <c r="Y443" s="223">
        <f>ToxData!BY443</f>
        <v>1</v>
      </c>
    </row>
    <row r="444" spans="1:25" ht="28.8" hidden="1">
      <c r="A444" t="str">
        <f>IF(ISBLANK(ToxData!B444),"",ToxData!B444)</f>
        <v>2051-24-3</v>
      </c>
      <c r="B444" s="211" t="str">
        <f>IF(ISBLANK(ToxData!C444),"",ToxData!C444)</f>
        <v>PCB-209 [2,2'3,3',4,4',5,5',6,6 '-decachlorobiphenyl]</v>
      </c>
      <c r="E444" s="218" t="str">
        <f>IF(AND(ISNUMBER(ToxData!$BD444),$U444="N"),ToxData!$BD444/$V444,IF(ISNUMBER(ToxData!$BD444),ToxData!$BD444/ELAFr/$V444,"--"))</f>
        <v>--</v>
      </c>
      <c r="F444" s="209" t="str">
        <f t="shared" si="42"/>
        <v>--</v>
      </c>
      <c r="G444" s="194" t="str">
        <f>IF(ISNUMBER(ToxData!BH444),(ToxData!BH444/$X444),"--")</f>
        <v>--</v>
      </c>
      <c r="H444" s="219" t="str">
        <f t="shared" si="43"/>
        <v>--</v>
      </c>
      <c r="I444" s="209" t="str">
        <f>IF(AND(ISNUMBER(ToxData!$BD444),$U444="N"),ToxData!$BD444*childNRAFc/$W444,IF(ISNUMBER(ToxData!$BD444),ToxData!$BD444*childNRAFc/ELAFnr/$W444,"--"))</f>
        <v>--</v>
      </c>
      <c r="J444" s="209" t="str">
        <f t="shared" si="44"/>
        <v>--</v>
      </c>
      <c r="K444" s="194" t="str">
        <f>IF(ISNUMBER(ToxData!BH444),(ToxData!BH444/$Y444*childNRAFnc),"--")</f>
        <v>--</v>
      </c>
      <c r="L444" s="219" t="str">
        <f t="shared" si="45"/>
        <v>--</v>
      </c>
      <c r="M444" s="209" t="str">
        <f>IF(ISNUMBER(ToxData!$BD444),ToxData!$BD444*workNRAFc/$W444,"--")</f>
        <v>--</v>
      </c>
      <c r="N444" s="209" t="str">
        <f t="shared" si="46"/>
        <v>--</v>
      </c>
      <c r="O444" s="194" t="str">
        <f>IF(ISNUMBER(ToxData!BH444),(ToxData!BH444*workNRAFnc/Y444),"--")</f>
        <v>--</v>
      </c>
      <c r="P444" s="219" t="str">
        <f t="shared" si="47"/>
        <v>--</v>
      </c>
      <c r="Q444" s="262" t="str">
        <f>IF(ISNUMBER('TRV Table 3'!K444),('TRV Table 3'!K444),"--")</f>
        <v>--</v>
      </c>
      <c r="R444" s="263" t="str">
        <f t="shared" si="48"/>
        <v>--</v>
      </c>
      <c r="S444" s="220" t="str">
        <f>IF(ISBLANK(ToxData!AY444),"",ToxData!AY444)</f>
        <v/>
      </c>
      <c r="T444" s="220" t="str">
        <f>IF(ISBLANK(ToxData!AZ444),"",ToxData!AZ444)</f>
        <v/>
      </c>
      <c r="U444" s="223" t="str">
        <f>IF(ToxData!BQ444="","N","Y")</f>
        <v>N</v>
      </c>
      <c r="V444" s="223">
        <f>ToxData!BV444</f>
        <v>1</v>
      </c>
      <c r="W444" s="223">
        <f>ToxData!BW444</f>
        <v>1</v>
      </c>
      <c r="X444" s="223">
        <f>ToxData!BX444</f>
        <v>1</v>
      </c>
      <c r="Y444" s="223">
        <f>ToxData!BY444</f>
        <v>1</v>
      </c>
    </row>
    <row r="445" spans="1:25" ht="43.2">
      <c r="A445">
        <f>IF(ISBLANK(ToxData!B445),"",ToxData!B445)</f>
        <v>646</v>
      </c>
      <c r="B445" s="211" t="str">
        <f>IF(ISBLANK(ToxData!C445),"",ToxData!C445)</f>
        <v>Polychlorinated dibenzo-p-dioxins (PCDDs) &amp; dibenzofurans (PCDFs) TEQ</v>
      </c>
      <c r="C445" s="61" t="s">
        <v>1147</v>
      </c>
      <c r="D445" s="61" t="str">
        <f>IF(ToxData!D445="","--",ToxData!D445)</f>
        <v>HI3</v>
      </c>
      <c r="E445" s="218">
        <f>IF(AND(ISNUMBER(ToxData!$BD445),$U445="N"),ToxData!$BD445/$V445,IF(ISNUMBER(ToxData!$BD445),ToxData!$BD445/ELAFr/$V445,"--"))</f>
        <v>1.0121457489878541E-9</v>
      </c>
      <c r="F445" s="209">
        <f t="shared" si="42"/>
        <v>1.0000000000000001E-9</v>
      </c>
      <c r="G445" s="194">
        <f>IF(ISNUMBER(ToxData!BH445),(ToxData!BH445/$X445),"--")</f>
        <v>1.2903225806451614E-7</v>
      </c>
      <c r="H445" s="219">
        <f t="shared" si="43"/>
        <v>1.3E-7</v>
      </c>
      <c r="I445" s="209">
        <f>IF(AND(ISNUMBER(ToxData!$BD445),$U445="N"),ToxData!$BD445*childNRAFc/$W445,IF(ISNUMBER(ToxData!$BD445),ToxData!$BD445*childNRAFc/ELAFnr/$W445,"--"))</f>
        <v>9.0027700831024925E-8</v>
      </c>
      <c r="J445" s="209">
        <f t="shared" si="44"/>
        <v>8.9999999999999999E-8</v>
      </c>
      <c r="K445" s="194">
        <f>IF(ISNUMBER(ToxData!BH445),(ToxData!BH445/$Y445*childNRAFnc),"--")</f>
        <v>2.6268656716417917E-5</v>
      </c>
      <c r="L445" s="219">
        <f t="shared" si="45"/>
        <v>2.5999999999999998E-5</v>
      </c>
      <c r="M445" s="209">
        <f>IF(ISNUMBER(ToxData!$BD445),ToxData!$BD445*workNRAFc/$W445,"--")</f>
        <v>4.1551246537396121E-8</v>
      </c>
      <c r="N445" s="209">
        <f t="shared" si="46"/>
        <v>4.1999999999999999E-8</v>
      </c>
      <c r="O445" s="194">
        <f>IF(ISNUMBER(ToxData!BH445),(ToxData!BH445*workNRAFnc/Y445),"--")</f>
        <v>2.6268656716417913E-5</v>
      </c>
      <c r="P445" s="219">
        <f t="shared" si="47"/>
        <v>2.5999999999999998E-5</v>
      </c>
      <c r="Q445" s="262" t="str">
        <f>IF(ISNUMBER('TRV Table 3'!K445),('TRV Table 3'!K445),"--")</f>
        <v>--</v>
      </c>
      <c r="R445" s="263" t="str">
        <f t="shared" si="48"/>
        <v>--</v>
      </c>
      <c r="S445" s="220">
        <f>IF(ISBLANK(ToxData!AY445),"",ToxData!AY445)</f>
        <v>1</v>
      </c>
      <c r="T445" s="220">
        <f>IF(ISBLANK(ToxData!AZ445),"",ToxData!AZ445)</f>
        <v>1</v>
      </c>
      <c r="U445" s="223" t="str">
        <f>IF(ToxData!BQ445="","N","Y")</f>
        <v>N</v>
      </c>
      <c r="V445" s="223">
        <f>ToxData!BV445</f>
        <v>26</v>
      </c>
      <c r="W445" s="223">
        <f>ToxData!BW445</f>
        <v>7.6</v>
      </c>
      <c r="X445" s="223">
        <f>ToxData!BX445</f>
        <v>310</v>
      </c>
      <c r="Y445" s="223">
        <f>ToxData!BY445</f>
        <v>6.7</v>
      </c>
    </row>
    <row r="446" spans="1:25" ht="28.8">
      <c r="A446" t="str">
        <f>IF(ISBLANK(ToxData!B446),"",ToxData!B446)</f>
        <v>1746-01-6</v>
      </c>
      <c r="B446" s="211" t="str">
        <f>IF(ISBLANK(ToxData!C446),"",ToxData!C446)</f>
        <v>2,3,7,8-Tetrachlorodibenzo-p-dioxin (TCDD)</v>
      </c>
      <c r="C446" s="61" t="s">
        <v>1147</v>
      </c>
      <c r="D446" s="61" t="str">
        <f>IF(ToxData!D446="","--",ToxData!D446)</f>
        <v>HI3</v>
      </c>
      <c r="E446" s="218">
        <f>IF(AND(ISNUMBER(ToxData!$BD446),$U446="N"),ToxData!$BD446/$V446,IF(ISNUMBER(ToxData!$BD446),ToxData!$BD446/ELAFr/$V446,"--"))</f>
        <v>1.0121457489878541E-9</v>
      </c>
      <c r="F446" s="209">
        <f t="shared" si="42"/>
        <v>1.0000000000000001E-9</v>
      </c>
      <c r="G446" s="194">
        <f>IF(ISNUMBER(ToxData!BH446),(ToxData!BH446/$X446),"--")</f>
        <v>1.2903225806451614E-7</v>
      </c>
      <c r="H446" s="219">
        <f t="shared" si="43"/>
        <v>1.3E-7</v>
      </c>
      <c r="I446" s="209">
        <f>IF(AND(ISNUMBER(ToxData!$BD446),$U446="N"),ToxData!$BD446*childNRAFc/$W446,IF(ISNUMBER(ToxData!$BD446),ToxData!$BD446*childNRAFc/ELAFnr/$W446,"--"))</f>
        <v>9.0027700831024925E-8</v>
      </c>
      <c r="J446" s="209">
        <f t="shared" si="44"/>
        <v>8.9999999999999999E-8</v>
      </c>
      <c r="K446" s="194">
        <f>IF(ISNUMBER(ToxData!BH446),(ToxData!BH446/$Y446*childNRAFnc),"--")</f>
        <v>2.6268656716417917E-5</v>
      </c>
      <c r="L446" s="219">
        <f t="shared" si="45"/>
        <v>2.5999999999999998E-5</v>
      </c>
      <c r="M446" s="209">
        <f>IF(ISNUMBER(ToxData!$BD446),ToxData!$BD446*workNRAFc/$W446,"--")</f>
        <v>4.1551246537396121E-8</v>
      </c>
      <c r="N446" s="209">
        <f t="shared" si="46"/>
        <v>4.1999999999999999E-8</v>
      </c>
      <c r="O446" s="194">
        <f>IF(ISNUMBER(ToxData!BH446),(ToxData!BH446*workNRAFnc/Y446),"--")</f>
        <v>2.6268656716417913E-5</v>
      </c>
      <c r="P446" s="219">
        <f t="shared" si="47"/>
        <v>2.5999999999999998E-5</v>
      </c>
      <c r="Q446" s="262" t="str">
        <f>IF(ISNUMBER('TRV Table 3'!K446),('TRV Table 3'!K446),"--")</f>
        <v>--</v>
      </c>
      <c r="R446" s="263" t="str">
        <f t="shared" si="48"/>
        <v>--</v>
      </c>
      <c r="S446" s="220">
        <f>IF(ISBLANK(ToxData!AY446),"",ToxData!AY446)</f>
        <v>1</v>
      </c>
      <c r="T446" s="220">
        <f>IF(ISBLANK(ToxData!AZ446),"",ToxData!AZ446)</f>
        <v>1</v>
      </c>
      <c r="U446" s="223" t="str">
        <f>IF(ToxData!BQ446="","N","Y")</f>
        <v>N</v>
      </c>
      <c r="V446" s="223">
        <f>ToxData!BV446</f>
        <v>26</v>
      </c>
      <c r="W446" s="223">
        <f>ToxData!BW446</f>
        <v>7.6</v>
      </c>
      <c r="X446" s="223">
        <f>ToxData!BX446</f>
        <v>310</v>
      </c>
      <c r="Y446" s="223">
        <f>ToxData!BY446</f>
        <v>6.7</v>
      </c>
    </row>
    <row r="447" spans="1:25" ht="28.8">
      <c r="A447" t="str">
        <f>IF(ISBLANK(ToxData!B447),"",ToxData!B447)</f>
        <v>40321-76-4</v>
      </c>
      <c r="B447" s="211" t="str">
        <f>IF(ISBLANK(ToxData!C447),"",ToxData!C447)</f>
        <v>1,2,3,7,8-Pentachlorodibenzo-p-dioxin (PeCDD)</v>
      </c>
      <c r="C447" s="61" t="s">
        <v>1147</v>
      </c>
      <c r="D447" s="61" t="str">
        <f>IF(ToxData!D447="","--",ToxData!D447)</f>
        <v>HI3</v>
      </c>
      <c r="E447" s="218">
        <f>IF(AND(ISNUMBER(ToxData!$BD447),$U447="N"),ToxData!$BD447/$V447,IF(ISNUMBER(ToxData!$BD447),ToxData!$BD447/ELAFr/$V447,"--"))</f>
        <v>1.0121457489878541E-9</v>
      </c>
      <c r="F447" s="209">
        <f t="shared" si="42"/>
        <v>1.0000000000000001E-9</v>
      </c>
      <c r="G447" s="194">
        <f>IF(ISNUMBER(ToxData!BH447),(ToxData!BH447/$X447),"--")</f>
        <v>1.2903225806451614E-7</v>
      </c>
      <c r="H447" s="219">
        <f t="shared" si="43"/>
        <v>1.3E-7</v>
      </c>
      <c r="I447" s="209">
        <f>IF(AND(ISNUMBER(ToxData!$BD447),$U447="N"),ToxData!$BD447*childNRAFc/$W447,IF(ISNUMBER(ToxData!$BD447),ToxData!$BD447*childNRAFc/ELAFnr/$W447,"--"))</f>
        <v>9.0027700831024925E-8</v>
      </c>
      <c r="J447" s="209">
        <f t="shared" si="44"/>
        <v>8.9999999999999999E-8</v>
      </c>
      <c r="K447" s="194">
        <f>IF(ISNUMBER(ToxData!BH447),(ToxData!BH447/$Y447*childNRAFnc),"--")</f>
        <v>2.6268656716417917E-5</v>
      </c>
      <c r="L447" s="219">
        <f t="shared" si="45"/>
        <v>2.5999999999999998E-5</v>
      </c>
      <c r="M447" s="209">
        <f>IF(ISNUMBER(ToxData!$BD447),ToxData!$BD447*workNRAFc/$W447,"--")</f>
        <v>4.1551246537396121E-8</v>
      </c>
      <c r="N447" s="209">
        <f t="shared" si="46"/>
        <v>4.1999999999999999E-8</v>
      </c>
      <c r="O447" s="194">
        <f>IF(ISNUMBER(ToxData!BH447),(ToxData!BH447*workNRAFnc/Y447),"--")</f>
        <v>2.6268656716417913E-5</v>
      </c>
      <c r="P447" s="219">
        <f t="shared" si="47"/>
        <v>2.5999999999999998E-5</v>
      </c>
      <c r="Q447" s="262" t="str">
        <f>IF(ISNUMBER('TRV Table 3'!K447),('TRV Table 3'!K447),"--")</f>
        <v>--</v>
      </c>
      <c r="R447" s="263" t="str">
        <f t="shared" si="48"/>
        <v>--</v>
      </c>
      <c r="S447" s="220">
        <f>IF(ISBLANK(ToxData!AY447),"",ToxData!AY447)</f>
        <v>1</v>
      </c>
      <c r="T447" s="220">
        <f>IF(ISBLANK(ToxData!AZ447),"",ToxData!AZ447)</f>
        <v>1</v>
      </c>
      <c r="U447" s="223" t="str">
        <f>IF(ToxData!BQ447="","N","Y")</f>
        <v>N</v>
      </c>
      <c r="V447" s="223">
        <f>ToxData!BV447</f>
        <v>26</v>
      </c>
      <c r="W447" s="223">
        <f>ToxData!BW447</f>
        <v>7.6</v>
      </c>
      <c r="X447" s="223">
        <f>ToxData!BX447</f>
        <v>310</v>
      </c>
      <c r="Y447" s="223">
        <f>ToxData!BY447</f>
        <v>6.7</v>
      </c>
    </row>
    <row r="448" spans="1:25" ht="28.8">
      <c r="A448" t="str">
        <f>IF(ISBLANK(ToxData!B448),"",ToxData!B448)</f>
        <v>39227-28-6</v>
      </c>
      <c r="B448" s="211" t="str">
        <f>IF(ISBLANK(ToxData!C448),"",ToxData!C448)</f>
        <v>1,2,3,4,7,8-Hexachlorodibenzo-p-dioxin (HxCDD)</v>
      </c>
      <c r="C448" s="61" t="s">
        <v>1147</v>
      </c>
      <c r="D448" s="61" t="str">
        <f>IF(ToxData!D448="","--",ToxData!D448)</f>
        <v>HI3</v>
      </c>
      <c r="E448" s="218">
        <f>IF(AND(ISNUMBER(ToxData!$BD448),$U448="N"),ToxData!$BD448/$V448,IF(ISNUMBER(ToxData!$BD448),ToxData!$BD448/ELAFr/$V448,"--"))</f>
        <v>1.0121457489878542E-8</v>
      </c>
      <c r="F448" s="209">
        <f t="shared" si="42"/>
        <v>1E-8</v>
      </c>
      <c r="G448" s="194">
        <f>IF(ISNUMBER(ToxData!BH448),(ToxData!BH448/$X448),"--")</f>
        <v>1.2903225806451614E-6</v>
      </c>
      <c r="H448" s="219">
        <f t="shared" si="43"/>
        <v>1.3E-6</v>
      </c>
      <c r="I448" s="209">
        <f>IF(AND(ISNUMBER(ToxData!$BD448),$U448="N"),ToxData!$BD448*childNRAFc/$W448,IF(ISNUMBER(ToxData!$BD448),ToxData!$BD448*childNRAFc/ELAFnr/$W448,"--"))</f>
        <v>9.0027700831024923E-7</v>
      </c>
      <c r="J448" s="209">
        <f t="shared" si="44"/>
        <v>8.9999999999999996E-7</v>
      </c>
      <c r="K448" s="194">
        <f>IF(ISNUMBER(ToxData!BH448),(ToxData!BH448/$Y448*childNRAFnc),"--")</f>
        <v>2.6268656716417916E-4</v>
      </c>
      <c r="L448" s="219">
        <f t="shared" si="45"/>
        <v>2.5999999999999998E-4</v>
      </c>
      <c r="M448" s="209">
        <f>IF(ISNUMBER(ToxData!$BD448),ToxData!$BD448*workNRAFc/$W448,"--")</f>
        <v>4.1551246537396122E-7</v>
      </c>
      <c r="N448" s="209">
        <f t="shared" si="46"/>
        <v>4.2E-7</v>
      </c>
      <c r="O448" s="194">
        <f>IF(ISNUMBER(ToxData!BH448),(ToxData!BH448*workNRAFnc/Y448),"--")</f>
        <v>2.6268656716417916E-4</v>
      </c>
      <c r="P448" s="219">
        <f t="shared" si="47"/>
        <v>2.5999999999999998E-4</v>
      </c>
      <c r="Q448" s="262" t="str">
        <f>IF(ISNUMBER('TRV Table 3'!K448),('TRV Table 3'!K448),"--")</f>
        <v>--</v>
      </c>
      <c r="R448" s="263" t="str">
        <f t="shared" si="48"/>
        <v>--</v>
      </c>
      <c r="S448" s="220">
        <f>IF(ISBLANK(ToxData!AY448),"",ToxData!AY448)</f>
        <v>1</v>
      </c>
      <c r="T448" s="220">
        <f>IF(ISBLANK(ToxData!AZ448),"",ToxData!AZ448)</f>
        <v>1</v>
      </c>
      <c r="U448" s="223" t="str">
        <f>IF(ToxData!BQ448="","N","Y")</f>
        <v>N</v>
      </c>
      <c r="V448" s="223">
        <f>ToxData!BV448</f>
        <v>26</v>
      </c>
      <c r="W448" s="223">
        <f>ToxData!BW448</f>
        <v>7.6</v>
      </c>
      <c r="X448" s="223">
        <f>ToxData!BX448</f>
        <v>310</v>
      </c>
      <c r="Y448" s="223">
        <f>ToxData!BY448</f>
        <v>6.7</v>
      </c>
    </row>
    <row r="449" spans="1:25" ht="28.8">
      <c r="A449" t="str">
        <f>IF(ISBLANK(ToxData!B449),"",ToxData!B449)</f>
        <v>57653-85-7</v>
      </c>
      <c r="B449" s="211" t="str">
        <f>IF(ISBLANK(ToxData!C449),"",ToxData!C449)</f>
        <v>1,2,3,6,7,8-Hexachlorodibenzo-p-dioxin (HxCDD)</v>
      </c>
      <c r="C449" s="61" t="s">
        <v>1147</v>
      </c>
      <c r="D449" s="61" t="str">
        <f>IF(ToxData!D449="","--",ToxData!D449)</f>
        <v>HI3</v>
      </c>
      <c r="E449" s="218">
        <f>IF(AND(ISNUMBER(ToxData!$BD449),$U449="N"),ToxData!$BD449/$V449,IF(ISNUMBER(ToxData!$BD449),ToxData!$BD449/ELAFr/$V449,"--"))</f>
        <v>1.0121457489878542E-8</v>
      </c>
      <c r="F449" s="209">
        <f t="shared" si="42"/>
        <v>1E-8</v>
      </c>
      <c r="G449" s="194">
        <f>IF(ISNUMBER(ToxData!BH449),(ToxData!BH449/$X449),"--")</f>
        <v>1.2903225806451614E-6</v>
      </c>
      <c r="H449" s="219">
        <f t="shared" si="43"/>
        <v>1.3E-6</v>
      </c>
      <c r="I449" s="209">
        <f>IF(AND(ISNUMBER(ToxData!$BD449),$U449="N"),ToxData!$BD449*childNRAFc/$W449,IF(ISNUMBER(ToxData!$BD449),ToxData!$BD449*childNRAFc/ELAFnr/$W449,"--"))</f>
        <v>9.0027700831024923E-7</v>
      </c>
      <c r="J449" s="209">
        <f t="shared" si="44"/>
        <v>8.9999999999999996E-7</v>
      </c>
      <c r="K449" s="194">
        <f>IF(ISNUMBER(ToxData!BH449),(ToxData!BH449/$Y449*childNRAFnc),"--")</f>
        <v>2.6268656716417916E-4</v>
      </c>
      <c r="L449" s="219">
        <f t="shared" si="45"/>
        <v>2.5999999999999998E-4</v>
      </c>
      <c r="M449" s="209">
        <f>IF(ISNUMBER(ToxData!$BD449),ToxData!$BD449*workNRAFc/$W449,"--")</f>
        <v>4.1551246537396122E-7</v>
      </c>
      <c r="N449" s="209">
        <f t="shared" si="46"/>
        <v>4.2E-7</v>
      </c>
      <c r="O449" s="194">
        <f>IF(ISNUMBER(ToxData!BH449),(ToxData!BH449*workNRAFnc/Y449),"--")</f>
        <v>2.6268656716417916E-4</v>
      </c>
      <c r="P449" s="219">
        <f t="shared" si="47"/>
        <v>2.5999999999999998E-4</v>
      </c>
      <c r="Q449" s="262" t="str">
        <f>IF(ISNUMBER('TRV Table 3'!K449),('TRV Table 3'!K449),"--")</f>
        <v>--</v>
      </c>
      <c r="R449" s="263" t="str">
        <f t="shared" si="48"/>
        <v>--</v>
      </c>
      <c r="S449" s="220">
        <f>IF(ISBLANK(ToxData!AY449),"",ToxData!AY449)</f>
        <v>1</v>
      </c>
      <c r="T449" s="220">
        <f>IF(ISBLANK(ToxData!AZ449),"",ToxData!AZ449)</f>
        <v>1</v>
      </c>
      <c r="U449" s="223" t="str">
        <f>IF(ToxData!BQ449="","N","Y")</f>
        <v>N</v>
      </c>
      <c r="V449" s="223">
        <f>ToxData!BV449</f>
        <v>26</v>
      </c>
      <c r="W449" s="223">
        <f>ToxData!BW449</f>
        <v>7.6</v>
      </c>
      <c r="X449" s="223">
        <f>ToxData!BX449</f>
        <v>310</v>
      </c>
      <c r="Y449" s="223">
        <f>ToxData!BY449</f>
        <v>6.7</v>
      </c>
    </row>
    <row r="450" spans="1:25" ht="28.8">
      <c r="A450" t="str">
        <f>IF(ISBLANK(ToxData!B450),"",ToxData!B450)</f>
        <v>19408-74-3</v>
      </c>
      <c r="B450" s="211" t="str">
        <f>IF(ISBLANK(ToxData!C450),"",ToxData!C450)</f>
        <v>1,2,3,7,8,9-Hexachlorodibenzo-p-dioxin (HxCDD)</v>
      </c>
      <c r="C450" s="61" t="s">
        <v>1147</v>
      </c>
      <c r="D450" s="61" t="str">
        <f>IF(ToxData!D450="","--",ToxData!D450)</f>
        <v>HI3</v>
      </c>
      <c r="E450" s="218">
        <f>IF(AND(ISNUMBER(ToxData!$BD450),$U450="N"),ToxData!$BD450/$V450,IF(ISNUMBER(ToxData!$BD450),ToxData!$BD450/ELAFr/$V450,"--"))</f>
        <v>1.0121457489878542E-8</v>
      </c>
      <c r="F450" s="209">
        <f t="shared" si="42"/>
        <v>1E-8</v>
      </c>
      <c r="G450" s="194">
        <f>IF(ISNUMBER(ToxData!BH450),(ToxData!BH450/$X450),"--")</f>
        <v>1.2903225806451614E-6</v>
      </c>
      <c r="H450" s="219">
        <f t="shared" si="43"/>
        <v>1.3E-6</v>
      </c>
      <c r="I450" s="209">
        <f>IF(AND(ISNUMBER(ToxData!$BD450),$U450="N"),ToxData!$BD450*childNRAFc/$W450,IF(ISNUMBER(ToxData!$BD450),ToxData!$BD450*childNRAFc/ELAFnr/$W450,"--"))</f>
        <v>9.0027700831024923E-7</v>
      </c>
      <c r="J450" s="209">
        <f t="shared" si="44"/>
        <v>8.9999999999999996E-7</v>
      </c>
      <c r="K450" s="194">
        <f>IF(ISNUMBER(ToxData!BH450),(ToxData!BH450/$Y450*childNRAFnc),"--")</f>
        <v>2.6268656716417916E-4</v>
      </c>
      <c r="L450" s="219">
        <f t="shared" si="45"/>
        <v>2.5999999999999998E-4</v>
      </c>
      <c r="M450" s="209">
        <f>IF(ISNUMBER(ToxData!$BD450),ToxData!$BD450*workNRAFc/$W450,"--")</f>
        <v>4.1551246537396122E-7</v>
      </c>
      <c r="N450" s="209">
        <f t="shared" si="46"/>
        <v>4.2E-7</v>
      </c>
      <c r="O450" s="194">
        <f>IF(ISNUMBER(ToxData!BH450),(ToxData!BH450*workNRAFnc/Y450),"--")</f>
        <v>2.6268656716417916E-4</v>
      </c>
      <c r="P450" s="219">
        <f t="shared" si="47"/>
        <v>2.5999999999999998E-4</v>
      </c>
      <c r="Q450" s="262" t="str">
        <f>IF(ISNUMBER('TRV Table 3'!K450),('TRV Table 3'!K450),"--")</f>
        <v>--</v>
      </c>
      <c r="R450" s="263" t="str">
        <f t="shared" si="48"/>
        <v>--</v>
      </c>
      <c r="S450" s="220">
        <f>IF(ISBLANK(ToxData!AY450),"",ToxData!AY450)</f>
        <v>1</v>
      </c>
      <c r="T450" s="220">
        <f>IF(ISBLANK(ToxData!AZ450),"",ToxData!AZ450)</f>
        <v>1</v>
      </c>
      <c r="U450" s="223" t="str">
        <f>IF(ToxData!BQ450="","N","Y")</f>
        <v>N</v>
      </c>
      <c r="V450" s="223">
        <f>ToxData!BV450</f>
        <v>26</v>
      </c>
      <c r="W450" s="223">
        <f>ToxData!BW450</f>
        <v>7.6</v>
      </c>
      <c r="X450" s="223">
        <f>ToxData!BX450</f>
        <v>310</v>
      </c>
      <c r="Y450" s="223">
        <f>ToxData!BY450</f>
        <v>6.7</v>
      </c>
    </row>
    <row r="451" spans="1:25" ht="28.8">
      <c r="A451" t="str">
        <f>IF(ISBLANK(ToxData!B451),"",ToxData!B451)</f>
        <v>35822-46-9</v>
      </c>
      <c r="B451" s="211" t="str">
        <f>IF(ISBLANK(ToxData!C451),"",ToxData!C451)</f>
        <v>1,2,3,4,6,7,8-Heptachlorodibenzo-p-dioxin (HpCDD)</v>
      </c>
      <c r="C451" s="61" t="s">
        <v>1147</v>
      </c>
      <c r="D451" s="61" t="str">
        <f>IF(ToxData!D451="","--",ToxData!D451)</f>
        <v>HI3</v>
      </c>
      <c r="E451" s="218">
        <f>IF(AND(ISNUMBER(ToxData!$BD451),$U451="N"),ToxData!$BD451/$V451,IF(ISNUMBER(ToxData!$BD451),ToxData!$BD451/ELAFr/$V451,"--"))</f>
        <v>1.0121457489878542E-7</v>
      </c>
      <c r="F451" s="209">
        <f t="shared" si="42"/>
        <v>9.9999999999999995E-8</v>
      </c>
      <c r="G451" s="194">
        <f>IF(ISNUMBER(ToxData!BH451),(ToxData!BH451/$X451),"--")</f>
        <v>1.2903225806451613E-5</v>
      </c>
      <c r="H451" s="219">
        <f t="shared" si="43"/>
        <v>1.2999999999999999E-5</v>
      </c>
      <c r="I451" s="209">
        <f>IF(AND(ISNUMBER(ToxData!$BD451),$U451="N"),ToxData!$BD451*childNRAFc/$W451,IF(ISNUMBER(ToxData!$BD451),ToxData!$BD451*childNRAFc/ELAFnr/$W451,"--"))</f>
        <v>9.0027700831024914E-6</v>
      </c>
      <c r="J451" s="209">
        <f t="shared" si="44"/>
        <v>9.0000000000000002E-6</v>
      </c>
      <c r="K451" s="194">
        <f>IF(ISNUMBER(ToxData!BH451),(ToxData!BH451/$Y451*childNRAFnc),"--")</f>
        <v>2.6268656716417912E-3</v>
      </c>
      <c r="L451" s="219">
        <f t="shared" si="45"/>
        <v>2.5999999999999999E-3</v>
      </c>
      <c r="M451" s="209">
        <f>IF(ISNUMBER(ToxData!$BD451),ToxData!$BD451*workNRAFc/$W451,"--")</f>
        <v>4.1551246537396112E-6</v>
      </c>
      <c r="N451" s="209">
        <f t="shared" si="46"/>
        <v>4.1999999999999996E-6</v>
      </c>
      <c r="O451" s="194">
        <f>IF(ISNUMBER(ToxData!BH451),(ToxData!BH451*workNRAFnc/Y451),"--")</f>
        <v>2.6268656716417912E-3</v>
      </c>
      <c r="P451" s="219">
        <f t="shared" si="47"/>
        <v>2.5999999999999999E-3</v>
      </c>
      <c r="Q451" s="262" t="str">
        <f>IF(ISNUMBER('TRV Table 3'!K451),('TRV Table 3'!K451),"--")</f>
        <v>--</v>
      </c>
      <c r="R451" s="263" t="str">
        <f t="shared" si="48"/>
        <v>--</v>
      </c>
      <c r="S451" s="220">
        <f>IF(ISBLANK(ToxData!AY451),"",ToxData!AY451)</f>
        <v>1</v>
      </c>
      <c r="T451" s="220">
        <f>IF(ISBLANK(ToxData!AZ451),"",ToxData!AZ451)</f>
        <v>1</v>
      </c>
      <c r="U451" s="223" t="str">
        <f>IF(ToxData!BQ451="","N","Y")</f>
        <v>N</v>
      </c>
      <c r="V451" s="223">
        <f>ToxData!BV451</f>
        <v>26</v>
      </c>
      <c r="W451" s="223">
        <f>ToxData!BW451</f>
        <v>7.6</v>
      </c>
      <c r="X451" s="223">
        <f>ToxData!BX451</f>
        <v>310</v>
      </c>
      <c r="Y451" s="223">
        <f>ToxData!BY451</f>
        <v>6.7</v>
      </c>
    </row>
    <row r="452" spans="1:25">
      <c r="A452" t="str">
        <f>IF(ISBLANK(ToxData!B452),"",ToxData!B452)</f>
        <v>3268-87-9</v>
      </c>
      <c r="B452" s="211" t="str">
        <f>IF(ISBLANK(ToxData!C452),"",ToxData!C452)</f>
        <v>Octachlorodibenzo-p-dioxin (OCDD)</v>
      </c>
      <c r="C452" s="61" t="s">
        <v>1147</v>
      </c>
      <c r="D452" s="61" t="str">
        <f>IF(ToxData!D452="","--",ToxData!D452)</f>
        <v>HI3</v>
      </c>
      <c r="E452" s="218">
        <f>IF(AND(ISNUMBER(ToxData!$BD452),$U452="N"),ToxData!$BD452/$V452,IF(ISNUMBER(ToxData!$BD452),ToxData!$BD452/ELAFr/$V452,"--"))</f>
        <v>3.3738191632928472E-6</v>
      </c>
      <c r="F452" s="209">
        <f t="shared" si="42"/>
        <v>3.4000000000000001E-6</v>
      </c>
      <c r="G452" s="194">
        <f>IF(ISNUMBER(ToxData!BH452),(ToxData!BH452/$X452),"--")</f>
        <v>4.1935483870967743E-4</v>
      </c>
      <c r="H452" s="219">
        <f t="shared" si="43"/>
        <v>4.2000000000000002E-4</v>
      </c>
      <c r="I452" s="209">
        <f>IF(AND(ISNUMBER(ToxData!$BD452),$U452="N"),ToxData!$BD452*childNRAFc/$W452,IF(ISNUMBER(ToxData!$BD452),ToxData!$BD452*childNRAFc/ELAFnr/$W452,"--"))</f>
        <v>3.0009233610341643E-4</v>
      </c>
      <c r="J452" s="209">
        <f t="shared" si="44"/>
        <v>2.9999999999999997E-4</v>
      </c>
      <c r="K452" s="194">
        <f>IF(ISNUMBER(ToxData!BH452),(ToxData!BH452/$Y452*childNRAFnc),"--")</f>
        <v>8.5373134328358205E-2</v>
      </c>
      <c r="L452" s="219">
        <f t="shared" si="45"/>
        <v>8.5000000000000006E-2</v>
      </c>
      <c r="M452" s="209">
        <f>IF(ISNUMBER(ToxData!$BD452),ToxData!$BD452*workNRAFc/$W452,"--")</f>
        <v>1.3850415512465375E-4</v>
      </c>
      <c r="N452" s="209">
        <f t="shared" si="46"/>
        <v>1.3999999999999999E-4</v>
      </c>
      <c r="O452" s="194">
        <f>IF(ISNUMBER(ToxData!BH452),(ToxData!BH452*workNRAFnc/Y452),"--")</f>
        <v>8.5373134328358219E-2</v>
      </c>
      <c r="P452" s="219">
        <f t="shared" si="47"/>
        <v>8.5000000000000006E-2</v>
      </c>
      <c r="Q452" s="262" t="str">
        <f>IF(ISNUMBER('TRV Table 3'!K452),('TRV Table 3'!K452),"--")</f>
        <v>--</v>
      </c>
      <c r="R452" s="263" t="str">
        <f t="shared" si="48"/>
        <v>--</v>
      </c>
      <c r="S452" s="220">
        <f>IF(ISBLANK(ToxData!AY452),"",ToxData!AY452)</f>
        <v>1</v>
      </c>
      <c r="T452" s="220">
        <f>IF(ISBLANK(ToxData!AZ452),"",ToxData!AZ452)</f>
        <v>1</v>
      </c>
      <c r="U452" s="223" t="str">
        <f>IF(ToxData!BQ452="","N","Y")</f>
        <v>N</v>
      </c>
      <c r="V452" s="223">
        <f>ToxData!BV452</f>
        <v>26</v>
      </c>
      <c r="W452" s="223">
        <f>ToxData!BW452</f>
        <v>7.6</v>
      </c>
      <c r="X452" s="223">
        <f>ToxData!BX452</f>
        <v>310</v>
      </c>
      <c r="Y452" s="223">
        <f>ToxData!BY452</f>
        <v>6.7</v>
      </c>
    </row>
    <row r="453" spans="1:25" ht="28.8">
      <c r="A453" t="str">
        <f>IF(ISBLANK(ToxData!B453),"",ToxData!B453)</f>
        <v>51207-31-9</v>
      </c>
      <c r="B453" s="211" t="str">
        <f>IF(ISBLANK(ToxData!C453),"",ToxData!C453)</f>
        <v>2,3,7,8-Tetrachlorodibenzofuran (TcDF)</v>
      </c>
      <c r="C453" s="61" t="s">
        <v>1147</v>
      </c>
      <c r="D453" s="61" t="str">
        <f>IF(ToxData!D453="","--",ToxData!D453)</f>
        <v>HI3</v>
      </c>
      <c r="E453" s="218">
        <f>IF(AND(ISNUMBER(ToxData!$BD453),$U453="N"),ToxData!$BD453/$V453,IF(ISNUMBER(ToxData!$BD453),ToxData!$BD453/ELAFr/$V453,"--"))</f>
        <v>1.0121457489878542E-8</v>
      </c>
      <c r="F453" s="209">
        <f t="shared" si="42"/>
        <v>1E-8</v>
      </c>
      <c r="G453" s="194">
        <f>IF(ISNUMBER(ToxData!BH453),(ToxData!BH453/$X453),"--")</f>
        <v>1.2903225806451614E-6</v>
      </c>
      <c r="H453" s="219">
        <f t="shared" si="43"/>
        <v>1.3E-6</v>
      </c>
      <c r="I453" s="209">
        <f>IF(AND(ISNUMBER(ToxData!$BD453),$U453="N"),ToxData!$BD453*childNRAFc/$W453,IF(ISNUMBER(ToxData!$BD453),ToxData!$BD453*childNRAFc/ELAFnr/$W453,"--"))</f>
        <v>9.0027700831024923E-7</v>
      </c>
      <c r="J453" s="209">
        <f t="shared" si="44"/>
        <v>8.9999999999999996E-7</v>
      </c>
      <c r="K453" s="194">
        <f>IF(ISNUMBER(ToxData!BH453),(ToxData!BH453/$Y453*childNRAFnc),"--")</f>
        <v>2.6268656716417916E-4</v>
      </c>
      <c r="L453" s="219">
        <f t="shared" si="45"/>
        <v>2.5999999999999998E-4</v>
      </c>
      <c r="M453" s="209">
        <f>IF(ISNUMBER(ToxData!$BD453),ToxData!$BD453*workNRAFc/$W453,"--")</f>
        <v>4.1551246537396122E-7</v>
      </c>
      <c r="N453" s="209">
        <f t="shared" si="46"/>
        <v>4.2E-7</v>
      </c>
      <c r="O453" s="194">
        <f>IF(ISNUMBER(ToxData!BH453),(ToxData!BH453*workNRAFnc/Y453),"--")</f>
        <v>2.6268656716417916E-4</v>
      </c>
      <c r="P453" s="219">
        <f t="shared" si="47"/>
        <v>2.5999999999999998E-4</v>
      </c>
      <c r="Q453" s="262" t="str">
        <f>IF(ISNUMBER('TRV Table 3'!K453),('TRV Table 3'!K453),"--")</f>
        <v>--</v>
      </c>
      <c r="R453" s="263" t="str">
        <f t="shared" si="48"/>
        <v>--</v>
      </c>
      <c r="S453" s="220">
        <f>IF(ISBLANK(ToxData!AY453),"",ToxData!AY453)</f>
        <v>1</v>
      </c>
      <c r="T453" s="220">
        <f>IF(ISBLANK(ToxData!AZ453),"",ToxData!AZ453)</f>
        <v>1</v>
      </c>
      <c r="U453" s="223" t="str">
        <f>IF(ToxData!BQ453="","N","Y")</f>
        <v>N</v>
      </c>
      <c r="V453" s="223">
        <f>ToxData!BV453</f>
        <v>26</v>
      </c>
      <c r="W453" s="223">
        <f>ToxData!BW453</f>
        <v>7.6</v>
      </c>
      <c r="X453" s="223">
        <f>ToxData!BX453</f>
        <v>310</v>
      </c>
      <c r="Y453" s="223">
        <f>ToxData!BY453</f>
        <v>6.7</v>
      </c>
    </row>
    <row r="454" spans="1:25" ht="28.8">
      <c r="A454" t="str">
        <f>IF(ISBLANK(ToxData!B454),"",ToxData!B454)</f>
        <v>57117-41-6</v>
      </c>
      <c r="B454" s="211" t="str">
        <f>IF(ISBLANK(ToxData!C454),"",ToxData!C454)</f>
        <v>1,2,3,7,8-Pentachlorodibenzofuran (PeCDF)</v>
      </c>
      <c r="C454" s="61" t="s">
        <v>1147</v>
      </c>
      <c r="D454" s="61" t="str">
        <f>IF(ToxData!D454="","--",ToxData!D454)</f>
        <v>HI3</v>
      </c>
      <c r="E454" s="218">
        <f>IF(AND(ISNUMBER(ToxData!$BD454),$U454="N"),ToxData!$BD454/$V454,IF(ISNUMBER(ToxData!$BD454),ToxData!$BD454/ELAFr/$V454,"--"))</f>
        <v>3.3738191632928474E-8</v>
      </c>
      <c r="F454" s="209">
        <f t="shared" si="42"/>
        <v>3.4E-8</v>
      </c>
      <c r="G454" s="194">
        <f>IF(ISNUMBER(ToxData!BH454),(ToxData!BH454/$X454),"--")</f>
        <v>4.1935483870967744E-6</v>
      </c>
      <c r="H454" s="219">
        <f t="shared" si="43"/>
        <v>4.1999999999999996E-6</v>
      </c>
      <c r="I454" s="209">
        <f>IF(AND(ISNUMBER(ToxData!$BD454),$U454="N"),ToxData!$BD454*childNRAFc/$W454,IF(ISNUMBER(ToxData!$BD454),ToxData!$BD454*childNRAFc/ELAFnr/$W454,"--"))</f>
        <v>3.0009233610341641E-6</v>
      </c>
      <c r="J454" s="209">
        <f t="shared" si="44"/>
        <v>3.0000000000000001E-6</v>
      </c>
      <c r="K454" s="194">
        <f>IF(ISNUMBER(ToxData!BH454),(ToxData!BH454/$Y454*childNRAFnc),"--")</f>
        <v>8.5373134328358216E-4</v>
      </c>
      <c r="L454" s="219">
        <f t="shared" si="45"/>
        <v>8.4999999999999995E-4</v>
      </c>
      <c r="M454" s="209">
        <f>IF(ISNUMBER(ToxData!$BD454),ToxData!$BD454*workNRAFc/$W454,"--")</f>
        <v>1.3850415512465373E-6</v>
      </c>
      <c r="N454" s="209">
        <f t="shared" si="46"/>
        <v>1.3999999999999999E-6</v>
      </c>
      <c r="O454" s="194">
        <f>IF(ISNUMBER(ToxData!BH454),(ToxData!BH454*workNRAFnc/Y454),"--")</f>
        <v>8.5373134328358216E-4</v>
      </c>
      <c r="P454" s="219">
        <f t="shared" si="47"/>
        <v>8.4999999999999995E-4</v>
      </c>
      <c r="Q454" s="262" t="str">
        <f>IF(ISNUMBER('TRV Table 3'!K454),('TRV Table 3'!K454),"--")</f>
        <v>--</v>
      </c>
      <c r="R454" s="263" t="str">
        <f t="shared" si="48"/>
        <v>--</v>
      </c>
      <c r="S454" s="220">
        <f>IF(ISBLANK(ToxData!AY454),"",ToxData!AY454)</f>
        <v>1</v>
      </c>
      <c r="T454" s="220">
        <f>IF(ISBLANK(ToxData!AZ454),"",ToxData!AZ454)</f>
        <v>1</v>
      </c>
      <c r="U454" s="223" t="str">
        <f>IF(ToxData!BQ454="","N","Y")</f>
        <v>N</v>
      </c>
      <c r="V454" s="223">
        <f>ToxData!BV454</f>
        <v>26</v>
      </c>
      <c r="W454" s="223">
        <f>ToxData!BW454</f>
        <v>7.6</v>
      </c>
      <c r="X454" s="223">
        <f>ToxData!BX454</f>
        <v>310</v>
      </c>
      <c r="Y454" s="223">
        <f>ToxData!BY454</f>
        <v>6.7</v>
      </c>
    </row>
    <row r="455" spans="1:25" ht="28.8">
      <c r="A455" t="str">
        <f>IF(ISBLANK(ToxData!B455),"",ToxData!B455)</f>
        <v>57117-31-4</v>
      </c>
      <c r="B455" s="211" t="str">
        <f>IF(ISBLANK(ToxData!C455),"",ToxData!C455)</f>
        <v>2,3,4,7,8-Pentachlorodibenzofuran (PeCDF)</v>
      </c>
      <c r="C455" s="61" t="s">
        <v>1147</v>
      </c>
      <c r="D455" s="61" t="str">
        <f>IF(ToxData!D455="","--",ToxData!D455)</f>
        <v>HI3</v>
      </c>
      <c r="E455" s="218">
        <f>IF(AND(ISNUMBER(ToxData!$BD455),$U455="N"),ToxData!$BD455/$V455,IF(ISNUMBER(ToxData!$BD455),ToxData!$BD455/ELAFr/$V455,"--"))</f>
        <v>3.373819163292847E-9</v>
      </c>
      <c r="F455" s="209">
        <f t="shared" si="42"/>
        <v>3.3999999999999998E-9</v>
      </c>
      <c r="G455" s="194">
        <f>IF(ISNUMBER(ToxData!BH455),(ToxData!BH455/$X455),"--")</f>
        <v>4.1935483870967738E-7</v>
      </c>
      <c r="H455" s="219">
        <f t="shared" si="43"/>
        <v>4.2E-7</v>
      </c>
      <c r="I455" s="209">
        <f>IF(AND(ISNUMBER(ToxData!$BD455),$U455="N"),ToxData!$BD455*childNRAFc/$W455,IF(ISNUMBER(ToxData!$BD455),ToxData!$BD455*childNRAFc/ELAFnr/$W455,"--"))</f>
        <v>3.0009233610341641E-7</v>
      </c>
      <c r="J455" s="209">
        <f t="shared" si="44"/>
        <v>2.9999999999999999E-7</v>
      </c>
      <c r="K455" s="194">
        <f>IF(ISNUMBER(ToxData!BH455),(ToxData!BH455/$Y455*childNRAFnc),"--")</f>
        <v>8.5373134328358208E-5</v>
      </c>
      <c r="L455" s="219">
        <f t="shared" si="45"/>
        <v>8.5000000000000006E-5</v>
      </c>
      <c r="M455" s="209">
        <f>IF(ISNUMBER(ToxData!$BD455),ToxData!$BD455*workNRAFc/$W455,"--")</f>
        <v>1.3850415512465372E-7</v>
      </c>
      <c r="N455" s="209">
        <f t="shared" si="46"/>
        <v>1.4000000000000001E-7</v>
      </c>
      <c r="O455" s="194">
        <f>IF(ISNUMBER(ToxData!BH455),(ToxData!BH455*workNRAFnc/Y455),"--")</f>
        <v>8.5373134328358208E-5</v>
      </c>
      <c r="P455" s="219">
        <f t="shared" si="47"/>
        <v>8.5000000000000006E-5</v>
      </c>
      <c r="Q455" s="262" t="str">
        <f>IF(ISNUMBER('TRV Table 3'!K455),('TRV Table 3'!K455),"--")</f>
        <v>--</v>
      </c>
      <c r="R455" s="263" t="str">
        <f t="shared" si="48"/>
        <v>--</v>
      </c>
      <c r="S455" s="220">
        <f>IF(ISBLANK(ToxData!AY455),"",ToxData!AY455)</f>
        <v>1</v>
      </c>
      <c r="T455" s="220">
        <f>IF(ISBLANK(ToxData!AZ455),"",ToxData!AZ455)</f>
        <v>1</v>
      </c>
      <c r="U455" s="223" t="str">
        <f>IF(ToxData!BQ455="","N","Y")</f>
        <v>N</v>
      </c>
      <c r="V455" s="223">
        <f>ToxData!BV455</f>
        <v>26</v>
      </c>
      <c r="W455" s="223">
        <f>ToxData!BW455</f>
        <v>7.6</v>
      </c>
      <c r="X455" s="223">
        <f>ToxData!BX455</f>
        <v>310</v>
      </c>
      <c r="Y455" s="223">
        <f>ToxData!BY455</f>
        <v>6.7</v>
      </c>
    </row>
    <row r="456" spans="1:25" ht="28.8">
      <c r="A456" t="str">
        <f>IF(ISBLANK(ToxData!B456),"",ToxData!B456)</f>
        <v>70648-26-9</v>
      </c>
      <c r="B456" s="211" t="str">
        <f>IF(ISBLANK(ToxData!C456),"",ToxData!C456)</f>
        <v>1,2,3,4,7,8-Hexachlorodibenzofuran (HxCDF)</v>
      </c>
      <c r="C456" s="61" t="s">
        <v>1147</v>
      </c>
      <c r="D456" s="61" t="str">
        <f>IF(ToxData!D456="","--",ToxData!D456)</f>
        <v>HI3</v>
      </c>
      <c r="E456" s="218">
        <f>IF(AND(ISNUMBER(ToxData!$BD456),$U456="N"),ToxData!$BD456/$V456,IF(ISNUMBER(ToxData!$BD456),ToxData!$BD456/ELAFr/$V456,"--"))</f>
        <v>1.0121457489878542E-8</v>
      </c>
      <c r="F456" s="209">
        <f t="shared" ref="F456:F519" si="49">IF(E456="--","--",ROUND(E456,2-(1+INT(LOG10(ABS(E456))))))</f>
        <v>1E-8</v>
      </c>
      <c r="G456" s="194">
        <f>IF(ISNUMBER(ToxData!BH456),(ToxData!BH456/$X456),"--")</f>
        <v>1.2903225806451614E-6</v>
      </c>
      <c r="H456" s="219">
        <f t="shared" ref="H456:H519" si="50">IF(G456="--","--",ROUND(G456,2-(1+INT(LOG10(ABS(G456))))))</f>
        <v>1.3E-6</v>
      </c>
      <c r="I456" s="209">
        <f>IF(AND(ISNUMBER(ToxData!$BD456),$U456="N"),ToxData!$BD456*childNRAFc/$W456,IF(ISNUMBER(ToxData!$BD456),ToxData!$BD456*childNRAFc/ELAFnr/$W456,"--"))</f>
        <v>9.0027700831024923E-7</v>
      </c>
      <c r="J456" s="209">
        <f t="shared" ref="J456:J519" si="51">IF(I456="--","--",ROUND(I456,2-(1+INT(LOG10(ABS(I456))))))</f>
        <v>8.9999999999999996E-7</v>
      </c>
      <c r="K456" s="194">
        <f>IF(ISNUMBER(ToxData!BH456),(ToxData!BH456/$Y456*childNRAFnc),"--")</f>
        <v>2.6268656716417916E-4</v>
      </c>
      <c r="L456" s="219">
        <f t="shared" ref="L456:L519" si="52">IF(K456="--","--",ROUND(K456,2-(1+INT(LOG10(ABS(K456))))))</f>
        <v>2.5999999999999998E-4</v>
      </c>
      <c r="M456" s="209">
        <f>IF(ISNUMBER(ToxData!$BD456),ToxData!$BD456*workNRAFc/$W456,"--")</f>
        <v>4.1551246537396122E-7</v>
      </c>
      <c r="N456" s="209">
        <f t="shared" ref="N456:N519" si="53">IF(M456="--","--",ROUND(M456,2-(1+INT(LOG10(ABS(M456))))))</f>
        <v>4.2E-7</v>
      </c>
      <c r="O456" s="194">
        <f>IF(ISNUMBER(ToxData!BH456),(ToxData!BH456*workNRAFnc/Y456),"--")</f>
        <v>2.6268656716417916E-4</v>
      </c>
      <c r="P456" s="219">
        <f t="shared" ref="P456:P519" si="54">IF(O456="--","--",ROUND(O456,2-(1+INT(LOG10(ABS(O456))))))</f>
        <v>2.5999999999999998E-4</v>
      </c>
      <c r="Q456" s="262" t="str">
        <f>IF(ISNUMBER('TRV Table 3'!K456),('TRV Table 3'!K456),"--")</f>
        <v>--</v>
      </c>
      <c r="R456" s="263" t="str">
        <f t="shared" ref="R456:R519" si="55">IF(Q456="--","--",ROUND(Q456,2-(1+INT(LOG10(ABS(Q456))))))</f>
        <v>--</v>
      </c>
      <c r="S456" s="220">
        <f>IF(ISBLANK(ToxData!AY456),"",ToxData!AY456)</f>
        <v>1</v>
      </c>
      <c r="T456" s="220">
        <f>IF(ISBLANK(ToxData!AZ456),"",ToxData!AZ456)</f>
        <v>1</v>
      </c>
      <c r="U456" s="223" t="str">
        <f>IF(ToxData!BQ456="","N","Y")</f>
        <v>N</v>
      </c>
      <c r="V456" s="223">
        <f>ToxData!BV456</f>
        <v>26</v>
      </c>
      <c r="W456" s="223">
        <f>ToxData!BW456</f>
        <v>7.6</v>
      </c>
      <c r="X456" s="223">
        <f>ToxData!BX456</f>
        <v>310</v>
      </c>
      <c r="Y456" s="223">
        <f>ToxData!BY456</f>
        <v>6.7</v>
      </c>
    </row>
    <row r="457" spans="1:25" ht="28.8">
      <c r="A457" t="str">
        <f>IF(ISBLANK(ToxData!B457),"",ToxData!B457)</f>
        <v>57117-44-9</v>
      </c>
      <c r="B457" s="211" t="str">
        <f>IF(ISBLANK(ToxData!C457),"",ToxData!C457)</f>
        <v>1,2,3,6,7,8-Hexachlorodibenzofuran (HxCDF)</v>
      </c>
      <c r="C457" s="61" t="s">
        <v>1147</v>
      </c>
      <c r="D457" s="61" t="str">
        <f>IF(ToxData!D457="","--",ToxData!D457)</f>
        <v>HI3</v>
      </c>
      <c r="E457" s="218">
        <f>IF(AND(ISNUMBER(ToxData!$BD457),$U457="N"),ToxData!$BD457/$V457,IF(ISNUMBER(ToxData!$BD457),ToxData!$BD457/ELAFr/$V457,"--"))</f>
        <v>1.0121457489878542E-8</v>
      </c>
      <c r="F457" s="209">
        <f t="shared" si="49"/>
        <v>1E-8</v>
      </c>
      <c r="G457" s="194">
        <f>IF(ISNUMBER(ToxData!BH457),(ToxData!BH457/$X457),"--")</f>
        <v>1.2903225806451614E-6</v>
      </c>
      <c r="H457" s="219">
        <f t="shared" si="50"/>
        <v>1.3E-6</v>
      </c>
      <c r="I457" s="209">
        <f>IF(AND(ISNUMBER(ToxData!$BD457),$U457="N"),ToxData!$BD457*childNRAFc/$W457,IF(ISNUMBER(ToxData!$BD457),ToxData!$BD457*childNRAFc/ELAFnr/$W457,"--"))</f>
        <v>9.0027700831024923E-7</v>
      </c>
      <c r="J457" s="209">
        <f t="shared" si="51"/>
        <v>8.9999999999999996E-7</v>
      </c>
      <c r="K457" s="194">
        <f>IF(ISNUMBER(ToxData!BH457),(ToxData!BH457/$Y457*childNRAFnc),"--")</f>
        <v>2.6268656716417916E-4</v>
      </c>
      <c r="L457" s="219">
        <f t="shared" si="52"/>
        <v>2.5999999999999998E-4</v>
      </c>
      <c r="M457" s="209">
        <f>IF(ISNUMBER(ToxData!$BD457),ToxData!$BD457*workNRAFc/$W457,"--")</f>
        <v>4.1551246537396122E-7</v>
      </c>
      <c r="N457" s="209">
        <f t="shared" si="53"/>
        <v>4.2E-7</v>
      </c>
      <c r="O457" s="194">
        <f>IF(ISNUMBER(ToxData!BH457),(ToxData!BH457*workNRAFnc/Y457),"--")</f>
        <v>2.6268656716417916E-4</v>
      </c>
      <c r="P457" s="219">
        <f t="shared" si="54"/>
        <v>2.5999999999999998E-4</v>
      </c>
      <c r="Q457" s="262" t="str">
        <f>IF(ISNUMBER('TRV Table 3'!K457),('TRV Table 3'!K457),"--")</f>
        <v>--</v>
      </c>
      <c r="R457" s="263" t="str">
        <f t="shared" si="55"/>
        <v>--</v>
      </c>
      <c r="S457" s="220">
        <f>IF(ISBLANK(ToxData!AY457),"",ToxData!AY457)</f>
        <v>1</v>
      </c>
      <c r="T457" s="220">
        <f>IF(ISBLANK(ToxData!AZ457),"",ToxData!AZ457)</f>
        <v>1</v>
      </c>
      <c r="U457" s="223" t="str">
        <f>IF(ToxData!BQ457="","N","Y")</f>
        <v>N</v>
      </c>
      <c r="V457" s="223">
        <f>ToxData!BV457</f>
        <v>26</v>
      </c>
      <c r="W457" s="223">
        <f>ToxData!BW457</f>
        <v>7.6</v>
      </c>
      <c r="X457" s="223">
        <f>ToxData!BX457</f>
        <v>310</v>
      </c>
      <c r="Y457" s="223">
        <f>ToxData!BY457</f>
        <v>6.7</v>
      </c>
    </row>
    <row r="458" spans="1:25" ht="28.8">
      <c r="A458" t="str">
        <f>IF(ISBLANK(ToxData!B458),"",ToxData!B458)</f>
        <v>72918-21-9</v>
      </c>
      <c r="B458" s="211" t="str">
        <f>IF(ISBLANK(ToxData!C458),"",ToxData!C458)</f>
        <v>1,2,3,7,8,9-Hexachlorodibenzofuran (HxCDF)</v>
      </c>
      <c r="C458" s="61" t="s">
        <v>1147</v>
      </c>
      <c r="D458" s="61" t="str">
        <f>IF(ToxData!D458="","--",ToxData!D458)</f>
        <v>HI3</v>
      </c>
      <c r="E458" s="218">
        <f>IF(AND(ISNUMBER(ToxData!$BD458),$U458="N"),ToxData!$BD458/$V458,IF(ISNUMBER(ToxData!$BD458),ToxData!$BD458/ELAFr/$V458,"--"))</f>
        <v>1.0121457489878542E-8</v>
      </c>
      <c r="F458" s="209">
        <f t="shared" si="49"/>
        <v>1E-8</v>
      </c>
      <c r="G458" s="194">
        <f>IF(ISNUMBER(ToxData!BH458),(ToxData!BH458/$X458),"--")</f>
        <v>1.2903225806451614E-6</v>
      </c>
      <c r="H458" s="219">
        <f t="shared" si="50"/>
        <v>1.3E-6</v>
      </c>
      <c r="I458" s="209">
        <f>IF(AND(ISNUMBER(ToxData!$BD458),$U458="N"),ToxData!$BD458*childNRAFc/$W458,IF(ISNUMBER(ToxData!$BD458),ToxData!$BD458*childNRAFc/ELAFnr/$W458,"--"))</f>
        <v>9.0027700831024923E-7</v>
      </c>
      <c r="J458" s="209">
        <f t="shared" si="51"/>
        <v>8.9999999999999996E-7</v>
      </c>
      <c r="K458" s="194">
        <f>IF(ISNUMBER(ToxData!BH458),(ToxData!BH458/$Y458*childNRAFnc),"--")</f>
        <v>2.6268656716417916E-4</v>
      </c>
      <c r="L458" s="219">
        <f t="shared" si="52"/>
        <v>2.5999999999999998E-4</v>
      </c>
      <c r="M458" s="209">
        <f>IF(ISNUMBER(ToxData!$BD458),ToxData!$BD458*workNRAFc/$W458,"--")</f>
        <v>4.1551246537396122E-7</v>
      </c>
      <c r="N458" s="209">
        <f t="shared" si="53"/>
        <v>4.2E-7</v>
      </c>
      <c r="O458" s="194">
        <f>IF(ISNUMBER(ToxData!BH458),(ToxData!BH458*workNRAFnc/Y458),"--")</f>
        <v>2.6268656716417916E-4</v>
      </c>
      <c r="P458" s="219">
        <f t="shared" si="54"/>
        <v>2.5999999999999998E-4</v>
      </c>
      <c r="Q458" s="262" t="str">
        <f>IF(ISNUMBER('TRV Table 3'!K458),('TRV Table 3'!K458),"--")</f>
        <v>--</v>
      </c>
      <c r="R458" s="263" t="str">
        <f t="shared" si="55"/>
        <v>--</v>
      </c>
      <c r="S458" s="220">
        <f>IF(ISBLANK(ToxData!AY458),"",ToxData!AY458)</f>
        <v>1</v>
      </c>
      <c r="T458" s="220">
        <f>IF(ISBLANK(ToxData!AZ458),"",ToxData!AZ458)</f>
        <v>1</v>
      </c>
      <c r="U458" s="223" t="str">
        <f>IF(ToxData!BQ458="","N","Y")</f>
        <v>N</v>
      </c>
      <c r="V458" s="223">
        <f>ToxData!BV458</f>
        <v>26</v>
      </c>
      <c r="W458" s="223">
        <f>ToxData!BW458</f>
        <v>7.6</v>
      </c>
      <c r="X458" s="223">
        <f>ToxData!BX458</f>
        <v>310</v>
      </c>
      <c r="Y458" s="223">
        <f>ToxData!BY458</f>
        <v>6.7</v>
      </c>
    </row>
    <row r="459" spans="1:25" ht="28.8">
      <c r="A459" t="str">
        <f>IF(ISBLANK(ToxData!B459),"",ToxData!B459)</f>
        <v>60851-34-5</v>
      </c>
      <c r="B459" s="211" t="str">
        <f>IF(ISBLANK(ToxData!C459),"",ToxData!C459)</f>
        <v>2,3,4,6,7,8-Hexachlorodibenzofuran  (HxCDF)</v>
      </c>
      <c r="C459" s="61" t="s">
        <v>1147</v>
      </c>
      <c r="D459" s="61" t="str">
        <f>IF(ToxData!D459="","--",ToxData!D459)</f>
        <v>HI3</v>
      </c>
      <c r="E459" s="218">
        <f>IF(AND(ISNUMBER(ToxData!$BD459),$U459="N"),ToxData!$BD459/$V459,IF(ISNUMBER(ToxData!$BD459),ToxData!$BD459/ELAFr/$V459,"--"))</f>
        <v>1.0121457489878542E-8</v>
      </c>
      <c r="F459" s="209">
        <f t="shared" si="49"/>
        <v>1E-8</v>
      </c>
      <c r="G459" s="194">
        <f>IF(ISNUMBER(ToxData!BH459),(ToxData!BH459/$X459),"--")</f>
        <v>1.2903225806451614E-6</v>
      </c>
      <c r="H459" s="219">
        <f t="shared" si="50"/>
        <v>1.3E-6</v>
      </c>
      <c r="I459" s="209">
        <f>IF(AND(ISNUMBER(ToxData!$BD459),$U459="N"),ToxData!$BD459*childNRAFc/$W459,IF(ISNUMBER(ToxData!$BD459),ToxData!$BD459*childNRAFc/ELAFnr/$W459,"--"))</f>
        <v>9.0027700831024923E-7</v>
      </c>
      <c r="J459" s="209">
        <f t="shared" si="51"/>
        <v>8.9999999999999996E-7</v>
      </c>
      <c r="K459" s="194">
        <f>IF(ISNUMBER(ToxData!BH459),(ToxData!BH459/$Y459*childNRAFnc),"--")</f>
        <v>2.6268656716417916E-4</v>
      </c>
      <c r="L459" s="219">
        <f t="shared" si="52"/>
        <v>2.5999999999999998E-4</v>
      </c>
      <c r="M459" s="209">
        <f>IF(ISNUMBER(ToxData!$BD459),ToxData!$BD459*workNRAFc/$W459,"--")</f>
        <v>4.1551246537396122E-7</v>
      </c>
      <c r="N459" s="209">
        <f t="shared" si="53"/>
        <v>4.2E-7</v>
      </c>
      <c r="O459" s="194">
        <f>IF(ISNUMBER(ToxData!BH459),(ToxData!BH459*workNRAFnc/Y459),"--")</f>
        <v>2.6268656716417916E-4</v>
      </c>
      <c r="P459" s="219">
        <f t="shared" si="54"/>
        <v>2.5999999999999998E-4</v>
      </c>
      <c r="Q459" s="262" t="str">
        <f>IF(ISNUMBER('TRV Table 3'!K459),('TRV Table 3'!K459),"--")</f>
        <v>--</v>
      </c>
      <c r="R459" s="263" t="str">
        <f t="shared" si="55"/>
        <v>--</v>
      </c>
      <c r="S459" s="220">
        <f>IF(ISBLANK(ToxData!AY459),"",ToxData!AY459)</f>
        <v>1</v>
      </c>
      <c r="T459" s="220">
        <f>IF(ISBLANK(ToxData!AZ459),"",ToxData!AZ459)</f>
        <v>1</v>
      </c>
      <c r="U459" s="223" t="str">
        <f>IF(ToxData!BQ459="","N","Y")</f>
        <v>N</v>
      </c>
      <c r="V459" s="223">
        <f>ToxData!BV459</f>
        <v>26</v>
      </c>
      <c r="W459" s="223">
        <f>ToxData!BW459</f>
        <v>7.6</v>
      </c>
      <c r="X459" s="223">
        <f>ToxData!BX459</f>
        <v>310</v>
      </c>
      <c r="Y459" s="223">
        <f>ToxData!BY459</f>
        <v>6.7</v>
      </c>
    </row>
    <row r="460" spans="1:25" ht="28.8">
      <c r="A460" t="str">
        <f>IF(ISBLANK(ToxData!B460),"",ToxData!B460)</f>
        <v>67562-39-4</v>
      </c>
      <c r="B460" s="211" t="str">
        <f>IF(ISBLANK(ToxData!C460),"",ToxData!C460)</f>
        <v>1,2,3,4,6,7,8-Heptachlorodibenzofuran (HpCDF)</v>
      </c>
      <c r="C460" s="61" t="s">
        <v>1147</v>
      </c>
      <c r="D460" s="61" t="str">
        <f>IF(ToxData!D460="","--",ToxData!D460)</f>
        <v>HI3</v>
      </c>
      <c r="E460" s="218">
        <f>IF(AND(ISNUMBER(ToxData!$BD460),$U460="N"),ToxData!$BD460/$V460,IF(ISNUMBER(ToxData!$BD460),ToxData!$BD460/ELAFr/$V460,"--"))</f>
        <v>1.0121457489878542E-7</v>
      </c>
      <c r="F460" s="209">
        <f t="shared" si="49"/>
        <v>9.9999999999999995E-8</v>
      </c>
      <c r="G460" s="194">
        <f>IF(ISNUMBER(ToxData!BH460),(ToxData!BH460/$X460),"--")</f>
        <v>1.2903225806451613E-5</v>
      </c>
      <c r="H460" s="219">
        <f t="shared" si="50"/>
        <v>1.2999999999999999E-5</v>
      </c>
      <c r="I460" s="209">
        <f>IF(AND(ISNUMBER(ToxData!$BD460),$U460="N"),ToxData!$BD460*childNRAFc/$W460,IF(ISNUMBER(ToxData!$BD460),ToxData!$BD460*childNRAFc/ELAFnr/$W460,"--"))</f>
        <v>9.0027700831024914E-6</v>
      </c>
      <c r="J460" s="209">
        <f t="shared" si="51"/>
        <v>9.0000000000000002E-6</v>
      </c>
      <c r="K460" s="194">
        <f>IF(ISNUMBER(ToxData!BH460),(ToxData!BH460/$Y460*childNRAFnc),"--")</f>
        <v>2.6268656716417912E-3</v>
      </c>
      <c r="L460" s="219">
        <f t="shared" si="52"/>
        <v>2.5999999999999999E-3</v>
      </c>
      <c r="M460" s="209">
        <f>IF(ISNUMBER(ToxData!$BD460),ToxData!$BD460*workNRAFc/$W460,"--")</f>
        <v>4.1551246537396112E-6</v>
      </c>
      <c r="N460" s="209">
        <f t="shared" si="53"/>
        <v>4.1999999999999996E-6</v>
      </c>
      <c r="O460" s="194">
        <f>IF(ISNUMBER(ToxData!BH460),(ToxData!BH460*workNRAFnc/Y460),"--")</f>
        <v>2.6268656716417912E-3</v>
      </c>
      <c r="P460" s="219">
        <f t="shared" si="54"/>
        <v>2.5999999999999999E-3</v>
      </c>
      <c r="Q460" s="262" t="str">
        <f>IF(ISNUMBER('TRV Table 3'!K460),('TRV Table 3'!K460),"--")</f>
        <v>--</v>
      </c>
      <c r="R460" s="263" t="str">
        <f t="shared" si="55"/>
        <v>--</v>
      </c>
      <c r="S460" s="220">
        <f>IF(ISBLANK(ToxData!AY460),"",ToxData!AY460)</f>
        <v>1</v>
      </c>
      <c r="T460" s="220">
        <f>IF(ISBLANK(ToxData!AZ460),"",ToxData!AZ460)</f>
        <v>1</v>
      </c>
      <c r="U460" s="223" t="str">
        <f>IF(ToxData!BQ460="","N","Y")</f>
        <v>N</v>
      </c>
      <c r="V460" s="223">
        <f>ToxData!BV460</f>
        <v>26</v>
      </c>
      <c r="W460" s="223">
        <f>ToxData!BW460</f>
        <v>7.6</v>
      </c>
      <c r="X460" s="223">
        <f>ToxData!BX460</f>
        <v>310</v>
      </c>
      <c r="Y460" s="223">
        <f>ToxData!BY460</f>
        <v>6.7</v>
      </c>
    </row>
    <row r="461" spans="1:25" ht="28.8">
      <c r="A461" t="str">
        <f>IF(ISBLANK(ToxData!B461),"",ToxData!B461)</f>
        <v>55673-89-7</v>
      </c>
      <c r="B461" s="211" t="str">
        <f>IF(ISBLANK(ToxData!C461),"",ToxData!C461)</f>
        <v>1,2,3,4,7,8,9-Heptachlorodibenzofuran (HpCDF)</v>
      </c>
      <c r="C461" s="61" t="s">
        <v>1147</v>
      </c>
      <c r="D461" s="61" t="str">
        <f>IF(ToxData!D461="","--",ToxData!D461)</f>
        <v>HI3</v>
      </c>
      <c r="E461" s="218">
        <f>IF(AND(ISNUMBER(ToxData!$BD461),$U461="N"),ToxData!$BD461/$V461,IF(ISNUMBER(ToxData!$BD461),ToxData!$BD461/ELAFr/$V461,"--"))</f>
        <v>1.0121457489878542E-7</v>
      </c>
      <c r="F461" s="209">
        <f t="shared" si="49"/>
        <v>9.9999999999999995E-8</v>
      </c>
      <c r="G461" s="194">
        <f>IF(ISNUMBER(ToxData!BH461),(ToxData!BH461/$X461),"--")</f>
        <v>1.2903225806451613E-5</v>
      </c>
      <c r="H461" s="219">
        <f t="shared" si="50"/>
        <v>1.2999999999999999E-5</v>
      </c>
      <c r="I461" s="209">
        <f>IF(AND(ISNUMBER(ToxData!$BD461),$U461="N"),ToxData!$BD461*childNRAFc/$W461,IF(ISNUMBER(ToxData!$BD461),ToxData!$BD461*childNRAFc/ELAFnr/$W461,"--"))</f>
        <v>9.0027700831024914E-6</v>
      </c>
      <c r="J461" s="209">
        <f t="shared" si="51"/>
        <v>9.0000000000000002E-6</v>
      </c>
      <c r="K461" s="194">
        <f>IF(ISNUMBER(ToxData!BH461),(ToxData!BH461/$Y461*childNRAFnc),"--")</f>
        <v>2.6268656716417912E-3</v>
      </c>
      <c r="L461" s="219">
        <f t="shared" si="52"/>
        <v>2.5999999999999999E-3</v>
      </c>
      <c r="M461" s="209">
        <f>IF(ISNUMBER(ToxData!$BD461),ToxData!$BD461*workNRAFc/$W461,"--")</f>
        <v>4.1551246537396112E-6</v>
      </c>
      <c r="N461" s="209">
        <f t="shared" si="53"/>
        <v>4.1999999999999996E-6</v>
      </c>
      <c r="O461" s="194">
        <f>IF(ISNUMBER(ToxData!BH461),(ToxData!BH461*workNRAFnc/Y461),"--")</f>
        <v>2.6268656716417912E-3</v>
      </c>
      <c r="P461" s="219">
        <f t="shared" si="54"/>
        <v>2.5999999999999999E-3</v>
      </c>
      <c r="Q461" s="262" t="str">
        <f>IF(ISNUMBER('TRV Table 3'!K461),('TRV Table 3'!K461),"--")</f>
        <v>--</v>
      </c>
      <c r="R461" s="263" t="str">
        <f t="shared" si="55"/>
        <v>--</v>
      </c>
      <c r="S461" s="220">
        <f>IF(ISBLANK(ToxData!AY461),"",ToxData!AY461)</f>
        <v>1</v>
      </c>
      <c r="T461" s="220">
        <f>IF(ISBLANK(ToxData!AZ461),"",ToxData!AZ461)</f>
        <v>1</v>
      </c>
      <c r="U461" s="223" t="str">
        <f>IF(ToxData!BQ461="","N","Y")</f>
        <v>N</v>
      </c>
      <c r="V461" s="223">
        <f>ToxData!BV461</f>
        <v>26</v>
      </c>
      <c r="W461" s="223">
        <f>ToxData!BW461</f>
        <v>7.6</v>
      </c>
      <c r="X461" s="223">
        <f>ToxData!BX461</f>
        <v>310</v>
      </c>
      <c r="Y461" s="223">
        <f>ToxData!BY461</f>
        <v>6.7</v>
      </c>
    </row>
    <row r="462" spans="1:25">
      <c r="A462" t="str">
        <f>IF(ISBLANK(ToxData!B462),"",ToxData!B462)</f>
        <v>39001-02-0</v>
      </c>
      <c r="B462" s="211" t="str">
        <f>IF(ISBLANK(ToxData!C462),"",ToxData!C462)</f>
        <v>Octachlorodibenzofuran (OCDF)</v>
      </c>
      <c r="C462" s="61" t="s">
        <v>1147</v>
      </c>
      <c r="D462" s="61" t="str">
        <f>IF(ToxData!D462="","--",ToxData!D462)</f>
        <v>HI3</v>
      </c>
      <c r="E462" s="218">
        <f>IF(AND(ISNUMBER(ToxData!$BD462),$U462="N"),ToxData!$BD462/$V462,IF(ISNUMBER(ToxData!$BD462),ToxData!$BD462/ELAFr/$V462,"--"))</f>
        <v>3.3738191632928472E-6</v>
      </c>
      <c r="F462" s="209">
        <f t="shared" si="49"/>
        <v>3.4000000000000001E-6</v>
      </c>
      <c r="G462" s="194">
        <f>IF(ISNUMBER(ToxData!BH462),(ToxData!BH462/$X462),"--")</f>
        <v>4.1935483870967743E-4</v>
      </c>
      <c r="H462" s="219">
        <f t="shared" si="50"/>
        <v>4.2000000000000002E-4</v>
      </c>
      <c r="I462" s="209">
        <f>IF(AND(ISNUMBER(ToxData!$BD462),$U462="N"),ToxData!$BD462*childNRAFc/$W462,IF(ISNUMBER(ToxData!$BD462),ToxData!$BD462*childNRAFc/ELAFnr/$W462,"--"))</f>
        <v>3.0009233610341643E-4</v>
      </c>
      <c r="J462" s="209">
        <f t="shared" si="51"/>
        <v>2.9999999999999997E-4</v>
      </c>
      <c r="K462" s="194">
        <f>IF(ISNUMBER(ToxData!BH462),(ToxData!BH462/$Y462*childNRAFnc),"--")</f>
        <v>8.5373134328358205E-2</v>
      </c>
      <c r="L462" s="219">
        <f t="shared" si="52"/>
        <v>8.5000000000000006E-2</v>
      </c>
      <c r="M462" s="209">
        <f>IF(ISNUMBER(ToxData!$BD462),ToxData!$BD462*workNRAFc/$W462,"--")</f>
        <v>1.3850415512465375E-4</v>
      </c>
      <c r="N462" s="209">
        <f t="shared" si="53"/>
        <v>1.3999999999999999E-4</v>
      </c>
      <c r="O462" s="194">
        <f>IF(ISNUMBER(ToxData!BH462),(ToxData!BH462*workNRAFnc/Y462),"--")</f>
        <v>8.5373134328358219E-2</v>
      </c>
      <c r="P462" s="219">
        <f t="shared" si="54"/>
        <v>8.5000000000000006E-2</v>
      </c>
      <c r="Q462" s="262" t="str">
        <f>IF(ISNUMBER('TRV Table 3'!K462),('TRV Table 3'!K462),"--")</f>
        <v>--</v>
      </c>
      <c r="R462" s="263" t="str">
        <f t="shared" si="55"/>
        <v>--</v>
      </c>
      <c r="S462" s="220">
        <f>IF(ISBLANK(ToxData!AY462),"",ToxData!AY462)</f>
        <v>1</v>
      </c>
      <c r="T462" s="220">
        <f>IF(ISBLANK(ToxData!AZ462),"",ToxData!AZ462)</f>
        <v>1</v>
      </c>
      <c r="U462" s="223" t="str">
        <f>IF(ToxData!BQ462="","N","Y")</f>
        <v>N</v>
      </c>
      <c r="V462" s="223">
        <f>ToxData!BV462</f>
        <v>26</v>
      </c>
      <c r="W462" s="223">
        <f>ToxData!BW462</f>
        <v>7.6</v>
      </c>
      <c r="X462" s="223">
        <f>ToxData!BX462</f>
        <v>310</v>
      </c>
      <c r="Y462" s="223">
        <f>ToxData!BY462</f>
        <v>6.7</v>
      </c>
    </row>
    <row r="463" spans="1:25" ht="28.8">
      <c r="A463">
        <f>IF(ISBLANK(ToxData!B463),"",ToxData!B463)</f>
        <v>401</v>
      </c>
      <c r="B463" s="211" t="str">
        <f>IF(ISBLANK(ToxData!C463),"",ToxData!C463)</f>
        <v>Polycyclic aromatic hydrocarbons (PAHs)</v>
      </c>
      <c r="C463" s="61" t="s">
        <v>1148</v>
      </c>
      <c r="D463" s="61" t="str">
        <f>IF(ToxData!D463="","--",ToxData!D463)</f>
        <v>--</v>
      </c>
      <c r="E463" s="218">
        <f>IF(AND(ISNUMBER(ToxData!$BD463),$U463="N"),ToxData!$BD463/$V463,IF(ISNUMBER(ToxData!$BD463),ToxData!$BD463/ELAFr/$V463,"--"))</f>
        <v>4.2625745950554133E-5</v>
      </c>
      <c r="F463" s="209">
        <f t="shared" si="49"/>
        <v>4.3000000000000002E-5</v>
      </c>
      <c r="G463" s="194" t="str">
        <f>IF(ISNUMBER(ToxData!BH463),(ToxData!BH463/$X463),"--")</f>
        <v>--</v>
      </c>
      <c r="H463" s="219" t="str">
        <f t="shared" si="50"/>
        <v>--</v>
      </c>
      <c r="I463" s="209">
        <f>IF(AND(ISNUMBER(ToxData!$BD463),$U463="N"),ToxData!$BD463*childNRAFc/$W463,IF(ISNUMBER(ToxData!$BD463),ToxData!$BD463*childNRAFc/ELAFnr/$W463,"--"))</f>
        <v>1.5632515632515633E-3</v>
      </c>
      <c r="J463" s="209">
        <f t="shared" si="51"/>
        <v>1.6000000000000001E-3</v>
      </c>
      <c r="K463" s="194" t="str">
        <f>IF(ISNUMBER(ToxData!BH463),(ToxData!BH463/$Y463*childNRAFnc),"--")</f>
        <v>--</v>
      </c>
      <c r="L463" s="219" t="str">
        <f t="shared" si="52"/>
        <v>--</v>
      </c>
      <c r="M463" s="209">
        <f>IF(ISNUMBER(ToxData!$BD463),ToxData!$BD463*workNRAFc/$W463,"--")</f>
        <v>3.0303030303030307E-3</v>
      </c>
      <c r="N463" s="209">
        <f t="shared" si="53"/>
        <v>3.0000000000000001E-3</v>
      </c>
      <c r="O463" s="194" t="str">
        <f>IF(ISNUMBER(ToxData!BH463),(ToxData!BH463*workNRAFnc/Y463),"--")</f>
        <v>--</v>
      </c>
      <c r="P463" s="219" t="str">
        <f t="shared" si="54"/>
        <v>--</v>
      </c>
      <c r="Q463" s="262" t="str">
        <f>IF(ISNUMBER('TRV Table 3'!K463),('TRV Table 3'!K463),"--")</f>
        <v>--</v>
      </c>
      <c r="R463" s="263" t="str">
        <f t="shared" si="55"/>
        <v>--</v>
      </c>
      <c r="S463" s="220">
        <f>IF(ISBLANK(ToxData!AY463),"",ToxData!AY463)</f>
        <v>1</v>
      </c>
      <c r="T463" s="220">
        <f>IF(ISBLANK(ToxData!AZ463),"",ToxData!AZ463)</f>
        <v>1</v>
      </c>
      <c r="U463" s="223" t="str">
        <f>IF(ToxData!BQ463="","N","Y")</f>
        <v>Y</v>
      </c>
      <c r="V463" s="223">
        <f>ToxData!BV463</f>
        <v>23</v>
      </c>
      <c r="W463" s="223">
        <f>ToxData!BW463</f>
        <v>6.6</v>
      </c>
      <c r="X463" s="223">
        <f>ToxData!BX463</f>
        <v>1</v>
      </c>
      <c r="Y463" s="223">
        <f>ToxData!BY463</f>
        <v>1</v>
      </c>
    </row>
    <row r="464" spans="1:25" hidden="1">
      <c r="A464" t="str">
        <f>IF(ISBLANK(ToxData!B464),"",ToxData!B464)</f>
        <v>83-32-9</v>
      </c>
      <c r="B464" s="211" t="str">
        <f>IF(ISBLANK(ToxData!C464),"",ToxData!C464)</f>
        <v>Acenaphthene</v>
      </c>
      <c r="E464" s="218" t="str">
        <f>IF(AND(ISNUMBER(ToxData!$BD464),$U464="N"),ToxData!$BD464/$V464,IF(ISNUMBER(ToxData!$BD464),ToxData!$BD464/ELAFr/$V464,"--"))</f>
        <v>--</v>
      </c>
      <c r="F464" s="209" t="str">
        <f t="shared" si="49"/>
        <v>--</v>
      </c>
      <c r="G464" s="194" t="str">
        <f>IF(ISNUMBER(ToxData!BH464),(ToxData!BH464/$X464),"--")</f>
        <v>--</v>
      </c>
      <c r="H464" s="219" t="str">
        <f t="shared" si="50"/>
        <v>--</v>
      </c>
      <c r="I464" s="209" t="str">
        <f>IF(AND(ISNUMBER(ToxData!$BD464),$U464="N"),ToxData!$BD464*childNRAFc/$W464,IF(ISNUMBER(ToxData!$BD464),ToxData!$BD464*childNRAFc/ELAFnr/$W464,"--"))</f>
        <v>--</v>
      </c>
      <c r="J464" s="209" t="str">
        <f t="shared" si="51"/>
        <v>--</v>
      </c>
      <c r="K464" s="194" t="str">
        <f>IF(ISNUMBER(ToxData!BH464),(ToxData!BH464/$Y464*childNRAFnc),"--")</f>
        <v>--</v>
      </c>
      <c r="L464" s="219" t="str">
        <f t="shared" si="52"/>
        <v>--</v>
      </c>
      <c r="M464" s="209" t="str">
        <f>IF(ISNUMBER(ToxData!$BD464),ToxData!$BD464*workNRAFc/$W464,"--")</f>
        <v>--</v>
      </c>
      <c r="N464" s="209" t="str">
        <f t="shared" si="53"/>
        <v>--</v>
      </c>
      <c r="O464" s="194" t="str">
        <f>IF(ISNUMBER(ToxData!BH464),(ToxData!BH464*workNRAFnc/Y464),"--")</f>
        <v>--</v>
      </c>
      <c r="P464" s="219" t="str">
        <f t="shared" si="54"/>
        <v>--</v>
      </c>
      <c r="Q464" s="262" t="str">
        <f>IF(ISNUMBER('TRV Table 3'!K464),('TRV Table 3'!K464),"--")</f>
        <v>--</v>
      </c>
      <c r="R464" s="263" t="str">
        <f t="shared" si="55"/>
        <v>--</v>
      </c>
      <c r="S464" s="220" t="str">
        <f>IF(ISBLANK(ToxData!AY464),"",ToxData!AY464)</f>
        <v/>
      </c>
      <c r="T464" s="220" t="str">
        <f>IF(ISBLANK(ToxData!AZ464),"",ToxData!AZ464)</f>
        <v/>
      </c>
      <c r="U464" s="223" t="str">
        <f>IF(ToxData!BQ464="","N","Y")</f>
        <v>N</v>
      </c>
      <c r="V464" s="223">
        <f>ToxData!BV464</f>
        <v>1</v>
      </c>
      <c r="W464" s="223">
        <f>ToxData!BW464</f>
        <v>1</v>
      </c>
      <c r="X464" s="223">
        <f>ToxData!BX464</f>
        <v>1</v>
      </c>
      <c r="Y464" s="223">
        <f>ToxData!BY464</f>
        <v>1</v>
      </c>
    </row>
    <row r="465" spans="1:25" hidden="1">
      <c r="A465" t="str">
        <f>IF(ISBLANK(ToxData!B465),"",ToxData!B465)</f>
        <v>208-96-8</v>
      </c>
      <c r="B465" s="211" t="str">
        <f>IF(ISBLANK(ToxData!C465),"",ToxData!C465)</f>
        <v>Acenaphthylene</v>
      </c>
      <c r="E465" s="218" t="str">
        <f>IF(AND(ISNUMBER(ToxData!$BD465),$U465="N"),ToxData!$BD465/$V465,IF(ISNUMBER(ToxData!$BD465),ToxData!$BD465/ELAFr/$V465,"--"))</f>
        <v>--</v>
      </c>
      <c r="F465" s="209" t="str">
        <f t="shared" si="49"/>
        <v>--</v>
      </c>
      <c r="G465" s="194" t="str">
        <f>IF(ISNUMBER(ToxData!BH465),(ToxData!BH465/$X465),"--")</f>
        <v>--</v>
      </c>
      <c r="H465" s="219" t="str">
        <f t="shared" si="50"/>
        <v>--</v>
      </c>
      <c r="I465" s="209" t="str">
        <f>IF(AND(ISNUMBER(ToxData!$BD465),$U465="N"),ToxData!$BD465*childNRAFc/$W465,IF(ISNUMBER(ToxData!$BD465),ToxData!$BD465*childNRAFc/ELAFnr/$W465,"--"))</f>
        <v>--</v>
      </c>
      <c r="J465" s="209" t="str">
        <f t="shared" si="51"/>
        <v>--</v>
      </c>
      <c r="K465" s="194" t="str">
        <f>IF(ISNUMBER(ToxData!BH465),(ToxData!BH465/$Y465*childNRAFnc),"--")</f>
        <v>--</v>
      </c>
      <c r="L465" s="219" t="str">
        <f t="shared" si="52"/>
        <v>--</v>
      </c>
      <c r="M465" s="209" t="str">
        <f>IF(ISNUMBER(ToxData!$BD465),ToxData!$BD465*workNRAFc/$W465,"--")</f>
        <v>--</v>
      </c>
      <c r="N465" s="209" t="str">
        <f t="shared" si="53"/>
        <v>--</v>
      </c>
      <c r="O465" s="194" t="str">
        <f>IF(ISNUMBER(ToxData!BH465),(ToxData!BH465*workNRAFnc/Y465),"--")</f>
        <v>--</v>
      </c>
      <c r="P465" s="219" t="str">
        <f t="shared" si="54"/>
        <v>--</v>
      </c>
      <c r="Q465" s="262" t="str">
        <f>IF(ISNUMBER('TRV Table 3'!K465),('TRV Table 3'!K465),"--")</f>
        <v>--</v>
      </c>
      <c r="R465" s="263" t="str">
        <f t="shared" si="55"/>
        <v>--</v>
      </c>
      <c r="S465" s="220" t="str">
        <f>IF(ISBLANK(ToxData!AY465),"",ToxData!AY465)</f>
        <v/>
      </c>
      <c r="T465" s="220" t="str">
        <f>IF(ISBLANK(ToxData!AZ465),"",ToxData!AZ465)</f>
        <v/>
      </c>
      <c r="U465" s="223" t="str">
        <f>IF(ToxData!BQ465="","N","Y")</f>
        <v>N</v>
      </c>
      <c r="V465" s="223">
        <f>ToxData!BV465</f>
        <v>1</v>
      </c>
      <c r="W465" s="223">
        <f>ToxData!BW465</f>
        <v>1</v>
      </c>
      <c r="X465" s="223">
        <f>ToxData!BX465</f>
        <v>1</v>
      </c>
      <c r="Y465" s="223">
        <f>ToxData!BY465</f>
        <v>1</v>
      </c>
    </row>
    <row r="466" spans="1:25" hidden="1">
      <c r="A466" t="str">
        <f>IF(ISBLANK(ToxData!B466),"",ToxData!B466)</f>
        <v>120-12-7</v>
      </c>
      <c r="B466" s="211" t="str">
        <f>IF(ISBLANK(ToxData!C466),"",ToxData!C466)</f>
        <v>Anthracene</v>
      </c>
      <c r="E466" s="218" t="str">
        <f>IF(AND(ISNUMBER(ToxData!$BD466),$U466="N"),ToxData!$BD466/$V466,IF(ISNUMBER(ToxData!$BD466),ToxData!$BD466/ELAFr/$V466,"--"))</f>
        <v>--</v>
      </c>
      <c r="F466" s="209" t="str">
        <f t="shared" si="49"/>
        <v>--</v>
      </c>
      <c r="G466" s="194" t="str">
        <f>IF(ISNUMBER(ToxData!BH466),(ToxData!BH466/$X466),"--")</f>
        <v>--</v>
      </c>
      <c r="H466" s="219" t="str">
        <f t="shared" si="50"/>
        <v>--</v>
      </c>
      <c r="I466" s="209" t="str">
        <f>IF(AND(ISNUMBER(ToxData!$BD466),$U466="N"),ToxData!$BD466*childNRAFc/$W466,IF(ISNUMBER(ToxData!$BD466),ToxData!$BD466*childNRAFc/ELAFnr/$W466,"--"))</f>
        <v>--</v>
      </c>
      <c r="J466" s="209" t="str">
        <f t="shared" si="51"/>
        <v>--</v>
      </c>
      <c r="K466" s="194" t="str">
        <f>IF(ISNUMBER(ToxData!BH466),(ToxData!BH466/$Y466*childNRAFnc),"--")</f>
        <v>--</v>
      </c>
      <c r="L466" s="219" t="str">
        <f t="shared" si="52"/>
        <v>--</v>
      </c>
      <c r="M466" s="209" t="str">
        <f>IF(ISNUMBER(ToxData!$BD466),ToxData!$BD466*workNRAFc/$W466,"--")</f>
        <v>--</v>
      </c>
      <c r="N466" s="209" t="str">
        <f t="shared" si="53"/>
        <v>--</v>
      </c>
      <c r="O466" s="194" t="str">
        <f>IF(ISNUMBER(ToxData!BH466),(ToxData!BH466*workNRAFnc/Y466),"--")</f>
        <v>--</v>
      </c>
      <c r="P466" s="219" t="str">
        <f t="shared" si="54"/>
        <v>--</v>
      </c>
      <c r="Q466" s="262" t="str">
        <f>IF(ISNUMBER('TRV Table 3'!K466),('TRV Table 3'!K466),"--")</f>
        <v>--</v>
      </c>
      <c r="R466" s="263" t="str">
        <f t="shared" si="55"/>
        <v>--</v>
      </c>
      <c r="S466" s="220" t="str">
        <f>IF(ISBLANK(ToxData!AY466),"",ToxData!AY466)</f>
        <v/>
      </c>
      <c r="T466" s="220" t="str">
        <f>IF(ISBLANK(ToxData!AZ466),"",ToxData!AZ466)</f>
        <v/>
      </c>
      <c r="U466" s="223" t="str">
        <f>IF(ToxData!BQ466="","N","Y")</f>
        <v>N</v>
      </c>
      <c r="V466" s="223">
        <f>ToxData!BV466</f>
        <v>1</v>
      </c>
      <c r="W466" s="223">
        <f>ToxData!BW466</f>
        <v>1</v>
      </c>
      <c r="X466" s="223">
        <f>ToxData!BX466</f>
        <v>1</v>
      </c>
      <c r="Y466" s="223">
        <f>ToxData!BY466</f>
        <v>1</v>
      </c>
    </row>
    <row r="467" spans="1:25">
      <c r="A467" t="str">
        <f>IF(ISBLANK(ToxData!B467),"",ToxData!B467)</f>
        <v>191-26-4</v>
      </c>
      <c r="B467" s="211" t="str">
        <f>IF(ISBLANK(ToxData!C467),"",ToxData!C467)</f>
        <v>Anthanthrene</v>
      </c>
      <c r="C467" s="61" t="s">
        <v>1148</v>
      </c>
      <c r="D467" s="61" t="str">
        <f>IF(ToxData!D467="","--",ToxData!D467)</f>
        <v>--</v>
      </c>
      <c r="E467" s="218">
        <f>IF(AND(ISNUMBER(ToxData!$BD467),$U467="N"),ToxData!$BD467/$V467,IF(ISNUMBER(ToxData!$BD467),ToxData!$BD467/ELAFr/$V467,"--"))</f>
        <v>1.0656436487638534E-4</v>
      </c>
      <c r="F467" s="209">
        <f t="shared" si="49"/>
        <v>1.1E-4</v>
      </c>
      <c r="G467" s="194" t="str">
        <f>IF(ISNUMBER(ToxData!BH467),(ToxData!BH467/$X467),"--")</f>
        <v>--</v>
      </c>
      <c r="H467" s="219" t="str">
        <f t="shared" si="50"/>
        <v>--</v>
      </c>
      <c r="I467" s="209">
        <f>IF(AND(ISNUMBER(ToxData!$BD467),$U467="N"),ToxData!$BD467*childNRAFc/$W467,IF(ISNUMBER(ToxData!$BD467),ToxData!$BD467*childNRAFc/ELAFnr/$W467,"--"))</f>
        <v>3.9081289081289083E-3</v>
      </c>
      <c r="J467" s="209">
        <f t="shared" si="51"/>
        <v>3.8999999999999998E-3</v>
      </c>
      <c r="K467" s="194" t="str">
        <f>IF(ISNUMBER(ToxData!BH467),(ToxData!BH467/$Y467*childNRAFnc),"--")</f>
        <v>--</v>
      </c>
      <c r="L467" s="219" t="str">
        <f t="shared" si="52"/>
        <v>--</v>
      </c>
      <c r="M467" s="209">
        <f>IF(ISNUMBER(ToxData!$BD467),ToxData!$BD467*workNRAFc/$W467,"--")</f>
        <v>7.5757575757575768E-3</v>
      </c>
      <c r="N467" s="209">
        <f t="shared" si="53"/>
        <v>7.6E-3</v>
      </c>
      <c r="O467" s="194" t="str">
        <f>IF(ISNUMBER(ToxData!BH467),(ToxData!BH467*workNRAFnc/Y467),"--")</f>
        <v>--</v>
      </c>
      <c r="P467" s="219" t="str">
        <f t="shared" si="54"/>
        <v>--</v>
      </c>
      <c r="Q467" s="262" t="str">
        <f>IF(ISNUMBER('TRV Table 3'!K467),('TRV Table 3'!K467),"--")</f>
        <v>--</v>
      </c>
      <c r="R467" s="263" t="str">
        <f t="shared" si="55"/>
        <v>--</v>
      </c>
      <c r="S467" s="220">
        <f>IF(ISBLANK(ToxData!AY467),"",ToxData!AY467)</f>
        <v>1</v>
      </c>
      <c r="T467" s="220">
        <f>IF(ISBLANK(ToxData!AZ467),"",ToxData!AZ467)</f>
        <v>1</v>
      </c>
      <c r="U467" s="223" t="str">
        <f>IF(ToxData!BQ467="","N","Y")</f>
        <v>Y</v>
      </c>
      <c r="V467" s="223">
        <f>ToxData!BV467</f>
        <v>23</v>
      </c>
      <c r="W467" s="223">
        <f>ToxData!BW467</f>
        <v>6.6</v>
      </c>
      <c r="X467" s="223">
        <f>ToxData!BX467</f>
        <v>1</v>
      </c>
      <c r="Y467" s="223">
        <f>ToxData!BY467</f>
        <v>1</v>
      </c>
    </row>
    <row r="468" spans="1:25" s="60" customFormat="1">
      <c r="A468" t="str">
        <f>IF(ISBLANK(ToxData!B468),"",ToxData!B468)</f>
        <v>56-55-3</v>
      </c>
      <c r="B468" s="211" t="str">
        <f>IF(ISBLANK(ToxData!C468),"",ToxData!C468)</f>
        <v>Benz[a]anthracene</v>
      </c>
      <c r="C468" s="61" t="s">
        <v>1148</v>
      </c>
      <c r="D468" s="61" t="str">
        <f>IF(ToxData!D468="","--",ToxData!D468)</f>
        <v>--</v>
      </c>
      <c r="E468" s="218">
        <f>IF(AND(ISNUMBER(ToxData!$BD468),$U468="N"),ToxData!$BD468/$V468,IF(ISNUMBER(ToxData!$BD468),ToxData!$BD468/ELAFr/$V468,"--"))</f>
        <v>2.1312872975277067E-4</v>
      </c>
      <c r="F468" s="209">
        <f t="shared" si="49"/>
        <v>2.1000000000000001E-4</v>
      </c>
      <c r="G468" s="194" t="str">
        <f>IF(ISNUMBER(ToxData!BH468),(ToxData!BH468/$X468),"--")</f>
        <v>--</v>
      </c>
      <c r="H468" s="219" t="str">
        <f t="shared" si="50"/>
        <v>--</v>
      </c>
      <c r="I468" s="209">
        <f>IF(AND(ISNUMBER(ToxData!$BD468),$U468="N"),ToxData!$BD468*childNRAFc/$W468,IF(ISNUMBER(ToxData!$BD468),ToxData!$BD468*childNRAFc/ELAFnr/$W468,"--"))</f>
        <v>7.8162578162578166E-3</v>
      </c>
      <c r="J468" s="209">
        <f t="shared" si="51"/>
        <v>7.7999999999999996E-3</v>
      </c>
      <c r="K468" s="194" t="str">
        <f>IF(ISNUMBER(ToxData!BH468),(ToxData!BH468/$Y468*childNRAFnc),"--")</f>
        <v>--</v>
      </c>
      <c r="L468" s="219" t="str">
        <f t="shared" si="52"/>
        <v>--</v>
      </c>
      <c r="M468" s="209">
        <f>IF(ISNUMBER(ToxData!$BD468),ToxData!$BD468*workNRAFc/$W468,"--")</f>
        <v>1.5151515151515154E-2</v>
      </c>
      <c r="N468" s="209">
        <f t="shared" si="53"/>
        <v>1.4999999999999999E-2</v>
      </c>
      <c r="O468" s="194" t="str">
        <f>IF(ISNUMBER(ToxData!BH468),(ToxData!BH468*workNRAFnc/Y468),"--")</f>
        <v>--</v>
      </c>
      <c r="P468" s="219" t="str">
        <f t="shared" si="54"/>
        <v>--</v>
      </c>
      <c r="Q468" s="262" t="str">
        <f>IF(ISNUMBER('TRV Table 3'!K468),('TRV Table 3'!K468),"--")</f>
        <v>--</v>
      </c>
      <c r="R468" s="263" t="str">
        <f t="shared" si="55"/>
        <v>--</v>
      </c>
      <c r="S468" s="220">
        <f>IF(ISBLANK(ToxData!AY468),"",ToxData!AY468)</f>
        <v>1</v>
      </c>
      <c r="T468" s="220">
        <f>IF(ISBLANK(ToxData!AZ468),"",ToxData!AZ468)</f>
        <v>1</v>
      </c>
      <c r="U468" s="223" t="str">
        <f>IF(ToxData!BQ468="","N","Y")</f>
        <v>Y</v>
      </c>
      <c r="V468" s="223">
        <f>ToxData!BV468</f>
        <v>23</v>
      </c>
      <c r="W468" s="223">
        <f>ToxData!BW468</f>
        <v>6.6</v>
      </c>
      <c r="X468" s="223">
        <f>ToxData!BX468</f>
        <v>1</v>
      </c>
      <c r="Y468" s="223">
        <f>ToxData!BY468</f>
        <v>1</v>
      </c>
    </row>
    <row r="469" spans="1:25">
      <c r="A469" t="str">
        <f>IF(ISBLANK(ToxData!B469),"",ToxData!B469)</f>
        <v>50-32-8</v>
      </c>
      <c r="B469" s="211" t="str">
        <f>IF(ISBLANK(ToxData!C469),"",ToxData!C469)</f>
        <v>Benzo[a]pyrene</v>
      </c>
      <c r="C469" s="61" t="s">
        <v>1148</v>
      </c>
      <c r="D469" s="61" t="str">
        <f>IF(ToxData!D469="","--",ToxData!D469)</f>
        <v>HI3</v>
      </c>
      <c r="E469" s="218">
        <f>IF(AND(ISNUMBER(ToxData!$BD469),$U469="N"),ToxData!$BD469/$V469,IF(ISNUMBER(ToxData!$BD469),ToxData!$BD469/ELAFr/$V469,"--"))</f>
        <v>4.2625745950554133E-5</v>
      </c>
      <c r="F469" s="209">
        <f t="shared" si="49"/>
        <v>4.3000000000000002E-5</v>
      </c>
      <c r="G469" s="194">
        <f>IF(ISNUMBER(ToxData!BH469),(ToxData!BH469/$X469),"--")</f>
        <v>2E-3</v>
      </c>
      <c r="H469" s="219">
        <f t="shared" si="50"/>
        <v>2E-3</v>
      </c>
      <c r="I469" s="209">
        <f>IF(AND(ISNUMBER(ToxData!$BD469),$U469="N"),ToxData!$BD469*childNRAFc/$W469,IF(ISNUMBER(ToxData!$BD469),ToxData!$BD469*childNRAFc/ELAFnr/$W469,"--"))</f>
        <v>1.5632515632515633E-3</v>
      </c>
      <c r="J469" s="209">
        <f t="shared" si="51"/>
        <v>1.6000000000000001E-3</v>
      </c>
      <c r="K469" s="194">
        <f>IF(ISNUMBER(ToxData!BH469),(ToxData!BH469/$Y469*childNRAFnc),"--")</f>
        <v>8.8000000000000005E-3</v>
      </c>
      <c r="L469" s="219">
        <f t="shared" si="52"/>
        <v>8.8000000000000005E-3</v>
      </c>
      <c r="M469" s="209">
        <f>IF(ISNUMBER(ToxData!$BD469),ToxData!$BD469*workNRAFc/$W469,"--")</f>
        <v>3.0303030303030307E-3</v>
      </c>
      <c r="N469" s="209">
        <f t="shared" si="53"/>
        <v>3.0000000000000001E-3</v>
      </c>
      <c r="O469" s="194">
        <f>IF(ISNUMBER(ToxData!BH469),(ToxData!BH469*workNRAFnc/Y469),"--")</f>
        <v>8.8000000000000005E-3</v>
      </c>
      <c r="P469" s="219">
        <f t="shared" si="54"/>
        <v>8.8000000000000005E-3</v>
      </c>
      <c r="Q469" s="262">
        <f>IF(ISNUMBER('TRV Table 3'!K469),('TRV Table 3'!K469),"--")</f>
        <v>2E-3</v>
      </c>
      <c r="R469" s="263">
        <f t="shared" si="55"/>
        <v>2E-3</v>
      </c>
      <c r="S469" s="220">
        <f>IF(ISBLANK(ToxData!AY469),"",ToxData!AY469)</f>
        <v>1</v>
      </c>
      <c r="T469" s="220">
        <f>IF(ISBLANK(ToxData!AZ469),"",ToxData!AZ469)</f>
        <v>1</v>
      </c>
      <c r="U469" s="223" t="str">
        <f>IF(ToxData!BQ469="","N","Y")</f>
        <v>Y</v>
      </c>
      <c r="V469" s="223">
        <f>ToxData!BV469</f>
        <v>23</v>
      </c>
      <c r="W469" s="223">
        <f>ToxData!BW469</f>
        <v>6.6</v>
      </c>
      <c r="X469" s="223">
        <f>ToxData!BX469</f>
        <v>1</v>
      </c>
      <c r="Y469" s="223">
        <f>ToxData!BY469</f>
        <v>1</v>
      </c>
    </row>
    <row r="470" spans="1:25" s="60" customFormat="1">
      <c r="A470" t="str">
        <f>IF(ISBLANK(ToxData!B470),"",ToxData!B470)</f>
        <v>205-99-2</v>
      </c>
      <c r="B470" s="211" t="str">
        <f>IF(ISBLANK(ToxData!C470),"",ToxData!C470)</f>
        <v>Benzo[b]fluoranthene</v>
      </c>
      <c r="C470" s="61" t="s">
        <v>1148</v>
      </c>
      <c r="D470" s="61" t="str">
        <f>IF(ToxData!D470="","--",ToxData!D470)</f>
        <v>--</v>
      </c>
      <c r="E470" s="218">
        <f>IF(AND(ISNUMBER(ToxData!$BD470),$U470="N"),ToxData!$BD470/$V470,IF(ISNUMBER(ToxData!$BD470),ToxData!$BD470/ELAFr/$V470,"--"))</f>
        <v>5.3282182438192668E-5</v>
      </c>
      <c r="F470" s="209">
        <f t="shared" si="49"/>
        <v>5.3000000000000001E-5</v>
      </c>
      <c r="G470" s="194" t="str">
        <f>IF(ISNUMBER(ToxData!BH470),(ToxData!BH470/$X470),"--")</f>
        <v>--</v>
      </c>
      <c r="H470" s="219" t="str">
        <f t="shared" si="50"/>
        <v>--</v>
      </c>
      <c r="I470" s="209">
        <f>IF(AND(ISNUMBER(ToxData!$BD470),$U470="N"),ToxData!$BD470*childNRAFc/$W470,IF(ISNUMBER(ToxData!$BD470),ToxData!$BD470*childNRAFc/ELAFnr/$W470,"--"))</f>
        <v>1.9540644540644542E-3</v>
      </c>
      <c r="J470" s="209">
        <f t="shared" si="51"/>
        <v>2E-3</v>
      </c>
      <c r="K470" s="194" t="str">
        <f>IF(ISNUMBER(ToxData!BH470),(ToxData!BH470/$Y470*childNRAFnc),"--")</f>
        <v>--</v>
      </c>
      <c r="L470" s="219" t="str">
        <f t="shared" si="52"/>
        <v>--</v>
      </c>
      <c r="M470" s="209">
        <f>IF(ISNUMBER(ToxData!$BD470),ToxData!$BD470*workNRAFc/$W470,"--")</f>
        <v>3.7878787878787884E-3</v>
      </c>
      <c r="N470" s="209">
        <f t="shared" si="53"/>
        <v>3.8E-3</v>
      </c>
      <c r="O470" s="194" t="str">
        <f>IF(ISNUMBER(ToxData!BH470),(ToxData!BH470*workNRAFnc/Y470),"--")</f>
        <v>--</v>
      </c>
      <c r="P470" s="219" t="str">
        <f t="shared" si="54"/>
        <v>--</v>
      </c>
      <c r="Q470" s="262" t="str">
        <f>IF(ISNUMBER('TRV Table 3'!K470),('TRV Table 3'!K470),"--")</f>
        <v>--</v>
      </c>
      <c r="R470" s="263" t="str">
        <f t="shared" si="55"/>
        <v>--</v>
      </c>
      <c r="S470" s="220">
        <f>IF(ISBLANK(ToxData!AY470),"",ToxData!AY470)</f>
        <v>1</v>
      </c>
      <c r="T470" s="220">
        <f>IF(ISBLANK(ToxData!AZ470),"",ToxData!AZ470)</f>
        <v>1</v>
      </c>
      <c r="U470" s="223" t="str">
        <f>IF(ToxData!BQ470="","N","Y")</f>
        <v>Y</v>
      </c>
      <c r="V470" s="223">
        <f>ToxData!BV470</f>
        <v>23</v>
      </c>
      <c r="W470" s="223">
        <f>ToxData!BW470</f>
        <v>6.6</v>
      </c>
      <c r="X470" s="223">
        <f>ToxData!BX470</f>
        <v>1</v>
      </c>
      <c r="Y470" s="223">
        <f>ToxData!BY470</f>
        <v>1</v>
      </c>
    </row>
    <row r="471" spans="1:25">
      <c r="A471" t="str">
        <f>IF(ISBLANK(ToxData!B471),"",ToxData!B471)</f>
        <v>205-12-9</v>
      </c>
      <c r="B471" s="211" t="str">
        <f>IF(ISBLANK(ToxData!C471),"",ToxData!C471)</f>
        <v>Benzo[c]fluorene</v>
      </c>
      <c r="C471" s="61" t="s">
        <v>1148</v>
      </c>
      <c r="D471" s="61" t="str">
        <f>IF(ToxData!D471="","--",ToxData!D471)</f>
        <v>--</v>
      </c>
      <c r="E471" s="218">
        <f>IF(AND(ISNUMBER(ToxData!$BD471),$U471="N"),ToxData!$BD471/$V471,IF(ISNUMBER(ToxData!$BD471),ToxData!$BD471/ELAFr/$V471,"--"))</f>
        <v>2.1312872975277068E-6</v>
      </c>
      <c r="F471" s="209">
        <f t="shared" si="49"/>
        <v>2.0999999999999998E-6</v>
      </c>
      <c r="G471" s="194" t="str">
        <f>IF(ISNUMBER(ToxData!BH471),(ToxData!BH471/$X471),"--")</f>
        <v>--</v>
      </c>
      <c r="H471" s="219" t="str">
        <f t="shared" si="50"/>
        <v>--</v>
      </c>
      <c r="I471" s="209">
        <f>IF(AND(ISNUMBER(ToxData!$BD471),$U471="N"),ToxData!$BD471*childNRAFc/$W471,IF(ISNUMBER(ToxData!$BD471),ToxData!$BD471*childNRAFc/ELAFnr/$W471,"--"))</f>
        <v>7.8162578162578172E-5</v>
      </c>
      <c r="J471" s="209">
        <f t="shared" si="51"/>
        <v>7.7999999999999999E-5</v>
      </c>
      <c r="K471" s="194" t="str">
        <f>IF(ISNUMBER(ToxData!BH471),(ToxData!BH471/$Y471*childNRAFnc),"--")</f>
        <v>--</v>
      </c>
      <c r="L471" s="219" t="str">
        <f t="shared" si="52"/>
        <v>--</v>
      </c>
      <c r="M471" s="209">
        <f>IF(ISNUMBER(ToxData!$BD471),ToxData!$BD471*workNRAFc/$W471,"--")</f>
        <v>1.5151515151515152E-4</v>
      </c>
      <c r="N471" s="209">
        <f t="shared" si="53"/>
        <v>1.4999999999999999E-4</v>
      </c>
      <c r="O471" s="194" t="str">
        <f>IF(ISNUMBER(ToxData!BH471),(ToxData!BH471*workNRAFnc/Y471),"--")</f>
        <v>--</v>
      </c>
      <c r="P471" s="219" t="str">
        <f t="shared" si="54"/>
        <v>--</v>
      </c>
      <c r="Q471" s="262" t="str">
        <f>IF(ISNUMBER('TRV Table 3'!K471),('TRV Table 3'!K471),"--")</f>
        <v>--</v>
      </c>
      <c r="R471" s="263" t="str">
        <f t="shared" si="55"/>
        <v>--</v>
      </c>
      <c r="S471" s="220">
        <f>IF(ISBLANK(ToxData!AY471),"",ToxData!AY471)</f>
        <v>1</v>
      </c>
      <c r="T471" s="220">
        <f>IF(ISBLANK(ToxData!AZ471),"",ToxData!AZ471)</f>
        <v>1</v>
      </c>
      <c r="U471" s="223" t="str">
        <f>IF(ToxData!BQ471="","N","Y")</f>
        <v>Y</v>
      </c>
      <c r="V471" s="223">
        <f>ToxData!BV471</f>
        <v>23</v>
      </c>
      <c r="W471" s="223">
        <f>ToxData!BW471</f>
        <v>6.6</v>
      </c>
      <c r="X471" s="223">
        <f>ToxData!BX471</f>
        <v>1</v>
      </c>
      <c r="Y471" s="223">
        <f>ToxData!BY471</f>
        <v>1</v>
      </c>
    </row>
    <row r="472" spans="1:25" hidden="1">
      <c r="A472" t="str">
        <f>IF(ISBLANK(ToxData!B472),"",ToxData!B472)</f>
        <v>192-97-2</v>
      </c>
      <c r="B472" s="211" t="str">
        <f>IF(ISBLANK(ToxData!C472),"",ToxData!C472)</f>
        <v>Benzo[e]pyrene</v>
      </c>
      <c r="E472" s="218" t="str">
        <f>IF(AND(ISNUMBER(ToxData!$BD472),$U472="N"),ToxData!$BD472/$V472,IF(ISNUMBER(ToxData!$BD472),ToxData!$BD472/ELAFr/$V472,"--"))</f>
        <v>--</v>
      </c>
      <c r="F472" s="209" t="str">
        <f t="shared" si="49"/>
        <v>--</v>
      </c>
      <c r="G472" s="194" t="str">
        <f>IF(ISNUMBER(ToxData!BH472),(ToxData!BH472/$X472),"--")</f>
        <v>--</v>
      </c>
      <c r="H472" s="219" t="str">
        <f t="shared" si="50"/>
        <v>--</v>
      </c>
      <c r="I472" s="209" t="str">
        <f>IF(AND(ISNUMBER(ToxData!$BD472),$U472="N"),ToxData!$BD472*childNRAFc/$W472,IF(ISNUMBER(ToxData!$BD472),ToxData!$BD472*childNRAFc/ELAFnr/$W472,"--"))</f>
        <v>--</v>
      </c>
      <c r="J472" s="209" t="str">
        <f t="shared" si="51"/>
        <v>--</v>
      </c>
      <c r="K472" s="194" t="str">
        <f>IF(ISNUMBER(ToxData!BH472),(ToxData!BH472/$Y472*childNRAFnc),"--")</f>
        <v>--</v>
      </c>
      <c r="L472" s="219" t="str">
        <f t="shared" si="52"/>
        <v>--</v>
      </c>
      <c r="M472" s="209" t="str">
        <f>IF(ISNUMBER(ToxData!$BD472),ToxData!$BD472*workNRAFc/$W472,"--")</f>
        <v>--</v>
      </c>
      <c r="N472" s="209" t="str">
        <f t="shared" si="53"/>
        <v>--</v>
      </c>
      <c r="O472" s="194" t="str">
        <f>IF(ISNUMBER(ToxData!BH472),(ToxData!BH472*workNRAFnc/Y472),"--")</f>
        <v>--</v>
      </c>
      <c r="P472" s="219" t="str">
        <f t="shared" si="54"/>
        <v>--</v>
      </c>
      <c r="Q472" s="262" t="str">
        <f>IF(ISNUMBER('TRV Table 3'!K472),('TRV Table 3'!K472),"--")</f>
        <v>--</v>
      </c>
      <c r="R472" s="263" t="str">
        <f t="shared" si="55"/>
        <v>--</v>
      </c>
      <c r="S472" s="220" t="str">
        <f>IF(ISBLANK(ToxData!AY472),"",ToxData!AY472)</f>
        <v/>
      </c>
      <c r="T472" s="220" t="str">
        <f>IF(ISBLANK(ToxData!AZ472),"",ToxData!AZ472)</f>
        <v/>
      </c>
      <c r="U472" s="223" t="str">
        <f>IF(ToxData!BQ472="","N","Y")</f>
        <v>N</v>
      </c>
      <c r="V472" s="223">
        <f>ToxData!BV472</f>
        <v>1</v>
      </c>
      <c r="W472" s="223">
        <f>ToxData!BW472</f>
        <v>1</v>
      </c>
      <c r="X472" s="223">
        <f>ToxData!BX472</f>
        <v>1</v>
      </c>
      <c r="Y472" s="223">
        <f>ToxData!BY472</f>
        <v>1</v>
      </c>
    </row>
    <row r="473" spans="1:25">
      <c r="A473" t="str">
        <f>IF(ISBLANK(ToxData!B473),"",ToxData!B473)</f>
        <v>191-24-2</v>
      </c>
      <c r="B473" s="211" t="str">
        <f>IF(ISBLANK(ToxData!C473),"",ToxData!C473)</f>
        <v>Benzo[g,h,i]perylene</v>
      </c>
      <c r="C473" s="61" t="s">
        <v>1148</v>
      </c>
      <c r="D473" s="61" t="str">
        <f>IF(ToxData!D473="","--",ToxData!D473)</f>
        <v>--</v>
      </c>
      <c r="E473" s="218">
        <f>IF(AND(ISNUMBER(ToxData!$BD473),$U473="N"),ToxData!$BD473/$V473,IF(ISNUMBER(ToxData!$BD473),ToxData!$BD473/ELAFr/$V473,"--"))</f>
        <v>4.7361939945060154E-3</v>
      </c>
      <c r="F473" s="209">
        <f t="shared" si="49"/>
        <v>4.7000000000000002E-3</v>
      </c>
      <c r="G473" s="194" t="str">
        <f>IF(ISNUMBER(ToxData!BH473),(ToxData!BH473/$X473),"--")</f>
        <v>--</v>
      </c>
      <c r="H473" s="219" t="str">
        <f t="shared" si="50"/>
        <v>--</v>
      </c>
      <c r="I473" s="209">
        <f>IF(AND(ISNUMBER(ToxData!$BD473),$U473="N"),ToxData!$BD473*childNRAFc/$W473,IF(ISNUMBER(ToxData!$BD473),ToxData!$BD473*childNRAFc/ELAFnr/$W473,"--"))</f>
        <v>0.17369461813906259</v>
      </c>
      <c r="J473" s="209">
        <f t="shared" si="51"/>
        <v>0.17</v>
      </c>
      <c r="K473" s="194" t="str">
        <f>IF(ISNUMBER(ToxData!BH473),(ToxData!BH473/$Y473*childNRAFnc),"--")</f>
        <v>--</v>
      </c>
      <c r="L473" s="219" t="str">
        <f t="shared" si="52"/>
        <v>--</v>
      </c>
      <c r="M473" s="209">
        <f>IF(ISNUMBER(ToxData!$BD473),ToxData!$BD473*workNRAFc/$W473,"--")</f>
        <v>0.33670033670033672</v>
      </c>
      <c r="N473" s="209">
        <f t="shared" si="53"/>
        <v>0.34</v>
      </c>
      <c r="O473" s="194" t="str">
        <f>IF(ISNUMBER(ToxData!BH473),(ToxData!BH473*workNRAFnc/Y473),"--")</f>
        <v>--</v>
      </c>
      <c r="P473" s="219" t="str">
        <f t="shared" si="54"/>
        <v>--</v>
      </c>
      <c r="Q473" s="262" t="str">
        <f>IF(ISNUMBER('TRV Table 3'!K473),('TRV Table 3'!K473),"--")</f>
        <v>--</v>
      </c>
      <c r="R473" s="263" t="str">
        <f t="shared" si="55"/>
        <v>--</v>
      </c>
      <c r="S473" s="220">
        <f>IF(ISBLANK(ToxData!AY473),"",ToxData!AY473)</f>
        <v>1</v>
      </c>
      <c r="T473" s="220">
        <f>IF(ISBLANK(ToxData!AZ473),"",ToxData!AZ473)</f>
        <v>1</v>
      </c>
      <c r="U473" s="223" t="str">
        <f>IF(ToxData!BQ473="","N","Y")</f>
        <v>Y</v>
      </c>
      <c r="V473" s="223">
        <f>ToxData!BV473</f>
        <v>23</v>
      </c>
      <c r="W473" s="223">
        <f>ToxData!BW473</f>
        <v>6.6</v>
      </c>
      <c r="X473" s="223">
        <f>ToxData!BX473</f>
        <v>1</v>
      </c>
      <c r="Y473" s="223">
        <f>ToxData!BY473</f>
        <v>1</v>
      </c>
    </row>
    <row r="474" spans="1:25">
      <c r="A474" t="str">
        <f>IF(ISBLANK(ToxData!B474),"",ToxData!B474)</f>
        <v>205-82-3</v>
      </c>
      <c r="B474" s="211" t="str">
        <f>IF(ISBLANK(ToxData!C474),"",ToxData!C474)</f>
        <v>Benzo[j]fluoranthene</v>
      </c>
      <c r="C474" s="61" t="s">
        <v>1148</v>
      </c>
      <c r="D474" s="61" t="str">
        <f>IF(ToxData!D474="","--",ToxData!D474)</f>
        <v>--</v>
      </c>
      <c r="E474" s="218">
        <f>IF(AND(ISNUMBER(ToxData!$BD474),$U474="N"),ToxData!$BD474/$V474,IF(ISNUMBER(ToxData!$BD474),ToxData!$BD474/ELAFr/$V474,"--"))</f>
        <v>1.4208581983518045E-4</v>
      </c>
      <c r="F474" s="209">
        <f t="shared" si="49"/>
        <v>1.3999999999999999E-4</v>
      </c>
      <c r="G474" s="194" t="str">
        <f>IF(ISNUMBER(ToxData!BH474),(ToxData!BH474/$X474),"--")</f>
        <v>--</v>
      </c>
      <c r="H474" s="219" t="str">
        <f t="shared" si="50"/>
        <v>--</v>
      </c>
      <c r="I474" s="209">
        <f>IF(AND(ISNUMBER(ToxData!$BD474),$U474="N"),ToxData!$BD474*childNRAFc/$W474,IF(ISNUMBER(ToxData!$BD474),ToxData!$BD474*childNRAFc/ELAFnr/$W474,"--"))</f>
        <v>5.2108385441718783E-3</v>
      </c>
      <c r="J474" s="209">
        <f t="shared" si="51"/>
        <v>5.1999999999999998E-3</v>
      </c>
      <c r="K474" s="194" t="str">
        <f>IF(ISNUMBER(ToxData!BH474),(ToxData!BH474/$Y474*childNRAFnc),"--")</f>
        <v>--</v>
      </c>
      <c r="L474" s="219" t="str">
        <f t="shared" si="52"/>
        <v>--</v>
      </c>
      <c r="M474" s="209">
        <f>IF(ISNUMBER(ToxData!$BD474),ToxData!$BD474*workNRAFc/$W474,"--")</f>
        <v>1.0101010101010102E-2</v>
      </c>
      <c r="N474" s="209">
        <f t="shared" si="53"/>
        <v>0.01</v>
      </c>
      <c r="O474" s="194" t="str">
        <f>IF(ISNUMBER(ToxData!BH474),(ToxData!BH474*workNRAFnc/Y474),"--")</f>
        <v>--</v>
      </c>
      <c r="P474" s="219" t="str">
        <f t="shared" si="54"/>
        <v>--</v>
      </c>
      <c r="Q474" s="262" t="str">
        <f>IF(ISNUMBER('TRV Table 3'!K474),('TRV Table 3'!K474),"--")</f>
        <v>--</v>
      </c>
      <c r="R474" s="263" t="str">
        <f t="shared" si="55"/>
        <v>--</v>
      </c>
      <c r="S474" s="220">
        <f>IF(ISBLANK(ToxData!AY474),"",ToxData!AY474)</f>
        <v>1</v>
      </c>
      <c r="T474" s="220">
        <f>IF(ISBLANK(ToxData!AZ474),"",ToxData!AZ474)</f>
        <v>1</v>
      </c>
      <c r="U474" s="223" t="str">
        <f>IF(ToxData!BQ474="","N","Y")</f>
        <v>Y</v>
      </c>
      <c r="V474" s="223">
        <f>ToxData!BV474</f>
        <v>23</v>
      </c>
      <c r="W474" s="223">
        <f>ToxData!BW474</f>
        <v>6.6</v>
      </c>
      <c r="X474" s="223">
        <f>ToxData!BX474</f>
        <v>1</v>
      </c>
      <c r="Y474" s="223">
        <f>ToxData!BY474</f>
        <v>1</v>
      </c>
    </row>
    <row r="475" spans="1:25">
      <c r="A475" t="str">
        <f>IF(ISBLANK(ToxData!B475),"",ToxData!B475)</f>
        <v>207-08-9</v>
      </c>
      <c r="B475" s="211" t="str">
        <f>IF(ISBLANK(ToxData!C475),"",ToxData!C475)</f>
        <v>Benzo[k]fluoranthene</v>
      </c>
      <c r="C475" s="61" t="s">
        <v>1148</v>
      </c>
      <c r="D475" s="61" t="str">
        <f>IF(ToxData!D475="","--",ToxData!D475)</f>
        <v>--</v>
      </c>
      <c r="E475" s="218">
        <f>IF(AND(ISNUMBER(ToxData!$BD475),$U475="N"),ToxData!$BD475/$V475,IF(ISNUMBER(ToxData!$BD475),ToxData!$BD475/ELAFr/$V475,"--"))</f>
        <v>1.4208581983518045E-3</v>
      </c>
      <c r="F475" s="209">
        <f t="shared" si="49"/>
        <v>1.4E-3</v>
      </c>
      <c r="G475" s="194" t="str">
        <f>IF(ISNUMBER(ToxData!BH475),(ToxData!BH475/$X475),"--")</f>
        <v>--</v>
      </c>
      <c r="H475" s="219" t="str">
        <f t="shared" si="50"/>
        <v>--</v>
      </c>
      <c r="I475" s="209">
        <f>IF(AND(ISNUMBER(ToxData!$BD475),$U475="N"),ToxData!$BD475*childNRAFc/$W475,IF(ISNUMBER(ToxData!$BD475),ToxData!$BD475*childNRAFc/ELAFnr/$W475,"--"))</f>
        <v>5.2108385441718787E-2</v>
      </c>
      <c r="J475" s="209">
        <f t="shared" si="51"/>
        <v>5.1999999999999998E-2</v>
      </c>
      <c r="K475" s="194" t="str">
        <f>IF(ISNUMBER(ToxData!BH475),(ToxData!BH475/$Y475*childNRAFnc),"--")</f>
        <v>--</v>
      </c>
      <c r="L475" s="219" t="str">
        <f t="shared" si="52"/>
        <v>--</v>
      </c>
      <c r="M475" s="209">
        <f>IF(ISNUMBER(ToxData!$BD475),ToxData!$BD475*workNRAFc/$W475,"--")</f>
        <v>0.10101010101010102</v>
      </c>
      <c r="N475" s="209">
        <f t="shared" si="53"/>
        <v>0.1</v>
      </c>
      <c r="O475" s="194" t="str">
        <f>IF(ISNUMBER(ToxData!BH475),(ToxData!BH475*workNRAFnc/Y475),"--")</f>
        <v>--</v>
      </c>
      <c r="P475" s="219" t="str">
        <f t="shared" si="54"/>
        <v>--</v>
      </c>
      <c r="Q475" s="262" t="str">
        <f>IF(ISNUMBER('TRV Table 3'!K475),('TRV Table 3'!K475),"--")</f>
        <v>--</v>
      </c>
      <c r="R475" s="263" t="str">
        <f t="shared" si="55"/>
        <v>--</v>
      </c>
      <c r="S475" s="220">
        <f>IF(ISBLANK(ToxData!AY475),"",ToxData!AY475)</f>
        <v>1</v>
      </c>
      <c r="T475" s="220">
        <f>IF(ISBLANK(ToxData!AZ475),"",ToxData!AZ475)</f>
        <v>1</v>
      </c>
      <c r="U475" s="223" t="str">
        <f>IF(ToxData!BQ475="","N","Y")</f>
        <v>Y</v>
      </c>
      <c r="V475" s="223">
        <f>ToxData!BV475</f>
        <v>23</v>
      </c>
      <c r="W475" s="223">
        <f>ToxData!BW475</f>
        <v>6.6</v>
      </c>
      <c r="X475" s="223">
        <f>ToxData!BX475</f>
        <v>1</v>
      </c>
      <c r="Y475" s="223">
        <f>ToxData!BY475</f>
        <v>1</v>
      </c>
    </row>
    <row r="476" spans="1:25" hidden="1">
      <c r="A476" t="str">
        <f>IF(ISBLANK(ToxData!B476),"",ToxData!B476)</f>
        <v>86-74-8</v>
      </c>
      <c r="B476" s="211" t="str">
        <f>IF(ISBLANK(ToxData!C476),"",ToxData!C476)</f>
        <v>Carbazole</v>
      </c>
      <c r="E476" s="218" t="str">
        <f>IF(AND(ISNUMBER(ToxData!$BD476),$U476="N"),ToxData!$BD476/$V476,IF(ISNUMBER(ToxData!$BD476),ToxData!$BD476/ELAFr/$V476,"--"))</f>
        <v>--</v>
      </c>
      <c r="F476" s="209" t="str">
        <f t="shared" si="49"/>
        <v>--</v>
      </c>
      <c r="G476" s="194" t="str">
        <f>IF(ISNUMBER(ToxData!BH476),(ToxData!BH476/$X476),"--")</f>
        <v>--</v>
      </c>
      <c r="H476" s="219" t="str">
        <f t="shared" si="50"/>
        <v>--</v>
      </c>
      <c r="I476" s="209" t="str">
        <f>IF(AND(ISNUMBER(ToxData!$BD476),$U476="N"),ToxData!$BD476*childNRAFc/$W476,IF(ISNUMBER(ToxData!$BD476),ToxData!$BD476*childNRAFc/ELAFnr/$W476,"--"))</f>
        <v>--</v>
      </c>
      <c r="J476" s="209" t="str">
        <f t="shared" si="51"/>
        <v>--</v>
      </c>
      <c r="K476" s="194" t="str">
        <f>IF(ISNUMBER(ToxData!BH476),(ToxData!BH476/$Y476*childNRAFnc),"--")</f>
        <v>--</v>
      </c>
      <c r="L476" s="219" t="str">
        <f t="shared" si="52"/>
        <v>--</v>
      </c>
      <c r="M476" s="209" t="str">
        <f>IF(ISNUMBER(ToxData!$BD476),ToxData!$BD476*workNRAFc/$W476,"--")</f>
        <v>--</v>
      </c>
      <c r="N476" s="209" t="str">
        <f t="shared" si="53"/>
        <v>--</v>
      </c>
      <c r="O476" s="194" t="str">
        <f>IF(ISNUMBER(ToxData!BH476),(ToxData!BH476*workNRAFnc/Y476),"--")</f>
        <v>--</v>
      </c>
      <c r="P476" s="219" t="str">
        <f t="shared" si="54"/>
        <v>--</v>
      </c>
      <c r="Q476" s="262" t="str">
        <f>IF(ISNUMBER('TRV Table 3'!K476),('TRV Table 3'!K476),"--")</f>
        <v>--</v>
      </c>
      <c r="R476" s="263" t="str">
        <f t="shared" si="55"/>
        <v>--</v>
      </c>
      <c r="S476" s="220" t="str">
        <f>IF(ISBLANK(ToxData!AY476),"",ToxData!AY476)</f>
        <v/>
      </c>
      <c r="T476" s="220" t="str">
        <f>IF(ISBLANK(ToxData!AZ476),"",ToxData!AZ476)</f>
        <v/>
      </c>
      <c r="U476" s="223" t="str">
        <f>IF(ToxData!BQ476="","N","Y")</f>
        <v>N</v>
      </c>
      <c r="V476" s="223">
        <f>ToxData!BV476</f>
        <v>1</v>
      </c>
      <c r="W476" s="223">
        <f>ToxData!BW476</f>
        <v>1</v>
      </c>
      <c r="X476" s="223">
        <f>ToxData!BX476</f>
        <v>1</v>
      </c>
      <c r="Y476" s="223">
        <f>ToxData!BY476</f>
        <v>1</v>
      </c>
    </row>
    <row r="477" spans="1:25">
      <c r="A477" t="str">
        <f>IF(ISBLANK(ToxData!B477),"",ToxData!B477)</f>
        <v>218-01-9</v>
      </c>
      <c r="B477" s="211" t="str">
        <f>IF(ISBLANK(ToxData!C477),"",ToxData!C477)</f>
        <v>Chrysene</v>
      </c>
      <c r="C477" s="61" t="s">
        <v>1148</v>
      </c>
      <c r="D477" s="61" t="str">
        <f>IF(ToxData!D477="","--",ToxData!D477)</f>
        <v>--</v>
      </c>
      <c r="E477" s="218">
        <f>IF(AND(ISNUMBER(ToxData!$BD477),$U477="N"),ToxData!$BD477/$V477,IF(ISNUMBER(ToxData!$BD477),ToxData!$BD477/ELAFr/$V477,"--"))</f>
        <v>4.2625745950554135E-4</v>
      </c>
      <c r="F477" s="209">
        <f t="shared" si="49"/>
        <v>4.2999999999999999E-4</v>
      </c>
      <c r="G477" s="194" t="str">
        <f>IF(ISNUMBER(ToxData!BH477),(ToxData!BH477/$X477),"--")</f>
        <v>--</v>
      </c>
      <c r="H477" s="219" t="str">
        <f t="shared" si="50"/>
        <v>--</v>
      </c>
      <c r="I477" s="209">
        <f>IF(AND(ISNUMBER(ToxData!$BD477),$U477="N"),ToxData!$BD477*childNRAFc/$W477,IF(ISNUMBER(ToxData!$BD477),ToxData!$BD477*childNRAFc/ELAFnr/$W477,"--"))</f>
        <v>1.5632515632515633E-2</v>
      </c>
      <c r="J477" s="209">
        <f t="shared" si="51"/>
        <v>1.6E-2</v>
      </c>
      <c r="K477" s="194" t="str">
        <f>IF(ISNUMBER(ToxData!BH477),(ToxData!BH477/$Y477*childNRAFnc),"--")</f>
        <v>--</v>
      </c>
      <c r="L477" s="219" t="str">
        <f t="shared" si="52"/>
        <v>--</v>
      </c>
      <c r="M477" s="209">
        <f>IF(ISNUMBER(ToxData!$BD477),ToxData!$BD477*workNRAFc/$W477,"--")</f>
        <v>3.0303030303030307E-2</v>
      </c>
      <c r="N477" s="209">
        <f t="shared" si="53"/>
        <v>0.03</v>
      </c>
      <c r="O477" s="194" t="str">
        <f>IF(ISNUMBER(ToxData!BH477),(ToxData!BH477*workNRAFnc/Y477),"--")</f>
        <v>--</v>
      </c>
      <c r="P477" s="219" t="str">
        <f t="shared" si="54"/>
        <v>--</v>
      </c>
      <c r="Q477" s="262" t="str">
        <f>IF(ISNUMBER('TRV Table 3'!K477),('TRV Table 3'!K477),"--")</f>
        <v>--</v>
      </c>
      <c r="R477" s="263" t="str">
        <f t="shared" si="55"/>
        <v>--</v>
      </c>
      <c r="S477" s="220">
        <f>IF(ISBLANK(ToxData!AY477),"",ToxData!AY477)</f>
        <v>1</v>
      </c>
      <c r="T477" s="220">
        <f>IF(ISBLANK(ToxData!AZ477),"",ToxData!AZ477)</f>
        <v>1</v>
      </c>
      <c r="U477" s="223" t="str">
        <f>IF(ToxData!BQ477="","N","Y")</f>
        <v>Y</v>
      </c>
      <c r="V477" s="223">
        <f>ToxData!BV477</f>
        <v>23</v>
      </c>
      <c r="W477" s="223">
        <f>ToxData!BW477</f>
        <v>6.6</v>
      </c>
      <c r="X477" s="223">
        <f>ToxData!BX477</f>
        <v>1</v>
      </c>
      <c r="Y477" s="223">
        <f>ToxData!BY477</f>
        <v>1</v>
      </c>
    </row>
    <row r="478" spans="1:25">
      <c r="A478" t="str">
        <f>IF(ISBLANK(ToxData!B478),"",ToxData!B478)</f>
        <v>27208-37-3</v>
      </c>
      <c r="B478" s="211" t="str">
        <f>IF(ISBLANK(ToxData!C478),"",ToxData!C478)</f>
        <v>Cyclopenta[c,d]pyrene</v>
      </c>
      <c r="C478" s="61" t="s">
        <v>1148</v>
      </c>
      <c r="D478" s="61" t="str">
        <f>IF(ToxData!D478="","--",ToxData!D478)</f>
        <v>--</v>
      </c>
      <c r="E478" s="218">
        <f>IF(AND(ISNUMBER(ToxData!$BD478),$U478="N"),ToxData!$BD478/$V478,IF(ISNUMBER(ToxData!$BD478),ToxData!$BD478/ELAFr/$V478,"--"))</f>
        <v>1.0656436487638534E-4</v>
      </c>
      <c r="F478" s="209">
        <f t="shared" si="49"/>
        <v>1.1E-4</v>
      </c>
      <c r="G478" s="194" t="str">
        <f>IF(ISNUMBER(ToxData!BH478),(ToxData!BH478/$X478),"--")</f>
        <v>--</v>
      </c>
      <c r="H478" s="219" t="str">
        <f t="shared" si="50"/>
        <v>--</v>
      </c>
      <c r="I478" s="209">
        <f>IF(AND(ISNUMBER(ToxData!$BD478),$U478="N"),ToxData!$BD478*childNRAFc/$W478,IF(ISNUMBER(ToxData!$BD478),ToxData!$BD478*childNRAFc/ELAFnr/$W478,"--"))</f>
        <v>3.9081289081289083E-3</v>
      </c>
      <c r="J478" s="209">
        <f t="shared" si="51"/>
        <v>3.8999999999999998E-3</v>
      </c>
      <c r="K478" s="194" t="str">
        <f>IF(ISNUMBER(ToxData!BH478),(ToxData!BH478/$Y478*childNRAFnc),"--")</f>
        <v>--</v>
      </c>
      <c r="L478" s="219" t="str">
        <f t="shared" si="52"/>
        <v>--</v>
      </c>
      <c r="M478" s="209">
        <f>IF(ISNUMBER(ToxData!$BD478),ToxData!$BD478*workNRAFc/$W478,"--")</f>
        <v>7.5757575757575768E-3</v>
      </c>
      <c r="N478" s="209">
        <f t="shared" si="53"/>
        <v>7.6E-3</v>
      </c>
      <c r="O478" s="194" t="str">
        <f>IF(ISNUMBER(ToxData!BH478),(ToxData!BH478*workNRAFnc/Y478),"--")</f>
        <v>--</v>
      </c>
      <c r="P478" s="219" t="str">
        <f t="shared" si="54"/>
        <v>--</v>
      </c>
      <c r="Q478" s="262" t="str">
        <f>IF(ISNUMBER('TRV Table 3'!K478),('TRV Table 3'!K478),"--")</f>
        <v>--</v>
      </c>
      <c r="R478" s="263" t="str">
        <f t="shared" si="55"/>
        <v>--</v>
      </c>
      <c r="S478" s="220">
        <f>IF(ISBLANK(ToxData!AY478),"",ToxData!AY478)</f>
        <v>1</v>
      </c>
      <c r="T478" s="220">
        <f>IF(ISBLANK(ToxData!AZ478),"",ToxData!AZ478)</f>
        <v>1</v>
      </c>
      <c r="U478" s="223" t="str">
        <f>IF(ToxData!BQ478="","N","Y")</f>
        <v>Y</v>
      </c>
      <c r="V478" s="223">
        <f>ToxData!BV478</f>
        <v>23</v>
      </c>
      <c r="W478" s="223">
        <f>ToxData!BW478</f>
        <v>6.6</v>
      </c>
      <c r="X478" s="223">
        <f>ToxData!BX478</f>
        <v>1</v>
      </c>
      <c r="Y478" s="223">
        <f>ToxData!BY478</f>
        <v>1</v>
      </c>
    </row>
    <row r="479" spans="1:25" hidden="1">
      <c r="A479" t="str">
        <f>IF(ISBLANK(ToxData!B479),"",ToxData!B479)</f>
        <v>226-36-8</v>
      </c>
      <c r="B479" s="211" t="str">
        <f>IF(ISBLANK(ToxData!C479),"",ToxData!C479)</f>
        <v>Dibenz[a,h]acridine</v>
      </c>
      <c r="E479" s="218">
        <f>IF(AND(ISNUMBER(ToxData!$BD479),$U479="N"),ToxData!$BD479/$V479,IF(ISNUMBER(ToxData!$BD479),ToxData!$BD479/ELAFr/$V479,"--"))</f>
        <v>9.0909090909090905E-3</v>
      </c>
      <c r="F479" s="209">
        <f t="shared" si="49"/>
        <v>9.1000000000000004E-3</v>
      </c>
      <c r="G479" s="194" t="str">
        <f>IF(ISNUMBER(ToxData!BH479),(ToxData!BH479/$X479),"--")</f>
        <v>--</v>
      </c>
      <c r="H479" s="219" t="str">
        <f t="shared" si="50"/>
        <v>--</v>
      </c>
      <c r="I479" s="209">
        <f>IF(AND(ISNUMBER(ToxData!$BD479),$U479="N"),ToxData!$BD479*childNRAFc/$W479,IF(ISNUMBER(ToxData!$BD479),ToxData!$BD479*childNRAFc/ELAFnr/$W479,"--"))</f>
        <v>0.23636363636363636</v>
      </c>
      <c r="J479" s="209">
        <f t="shared" si="51"/>
        <v>0.24</v>
      </c>
      <c r="K479" s="194" t="str">
        <f>IF(ISNUMBER(ToxData!BH479),(ToxData!BH479/$Y479*childNRAFnc),"--")</f>
        <v>--</v>
      </c>
      <c r="L479" s="219" t="str">
        <f t="shared" si="52"/>
        <v>--</v>
      </c>
      <c r="M479" s="209">
        <f>IF(ISNUMBER(ToxData!$BD479),ToxData!$BD479*workNRAFc/$W479,"--")</f>
        <v>0.10909090909090909</v>
      </c>
      <c r="N479" s="209">
        <f t="shared" si="53"/>
        <v>0.11</v>
      </c>
      <c r="O479" s="194" t="str">
        <f>IF(ISNUMBER(ToxData!BH479),(ToxData!BH479*workNRAFnc/Y479),"--")</f>
        <v>--</v>
      </c>
      <c r="P479" s="219" t="str">
        <f t="shared" si="54"/>
        <v>--</v>
      </c>
      <c r="Q479" s="262" t="str">
        <f>IF(ISNUMBER('TRV Table 3'!K479),('TRV Table 3'!K479),"--")</f>
        <v>--</v>
      </c>
      <c r="R479" s="263" t="str">
        <f t="shared" si="55"/>
        <v>--</v>
      </c>
      <c r="S479" s="220">
        <f>IF(ISBLANK(ToxData!AY479),"",ToxData!AY479)</f>
        <v>1</v>
      </c>
      <c r="T479" s="220" t="str">
        <f>IF(ISBLANK(ToxData!AZ479),"",ToxData!AZ479)</f>
        <v/>
      </c>
      <c r="U479" s="223" t="str">
        <f>IF(ToxData!BQ479="","N","Y")</f>
        <v>N</v>
      </c>
      <c r="V479" s="223">
        <f>ToxData!BV479</f>
        <v>1</v>
      </c>
      <c r="W479" s="223">
        <f>ToxData!BW479</f>
        <v>1</v>
      </c>
      <c r="X479" s="223">
        <f>ToxData!BX479</f>
        <v>1</v>
      </c>
      <c r="Y479" s="223">
        <f>ToxData!BY479</f>
        <v>1</v>
      </c>
    </row>
    <row r="480" spans="1:25" hidden="1">
      <c r="A480" t="str">
        <f>IF(ISBLANK(ToxData!B480),"",ToxData!B480)</f>
        <v>224-42-0</v>
      </c>
      <c r="B480" s="211" t="str">
        <f>IF(ISBLANK(ToxData!C480),"",ToxData!C480)</f>
        <v>Dibenz[a,j]acridine</v>
      </c>
      <c r="E480" s="218">
        <f>IF(AND(ISNUMBER(ToxData!$BD480),$U480="N"),ToxData!$BD480/$V480,IF(ISNUMBER(ToxData!$BD480),ToxData!$BD480/ELAFr/$V480,"--"))</f>
        <v>9.0909090909090905E-3</v>
      </c>
      <c r="F480" s="209">
        <f t="shared" si="49"/>
        <v>9.1000000000000004E-3</v>
      </c>
      <c r="G480" s="194" t="str">
        <f>IF(ISNUMBER(ToxData!BH480),(ToxData!BH480/$X480),"--")</f>
        <v>--</v>
      </c>
      <c r="H480" s="219" t="str">
        <f t="shared" si="50"/>
        <v>--</v>
      </c>
      <c r="I480" s="209">
        <f>IF(AND(ISNUMBER(ToxData!$BD480),$U480="N"),ToxData!$BD480*childNRAFc/$W480,IF(ISNUMBER(ToxData!$BD480),ToxData!$BD480*childNRAFc/ELAFnr/$W480,"--"))</f>
        <v>0.23636363636363636</v>
      </c>
      <c r="J480" s="209">
        <f t="shared" si="51"/>
        <v>0.24</v>
      </c>
      <c r="K480" s="194" t="str">
        <f>IF(ISNUMBER(ToxData!BH480),(ToxData!BH480/$Y480*childNRAFnc),"--")</f>
        <v>--</v>
      </c>
      <c r="L480" s="219" t="str">
        <f t="shared" si="52"/>
        <v>--</v>
      </c>
      <c r="M480" s="209">
        <f>IF(ISNUMBER(ToxData!$BD480),ToxData!$BD480*workNRAFc/$W480,"--")</f>
        <v>0.10909090909090909</v>
      </c>
      <c r="N480" s="209">
        <f t="shared" si="53"/>
        <v>0.11</v>
      </c>
      <c r="O480" s="194" t="str">
        <f>IF(ISNUMBER(ToxData!BH480),(ToxData!BH480*workNRAFnc/Y480),"--")</f>
        <v>--</v>
      </c>
      <c r="P480" s="219" t="str">
        <f t="shared" si="54"/>
        <v>--</v>
      </c>
      <c r="Q480" s="262" t="str">
        <f>IF(ISNUMBER('TRV Table 3'!K480),('TRV Table 3'!K480),"--")</f>
        <v>--</v>
      </c>
      <c r="R480" s="263" t="str">
        <f t="shared" si="55"/>
        <v>--</v>
      </c>
      <c r="S480" s="220">
        <f>IF(ISBLANK(ToxData!AY480),"",ToxData!AY480)</f>
        <v>1</v>
      </c>
      <c r="T480" s="220" t="str">
        <f>IF(ISBLANK(ToxData!AZ480),"",ToxData!AZ480)</f>
        <v/>
      </c>
      <c r="U480" s="223" t="str">
        <f>IF(ToxData!BQ480="","N","Y")</f>
        <v>N</v>
      </c>
      <c r="V480" s="223">
        <f>ToxData!BV480</f>
        <v>1</v>
      </c>
      <c r="W480" s="223">
        <f>ToxData!BW480</f>
        <v>1</v>
      </c>
      <c r="X480" s="223">
        <f>ToxData!BX480</f>
        <v>1</v>
      </c>
      <c r="Y480" s="223">
        <f>ToxData!BY480</f>
        <v>1</v>
      </c>
    </row>
    <row r="481" spans="1:25" hidden="1">
      <c r="A481" t="str">
        <f>IF(ISBLANK(ToxData!B481),"",ToxData!B481)</f>
        <v>194-59-2</v>
      </c>
      <c r="B481" s="211" t="str">
        <f>IF(ISBLANK(ToxData!C481),"",ToxData!C481)</f>
        <v>7H-Dibenzo[c,g]carbazole</v>
      </c>
      <c r="E481" s="218">
        <f>IF(AND(ISNUMBER(ToxData!$BD481),$U481="N"),ToxData!$BD481/$V481,IF(ISNUMBER(ToxData!$BD481),ToxData!$BD481/ELAFr/$V481,"--"))</f>
        <v>9.0909090909090898E-4</v>
      </c>
      <c r="F481" s="209">
        <f t="shared" si="49"/>
        <v>9.1E-4</v>
      </c>
      <c r="G481" s="194" t="str">
        <f>IF(ISNUMBER(ToxData!BH481),(ToxData!BH481/$X481),"--")</f>
        <v>--</v>
      </c>
      <c r="H481" s="219" t="str">
        <f t="shared" si="50"/>
        <v>--</v>
      </c>
      <c r="I481" s="209">
        <f>IF(AND(ISNUMBER(ToxData!$BD481),$U481="N"),ToxData!$BD481*childNRAFc/$W481,IF(ISNUMBER(ToxData!$BD481),ToxData!$BD481*childNRAFc/ELAFnr/$W481,"--"))</f>
        <v>2.3636363636363632E-2</v>
      </c>
      <c r="J481" s="209">
        <f t="shared" si="51"/>
        <v>2.4E-2</v>
      </c>
      <c r="K481" s="194" t="str">
        <f>IF(ISNUMBER(ToxData!BH481),(ToxData!BH481/$Y481*childNRAFnc),"--")</f>
        <v>--</v>
      </c>
      <c r="L481" s="219" t="str">
        <f t="shared" si="52"/>
        <v>--</v>
      </c>
      <c r="M481" s="209">
        <f>IF(ISNUMBER(ToxData!$BD481),ToxData!$BD481*workNRAFc/$W481,"--")</f>
        <v>1.0909090909090908E-2</v>
      </c>
      <c r="N481" s="209">
        <f t="shared" si="53"/>
        <v>1.0999999999999999E-2</v>
      </c>
      <c r="O481" s="194" t="str">
        <f>IF(ISNUMBER(ToxData!BH481),(ToxData!BH481*workNRAFnc/Y481),"--")</f>
        <v>--</v>
      </c>
      <c r="P481" s="219" t="str">
        <f t="shared" si="54"/>
        <v>--</v>
      </c>
      <c r="Q481" s="262" t="str">
        <f>IF(ISNUMBER('TRV Table 3'!K481),('TRV Table 3'!K481),"--")</f>
        <v>--</v>
      </c>
      <c r="R481" s="263" t="str">
        <f t="shared" si="55"/>
        <v>--</v>
      </c>
      <c r="S481" s="220">
        <f>IF(ISBLANK(ToxData!AY481),"",ToxData!AY481)</f>
        <v>1</v>
      </c>
      <c r="T481" s="220" t="str">
        <f>IF(ISBLANK(ToxData!AZ481),"",ToxData!AZ481)</f>
        <v/>
      </c>
      <c r="U481" s="223" t="str">
        <f>IF(ToxData!BQ481="","N","Y")</f>
        <v>N</v>
      </c>
      <c r="V481" s="223">
        <f>ToxData!BV481</f>
        <v>1</v>
      </c>
      <c r="W481" s="223">
        <f>ToxData!BW481</f>
        <v>1</v>
      </c>
      <c r="X481" s="223">
        <f>ToxData!BX481</f>
        <v>1</v>
      </c>
      <c r="Y481" s="223">
        <f>ToxData!BY481</f>
        <v>1</v>
      </c>
    </row>
    <row r="482" spans="1:25">
      <c r="A482" t="str">
        <f>IF(ISBLANK(ToxData!B482),"",ToxData!B482)</f>
        <v>53-70-3</v>
      </c>
      <c r="B482" s="211" t="str">
        <f>IF(ISBLANK(ToxData!C482),"",ToxData!C482)</f>
        <v>Dibenz[a,h]anthracene</v>
      </c>
      <c r="C482" s="61" t="s">
        <v>1148</v>
      </c>
      <c r="D482" s="61" t="str">
        <f>IF(ToxData!D482="","--",ToxData!D482)</f>
        <v>--</v>
      </c>
      <c r="E482" s="218">
        <f>IF(AND(ISNUMBER(ToxData!$BD482),$U482="N"),ToxData!$BD482/$V482,IF(ISNUMBER(ToxData!$BD482),ToxData!$BD482/ELAFr/$V482,"--"))</f>
        <v>4.2625745950554137E-6</v>
      </c>
      <c r="F482" s="209">
        <f t="shared" si="49"/>
        <v>4.3000000000000003E-6</v>
      </c>
      <c r="G482" s="194" t="str">
        <f>IF(ISNUMBER(ToxData!BH482),(ToxData!BH482/$X482),"--")</f>
        <v>--</v>
      </c>
      <c r="H482" s="219" t="str">
        <f t="shared" si="50"/>
        <v>--</v>
      </c>
      <c r="I482" s="209">
        <f>IF(AND(ISNUMBER(ToxData!$BD482),$U482="N"),ToxData!$BD482*childNRAFc/$W482,IF(ISNUMBER(ToxData!$BD482),ToxData!$BD482*childNRAFc/ELAFnr/$W482,"--"))</f>
        <v>1.5632515632515634E-4</v>
      </c>
      <c r="J482" s="209">
        <f t="shared" si="51"/>
        <v>1.6000000000000001E-4</v>
      </c>
      <c r="K482" s="194" t="str">
        <f>IF(ISNUMBER(ToxData!BH482),(ToxData!BH482/$Y482*childNRAFnc),"--")</f>
        <v>--</v>
      </c>
      <c r="L482" s="219" t="str">
        <f t="shared" si="52"/>
        <v>--</v>
      </c>
      <c r="M482" s="209">
        <f>IF(ISNUMBER(ToxData!$BD482),ToxData!$BD482*workNRAFc/$W482,"--")</f>
        <v>3.0303030303030303E-4</v>
      </c>
      <c r="N482" s="209">
        <f t="shared" si="53"/>
        <v>2.9999999999999997E-4</v>
      </c>
      <c r="O482" s="194" t="str">
        <f>IF(ISNUMBER(ToxData!BH482),(ToxData!BH482*workNRAFnc/Y482),"--")</f>
        <v>--</v>
      </c>
      <c r="P482" s="219" t="str">
        <f t="shared" si="54"/>
        <v>--</v>
      </c>
      <c r="Q482" s="262" t="str">
        <f>IF(ISNUMBER('TRV Table 3'!K482),('TRV Table 3'!K482),"--")</f>
        <v>--</v>
      </c>
      <c r="R482" s="263" t="str">
        <f t="shared" si="55"/>
        <v>--</v>
      </c>
      <c r="S482" s="220">
        <f>IF(ISBLANK(ToxData!AY482),"",ToxData!AY482)</f>
        <v>1</v>
      </c>
      <c r="T482" s="220">
        <f>IF(ISBLANK(ToxData!AZ482),"",ToxData!AZ482)</f>
        <v>1</v>
      </c>
      <c r="U482" s="223" t="str">
        <f>IF(ToxData!BQ482="","N","Y")</f>
        <v>Y</v>
      </c>
      <c r="V482" s="223">
        <f>ToxData!BV482</f>
        <v>23</v>
      </c>
      <c r="W482" s="223">
        <f>ToxData!BW482</f>
        <v>6.6</v>
      </c>
      <c r="X482" s="223">
        <f>ToxData!BX482</f>
        <v>1</v>
      </c>
      <c r="Y482" s="223">
        <f>ToxData!BY482</f>
        <v>1</v>
      </c>
    </row>
    <row r="483" spans="1:25" hidden="1">
      <c r="A483" t="str">
        <f>IF(ISBLANK(ToxData!B483),"",ToxData!B483)</f>
        <v>5385-75-1</v>
      </c>
      <c r="B483" s="211" t="str">
        <f>IF(ISBLANK(ToxData!C483),"",ToxData!C483)</f>
        <v>Dibenzo[a,e]fluoranthene</v>
      </c>
      <c r="E483" s="218" t="str">
        <f>IF(AND(ISNUMBER(ToxData!$BD483),$U483="N"),ToxData!$BD483/$V483,IF(ISNUMBER(ToxData!$BD483),ToxData!$BD483/ELAFr/$V483,"--"))</f>
        <v>--</v>
      </c>
      <c r="F483" s="209" t="str">
        <f t="shared" si="49"/>
        <v>--</v>
      </c>
      <c r="G483" s="194" t="str">
        <f>IF(ISNUMBER(ToxData!BH483),(ToxData!BH483/$X483),"--")</f>
        <v>--</v>
      </c>
      <c r="H483" s="219" t="str">
        <f t="shared" si="50"/>
        <v>--</v>
      </c>
      <c r="I483" s="209" t="str">
        <f>IF(AND(ISNUMBER(ToxData!$BD483),$U483="N"),ToxData!$BD483*childNRAFc/$W483,IF(ISNUMBER(ToxData!$BD483),ToxData!$BD483*childNRAFc/ELAFnr/$W483,"--"))</f>
        <v>--</v>
      </c>
      <c r="J483" s="209" t="str">
        <f t="shared" si="51"/>
        <v>--</v>
      </c>
      <c r="K483" s="194" t="str">
        <f>IF(ISNUMBER(ToxData!BH483),(ToxData!BH483/$Y483*childNRAFnc),"--")</f>
        <v>--</v>
      </c>
      <c r="L483" s="219" t="str">
        <f t="shared" si="52"/>
        <v>--</v>
      </c>
      <c r="M483" s="209" t="str">
        <f>IF(ISNUMBER(ToxData!$BD483),ToxData!$BD483*workNRAFc/$W483,"--")</f>
        <v>--</v>
      </c>
      <c r="N483" s="209" t="str">
        <f t="shared" si="53"/>
        <v>--</v>
      </c>
      <c r="O483" s="194" t="str">
        <f>IF(ISNUMBER(ToxData!BH483),(ToxData!BH483*workNRAFnc/Y483),"--")</f>
        <v>--</v>
      </c>
      <c r="P483" s="219" t="str">
        <f t="shared" si="54"/>
        <v>--</v>
      </c>
      <c r="Q483" s="262" t="str">
        <f>IF(ISNUMBER('TRV Table 3'!K483),('TRV Table 3'!K483),"--")</f>
        <v>--</v>
      </c>
      <c r="R483" s="263" t="str">
        <f t="shared" si="55"/>
        <v>--</v>
      </c>
      <c r="S483" s="220" t="str">
        <f>IF(ISBLANK(ToxData!AY483),"",ToxData!AY483)</f>
        <v/>
      </c>
      <c r="T483" s="220" t="str">
        <f>IF(ISBLANK(ToxData!AZ483),"",ToxData!AZ483)</f>
        <v/>
      </c>
      <c r="U483" s="223" t="str">
        <f>IF(ToxData!BQ483="","N","Y")</f>
        <v>N</v>
      </c>
      <c r="V483" s="223">
        <f>ToxData!BV483</f>
        <v>1</v>
      </c>
      <c r="W483" s="223">
        <f>ToxData!BW483</f>
        <v>1</v>
      </c>
      <c r="X483" s="223">
        <f>ToxData!BX483</f>
        <v>1</v>
      </c>
      <c r="Y483" s="223">
        <f>ToxData!BY483</f>
        <v>1</v>
      </c>
    </row>
    <row r="484" spans="1:25">
      <c r="A484" t="str">
        <f>IF(ISBLANK(ToxData!B484),"",ToxData!B484)</f>
        <v>192-65-4</v>
      </c>
      <c r="B484" s="211" t="str">
        <f>IF(ISBLANK(ToxData!C484),"",ToxData!C484)</f>
        <v>Dibenzo[a,e]pyrene</v>
      </c>
      <c r="C484" s="61" t="s">
        <v>1148</v>
      </c>
      <c r="D484" s="61" t="str">
        <f>IF(ToxData!D484="","--",ToxData!D484)</f>
        <v>--</v>
      </c>
      <c r="E484" s="218">
        <f>IF(AND(ISNUMBER(ToxData!$BD484),$U484="N"),ToxData!$BD484/$V484,IF(ISNUMBER(ToxData!$BD484),ToxData!$BD484/ELAFr/$V484,"--"))</f>
        <v>1.0656436487638534E-4</v>
      </c>
      <c r="F484" s="209">
        <f t="shared" si="49"/>
        <v>1.1E-4</v>
      </c>
      <c r="G484" s="194" t="str">
        <f>IF(ISNUMBER(ToxData!BH484),(ToxData!BH484/$X484),"--")</f>
        <v>--</v>
      </c>
      <c r="H484" s="219" t="str">
        <f t="shared" si="50"/>
        <v>--</v>
      </c>
      <c r="I484" s="209">
        <f>IF(AND(ISNUMBER(ToxData!$BD484),$U484="N"),ToxData!$BD484*childNRAFc/$W484,IF(ISNUMBER(ToxData!$BD484),ToxData!$BD484*childNRAFc/ELAFnr/$W484,"--"))</f>
        <v>3.9081289081289083E-3</v>
      </c>
      <c r="J484" s="209">
        <f t="shared" si="51"/>
        <v>3.8999999999999998E-3</v>
      </c>
      <c r="K484" s="194" t="str">
        <f>IF(ISNUMBER(ToxData!BH484),(ToxData!BH484/$Y484*childNRAFnc),"--")</f>
        <v>--</v>
      </c>
      <c r="L484" s="219" t="str">
        <f t="shared" si="52"/>
        <v>--</v>
      </c>
      <c r="M484" s="209">
        <f>IF(ISNUMBER(ToxData!$BD484),ToxData!$BD484*workNRAFc/$W484,"--")</f>
        <v>7.5757575757575768E-3</v>
      </c>
      <c r="N484" s="209">
        <f t="shared" si="53"/>
        <v>7.6E-3</v>
      </c>
      <c r="O484" s="194" t="str">
        <f>IF(ISNUMBER(ToxData!BH484),(ToxData!BH484*workNRAFnc/Y484),"--")</f>
        <v>--</v>
      </c>
      <c r="P484" s="219" t="str">
        <f t="shared" si="54"/>
        <v>--</v>
      </c>
      <c r="Q484" s="262" t="str">
        <f>IF(ISNUMBER('TRV Table 3'!K484),('TRV Table 3'!K484),"--")</f>
        <v>--</v>
      </c>
      <c r="R484" s="263" t="str">
        <f t="shared" si="55"/>
        <v>--</v>
      </c>
      <c r="S484" s="220">
        <f>IF(ISBLANK(ToxData!AY484),"",ToxData!AY484)</f>
        <v>1</v>
      </c>
      <c r="T484" s="220">
        <f>IF(ISBLANK(ToxData!AZ484),"",ToxData!AZ484)</f>
        <v>1</v>
      </c>
      <c r="U484" s="223" t="str">
        <f>IF(ToxData!BQ484="","N","Y")</f>
        <v>Y</v>
      </c>
      <c r="V484" s="223">
        <f>ToxData!BV484</f>
        <v>23</v>
      </c>
      <c r="W484" s="223">
        <f>ToxData!BW484</f>
        <v>6.6</v>
      </c>
      <c r="X484" s="223">
        <f>ToxData!BX484</f>
        <v>1</v>
      </c>
      <c r="Y484" s="223">
        <f>ToxData!BY484</f>
        <v>1</v>
      </c>
    </row>
    <row r="485" spans="1:25">
      <c r="A485" t="str">
        <f>IF(ISBLANK(ToxData!B485),"",ToxData!B485)</f>
        <v>189-64-0</v>
      </c>
      <c r="B485" s="211" t="str">
        <f>IF(ISBLANK(ToxData!C485),"",ToxData!C485)</f>
        <v>Dibenzo[a,h]pyrene</v>
      </c>
      <c r="C485" s="61" t="s">
        <v>1148</v>
      </c>
      <c r="D485" s="61" t="str">
        <f>IF(ToxData!D485="","--",ToxData!D485)</f>
        <v>--</v>
      </c>
      <c r="E485" s="218">
        <f>IF(AND(ISNUMBER(ToxData!$BD485),$U485="N"),ToxData!$BD485/$V485,IF(ISNUMBER(ToxData!$BD485),ToxData!$BD485/ELAFr/$V485,"--"))</f>
        <v>4.7361939945060156E-5</v>
      </c>
      <c r="F485" s="209">
        <f t="shared" si="49"/>
        <v>4.6999999999999997E-5</v>
      </c>
      <c r="G485" s="194" t="str">
        <f>IF(ISNUMBER(ToxData!BH485),(ToxData!BH485/$X485),"--")</f>
        <v>--</v>
      </c>
      <c r="H485" s="219" t="str">
        <f t="shared" si="50"/>
        <v>--</v>
      </c>
      <c r="I485" s="209">
        <f>IF(AND(ISNUMBER(ToxData!$BD485),$U485="N"),ToxData!$BD485*childNRAFc/$W485,IF(ISNUMBER(ToxData!$BD485),ToxData!$BD485*childNRAFc/ELAFnr/$W485,"--"))</f>
        <v>1.7369461813906259E-3</v>
      </c>
      <c r="J485" s="209">
        <f t="shared" si="51"/>
        <v>1.6999999999999999E-3</v>
      </c>
      <c r="K485" s="194" t="str">
        <f>IF(ISNUMBER(ToxData!BH485),(ToxData!BH485/$Y485*childNRAFnc),"--")</f>
        <v>--</v>
      </c>
      <c r="L485" s="219" t="str">
        <f t="shared" si="52"/>
        <v>--</v>
      </c>
      <c r="M485" s="209">
        <f>IF(ISNUMBER(ToxData!$BD485),ToxData!$BD485*workNRAFc/$W485,"--")</f>
        <v>3.3670033670033673E-3</v>
      </c>
      <c r="N485" s="209">
        <f t="shared" si="53"/>
        <v>3.3999999999999998E-3</v>
      </c>
      <c r="O485" s="194" t="str">
        <f>IF(ISNUMBER(ToxData!BH485),(ToxData!BH485*workNRAFnc/Y485),"--")</f>
        <v>--</v>
      </c>
      <c r="P485" s="219" t="str">
        <f t="shared" si="54"/>
        <v>--</v>
      </c>
      <c r="Q485" s="262" t="str">
        <f>IF(ISNUMBER('TRV Table 3'!K485),('TRV Table 3'!K485),"--")</f>
        <v>--</v>
      </c>
      <c r="R485" s="263" t="str">
        <f t="shared" si="55"/>
        <v>--</v>
      </c>
      <c r="S485" s="220">
        <f>IF(ISBLANK(ToxData!AY485),"",ToxData!AY485)</f>
        <v>1</v>
      </c>
      <c r="T485" s="220">
        <f>IF(ISBLANK(ToxData!AZ485),"",ToxData!AZ485)</f>
        <v>1</v>
      </c>
      <c r="U485" s="223" t="str">
        <f>IF(ToxData!BQ485="","N","Y")</f>
        <v>Y</v>
      </c>
      <c r="V485" s="223">
        <f>ToxData!BV485</f>
        <v>23</v>
      </c>
      <c r="W485" s="223">
        <f>ToxData!BW485</f>
        <v>6.6</v>
      </c>
      <c r="X485" s="223">
        <f>ToxData!BX485</f>
        <v>1</v>
      </c>
      <c r="Y485" s="223">
        <f>ToxData!BY485</f>
        <v>1</v>
      </c>
    </row>
    <row r="486" spans="1:25">
      <c r="A486" t="str">
        <f>IF(ISBLANK(ToxData!B486),"",ToxData!B486)</f>
        <v>189-55-9</v>
      </c>
      <c r="B486" s="211" t="str">
        <f>IF(ISBLANK(ToxData!C486),"",ToxData!C486)</f>
        <v>Dibenzo[a,i]pyrene</v>
      </c>
      <c r="C486" s="61" t="s">
        <v>1148</v>
      </c>
      <c r="D486" s="61" t="str">
        <f>IF(ToxData!D486="","--",ToxData!D486)</f>
        <v>--</v>
      </c>
      <c r="E486" s="218">
        <f>IF(AND(ISNUMBER(ToxData!$BD486),$U486="N"),ToxData!$BD486/$V486,IF(ISNUMBER(ToxData!$BD486),ToxData!$BD486/ELAFr/$V486,"--"))</f>
        <v>7.1042909917590224E-5</v>
      </c>
      <c r="F486" s="209">
        <f t="shared" si="49"/>
        <v>7.1000000000000005E-5</v>
      </c>
      <c r="G486" s="194" t="str">
        <f>IF(ISNUMBER(ToxData!BH486),(ToxData!BH486/$X486),"--")</f>
        <v>--</v>
      </c>
      <c r="H486" s="219" t="str">
        <f t="shared" si="50"/>
        <v>--</v>
      </c>
      <c r="I486" s="209">
        <f>IF(AND(ISNUMBER(ToxData!$BD486),$U486="N"),ToxData!$BD486*childNRAFc/$W486,IF(ISNUMBER(ToxData!$BD486),ToxData!$BD486*childNRAFc/ELAFnr/$W486,"--"))</f>
        <v>2.6054192720859392E-3</v>
      </c>
      <c r="J486" s="209">
        <f t="shared" si="51"/>
        <v>2.5999999999999999E-3</v>
      </c>
      <c r="K486" s="194" t="str">
        <f>IF(ISNUMBER(ToxData!BH486),(ToxData!BH486/$Y486*childNRAFnc),"--")</f>
        <v>--</v>
      </c>
      <c r="L486" s="219" t="str">
        <f t="shared" si="52"/>
        <v>--</v>
      </c>
      <c r="M486" s="209">
        <f>IF(ISNUMBER(ToxData!$BD486),ToxData!$BD486*workNRAFc/$W486,"--")</f>
        <v>5.0505050505050509E-3</v>
      </c>
      <c r="N486" s="209">
        <f t="shared" si="53"/>
        <v>5.1000000000000004E-3</v>
      </c>
      <c r="O486" s="194" t="str">
        <f>IF(ISNUMBER(ToxData!BH486),(ToxData!BH486*workNRAFnc/Y486),"--")</f>
        <v>--</v>
      </c>
      <c r="P486" s="219" t="str">
        <f t="shared" si="54"/>
        <v>--</v>
      </c>
      <c r="Q486" s="262" t="str">
        <f>IF(ISNUMBER('TRV Table 3'!K486),('TRV Table 3'!K486),"--")</f>
        <v>--</v>
      </c>
      <c r="R486" s="263" t="str">
        <f t="shared" si="55"/>
        <v>--</v>
      </c>
      <c r="S486" s="220">
        <f>IF(ISBLANK(ToxData!AY486),"",ToxData!AY486)</f>
        <v>1</v>
      </c>
      <c r="T486" s="220">
        <f>IF(ISBLANK(ToxData!AZ486),"",ToxData!AZ486)</f>
        <v>1</v>
      </c>
      <c r="U486" s="223" t="str">
        <f>IF(ToxData!BQ486="","N","Y")</f>
        <v>Y</v>
      </c>
      <c r="V486" s="223">
        <f>ToxData!BV486</f>
        <v>23</v>
      </c>
      <c r="W486" s="223">
        <f>ToxData!BW486</f>
        <v>6.6</v>
      </c>
      <c r="X486" s="223">
        <f>ToxData!BX486</f>
        <v>1</v>
      </c>
      <c r="Y486" s="223">
        <f>ToxData!BY486</f>
        <v>1</v>
      </c>
    </row>
    <row r="487" spans="1:25">
      <c r="A487" t="str">
        <f>IF(ISBLANK(ToxData!B487),"",ToxData!B487)</f>
        <v>191-30-0</v>
      </c>
      <c r="B487" s="211" t="str">
        <f>IF(ISBLANK(ToxData!C487),"",ToxData!C487)</f>
        <v>Dibenzo[a,l]pyrene</v>
      </c>
      <c r="C487" s="61" t="s">
        <v>1148</v>
      </c>
      <c r="D487" s="61" t="str">
        <f>IF(ToxData!D487="","--",ToxData!D487)</f>
        <v>--</v>
      </c>
      <c r="E487" s="218">
        <f>IF(AND(ISNUMBER(ToxData!$BD487),$U487="N"),ToxData!$BD487/$V487,IF(ISNUMBER(ToxData!$BD487),ToxData!$BD487/ELAFr/$V487,"--"))</f>
        <v>1.4208581983518046E-6</v>
      </c>
      <c r="F487" s="209">
        <f t="shared" si="49"/>
        <v>1.3999999999999999E-6</v>
      </c>
      <c r="G487" s="194" t="str">
        <f>IF(ISNUMBER(ToxData!BH487),(ToxData!BH487/$X487),"--")</f>
        <v>--</v>
      </c>
      <c r="H487" s="219" t="str">
        <f t="shared" si="50"/>
        <v>--</v>
      </c>
      <c r="I487" s="209">
        <f>IF(AND(ISNUMBER(ToxData!$BD487),$U487="N"),ToxData!$BD487*childNRAFc/$W487,IF(ISNUMBER(ToxData!$BD487),ToxData!$BD487*childNRAFc/ELAFnr/$W487,"--"))</f>
        <v>5.2108385441718781E-5</v>
      </c>
      <c r="J487" s="209">
        <f t="shared" si="51"/>
        <v>5.1999999999999997E-5</v>
      </c>
      <c r="K487" s="194" t="str">
        <f>IF(ISNUMBER(ToxData!BH487),(ToxData!BH487/$Y487*childNRAFnc),"--")</f>
        <v>--</v>
      </c>
      <c r="L487" s="219" t="str">
        <f t="shared" si="52"/>
        <v>--</v>
      </c>
      <c r="M487" s="209">
        <f>IF(ISNUMBER(ToxData!$BD487),ToxData!$BD487*workNRAFc/$W487,"--")</f>
        <v>1.0101010101010102E-4</v>
      </c>
      <c r="N487" s="209">
        <f t="shared" si="53"/>
        <v>1E-4</v>
      </c>
      <c r="O487" s="194" t="str">
        <f>IF(ISNUMBER(ToxData!BH487),(ToxData!BH487*workNRAFnc/Y487),"--")</f>
        <v>--</v>
      </c>
      <c r="P487" s="219" t="str">
        <f t="shared" si="54"/>
        <v>--</v>
      </c>
      <c r="Q487" s="262" t="str">
        <f>IF(ISNUMBER('TRV Table 3'!K487),('TRV Table 3'!K487),"--")</f>
        <v>--</v>
      </c>
      <c r="R487" s="263" t="str">
        <f t="shared" si="55"/>
        <v>--</v>
      </c>
      <c r="S487" s="220">
        <f>IF(ISBLANK(ToxData!AY487),"",ToxData!AY487)</f>
        <v>1</v>
      </c>
      <c r="T487" s="220">
        <f>IF(ISBLANK(ToxData!AZ487),"",ToxData!AZ487)</f>
        <v>1</v>
      </c>
      <c r="U487" s="223" t="str">
        <f>IF(ToxData!BQ487="","N","Y")</f>
        <v>Y</v>
      </c>
      <c r="V487" s="223">
        <f>ToxData!BV487</f>
        <v>23</v>
      </c>
      <c r="W487" s="223">
        <f>ToxData!BW487</f>
        <v>6.6</v>
      </c>
      <c r="X487" s="223">
        <f>ToxData!BX487</f>
        <v>1</v>
      </c>
      <c r="Y487" s="223">
        <f>ToxData!BY487</f>
        <v>1</v>
      </c>
    </row>
    <row r="488" spans="1:25">
      <c r="A488" t="str">
        <f>IF(ISBLANK(ToxData!B488),"",ToxData!B488)</f>
        <v>206-44-0</v>
      </c>
      <c r="B488" s="211" t="str">
        <f>IF(ISBLANK(ToxData!C488),"",ToxData!C488)</f>
        <v>Fluoranthene</v>
      </c>
      <c r="C488" s="61" t="s">
        <v>1148</v>
      </c>
      <c r="D488" s="61" t="str">
        <f>IF(ToxData!D488="","--",ToxData!D488)</f>
        <v>--</v>
      </c>
      <c r="E488" s="218">
        <f>IF(AND(ISNUMBER(ToxData!$BD488),$U488="N"),ToxData!$BD488/$V488,IF(ISNUMBER(ToxData!$BD488),ToxData!$BD488/ELAFr/$V488,"--"))</f>
        <v>5.3282182438192671E-4</v>
      </c>
      <c r="F488" s="209">
        <f t="shared" si="49"/>
        <v>5.2999999999999998E-4</v>
      </c>
      <c r="G488" s="194" t="str">
        <f>IF(ISNUMBER(ToxData!BH488),(ToxData!BH488/$X488),"--")</f>
        <v>--</v>
      </c>
      <c r="H488" s="219" t="str">
        <f t="shared" si="50"/>
        <v>--</v>
      </c>
      <c r="I488" s="209">
        <f>IF(AND(ISNUMBER(ToxData!$BD488),$U488="N"),ToxData!$BD488*childNRAFc/$W488,IF(ISNUMBER(ToxData!$BD488),ToxData!$BD488*childNRAFc/ELAFnr/$W488,"--"))</f>
        <v>1.9540644540644542E-2</v>
      </c>
      <c r="J488" s="209">
        <f t="shared" si="51"/>
        <v>0.02</v>
      </c>
      <c r="K488" s="194" t="str">
        <f>IF(ISNUMBER(ToxData!BH488),(ToxData!BH488/$Y488*childNRAFnc),"--")</f>
        <v>--</v>
      </c>
      <c r="L488" s="219" t="str">
        <f t="shared" si="52"/>
        <v>--</v>
      </c>
      <c r="M488" s="209">
        <f>IF(ISNUMBER(ToxData!$BD488),ToxData!$BD488*workNRAFc/$W488,"--")</f>
        <v>3.787878787878788E-2</v>
      </c>
      <c r="N488" s="209">
        <f t="shared" si="53"/>
        <v>3.7999999999999999E-2</v>
      </c>
      <c r="O488" s="194" t="str">
        <f>IF(ISNUMBER(ToxData!BH488),(ToxData!BH488*workNRAFnc/Y488),"--")</f>
        <v>--</v>
      </c>
      <c r="P488" s="219" t="str">
        <f t="shared" si="54"/>
        <v>--</v>
      </c>
      <c r="Q488" s="262" t="str">
        <f>IF(ISNUMBER('TRV Table 3'!K488),('TRV Table 3'!K488),"--")</f>
        <v>--</v>
      </c>
      <c r="R488" s="263" t="str">
        <f t="shared" si="55"/>
        <v>--</v>
      </c>
      <c r="S488" s="220">
        <f>IF(ISBLANK(ToxData!AY488),"",ToxData!AY488)</f>
        <v>1</v>
      </c>
      <c r="T488" s="220">
        <f>IF(ISBLANK(ToxData!AZ488),"",ToxData!AZ488)</f>
        <v>1</v>
      </c>
      <c r="U488" s="223" t="str">
        <f>IF(ToxData!BQ488="","N","Y")</f>
        <v>Y</v>
      </c>
      <c r="V488" s="223">
        <f>ToxData!BV488</f>
        <v>23</v>
      </c>
      <c r="W488" s="223">
        <f>ToxData!BW488</f>
        <v>6.6</v>
      </c>
      <c r="X488" s="223">
        <f>ToxData!BX488</f>
        <v>1</v>
      </c>
      <c r="Y488" s="223">
        <f>ToxData!BY488</f>
        <v>1</v>
      </c>
    </row>
    <row r="489" spans="1:25" hidden="1">
      <c r="A489" t="str">
        <f>IF(ISBLANK(ToxData!B489),"",ToxData!B489)</f>
        <v>86-73-7</v>
      </c>
      <c r="B489" s="211" t="str">
        <f>IF(ISBLANK(ToxData!C489),"",ToxData!C489)</f>
        <v>Fluorene</v>
      </c>
      <c r="E489" s="218" t="str">
        <f>IF(AND(ISNUMBER(ToxData!$BD489),$U489="N"),ToxData!$BD489/$V489,IF(ISNUMBER(ToxData!$BD489),ToxData!$BD489/ELAFr/$V489,"--"))</f>
        <v>--</v>
      </c>
      <c r="F489" s="209" t="str">
        <f t="shared" si="49"/>
        <v>--</v>
      </c>
      <c r="G489" s="194" t="str">
        <f>IF(ISNUMBER(ToxData!BH489),(ToxData!BH489/$X489),"--")</f>
        <v>--</v>
      </c>
      <c r="H489" s="219" t="str">
        <f t="shared" si="50"/>
        <v>--</v>
      </c>
      <c r="I489" s="209" t="str">
        <f>IF(AND(ISNUMBER(ToxData!$BD489),$U489="N"),ToxData!$BD489*childNRAFc/$W489,IF(ISNUMBER(ToxData!$BD489),ToxData!$BD489*childNRAFc/ELAFnr/$W489,"--"))</f>
        <v>--</v>
      </c>
      <c r="J489" s="209" t="str">
        <f t="shared" si="51"/>
        <v>--</v>
      </c>
      <c r="K489" s="194" t="str">
        <f>IF(ISNUMBER(ToxData!BH489),(ToxData!BH489/$Y489*childNRAFnc),"--")</f>
        <v>--</v>
      </c>
      <c r="L489" s="219" t="str">
        <f t="shared" si="52"/>
        <v>--</v>
      </c>
      <c r="M489" s="209" t="str">
        <f>IF(ISNUMBER(ToxData!$BD489),ToxData!$BD489*workNRAFc/$W489,"--")</f>
        <v>--</v>
      </c>
      <c r="N489" s="209" t="str">
        <f t="shared" si="53"/>
        <v>--</v>
      </c>
      <c r="O489" s="194" t="str">
        <f>IF(ISNUMBER(ToxData!BH489),(ToxData!BH489*workNRAFnc/Y489),"--")</f>
        <v>--</v>
      </c>
      <c r="P489" s="219" t="str">
        <f t="shared" si="54"/>
        <v>--</v>
      </c>
      <c r="Q489" s="262" t="str">
        <f>IF(ISNUMBER('TRV Table 3'!K489),('TRV Table 3'!K489),"--")</f>
        <v>--</v>
      </c>
      <c r="R489" s="263" t="str">
        <f t="shared" si="55"/>
        <v>--</v>
      </c>
      <c r="S489" s="220" t="str">
        <f>IF(ISBLANK(ToxData!AY489),"",ToxData!AY489)</f>
        <v/>
      </c>
      <c r="T489" s="220" t="str">
        <f>IF(ISBLANK(ToxData!AZ489),"",ToxData!AZ489)</f>
        <v/>
      </c>
      <c r="U489" s="223" t="str">
        <f>IF(ToxData!BQ489="","N","Y")</f>
        <v>N</v>
      </c>
      <c r="V489" s="223">
        <f>ToxData!BV489</f>
        <v>1</v>
      </c>
      <c r="W489" s="223">
        <f>ToxData!BW489</f>
        <v>1</v>
      </c>
      <c r="X489" s="223">
        <f>ToxData!BX489</f>
        <v>1</v>
      </c>
      <c r="Y489" s="223">
        <f>ToxData!BY489</f>
        <v>1</v>
      </c>
    </row>
    <row r="490" spans="1:25">
      <c r="A490" t="str">
        <f>IF(ISBLANK(ToxData!B490),"",ToxData!B490)</f>
        <v>193-39-5</v>
      </c>
      <c r="B490" s="211" t="str">
        <f>IF(ISBLANK(ToxData!C490),"",ToxData!C490)</f>
        <v>Indeno[1,2,3-cd]pyrene</v>
      </c>
      <c r="C490" s="61" t="s">
        <v>1148</v>
      </c>
      <c r="D490" s="61" t="str">
        <f>IF(ToxData!D490="","--",ToxData!D490)</f>
        <v>--</v>
      </c>
      <c r="E490" s="218">
        <f>IF(AND(ISNUMBER(ToxData!$BD490),$U490="N"),ToxData!$BD490/$V490,IF(ISNUMBER(ToxData!$BD490),ToxData!$BD490/ELAFr/$V490,"--"))</f>
        <v>6.0893922786505903E-4</v>
      </c>
      <c r="F490" s="209">
        <f t="shared" si="49"/>
        <v>6.0999999999999997E-4</v>
      </c>
      <c r="G490" s="194" t="str">
        <f>IF(ISNUMBER(ToxData!BH490),(ToxData!BH490/$X490),"--")</f>
        <v>--</v>
      </c>
      <c r="H490" s="219" t="str">
        <f t="shared" si="50"/>
        <v>--</v>
      </c>
      <c r="I490" s="209">
        <f>IF(AND(ISNUMBER(ToxData!$BD490),$U490="N"),ToxData!$BD490*childNRAFc/$W490,IF(ISNUMBER(ToxData!$BD490),ToxData!$BD490*childNRAFc/ELAFnr/$W490,"--"))</f>
        <v>2.2332165189308046E-2</v>
      </c>
      <c r="J490" s="209">
        <f t="shared" si="51"/>
        <v>2.1999999999999999E-2</v>
      </c>
      <c r="K490" s="194" t="str">
        <f>IF(ISNUMBER(ToxData!BH490),(ToxData!BH490/$Y490*childNRAFnc),"--")</f>
        <v>--</v>
      </c>
      <c r="L490" s="219" t="str">
        <f t="shared" si="52"/>
        <v>--</v>
      </c>
      <c r="M490" s="209">
        <f>IF(ISNUMBER(ToxData!$BD490),ToxData!$BD490*workNRAFc/$W490,"--")</f>
        <v>4.3290043290043288E-2</v>
      </c>
      <c r="N490" s="209">
        <f t="shared" si="53"/>
        <v>4.2999999999999997E-2</v>
      </c>
      <c r="O490" s="194" t="str">
        <f>IF(ISNUMBER(ToxData!BH490),(ToxData!BH490*workNRAFnc/Y490),"--")</f>
        <v>--</v>
      </c>
      <c r="P490" s="219" t="str">
        <f t="shared" si="54"/>
        <v>--</v>
      </c>
      <c r="Q490" s="262" t="str">
        <f>IF(ISNUMBER('TRV Table 3'!K490),('TRV Table 3'!K490),"--")</f>
        <v>--</v>
      </c>
      <c r="R490" s="263" t="str">
        <f t="shared" si="55"/>
        <v>--</v>
      </c>
      <c r="S490" s="220">
        <f>IF(ISBLANK(ToxData!AY490),"",ToxData!AY490)</f>
        <v>1</v>
      </c>
      <c r="T490" s="220">
        <f>IF(ISBLANK(ToxData!AZ490),"",ToxData!AZ490)</f>
        <v>1</v>
      </c>
      <c r="U490" s="223" t="str">
        <f>IF(ToxData!BQ490="","N","Y")</f>
        <v>Y</v>
      </c>
      <c r="V490" s="223">
        <f>ToxData!BV490</f>
        <v>23</v>
      </c>
      <c r="W490" s="223">
        <f>ToxData!BW490</f>
        <v>6.6</v>
      </c>
      <c r="X490" s="223">
        <f>ToxData!BX490</f>
        <v>1</v>
      </c>
      <c r="Y490" s="223">
        <f>ToxData!BY490</f>
        <v>1</v>
      </c>
    </row>
    <row r="491" spans="1:25" hidden="1">
      <c r="A491" t="str">
        <f>IF(ISBLANK(ToxData!B491),"",ToxData!B491)</f>
        <v>91-57-6</v>
      </c>
      <c r="B491" s="211" t="str">
        <f>IF(ISBLANK(ToxData!C491),"",ToxData!C491)</f>
        <v>2-Methyl naphthalene</v>
      </c>
      <c r="E491" s="218" t="str">
        <f>IF(AND(ISNUMBER(ToxData!$BD491),$U491="N"),ToxData!$BD491/$V491,IF(ISNUMBER(ToxData!$BD491),ToxData!$BD491/ELAFr/$V491,"--"))</f>
        <v>--</v>
      </c>
      <c r="F491" s="209" t="str">
        <f t="shared" si="49"/>
        <v>--</v>
      </c>
      <c r="G491" s="194" t="str">
        <f>IF(ISNUMBER(ToxData!BH491),(ToxData!BH491/$X491),"--")</f>
        <v>--</v>
      </c>
      <c r="H491" s="219" t="str">
        <f t="shared" si="50"/>
        <v>--</v>
      </c>
      <c r="I491" s="209" t="str">
        <f>IF(AND(ISNUMBER(ToxData!$BD491),$U491="N"),ToxData!$BD491*childNRAFc/$W491,IF(ISNUMBER(ToxData!$BD491),ToxData!$BD491*childNRAFc/ELAFnr/$W491,"--"))</f>
        <v>--</v>
      </c>
      <c r="J491" s="209" t="str">
        <f t="shared" si="51"/>
        <v>--</v>
      </c>
      <c r="K491" s="194" t="str">
        <f>IF(ISNUMBER(ToxData!BH491),(ToxData!BH491/$Y491*childNRAFnc),"--")</f>
        <v>--</v>
      </c>
      <c r="L491" s="219" t="str">
        <f t="shared" si="52"/>
        <v>--</v>
      </c>
      <c r="M491" s="209" t="str">
        <f>IF(ISNUMBER(ToxData!$BD491),ToxData!$BD491*workNRAFc/$W491,"--")</f>
        <v>--</v>
      </c>
      <c r="N491" s="209" t="str">
        <f t="shared" si="53"/>
        <v>--</v>
      </c>
      <c r="O491" s="194" t="str">
        <f>IF(ISNUMBER(ToxData!BH491),(ToxData!BH491*workNRAFnc/Y491),"--")</f>
        <v>--</v>
      </c>
      <c r="P491" s="219" t="str">
        <f t="shared" si="54"/>
        <v>--</v>
      </c>
      <c r="Q491" s="262" t="str">
        <f>IF(ISNUMBER('TRV Table 3'!K491),('TRV Table 3'!K491),"--")</f>
        <v>--</v>
      </c>
      <c r="R491" s="263" t="str">
        <f t="shared" si="55"/>
        <v>--</v>
      </c>
      <c r="S491" s="220" t="str">
        <f>IF(ISBLANK(ToxData!AY491),"",ToxData!AY491)</f>
        <v/>
      </c>
      <c r="T491" s="220" t="str">
        <f>IF(ISBLANK(ToxData!AZ491),"",ToxData!AZ491)</f>
        <v/>
      </c>
      <c r="U491" s="223" t="str">
        <f>IF(ToxData!BQ491="","N","Y")</f>
        <v>N</v>
      </c>
      <c r="V491" s="223">
        <f>ToxData!BV491</f>
        <v>1</v>
      </c>
      <c r="W491" s="223">
        <f>ToxData!BW491</f>
        <v>1</v>
      </c>
      <c r="X491" s="223">
        <f>ToxData!BX491</f>
        <v>1</v>
      </c>
      <c r="Y491" s="223">
        <f>ToxData!BY491</f>
        <v>1</v>
      </c>
    </row>
    <row r="492" spans="1:25" hidden="1">
      <c r="A492" t="str">
        <f>IF(ISBLANK(ToxData!B492),"",ToxData!B492)</f>
        <v>198-55-0</v>
      </c>
      <c r="B492" s="211" t="str">
        <f>IF(ISBLANK(ToxData!C492),"",ToxData!C492)</f>
        <v>Perylene</v>
      </c>
      <c r="E492" s="218" t="str">
        <f>IF(AND(ISNUMBER(ToxData!$BD492),$U492="N"),ToxData!$BD492/$V492,IF(ISNUMBER(ToxData!$BD492),ToxData!$BD492/ELAFr/$V492,"--"))</f>
        <v>--</v>
      </c>
      <c r="F492" s="209" t="str">
        <f t="shared" si="49"/>
        <v>--</v>
      </c>
      <c r="G492" s="194" t="str">
        <f>IF(ISNUMBER(ToxData!BH492),(ToxData!BH492/$X492),"--")</f>
        <v>--</v>
      </c>
      <c r="H492" s="219" t="str">
        <f t="shared" si="50"/>
        <v>--</v>
      </c>
      <c r="I492" s="209" t="str">
        <f>IF(AND(ISNUMBER(ToxData!$BD492),$U492="N"),ToxData!$BD492*childNRAFc/$W492,IF(ISNUMBER(ToxData!$BD492),ToxData!$BD492*childNRAFc/ELAFnr/$W492,"--"))</f>
        <v>--</v>
      </c>
      <c r="J492" s="209" t="str">
        <f t="shared" si="51"/>
        <v>--</v>
      </c>
      <c r="K492" s="194" t="str">
        <f>IF(ISNUMBER(ToxData!BH492),(ToxData!BH492/$Y492*childNRAFnc),"--")</f>
        <v>--</v>
      </c>
      <c r="L492" s="219" t="str">
        <f t="shared" si="52"/>
        <v>--</v>
      </c>
      <c r="M492" s="209" t="str">
        <f>IF(ISNUMBER(ToxData!$BD492),ToxData!$BD492*workNRAFc/$W492,"--")</f>
        <v>--</v>
      </c>
      <c r="N492" s="209" t="str">
        <f t="shared" si="53"/>
        <v>--</v>
      </c>
      <c r="O492" s="194" t="str">
        <f>IF(ISNUMBER(ToxData!BH492),(ToxData!BH492*workNRAFnc/Y492),"--")</f>
        <v>--</v>
      </c>
      <c r="P492" s="219" t="str">
        <f t="shared" si="54"/>
        <v>--</v>
      </c>
      <c r="Q492" s="262" t="str">
        <f>IF(ISNUMBER('TRV Table 3'!K492),('TRV Table 3'!K492),"--")</f>
        <v>--</v>
      </c>
      <c r="R492" s="263" t="str">
        <f t="shared" si="55"/>
        <v>--</v>
      </c>
      <c r="S492" s="220" t="str">
        <f>IF(ISBLANK(ToxData!AY492),"",ToxData!AY492)</f>
        <v/>
      </c>
      <c r="T492" s="220" t="str">
        <f>IF(ISBLANK(ToxData!AZ492),"",ToxData!AZ492)</f>
        <v/>
      </c>
      <c r="U492" s="223" t="str">
        <f>IF(ToxData!BQ492="","N","Y")</f>
        <v>N</v>
      </c>
      <c r="V492" s="223">
        <f>ToxData!BV492</f>
        <v>1</v>
      </c>
      <c r="W492" s="223">
        <f>ToxData!BW492</f>
        <v>1</v>
      </c>
      <c r="X492" s="223">
        <f>ToxData!BX492</f>
        <v>1</v>
      </c>
      <c r="Y492" s="223">
        <f>ToxData!BY492</f>
        <v>1</v>
      </c>
    </row>
    <row r="493" spans="1:25" hidden="1">
      <c r="A493" t="str">
        <f>IF(ISBLANK(ToxData!B493),"",ToxData!B493)</f>
        <v>85-01-8</v>
      </c>
      <c r="B493" s="211" t="str">
        <f>IF(ISBLANK(ToxData!C493),"",ToxData!C493)</f>
        <v>Phenanthrene</v>
      </c>
      <c r="E493" s="218" t="str">
        <f>IF(AND(ISNUMBER(ToxData!$BD493),$U493="N"),ToxData!$BD493/$V493,IF(ISNUMBER(ToxData!$BD493),ToxData!$BD493/ELAFr/$V493,"--"))</f>
        <v>--</v>
      </c>
      <c r="F493" s="209" t="str">
        <f t="shared" si="49"/>
        <v>--</v>
      </c>
      <c r="G493" s="194" t="str">
        <f>IF(ISNUMBER(ToxData!BH493),(ToxData!BH493/$X493),"--")</f>
        <v>--</v>
      </c>
      <c r="H493" s="219" t="str">
        <f t="shared" si="50"/>
        <v>--</v>
      </c>
      <c r="I493" s="209" t="str">
        <f>IF(AND(ISNUMBER(ToxData!$BD493),$U493="N"),ToxData!$BD493*childNRAFc/$W493,IF(ISNUMBER(ToxData!$BD493),ToxData!$BD493*childNRAFc/ELAFnr/$W493,"--"))</f>
        <v>--</v>
      </c>
      <c r="J493" s="209" t="str">
        <f t="shared" si="51"/>
        <v>--</v>
      </c>
      <c r="K493" s="194" t="str">
        <f>IF(ISNUMBER(ToxData!BH493),(ToxData!BH493/$Y493*childNRAFnc),"--")</f>
        <v>--</v>
      </c>
      <c r="L493" s="219" t="str">
        <f t="shared" si="52"/>
        <v>--</v>
      </c>
      <c r="M493" s="209" t="str">
        <f>IF(ISNUMBER(ToxData!$BD493),ToxData!$BD493*workNRAFc/$W493,"--")</f>
        <v>--</v>
      </c>
      <c r="N493" s="209" t="str">
        <f t="shared" si="53"/>
        <v>--</v>
      </c>
      <c r="O493" s="194" t="str">
        <f>IF(ISNUMBER(ToxData!BH493),(ToxData!BH493*workNRAFnc/Y493),"--")</f>
        <v>--</v>
      </c>
      <c r="P493" s="219" t="str">
        <f t="shared" si="54"/>
        <v>--</v>
      </c>
      <c r="Q493" s="262" t="str">
        <f>IF(ISNUMBER('TRV Table 3'!K493),('TRV Table 3'!K493),"--")</f>
        <v>--</v>
      </c>
      <c r="R493" s="263" t="str">
        <f t="shared" si="55"/>
        <v>--</v>
      </c>
      <c r="S493" s="220" t="str">
        <f>IF(ISBLANK(ToxData!AY493),"",ToxData!AY493)</f>
        <v/>
      </c>
      <c r="T493" s="220" t="str">
        <f>IF(ISBLANK(ToxData!AZ493),"",ToxData!AZ493)</f>
        <v/>
      </c>
      <c r="U493" s="223" t="str">
        <f>IF(ToxData!BQ493="","N","Y")</f>
        <v>N</v>
      </c>
      <c r="V493" s="223">
        <f>ToxData!BV493</f>
        <v>1</v>
      </c>
      <c r="W493" s="223">
        <f>ToxData!BW493</f>
        <v>1</v>
      </c>
      <c r="X493" s="223">
        <f>ToxData!BX493</f>
        <v>1</v>
      </c>
      <c r="Y493" s="223">
        <f>ToxData!BY493</f>
        <v>1</v>
      </c>
    </row>
    <row r="494" spans="1:25" hidden="1">
      <c r="A494" t="str">
        <f>IF(ISBLANK(ToxData!B494),"",ToxData!B494)</f>
        <v>129-00-0</v>
      </c>
      <c r="B494" s="211" t="str">
        <f>IF(ISBLANK(ToxData!C494),"",ToxData!C494)</f>
        <v>Pyrene</v>
      </c>
      <c r="E494" s="218" t="str">
        <f>IF(AND(ISNUMBER(ToxData!$BD494),$U494="N"),ToxData!$BD494/$V494,IF(ISNUMBER(ToxData!$BD494),ToxData!$BD494/ELAFr/$V494,"--"))</f>
        <v>--</v>
      </c>
      <c r="F494" s="209" t="str">
        <f t="shared" si="49"/>
        <v>--</v>
      </c>
      <c r="G494" s="194" t="str">
        <f>IF(ISNUMBER(ToxData!BH494),(ToxData!BH494/$X494),"--")</f>
        <v>--</v>
      </c>
      <c r="H494" s="219" t="str">
        <f t="shared" si="50"/>
        <v>--</v>
      </c>
      <c r="I494" s="209" t="str">
        <f>IF(AND(ISNUMBER(ToxData!$BD494),$U494="N"),ToxData!$BD494*childNRAFc/$W494,IF(ISNUMBER(ToxData!$BD494),ToxData!$BD494*childNRAFc/ELAFnr/$W494,"--"))</f>
        <v>--</v>
      </c>
      <c r="J494" s="209" t="str">
        <f t="shared" si="51"/>
        <v>--</v>
      </c>
      <c r="K494" s="194" t="str">
        <f>IF(ISNUMBER(ToxData!BH494),(ToxData!BH494/$Y494*childNRAFnc),"--")</f>
        <v>--</v>
      </c>
      <c r="L494" s="219" t="str">
        <f t="shared" si="52"/>
        <v>--</v>
      </c>
      <c r="M494" s="209" t="str">
        <f>IF(ISNUMBER(ToxData!$BD494),ToxData!$BD494*workNRAFc/$W494,"--")</f>
        <v>--</v>
      </c>
      <c r="N494" s="209" t="str">
        <f t="shared" si="53"/>
        <v>--</v>
      </c>
      <c r="O494" s="194" t="str">
        <f>IF(ISNUMBER(ToxData!BH494),(ToxData!BH494*workNRAFnc/Y494),"--")</f>
        <v>--</v>
      </c>
      <c r="P494" s="219" t="str">
        <f t="shared" si="54"/>
        <v>--</v>
      </c>
      <c r="Q494" s="262" t="str">
        <f>IF(ISNUMBER('TRV Table 3'!K494),('TRV Table 3'!K494),"--")</f>
        <v>--</v>
      </c>
      <c r="R494" s="263" t="str">
        <f t="shared" si="55"/>
        <v>--</v>
      </c>
      <c r="S494" s="220" t="str">
        <f>IF(ISBLANK(ToxData!AY494),"",ToxData!AY494)</f>
        <v/>
      </c>
      <c r="T494" s="220" t="str">
        <f>IF(ISBLANK(ToxData!AZ494),"",ToxData!AZ494)</f>
        <v/>
      </c>
      <c r="U494" s="223" t="str">
        <f>IF(ToxData!BQ494="","N","Y")</f>
        <v>N</v>
      </c>
      <c r="V494" s="223">
        <f>ToxData!BV494</f>
        <v>1</v>
      </c>
      <c r="W494" s="223">
        <f>ToxData!BW494</f>
        <v>1</v>
      </c>
      <c r="X494" s="223">
        <f>ToxData!BX494</f>
        <v>1</v>
      </c>
      <c r="Y494" s="223">
        <f>ToxData!BY494</f>
        <v>1</v>
      </c>
    </row>
    <row r="495" spans="1:25" ht="28.8" hidden="1">
      <c r="A495">
        <f>IF(ISBLANK(ToxData!B495),"",ToxData!B495)</f>
        <v>432</v>
      </c>
      <c r="B495" s="211" t="str">
        <f>IF(ISBLANK(ToxData!C495),"",ToxData!C495)</f>
        <v>Polycyclic aromatic hydrocarbon derivatives [PAH-Derivatives]</v>
      </c>
      <c r="E495" s="218" t="str">
        <f>IF(AND(ISNUMBER(ToxData!$BD495),$U495="N"),ToxData!$BD495/$V495,IF(ISNUMBER(ToxData!$BD495),ToxData!$BD495/ELAFr/$V495,"--"))</f>
        <v>--</v>
      </c>
      <c r="F495" s="209" t="str">
        <f t="shared" si="49"/>
        <v>--</v>
      </c>
      <c r="G495" s="194" t="str">
        <f>IF(ISNUMBER(ToxData!BH495),(ToxData!BH495/$X495),"--")</f>
        <v>--</v>
      </c>
      <c r="H495" s="219" t="str">
        <f t="shared" si="50"/>
        <v>--</v>
      </c>
      <c r="I495" s="209" t="str">
        <f>IF(AND(ISNUMBER(ToxData!$BD495),$U495="N"),ToxData!$BD495*childNRAFc/$W495,IF(ISNUMBER(ToxData!$BD495),ToxData!$BD495*childNRAFc/ELAFnr/$W495,"--"))</f>
        <v>--</v>
      </c>
      <c r="J495" s="209" t="str">
        <f t="shared" si="51"/>
        <v>--</v>
      </c>
      <c r="K495" s="194" t="str">
        <f>IF(ISNUMBER(ToxData!BH495),(ToxData!BH495/$Y495*childNRAFnc),"--")</f>
        <v>--</v>
      </c>
      <c r="L495" s="219" t="str">
        <f t="shared" si="52"/>
        <v>--</v>
      </c>
      <c r="M495" s="209" t="str">
        <f>IF(ISNUMBER(ToxData!$BD495),ToxData!$BD495*workNRAFc/$W495,"--")</f>
        <v>--</v>
      </c>
      <c r="N495" s="209" t="str">
        <f t="shared" si="53"/>
        <v>--</v>
      </c>
      <c r="O495" s="194" t="str">
        <f>IF(ISNUMBER(ToxData!BH495),(ToxData!BH495*workNRAFnc/Y495),"--")</f>
        <v>--</v>
      </c>
      <c r="P495" s="219" t="str">
        <f t="shared" si="54"/>
        <v>--</v>
      </c>
      <c r="Q495" s="262" t="str">
        <f>IF(ISNUMBER('TRV Table 3'!K495),('TRV Table 3'!K495),"--")</f>
        <v>--</v>
      </c>
      <c r="R495" s="263" t="str">
        <f t="shared" si="55"/>
        <v>--</v>
      </c>
      <c r="S495" s="220" t="str">
        <f>IF(ISBLANK(ToxData!AY495),"",ToxData!AY495)</f>
        <v/>
      </c>
      <c r="T495" s="220" t="str">
        <f>IF(ISBLANK(ToxData!AZ495),"",ToxData!AZ495)</f>
        <v/>
      </c>
      <c r="U495" s="223" t="str">
        <f>IF(ToxData!BQ495="","N","Y")</f>
        <v>N</v>
      </c>
      <c r="V495" s="223">
        <f>ToxData!BV495</f>
        <v>1</v>
      </c>
      <c r="W495" s="223">
        <f>ToxData!BW495</f>
        <v>1</v>
      </c>
      <c r="X495" s="223">
        <f>ToxData!BX495</f>
        <v>1</v>
      </c>
      <c r="Y495" s="223">
        <f>ToxData!BY495</f>
        <v>1</v>
      </c>
    </row>
    <row r="496" spans="1:25" hidden="1">
      <c r="A496" t="str">
        <f>IF(ISBLANK(ToxData!B496),"",ToxData!B496)</f>
        <v>53-96-3</v>
      </c>
      <c r="B496" s="211" t="str">
        <f>IF(ISBLANK(ToxData!C496),"",ToxData!C496)</f>
        <v>2-Acetylaminofluorene</v>
      </c>
      <c r="E496" s="218" t="str">
        <f>IF(AND(ISNUMBER(ToxData!$BD496),$U496="N"),ToxData!$BD496/$V496,IF(ISNUMBER(ToxData!$BD496),ToxData!$BD496/ELAFr/$V496,"--"))</f>
        <v>--</v>
      </c>
      <c r="F496" s="209" t="str">
        <f t="shared" si="49"/>
        <v>--</v>
      </c>
      <c r="G496" s="194" t="str">
        <f>IF(ISNUMBER(ToxData!BH496),(ToxData!BH496/$X496),"--")</f>
        <v>--</v>
      </c>
      <c r="H496" s="219" t="str">
        <f t="shared" si="50"/>
        <v>--</v>
      </c>
      <c r="I496" s="209" t="str">
        <f>IF(AND(ISNUMBER(ToxData!$BD496),$U496="N"),ToxData!$BD496*childNRAFc/$W496,IF(ISNUMBER(ToxData!$BD496),ToxData!$BD496*childNRAFc/ELAFnr/$W496,"--"))</f>
        <v>--</v>
      </c>
      <c r="J496" s="209" t="str">
        <f t="shared" si="51"/>
        <v>--</v>
      </c>
      <c r="K496" s="194" t="str">
        <f>IF(ISNUMBER(ToxData!BH496),(ToxData!BH496/$Y496*childNRAFnc),"--")</f>
        <v>--</v>
      </c>
      <c r="L496" s="219" t="str">
        <f t="shared" si="52"/>
        <v>--</v>
      </c>
      <c r="M496" s="209" t="str">
        <f>IF(ISNUMBER(ToxData!$BD496),ToxData!$BD496*workNRAFc/$W496,"--")</f>
        <v>--</v>
      </c>
      <c r="N496" s="209" t="str">
        <f t="shared" si="53"/>
        <v>--</v>
      </c>
      <c r="O496" s="194" t="str">
        <f>IF(ISNUMBER(ToxData!BH496),(ToxData!BH496*workNRAFnc/Y496),"--")</f>
        <v>--</v>
      </c>
      <c r="P496" s="219" t="str">
        <f t="shared" si="54"/>
        <v>--</v>
      </c>
      <c r="Q496" s="262" t="str">
        <f>IF(ISNUMBER('TRV Table 3'!K496),('TRV Table 3'!K496),"--")</f>
        <v>--</v>
      </c>
      <c r="R496" s="263" t="str">
        <f t="shared" si="55"/>
        <v>--</v>
      </c>
      <c r="S496" s="220" t="str">
        <f>IF(ISBLANK(ToxData!AY496),"",ToxData!AY496)</f>
        <v/>
      </c>
      <c r="T496" s="220" t="str">
        <f>IF(ISBLANK(ToxData!AZ496),"",ToxData!AZ496)</f>
        <v/>
      </c>
      <c r="U496" s="223" t="str">
        <f>IF(ToxData!BQ496="","N","Y")</f>
        <v>N</v>
      </c>
      <c r="V496" s="223">
        <f>ToxData!BV496</f>
        <v>1</v>
      </c>
      <c r="W496" s="223">
        <f>ToxData!BW496</f>
        <v>1</v>
      </c>
      <c r="X496" s="223">
        <f>ToxData!BX496</f>
        <v>1</v>
      </c>
      <c r="Y496" s="223">
        <f>ToxData!BY496</f>
        <v>1</v>
      </c>
    </row>
    <row r="497" spans="1:25" hidden="1">
      <c r="A497" t="str">
        <f>IF(ISBLANK(ToxData!B497),"",ToxData!B497)</f>
        <v>117-79-3</v>
      </c>
      <c r="B497" s="211" t="str">
        <f>IF(ISBLANK(ToxData!C497),"",ToxData!C497)</f>
        <v>2-Aminoanthraquinone</v>
      </c>
      <c r="E497" s="218">
        <f>IF(AND(ISNUMBER(ToxData!$BD497),$U497="N"),ToxData!$BD497/$V497,IF(ISNUMBER(ToxData!$BD497),ToxData!$BD497/ELAFr/$V497,"--"))</f>
        <v>0.10638297872340426</v>
      </c>
      <c r="F497" s="209">
        <f t="shared" si="49"/>
        <v>0.11</v>
      </c>
      <c r="G497" s="194" t="str">
        <f>IF(ISNUMBER(ToxData!BH497),(ToxData!BH497/$X497),"--")</f>
        <v>--</v>
      </c>
      <c r="H497" s="219" t="str">
        <f t="shared" si="50"/>
        <v>--</v>
      </c>
      <c r="I497" s="209">
        <f>IF(AND(ISNUMBER(ToxData!$BD497),$U497="N"),ToxData!$BD497*childNRAFc/$W497,IF(ISNUMBER(ToxData!$BD497),ToxData!$BD497*childNRAFc/ELAFnr/$W497,"--"))</f>
        <v>2.7659574468085109</v>
      </c>
      <c r="J497" s="209">
        <f t="shared" si="51"/>
        <v>2.8</v>
      </c>
      <c r="K497" s="194" t="str">
        <f>IF(ISNUMBER(ToxData!BH497),(ToxData!BH497/$Y497*childNRAFnc),"--")</f>
        <v>--</v>
      </c>
      <c r="L497" s="219" t="str">
        <f t="shared" si="52"/>
        <v>--</v>
      </c>
      <c r="M497" s="209">
        <f>IF(ISNUMBER(ToxData!$BD497),ToxData!$BD497*workNRAFc/$W497,"--")</f>
        <v>1.2765957446808511</v>
      </c>
      <c r="N497" s="209">
        <f t="shared" si="53"/>
        <v>1.3</v>
      </c>
      <c r="O497" s="194" t="str">
        <f>IF(ISNUMBER(ToxData!BH497),(ToxData!BH497*workNRAFnc/Y497),"--")</f>
        <v>--</v>
      </c>
      <c r="P497" s="219" t="str">
        <f t="shared" si="54"/>
        <v>--</v>
      </c>
      <c r="Q497" s="262" t="str">
        <f>IF(ISNUMBER('TRV Table 3'!K497),('TRV Table 3'!K497),"--")</f>
        <v>--</v>
      </c>
      <c r="R497" s="263" t="str">
        <f t="shared" si="55"/>
        <v>--</v>
      </c>
      <c r="S497" s="220">
        <f>IF(ISBLANK(ToxData!AY497),"",ToxData!AY497)</f>
        <v>1</v>
      </c>
      <c r="T497" s="220" t="str">
        <f>IF(ISBLANK(ToxData!AZ497),"",ToxData!AZ497)</f>
        <v/>
      </c>
      <c r="U497" s="223" t="str">
        <f>IF(ToxData!BQ497="","N","Y")</f>
        <v>N</v>
      </c>
      <c r="V497" s="223">
        <f>ToxData!BV497</f>
        <v>1</v>
      </c>
      <c r="W497" s="223">
        <f>ToxData!BW497</f>
        <v>1</v>
      </c>
      <c r="X497" s="223">
        <f>ToxData!BX497</f>
        <v>1</v>
      </c>
      <c r="Y497" s="223">
        <f>ToxData!BY497</f>
        <v>1</v>
      </c>
    </row>
    <row r="498" spans="1:25" hidden="1">
      <c r="A498" t="str">
        <f>IF(ISBLANK(ToxData!B498),"",ToxData!B498)</f>
        <v>63-25-2</v>
      </c>
      <c r="B498" s="211" t="str">
        <f>IF(ISBLANK(ToxData!C498),"",ToxData!C498)</f>
        <v>Carbaryl</v>
      </c>
      <c r="E498" s="218" t="str">
        <f>IF(AND(ISNUMBER(ToxData!$BD498),$U498="N"),ToxData!$BD498/$V498,IF(ISNUMBER(ToxData!$BD498),ToxData!$BD498/ELAFr/$V498,"--"))</f>
        <v>--</v>
      </c>
      <c r="F498" s="209" t="str">
        <f t="shared" si="49"/>
        <v>--</v>
      </c>
      <c r="G498" s="194" t="str">
        <f>IF(ISNUMBER(ToxData!BH498),(ToxData!BH498/$X498),"--")</f>
        <v>--</v>
      </c>
      <c r="H498" s="219" t="str">
        <f t="shared" si="50"/>
        <v>--</v>
      </c>
      <c r="I498" s="209" t="str">
        <f>IF(AND(ISNUMBER(ToxData!$BD498),$U498="N"),ToxData!$BD498*childNRAFc/$W498,IF(ISNUMBER(ToxData!$BD498),ToxData!$BD498*childNRAFc/ELAFnr/$W498,"--"))</f>
        <v>--</v>
      </c>
      <c r="J498" s="209" t="str">
        <f t="shared" si="51"/>
        <v>--</v>
      </c>
      <c r="K498" s="194" t="str">
        <f>IF(ISNUMBER(ToxData!BH498),(ToxData!BH498/$Y498*childNRAFnc),"--")</f>
        <v>--</v>
      </c>
      <c r="L498" s="219" t="str">
        <f t="shared" si="52"/>
        <v>--</v>
      </c>
      <c r="M498" s="209" t="str">
        <f>IF(ISNUMBER(ToxData!$BD498),ToxData!$BD498*workNRAFc/$W498,"--")</f>
        <v>--</v>
      </c>
      <c r="N498" s="209" t="str">
        <f t="shared" si="53"/>
        <v>--</v>
      </c>
      <c r="O498" s="194" t="str">
        <f>IF(ISNUMBER(ToxData!BH498),(ToxData!BH498*workNRAFnc/Y498),"--")</f>
        <v>--</v>
      </c>
      <c r="P498" s="219" t="str">
        <f t="shared" si="54"/>
        <v>--</v>
      </c>
      <c r="Q498" s="262" t="str">
        <f>IF(ISNUMBER('TRV Table 3'!K498),('TRV Table 3'!K498),"--")</f>
        <v>--</v>
      </c>
      <c r="R498" s="263" t="str">
        <f t="shared" si="55"/>
        <v>--</v>
      </c>
      <c r="S498" s="220" t="str">
        <f>IF(ISBLANK(ToxData!AY498),"",ToxData!AY498)</f>
        <v/>
      </c>
      <c r="T498" s="220" t="str">
        <f>IF(ISBLANK(ToxData!AZ498),"",ToxData!AZ498)</f>
        <v/>
      </c>
      <c r="U498" s="223" t="str">
        <f>IF(ToxData!BQ498="","N","Y")</f>
        <v>N</v>
      </c>
      <c r="V498" s="223">
        <f>ToxData!BV498</f>
        <v>1</v>
      </c>
      <c r="W498" s="223">
        <f>ToxData!BW498</f>
        <v>1</v>
      </c>
      <c r="X498" s="223">
        <f>ToxData!BX498</f>
        <v>1</v>
      </c>
      <c r="Y498" s="223">
        <f>ToxData!BY498</f>
        <v>1</v>
      </c>
    </row>
    <row r="499" spans="1:25" hidden="1">
      <c r="A499" t="str">
        <f>IF(ISBLANK(ToxData!B499),"",ToxData!B499)</f>
        <v>57-97-6</v>
      </c>
      <c r="B499" s="211" t="str">
        <f>IF(ISBLANK(ToxData!C499),"",ToxData!C499)</f>
        <v>7,12-Dimethylbenz[a]anthracene</v>
      </c>
      <c r="E499" s="218">
        <f>IF(AND(ISNUMBER(ToxData!$BD499),$U499="N"),ToxData!$BD499/$V499,IF(ISNUMBER(ToxData!$BD499),ToxData!$BD499/ELAFr/$V499,"--"))</f>
        <v>1.4084507042253522E-5</v>
      </c>
      <c r="F499" s="209">
        <f t="shared" si="49"/>
        <v>1.4E-5</v>
      </c>
      <c r="G499" s="194" t="str">
        <f>IF(ISNUMBER(ToxData!BH499),(ToxData!BH499/$X499),"--")</f>
        <v>--</v>
      </c>
      <c r="H499" s="219" t="str">
        <f t="shared" si="50"/>
        <v>--</v>
      </c>
      <c r="I499" s="209">
        <f>IF(AND(ISNUMBER(ToxData!$BD499),$U499="N"),ToxData!$BD499*childNRAFc/$W499,IF(ISNUMBER(ToxData!$BD499),ToxData!$BD499*childNRAFc/ELAFnr/$W499,"--"))</f>
        <v>3.6619718309859154E-4</v>
      </c>
      <c r="J499" s="209">
        <f t="shared" si="51"/>
        <v>3.6999999999999999E-4</v>
      </c>
      <c r="K499" s="194" t="str">
        <f>IF(ISNUMBER(ToxData!BH499),(ToxData!BH499/$Y499*childNRAFnc),"--")</f>
        <v>--</v>
      </c>
      <c r="L499" s="219" t="str">
        <f t="shared" si="52"/>
        <v>--</v>
      </c>
      <c r="M499" s="209">
        <f>IF(ISNUMBER(ToxData!$BD499),ToxData!$BD499*workNRAFc/$W499,"--")</f>
        <v>1.6901408450704225E-4</v>
      </c>
      <c r="N499" s="209">
        <f t="shared" si="53"/>
        <v>1.7000000000000001E-4</v>
      </c>
      <c r="O499" s="194" t="str">
        <f>IF(ISNUMBER(ToxData!BH499),(ToxData!BH499*workNRAFnc/Y499),"--")</f>
        <v>--</v>
      </c>
      <c r="P499" s="219" t="str">
        <f t="shared" si="54"/>
        <v>--</v>
      </c>
      <c r="Q499" s="262" t="str">
        <f>IF(ISNUMBER('TRV Table 3'!K499),('TRV Table 3'!K499),"--")</f>
        <v>--</v>
      </c>
      <c r="R499" s="263" t="str">
        <f t="shared" si="55"/>
        <v>--</v>
      </c>
      <c r="S499" s="220">
        <f>IF(ISBLANK(ToxData!AY499),"",ToxData!AY499)</f>
        <v>1</v>
      </c>
      <c r="T499" s="220" t="str">
        <f>IF(ISBLANK(ToxData!AZ499),"",ToxData!AZ499)</f>
        <v/>
      </c>
      <c r="U499" s="223" t="str">
        <f>IF(ToxData!BQ499="","N","Y")</f>
        <v>N</v>
      </c>
      <c r="V499" s="223">
        <f>ToxData!BV499</f>
        <v>1</v>
      </c>
      <c r="W499" s="223">
        <f>ToxData!BW499</f>
        <v>1</v>
      </c>
      <c r="X499" s="223">
        <f>ToxData!BX499</f>
        <v>1</v>
      </c>
      <c r="Y499" s="223">
        <f>ToxData!BY499</f>
        <v>1</v>
      </c>
    </row>
    <row r="500" spans="1:25" hidden="1">
      <c r="A500" t="str">
        <f>IF(ISBLANK(ToxData!B500),"",ToxData!B500)</f>
        <v>42397-64-8</v>
      </c>
      <c r="B500" s="211" t="str">
        <f>IF(ISBLANK(ToxData!C500),"",ToxData!C500)</f>
        <v>1,6-Dinitropyrene</v>
      </c>
      <c r="E500" s="218">
        <f>IF(AND(ISNUMBER(ToxData!$BD500),$U500="N"),ToxData!$BD500/$V500,IF(ISNUMBER(ToxData!$BD500),ToxData!$BD500/ELAFr/$V500,"--"))</f>
        <v>9.0909090909090904E-5</v>
      </c>
      <c r="F500" s="209">
        <f t="shared" si="49"/>
        <v>9.1000000000000003E-5</v>
      </c>
      <c r="G500" s="194" t="str">
        <f>IF(ISNUMBER(ToxData!BH500),(ToxData!BH500/$X500),"--")</f>
        <v>--</v>
      </c>
      <c r="H500" s="219" t="str">
        <f t="shared" si="50"/>
        <v>--</v>
      </c>
      <c r="I500" s="209">
        <f>IF(AND(ISNUMBER(ToxData!$BD500),$U500="N"),ToxData!$BD500*childNRAFc/$W500,IF(ISNUMBER(ToxData!$BD500),ToxData!$BD500*childNRAFc/ELAFnr/$W500,"--"))</f>
        <v>2.3636363636363633E-3</v>
      </c>
      <c r="J500" s="209">
        <f t="shared" si="51"/>
        <v>2.3999999999999998E-3</v>
      </c>
      <c r="K500" s="194" t="str">
        <f>IF(ISNUMBER(ToxData!BH500),(ToxData!BH500/$Y500*childNRAFnc),"--")</f>
        <v>--</v>
      </c>
      <c r="L500" s="219" t="str">
        <f t="shared" si="52"/>
        <v>--</v>
      </c>
      <c r="M500" s="209">
        <f>IF(ISNUMBER(ToxData!$BD500),ToxData!$BD500*workNRAFc/$W500,"--")</f>
        <v>1.0909090909090907E-3</v>
      </c>
      <c r="N500" s="209">
        <f t="shared" si="53"/>
        <v>1.1000000000000001E-3</v>
      </c>
      <c r="O500" s="194" t="str">
        <f>IF(ISNUMBER(ToxData!BH500),(ToxData!BH500*workNRAFnc/Y500),"--")</f>
        <v>--</v>
      </c>
      <c r="P500" s="219" t="str">
        <f t="shared" si="54"/>
        <v>--</v>
      </c>
      <c r="Q500" s="262" t="str">
        <f>IF(ISNUMBER('TRV Table 3'!K500),('TRV Table 3'!K500),"--")</f>
        <v>--</v>
      </c>
      <c r="R500" s="263" t="str">
        <f t="shared" si="55"/>
        <v>--</v>
      </c>
      <c r="S500" s="220">
        <f>IF(ISBLANK(ToxData!AY500),"",ToxData!AY500)</f>
        <v>1</v>
      </c>
      <c r="T500" s="220" t="str">
        <f>IF(ISBLANK(ToxData!AZ500),"",ToxData!AZ500)</f>
        <v/>
      </c>
      <c r="U500" s="223" t="str">
        <f>IF(ToxData!BQ500="","N","Y")</f>
        <v>N</v>
      </c>
      <c r="V500" s="223">
        <f>ToxData!BV500</f>
        <v>1</v>
      </c>
      <c r="W500" s="223">
        <f>ToxData!BW500</f>
        <v>1</v>
      </c>
      <c r="X500" s="223">
        <f>ToxData!BX500</f>
        <v>1</v>
      </c>
      <c r="Y500" s="223">
        <f>ToxData!BY500</f>
        <v>1</v>
      </c>
    </row>
    <row r="501" spans="1:25" hidden="1">
      <c r="A501" t="str">
        <f>IF(ISBLANK(ToxData!B501),"",ToxData!B501)</f>
        <v>42397-65-9</v>
      </c>
      <c r="B501" s="211" t="str">
        <f>IF(ISBLANK(ToxData!C501),"",ToxData!C501)</f>
        <v>1,8-Dinitropyrene</v>
      </c>
      <c r="E501" s="218">
        <f>IF(AND(ISNUMBER(ToxData!$BD501),$U501="N"),ToxData!$BD501/$V501,IF(ISNUMBER(ToxData!$BD501),ToxData!$BD501/ELAFr/$V501,"--"))</f>
        <v>9.0909090909090898E-4</v>
      </c>
      <c r="F501" s="209">
        <f t="shared" si="49"/>
        <v>9.1E-4</v>
      </c>
      <c r="G501" s="194" t="str">
        <f>IF(ISNUMBER(ToxData!BH501),(ToxData!BH501/$X501),"--")</f>
        <v>--</v>
      </c>
      <c r="H501" s="219" t="str">
        <f t="shared" si="50"/>
        <v>--</v>
      </c>
      <c r="I501" s="209">
        <f>IF(AND(ISNUMBER(ToxData!$BD501),$U501="N"),ToxData!$BD501*childNRAFc/$W501,IF(ISNUMBER(ToxData!$BD501),ToxData!$BD501*childNRAFc/ELAFnr/$W501,"--"))</f>
        <v>2.3636363636363632E-2</v>
      </c>
      <c r="J501" s="209">
        <f t="shared" si="51"/>
        <v>2.4E-2</v>
      </c>
      <c r="K501" s="194" t="str">
        <f>IF(ISNUMBER(ToxData!BH501),(ToxData!BH501/$Y501*childNRAFnc),"--")</f>
        <v>--</v>
      </c>
      <c r="L501" s="219" t="str">
        <f t="shared" si="52"/>
        <v>--</v>
      </c>
      <c r="M501" s="209">
        <f>IF(ISNUMBER(ToxData!$BD501),ToxData!$BD501*workNRAFc/$W501,"--")</f>
        <v>1.0909090909090908E-2</v>
      </c>
      <c r="N501" s="209">
        <f t="shared" si="53"/>
        <v>1.0999999999999999E-2</v>
      </c>
      <c r="O501" s="194" t="str">
        <f>IF(ISNUMBER(ToxData!BH501),(ToxData!BH501*workNRAFnc/Y501),"--")</f>
        <v>--</v>
      </c>
      <c r="P501" s="219" t="str">
        <f t="shared" si="54"/>
        <v>--</v>
      </c>
      <c r="Q501" s="262" t="str">
        <f>IF(ISNUMBER('TRV Table 3'!K501),('TRV Table 3'!K501),"--")</f>
        <v>--</v>
      </c>
      <c r="R501" s="263" t="str">
        <f t="shared" si="55"/>
        <v>--</v>
      </c>
      <c r="S501" s="220">
        <f>IF(ISBLANK(ToxData!AY501),"",ToxData!AY501)</f>
        <v>1</v>
      </c>
      <c r="T501" s="220" t="str">
        <f>IF(ISBLANK(ToxData!AZ501),"",ToxData!AZ501)</f>
        <v/>
      </c>
      <c r="U501" s="223" t="str">
        <f>IF(ToxData!BQ501="","N","Y")</f>
        <v>N</v>
      </c>
      <c r="V501" s="223">
        <f>ToxData!BV501</f>
        <v>1</v>
      </c>
      <c r="W501" s="223">
        <f>ToxData!BW501</f>
        <v>1</v>
      </c>
      <c r="X501" s="223">
        <f>ToxData!BX501</f>
        <v>1</v>
      </c>
      <c r="Y501" s="223">
        <f>ToxData!BY501</f>
        <v>1</v>
      </c>
    </row>
    <row r="502" spans="1:25" hidden="1">
      <c r="A502" t="str">
        <f>IF(ISBLANK(ToxData!B502),"",ToxData!B502)</f>
        <v>56-49-5</v>
      </c>
      <c r="B502" s="211" t="str">
        <f>IF(ISBLANK(ToxData!C502),"",ToxData!C502)</f>
        <v>3-Methylcholanthrene</v>
      </c>
      <c r="E502" s="218">
        <f>IF(AND(ISNUMBER(ToxData!$BD502),$U502="N"),ToxData!$BD502/$V502,IF(ISNUMBER(ToxData!$BD502),ToxData!$BD502/ELAFr/$V502,"--"))</f>
        <v>1.5873015873015873E-4</v>
      </c>
      <c r="F502" s="209">
        <f t="shared" si="49"/>
        <v>1.6000000000000001E-4</v>
      </c>
      <c r="G502" s="194" t="str">
        <f>IF(ISNUMBER(ToxData!BH502),(ToxData!BH502/$X502),"--")</f>
        <v>--</v>
      </c>
      <c r="H502" s="219" t="str">
        <f t="shared" si="50"/>
        <v>--</v>
      </c>
      <c r="I502" s="209">
        <f>IF(AND(ISNUMBER(ToxData!$BD502),$U502="N"),ToxData!$BD502*childNRAFc/$W502,IF(ISNUMBER(ToxData!$BD502),ToxData!$BD502*childNRAFc/ELAFnr/$W502,"--"))</f>
        <v>4.1269841269841265E-3</v>
      </c>
      <c r="J502" s="209">
        <f t="shared" si="51"/>
        <v>4.1000000000000003E-3</v>
      </c>
      <c r="K502" s="194" t="str">
        <f>IF(ISNUMBER(ToxData!BH502),(ToxData!BH502/$Y502*childNRAFnc),"--")</f>
        <v>--</v>
      </c>
      <c r="L502" s="219" t="str">
        <f t="shared" si="52"/>
        <v>--</v>
      </c>
      <c r="M502" s="209">
        <f>IF(ISNUMBER(ToxData!$BD502),ToxData!$BD502*workNRAFc/$W502,"--")</f>
        <v>1.9047619047619048E-3</v>
      </c>
      <c r="N502" s="209">
        <f t="shared" si="53"/>
        <v>1.9E-3</v>
      </c>
      <c r="O502" s="194" t="str">
        <f>IF(ISNUMBER(ToxData!BH502),(ToxData!BH502*workNRAFnc/Y502),"--")</f>
        <v>--</v>
      </c>
      <c r="P502" s="219" t="str">
        <f t="shared" si="54"/>
        <v>--</v>
      </c>
      <c r="Q502" s="262" t="str">
        <f>IF(ISNUMBER('TRV Table 3'!K502),('TRV Table 3'!K502),"--")</f>
        <v>--</v>
      </c>
      <c r="R502" s="263" t="str">
        <f t="shared" si="55"/>
        <v>--</v>
      </c>
      <c r="S502" s="220">
        <f>IF(ISBLANK(ToxData!AY502),"",ToxData!AY502)</f>
        <v>1</v>
      </c>
      <c r="T502" s="220" t="str">
        <f>IF(ISBLANK(ToxData!AZ502),"",ToxData!AZ502)</f>
        <v/>
      </c>
      <c r="U502" s="223" t="str">
        <f>IF(ToxData!BQ502="","N","Y")</f>
        <v>N</v>
      </c>
      <c r="V502" s="223">
        <f>ToxData!BV502</f>
        <v>1</v>
      </c>
      <c r="W502" s="223">
        <f>ToxData!BW502</f>
        <v>1</v>
      </c>
      <c r="X502" s="223">
        <f>ToxData!BX502</f>
        <v>1</v>
      </c>
      <c r="Y502" s="223">
        <f>ToxData!BY502</f>
        <v>1</v>
      </c>
    </row>
    <row r="503" spans="1:25">
      <c r="A503" t="str">
        <f>IF(ISBLANK(ToxData!B503),"",ToxData!B503)</f>
        <v>3697-24-3</v>
      </c>
      <c r="B503" s="211" t="str">
        <f>IF(ISBLANK(ToxData!C503),"",ToxData!C503)</f>
        <v>5-Methylchrysene</v>
      </c>
      <c r="C503" s="61" t="s">
        <v>1148</v>
      </c>
      <c r="D503" s="61" t="str">
        <f>IF(ToxData!D503="","--",ToxData!D503)</f>
        <v>--</v>
      </c>
      <c r="E503" s="218">
        <f>IF(AND(ISNUMBER(ToxData!$BD503),$U503="N"),ToxData!$BD503/$V503,IF(ISNUMBER(ToxData!$BD503),ToxData!$BD503/ELAFr/$V503,"--"))</f>
        <v>4.2625745950554133E-5</v>
      </c>
      <c r="F503" s="209">
        <f t="shared" si="49"/>
        <v>4.3000000000000002E-5</v>
      </c>
      <c r="G503" s="194" t="str">
        <f>IF(ISNUMBER(ToxData!BH503),(ToxData!BH503/$X503),"--")</f>
        <v>--</v>
      </c>
      <c r="H503" s="219" t="str">
        <f t="shared" si="50"/>
        <v>--</v>
      </c>
      <c r="I503" s="209">
        <f>IF(AND(ISNUMBER(ToxData!$BD503),$U503="N"),ToxData!$BD503*childNRAFc/$W503,IF(ISNUMBER(ToxData!$BD503),ToxData!$BD503*childNRAFc/ELAFnr/$W503,"--"))</f>
        <v>1.5632515632515633E-3</v>
      </c>
      <c r="J503" s="209">
        <f t="shared" si="51"/>
        <v>1.6000000000000001E-3</v>
      </c>
      <c r="K503" s="194" t="str">
        <f>IF(ISNUMBER(ToxData!BH503),(ToxData!BH503/$Y503*childNRAFnc),"--")</f>
        <v>--</v>
      </c>
      <c r="L503" s="219" t="str">
        <f t="shared" si="52"/>
        <v>--</v>
      </c>
      <c r="M503" s="209">
        <f>IF(ISNUMBER(ToxData!$BD503),ToxData!$BD503*workNRAFc/$W503,"--")</f>
        <v>3.0303030303030307E-3</v>
      </c>
      <c r="N503" s="209">
        <f t="shared" si="53"/>
        <v>3.0000000000000001E-3</v>
      </c>
      <c r="O503" s="194" t="str">
        <f>IF(ISNUMBER(ToxData!BH503),(ToxData!BH503*workNRAFnc/Y503),"--")</f>
        <v>--</v>
      </c>
      <c r="P503" s="219" t="str">
        <f t="shared" si="54"/>
        <v>--</v>
      </c>
      <c r="Q503" s="262" t="str">
        <f>IF(ISNUMBER('TRV Table 3'!K503),('TRV Table 3'!K503),"--")</f>
        <v>--</v>
      </c>
      <c r="R503" s="263" t="str">
        <f t="shared" si="55"/>
        <v>--</v>
      </c>
      <c r="S503" s="220">
        <f>IF(ISBLANK(ToxData!AY503),"",ToxData!AY503)</f>
        <v>1</v>
      </c>
      <c r="T503" s="220">
        <f>IF(ISBLANK(ToxData!AZ503),"",ToxData!AZ503)</f>
        <v>1</v>
      </c>
      <c r="U503" s="223" t="str">
        <f>IF(ToxData!BQ503="","N","Y")</f>
        <v>Y</v>
      </c>
      <c r="V503" s="223">
        <f>ToxData!BV503</f>
        <v>23</v>
      </c>
      <c r="W503" s="223">
        <f>ToxData!BW503</f>
        <v>6.6</v>
      </c>
      <c r="X503" s="223">
        <f>ToxData!BX503</f>
        <v>1</v>
      </c>
      <c r="Y503" s="223">
        <f>ToxData!BY503</f>
        <v>1</v>
      </c>
    </row>
    <row r="504" spans="1:25" hidden="1">
      <c r="A504" t="str">
        <f>IF(ISBLANK(ToxData!B504),"",ToxData!B504)</f>
        <v>602-87-9</v>
      </c>
      <c r="B504" s="211" t="str">
        <f>IF(ISBLANK(ToxData!C504),"",ToxData!C504)</f>
        <v>5-Nitroacenaphthene</v>
      </c>
      <c r="E504" s="218">
        <f>IF(AND(ISNUMBER(ToxData!$BD504),$U504="N"),ToxData!$BD504/$V504,IF(ISNUMBER(ToxData!$BD504),ToxData!$BD504/ELAFr/$V504,"--"))</f>
        <v>2.7027027027027029E-2</v>
      </c>
      <c r="F504" s="209">
        <f t="shared" si="49"/>
        <v>2.7E-2</v>
      </c>
      <c r="G504" s="194" t="str">
        <f>IF(ISNUMBER(ToxData!BH504),(ToxData!BH504/$X504),"--")</f>
        <v>--</v>
      </c>
      <c r="H504" s="219" t="str">
        <f t="shared" si="50"/>
        <v>--</v>
      </c>
      <c r="I504" s="209">
        <f>IF(AND(ISNUMBER(ToxData!$BD504),$U504="N"),ToxData!$BD504*childNRAFc/$W504,IF(ISNUMBER(ToxData!$BD504),ToxData!$BD504*childNRAFc/ELAFnr/$W504,"--"))</f>
        <v>0.70270270270270274</v>
      </c>
      <c r="J504" s="209">
        <f t="shared" si="51"/>
        <v>0.7</v>
      </c>
      <c r="K504" s="194" t="str">
        <f>IF(ISNUMBER(ToxData!BH504),(ToxData!BH504/$Y504*childNRAFnc),"--")</f>
        <v>--</v>
      </c>
      <c r="L504" s="219" t="str">
        <f t="shared" si="52"/>
        <v>--</v>
      </c>
      <c r="M504" s="209">
        <f>IF(ISNUMBER(ToxData!$BD504),ToxData!$BD504*workNRAFc/$W504,"--")</f>
        <v>0.32432432432432434</v>
      </c>
      <c r="N504" s="209">
        <f t="shared" si="53"/>
        <v>0.32</v>
      </c>
      <c r="O504" s="194" t="str">
        <f>IF(ISNUMBER(ToxData!BH504),(ToxData!BH504*workNRAFnc/Y504),"--")</f>
        <v>--</v>
      </c>
      <c r="P504" s="219" t="str">
        <f t="shared" si="54"/>
        <v>--</v>
      </c>
      <c r="Q504" s="262" t="str">
        <f>IF(ISNUMBER('TRV Table 3'!K504),('TRV Table 3'!K504),"--")</f>
        <v>--</v>
      </c>
      <c r="R504" s="263" t="str">
        <f t="shared" si="55"/>
        <v>--</v>
      </c>
      <c r="S504" s="220">
        <f>IF(ISBLANK(ToxData!AY504),"",ToxData!AY504)</f>
        <v>1</v>
      </c>
      <c r="T504" s="220" t="str">
        <f>IF(ISBLANK(ToxData!AZ504),"",ToxData!AZ504)</f>
        <v/>
      </c>
      <c r="U504" s="223" t="str">
        <f>IF(ToxData!BQ504="","N","Y")</f>
        <v>N</v>
      </c>
      <c r="V504" s="223">
        <f>ToxData!BV504</f>
        <v>1</v>
      </c>
      <c r="W504" s="223">
        <f>ToxData!BW504</f>
        <v>1</v>
      </c>
      <c r="X504" s="223">
        <f>ToxData!BX504</f>
        <v>1</v>
      </c>
      <c r="Y504" s="223">
        <f>ToxData!BY504</f>
        <v>1</v>
      </c>
    </row>
    <row r="505" spans="1:25">
      <c r="A505" t="str">
        <f>IF(ISBLANK(ToxData!B505),"",ToxData!B505)</f>
        <v>7496-02-8</v>
      </c>
      <c r="B505" s="211" t="str">
        <f>IF(ISBLANK(ToxData!C505),"",ToxData!C505)</f>
        <v>6-Nitrochrysene</v>
      </c>
      <c r="C505" s="61" t="s">
        <v>1148</v>
      </c>
      <c r="D505" s="61" t="str">
        <f>IF(ToxData!D505="","--",ToxData!D505)</f>
        <v>--</v>
      </c>
      <c r="E505" s="218">
        <f>IF(AND(ISNUMBER(ToxData!$BD505),$U505="N"),ToxData!$BD505/$V505,IF(ISNUMBER(ToxData!$BD505),ToxData!$BD505/ELAFr/$V505,"--"))</f>
        <v>4.2625745950554137E-6</v>
      </c>
      <c r="F505" s="209">
        <f t="shared" si="49"/>
        <v>4.3000000000000003E-6</v>
      </c>
      <c r="G505" s="194" t="str">
        <f>IF(ISNUMBER(ToxData!BH505),(ToxData!BH505/$X505),"--")</f>
        <v>--</v>
      </c>
      <c r="H505" s="219" t="str">
        <f t="shared" si="50"/>
        <v>--</v>
      </c>
      <c r="I505" s="209">
        <f>IF(AND(ISNUMBER(ToxData!$BD505),$U505="N"),ToxData!$BD505*childNRAFc/$W505,IF(ISNUMBER(ToxData!$BD505),ToxData!$BD505*childNRAFc/ELAFnr/$W505,"--"))</f>
        <v>1.5632515632515634E-4</v>
      </c>
      <c r="J505" s="209">
        <f t="shared" si="51"/>
        <v>1.6000000000000001E-4</v>
      </c>
      <c r="K505" s="194" t="str">
        <f>IF(ISNUMBER(ToxData!BH505),(ToxData!BH505/$Y505*childNRAFnc),"--")</f>
        <v>--</v>
      </c>
      <c r="L505" s="219" t="str">
        <f t="shared" si="52"/>
        <v>--</v>
      </c>
      <c r="M505" s="209">
        <f>IF(ISNUMBER(ToxData!$BD505),ToxData!$BD505*workNRAFc/$W505,"--")</f>
        <v>3.0303030303030303E-4</v>
      </c>
      <c r="N505" s="209">
        <f t="shared" si="53"/>
        <v>2.9999999999999997E-4</v>
      </c>
      <c r="O505" s="194" t="str">
        <f>IF(ISNUMBER(ToxData!BH505),(ToxData!BH505*workNRAFnc/Y505),"--")</f>
        <v>--</v>
      </c>
      <c r="P505" s="219" t="str">
        <f t="shared" si="54"/>
        <v>--</v>
      </c>
      <c r="Q505" s="262" t="str">
        <f>IF(ISNUMBER('TRV Table 3'!K505),('TRV Table 3'!K505),"--")</f>
        <v>--</v>
      </c>
      <c r="R505" s="263" t="str">
        <f t="shared" si="55"/>
        <v>--</v>
      </c>
      <c r="S505" s="220">
        <f>IF(ISBLANK(ToxData!AY505),"",ToxData!AY505)</f>
        <v>1</v>
      </c>
      <c r="T505" s="220">
        <f>IF(ISBLANK(ToxData!AZ505),"",ToxData!AZ505)</f>
        <v>1</v>
      </c>
      <c r="U505" s="223" t="str">
        <f>IF(ToxData!BQ505="","N","Y")</f>
        <v>Y</v>
      </c>
      <c r="V505" s="223">
        <f>ToxData!BV505</f>
        <v>23</v>
      </c>
      <c r="W505" s="223">
        <f>ToxData!BW505</f>
        <v>6.6</v>
      </c>
      <c r="X505" s="223">
        <f>ToxData!BX505</f>
        <v>1</v>
      </c>
      <c r="Y505" s="223">
        <f>ToxData!BY505</f>
        <v>1</v>
      </c>
    </row>
    <row r="506" spans="1:25" hidden="1">
      <c r="A506" t="str">
        <f>IF(ISBLANK(ToxData!B506),"",ToxData!B506)</f>
        <v>607-57-8</v>
      </c>
      <c r="B506" s="211" t="str">
        <f>IF(ISBLANK(ToxData!C506),"",ToxData!C506)</f>
        <v>2-Nitrofluorene</v>
      </c>
      <c r="E506" s="218">
        <f>IF(AND(ISNUMBER(ToxData!$BD506),$U506="N"),ToxData!$BD506/$V506,IF(ISNUMBER(ToxData!$BD506),ToxData!$BD506/ELAFr/$V506,"--"))</f>
        <v>9.0909090909090912E-2</v>
      </c>
      <c r="F506" s="209">
        <f t="shared" si="49"/>
        <v>9.0999999999999998E-2</v>
      </c>
      <c r="G506" s="194" t="str">
        <f>IF(ISNUMBER(ToxData!BH506),(ToxData!BH506/$X506),"--")</f>
        <v>--</v>
      </c>
      <c r="H506" s="219" t="str">
        <f t="shared" si="50"/>
        <v>--</v>
      </c>
      <c r="I506" s="209">
        <f>IF(AND(ISNUMBER(ToxData!$BD506),$U506="N"),ToxData!$BD506*childNRAFc/$W506,IF(ISNUMBER(ToxData!$BD506),ToxData!$BD506*childNRAFc/ELAFnr/$W506,"--"))</f>
        <v>2.3636363636363638</v>
      </c>
      <c r="J506" s="209">
        <f t="shared" si="51"/>
        <v>2.4</v>
      </c>
      <c r="K506" s="194" t="str">
        <f>IF(ISNUMBER(ToxData!BH506),(ToxData!BH506/$Y506*childNRAFnc),"--")</f>
        <v>--</v>
      </c>
      <c r="L506" s="219" t="str">
        <f t="shared" si="52"/>
        <v>--</v>
      </c>
      <c r="M506" s="209">
        <f>IF(ISNUMBER(ToxData!$BD506),ToxData!$BD506*workNRAFc/$W506,"--")</f>
        <v>1.0909090909090908</v>
      </c>
      <c r="N506" s="209">
        <f t="shared" si="53"/>
        <v>1.1000000000000001</v>
      </c>
      <c r="O506" s="194" t="str">
        <f>IF(ISNUMBER(ToxData!BH506),(ToxData!BH506*workNRAFnc/Y506),"--")</f>
        <v>--</v>
      </c>
      <c r="P506" s="219" t="str">
        <f t="shared" si="54"/>
        <v>--</v>
      </c>
      <c r="Q506" s="262" t="str">
        <f>IF(ISNUMBER('TRV Table 3'!K506),('TRV Table 3'!K506),"--")</f>
        <v>--</v>
      </c>
      <c r="R506" s="263" t="str">
        <f t="shared" si="55"/>
        <v>--</v>
      </c>
      <c r="S506" s="220">
        <f>IF(ISBLANK(ToxData!AY506),"",ToxData!AY506)</f>
        <v>1</v>
      </c>
      <c r="T506" s="220" t="str">
        <f>IF(ISBLANK(ToxData!AZ506),"",ToxData!AZ506)</f>
        <v/>
      </c>
      <c r="U506" s="223" t="str">
        <f>IF(ToxData!BQ506="","N","Y")</f>
        <v>N</v>
      </c>
      <c r="V506" s="223">
        <f>ToxData!BV506</f>
        <v>1</v>
      </c>
      <c r="W506" s="223">
        <f>ToxData!BW506</f>
        <v>1</v>
      </c>
      <c r="X506" s="223">
        <f>ToxData!BX506</f>
        <v>1</v>
      </c>
      <c r="Y506" s="223">
        <f>ToxData!BY506</f>
        <v>1</v>
      </c>
    </row>
    <row r="507" spans="1:25" hidden="1">
      <c r="A507" t="str">
        <f>IF(ISBLANK(ToxData!B507),"",ToxData!B507)</f>
        <v>5522-43-0</v>
      </c>
      <c r="B507" s="211" t="str">
        <f>IF(ISBLANK(ToxData!C507),"",ToxData!C507)</f>
        <v>1-Nitropyrene</v>
      </c>
      <c r="E507" s="218">
        <f>IF(AND(ISNUMBER(ToxData!$BD507),$U507="N"),ToxData!$BD507/$V507,IF(ISNUMBER(ToxData!$BD507),ToxData!$BD507/ELAFr/$V507,"--"))</f>
        <v>9.0909090909090905E-3</v>
      </c>
      <c r="F507" s="209">
        <f t="shared" si="49"/>
        <v>9.1000000000000004E-3</v>
      </c>
      <c r="G507" s="194" t="str">
        <f>IF(ISNUMBER(ToxData!BH507),(ToxData!BH507/$X507),"--")</f>
        <v>--</v>
      </c>
      <c r="H507" s="219" t="str">
        <f t="shared" si="50"/>
        <v>--</v>
      </c>
      <c r="I507" s="209">
        <f>IF(AND(ISNUMBER(ToxData!$BD507),$U507="N"),ToxData!$BD507*childNRAFc/$W507,IF(ISNUMBER(ToxData!$BD507),ToxData!$BD507*childNRAFc/ELAFnr/$W507,"--"))</f>
        <v>0.23636363636363636</v>
      </c>
      <c r="J507" s="209">
        <f t="shared" si="51"/>
        <v>0.24</v>
      </c>
      <c r="K507" s="194" t="str">
        <f>IF(ISNUMBER(ToxData!BH507),(ToxData!BH507/$Y507*childNRAFnc),"--")</f>
        <v>--</v>
      </c>
      <c r="L507" s="219" t="str">
        <f t="shared" si="52"/>
        <v>--</v>
      </c>
      <c r="M507" s="209">
        <f>IF(ISNUMBER(ToxData!$BD507),ToxData!$BD507*workNRAFc/$W507,"--")</f>
        <v>0.10909090909090909</v>
      </c>
      <c r="N507" s="209">
        <f t="shared" si="53"/>
        <v>0.11</v>
      </c>
      <c r="O507" s="194" t="str">
        <f>IF(ISNUMBER(ToxData!BH507),(ToxData!BH507*workNRAFnc/Y507),"--")</f>
        <v>--</v>
      </c>
      <c r="P507" s="219" t="str">
        <f t="shared" si="54"/>
        <v>--</v>
      </c>
      <c r="Q507" s="262" t="str">
        <f>IF(ISNUMBER('TRV Table 3'!K507),('TRV Table 3'!K507),"--")</f>
        <v>--</v>
      </c>
      <c r="R507" s="263" t="str">
        <f t="shared" si="55"/>
        <v>--</v>
      </c>
      <c r="S507" s="220">
        <f>IF(ISBLANK(ToxData!AY507),"",ToxData!AY507)</f>
        <v>1</v>
      </c>
      <c r="T507" s="220" t="str">
        <f>IF(ISBLANK(ToxData!AZ507),"",ToxData!AZ507)</f>
        <v/>
      </c>
      <c r="U507" s="223" t="str">
        <f>IF(ToxData!BQ507="","N","Y")</f>
        <v>N</v>
      </c>
      <c r="V507" s="223">
        <f>ToxData!BV507</f>
        <v>1</v>
      </c>
      <c r="W507" s="223">
        <f>ToxData!BW507</f>
        <v>1</v>
      </c>
      <c r="X507" s="223">
        <f>ToxData!BX507</f>
        <v>1</v>
      </c>
      <c r="Y507" s="223">
        <f>ToxData!BY507</f>
        <v>1</v>
      </c>
    </row>
    <row r="508" spans="1:25" hidden="1">
      <c r="A508" t="str">
        <f>IF(ISBLANK(ToxData!B508),"",ToxData!B508)</f>
        <v>57835-92-4</v>
      </c>
      <c r="B508" s="211" t="str">
        <f>IF(ISBLANK(ToxData!C508),"",ToxData!C508)</f>
        <v>4-Nitropyrene</v>
      </c>
      <c r="E508" s="218">
        <f>IF(AND(ISNUMBER(ToxData!$BD508),$U508="N"),ToxData!$BD508/$V508,IF(ISNUMBER(ToxData!$BD508),ToxData!$BD508/ELAFr/$V508,"--"))</f>
        <v>9.0909090909090905E-3</v>
      </c>
      <c r="F508" s="209">
        <f t="shared" si="49"/>
        <v>9.1000000000000004E-3</v>
      </c>
      <c r="G508" s="194" t="str">
        <f>IF(ISNUMBER(ToxData!BH508),(ToxData!BH508/$X508),"--")</f>
        <v>--</v>
      </c>
      <c r="H508" s="219" t="str">
        <f t="shared" si="50"/>
        <v>--</v>
      </c>
      <c r="I508" s="209">
        <f>IF(AND(ISNUMBER(ToxData!$BD508),$U508="N"),ToxData!$BD508*childNRAFc/$W508,IF(ISNUMBER(ToxData!$BD508),ToxData!$BD508*childNRAFc/ELAFnr/$W508,"--"))</f>
        <v>0.23636363636363636</v>
      </c>
      <c r="J508" s="209">
        <f t="shared" si="51"/>
        <v>0.24</v>
      </c>
      <c r="K508" s="194" t="str">
        <f>IF(ISNUMBER(ToxData!BH508),(ToxData!BH508/$Y508*childNRAFnc),"--")</f>
        <v>--</v>
      </c>
      <c r="L508" s="219" t="str">
        <f t="shared" si="52"/>
        <v>--</v>
      </c>
      <c r="M508" s="209">
        <f>IF(ISNUMBER(ToxData!$BD508),ToxData!$BD508*workNRAFc/$W508,"--")</f>
        <v>0.10909090909090909</v>
      </c>
      <c r="N508" s="209">
        <f t="shared" si="53"/>
        <v>0.11</v>
      </c>
      <c r="O508" s="194" t="str">
        <f>IF(ISNUMBER(ToxData!BH508),(ToxData!BH508*workNRAFnc/Y508),"--")</f>
        <v>--</v>
      </c>
      <c r="P508" s="219" t="str">
        <f t="shared" si="54"/>
        <v>--</v>
      </c>
      <c r="Q508" s="262" t="str">
        <f>IF(ISNUMBER('TRV Table 3'!K508),('TRV Table 3'!K508),"--")</f>
        <v>--</v>
      </c>
      <c r="R508" s="263" t="str">
        <f t="shared" si="55"/>
        <v>--</v>
      </c>
      <c r="S508" s="220">
        <f>IF(ISBLANK(ToxData!AY508),"",ToxData!AY508)</f>
        <v>1</v>
      </c>
      <c r="T508" s="220" t="str">
        <f>IF(ISBLANK(ToxData!AZ508),"",ToxData!AZ508)</f>
        <v/>
      </c>
      <c r="U508" s="223" t="str">
        <f>IF(ToxData!BQ508="","N","Y")</f>
        <v>N</v>
      </c>
      <c r="V508" s="223">
        <f>ToxData!BV508</f>
        <v>1</v>
      </c>
      <c r="W508" s="223">
        <f>ToxData!BW508</f>
        <v>1</v>
      </c>
      <c r="X508" s="223">
        <f>ToxData!BX508</f>
        <v>1</v>
      </c>
      <c r="Y508" s="223">
        <f>ToxData!BY508</f>
        <v>1</v>
      </c>
    </row>
    <row r="509" spans="1:25" hidden="1">
      <c r="A509" t="str">
        <f>IF(ISBLANK(ToxData!B509),"",ToxData!B509)</f>
        <v>3564-09-8</v>
      </c>
      <c r="B509" s="211" t="str">
        <f>IF(ISBLANK(ToxData!C509),"",ToxData!C509)</f>
        <v>Ponceau 3R</v>
      </c>
      <c r="E509" s="218" t="str">
        <f>IF(AND(ISNUMBER(ToxData!$BD509),$U509="N"),ToxData!$BD509/$V509,IF(ISNUMBER(ToxData!$BD509),ToxData!$BD509/ELAFr/$V509,"--"))</f>
        <v>--</v>
      </c>
      <c r="F509" s="209" t="str">
        <f t="shared" si="49"/>
        <v>--</v>
      </c>
      <c r="G509" s="194" t="str">
        <f>IF(ISNUMBER(ToxData!BH509),(ToxData!BH509/$X509),"--")</f>
        <v>--</v>
      </c>
      <c r="H509" s="219" t="str">
        <f t="shared" si="50"/>
        <v>--</v>
      </c>
      <c r="I509" s="209" t="str">
        <f>IF(AND(ISNUMBER(ToxData!$BD509),$U509="N"),ToxData!$BD509*childNRAFc/$W509,IF(ISNUMBER(ToxData!$BD509),ToxData!$BD509*childNRAFc/ELAFnr/$W509,"--"))</f>
        <v>--</v>
      </c>
      <c r="J509" s="209" t="str">
        <f t="shared" si="51"/>
        <v>--</v>
      </c>
      <c r="K509" s="194" t="str">
        <f>IF(ISNUMBER(ToxData!BH509),(ToxData!BH509/$Y509*childNRAFnc),"--")</f>
        <v>--</v>
      </c>
      <c r="L509" s="219" t="str">
        <f t="shared" si="52"/>
        <v>--</v>
      </c>
      <c r="M509" s="209" t="str">
        <f>IF(ISNUMBER(ToxData!$BD509),ToxData!$BD509*workNRAFc/$W509,"--")</f>
        <v>--</v>
      </c>
      <c r="N509" s="209" t="str">
        <f t="shared" si="53"/>
        <v>--</v>
      </c>
      <c r="O509" s="194" t="str">
        <f>IF(ISNUMBER(ToxData!BH509),(ToxData!BH509*workNRAFnc/Y509),"--")</f>
        <v>--</v>
      </c>
      <c r="P509" s="219" t="str">
        <f t="shared" si="54"/>
        <v>--</v>
      </c>
      <c r="Q509" s="262" t="str">
        <f>IF(ISNUMBER('TRV Table 3'!K509),('TRV Table 3'!K509),"--")</f>
        <v>--</v>
      </c>
      <c r="R509" s="263" t="str">
        <f t="shared" si="55"/>
        <v>--</v>
      </c>
      <c r="S509" s="220" t="str">
        <f>IF(ISBLANK(ToxData!AY509),"",ToxData!AY509)</f>
        <v/>
      </c>
      <c r="T509" s="220" t="str">
        <f>IF(ISBLANK(ToxData!AZ509),"",ToxData!AZ509)</f>
        <v/>
      </c>
      <c r="U509" s="223" t="str">
        <f>IF(ToxData!BQ509="","N","Y")</f>
        <v>N</v>
      </c>
      <c r="V509" s="223">
        <f>ToxData!BV509</f>
        <v>1</v>
      </c>
      <c r="W509" s="223">
        <f>ToxData!BW509</f>
        <v>1</v>
      </c>
      <c r="X509" s="223">
        <f>ToxData!BX509</f>
        <v>1</v>
      </c>
      <c r="Y509" s="223">
        <f>ToxData!BY509</f>
        <v>1</v>
      </c>
    </row>
    <row r="510" spans="1:25" hidden="1">
      <c r="A510" t="str">
        <f>IF(ISBLANK(ToxData!B510),"",ToxData!B510)</f>
        <v>3761-53-3</v>
      </c>
      <c r="B510" s="211" t="str">
        <f>IF(ISBLANK(ToxData!C510),"",ToxData!C510)</f>
        <v>Ponceau MX</v>
      </c>
      <c r="E510" s="218" t="str">
        <f>IF(AND(ISNUMBER(ToxData!$BD510),$U510="N"),ToxData!$BD510/$V510,IF(ISNUMBER(ToxData!$BD510),ToxData!$BD510/ELAFr/$V510,"--"))</f>
        <v>--</v>
      </c>
      <c r="F510" s="209" t="str">
        <f t="shared" si="49"/>
        <v>--</v>
      </c>
      <c r="G510" s="194" t="str">
        <f>IF(ISNUMBER(ToxData!BH510),(ToxData!BH510/$X510),"--")</f>
        <v>--</v>
      </c>
      <c r="H510" s="219" t="str">
        <f t="shared" si="50"/>
        <v>--</v>
      </c>
      <c r="I510" s="209" t="str">
        <f>IF(AND(ISNUMBER(ToxData!$BD510),$U510="N"),ToxData!$BD510*childNRAFc/$W510,IF(ISNUMBER(ToxData!$BD510),ToxData!$BD510*childNRAFc/ELAFnr/$W510,"--"))</f>
        <v>--</v>
      </c>
      <c r="J510" s="209" t="str">
        <f t="shared" si="51"/>
        <v>--</v>
      </c>
      <c r="K510" s="194" t="str">
        <f>IF(ISNUMBER(ToxData!BH510),(ToxData!BH510/$Y510*childNRAFnc),"--")</f>
        <v>--</v>
      </c>
      <c r="L510" s="219" t="str">
        <f t="shared" si="52"/>
        <v>--</v>
      </c>
      <c r="M510" s="209" t="str">
        <f>IF(ISNUMBER(ToxData!$BD510),ToxData!$BD510*workNRAFc/$W510,"--")</f>
        <v>--</v>
      </c>
      <c r="N510" s="209" t="str">
        <f t="shared" si="53"/>
        <v>--</v>
      </c>
      <c r="O510" s="194" t="str">
        <f>IF(ISNUMBER(ToxData!BH510),(ToxData!BH510*workNRAFnc/Y510),"--")</f>
        <v>--</v>
      </c>
      <c r="P510" s="219" t="str">
        <f t="shared" si="54"/>
        <v>--</v>
      </c>
      <c r="Q510" s="262" t="str">
        <f>IF(ISNUMBER('TRV Table 3'!K510),('TRV Table 3'!K510),"--")</f>
        <v>--</v>
      </c>
      <c r="R510" s="263" t="str">
        <f t="shared" si="55"/>
        <v>--</v>
      </c>
      <c r="S510" s="220" t="str">
        <f>IF(ISBLANK(ToxData!AY510),"",ToxData!AY510)</f>
        <v/>
      </c>
      <c r="T510" s="220" t="str">
        <f>IF(ISBLANK(ToxData!AZ510),"",ToxData!AZ510)</f>
        <v/>
      </c>
      <c r="U510" s="223" t="str">
        <f>IF(ToxData!BQ510="","N","Y")</f>
        <v>N</v>
      </c>
      <c r="V510" s="223">
        <f>ToxData!BV510</f>
        <v>1</v>
      </c>
      <c r="W510" s="223">
        <f>ToxData!BW510</f>
        <v>1</v>
      </c>
      <c r="X510" s="223">
        <f>ToxData!BX510</f>
        <v>1</v>
      </c>
      <c r="Y510" s="223">
        <f>ToxData!BY510</f>
        <v>1</v>
      </c>
    </row>
    <row r="511" spans="1:25">
      <c r="A511" t="str">
        <f>IF(ISBLANK(ToxData!B511),"",ToxData!B511)</f>
        <v>7758-01-2</v>
      </c>
      <c r="B511" s="211" t="str">
        <f>IF(ISBLANK(ToxData!C511),"",ToxData!C511)</f>
        <v>Potassium bromate</v>
      </c>
      <c r="D511" s="61" t="str">
        <f>IF(ToxData!D511="","--",ToxData!D511)</f>
        <v>--</v>
      </c>
      <c r="E511" s="218">
        <f>IF(AND(ISNUMBER(ToxData!$BD511),$U511="N"),ToxData!$BD511/$V511,IF(ISNUMBER(ToxData!$BD511),ToxData!$BD511/ELAFr/$V511,"--"))</f>
        <v>7.1428571428571435E-3</v>
      </c>
      <c r="F511" s="209">
        <f t="shared" si="49"/>
        <v>7.1000000000000004E-3</v>
      </c>
      <c r="G511" s="194" t="str">
        <f>IF(ISNUMBER(ToxData!BH511),(ToxData!BH511/$X511),"--")</f>
        <v>--</v>
      </c>
      <c r="H511" s="219" t="str">
        <f t="shared" si="50"/>
        <v>--</v>
      </c>
      <c r="I511" s="209">
        <f>IF(AND(ISNUMBER(ToxData!$BD511),$U511="N"),ToxData!$BD511*childNRAFc/$W511,IF(ISNUMBER(ToxData!$BD511),ToxData!$BD511*childNRAFc/ELAFnr/$W511,"--"))</f>
        <v>0.18571428571428572</v>
      </c>
      <c r="J511" s="209">
        <f t="shared" si="51"/>
        <v>0.19</v>
      </c>
      <c r="K511" s="194" t="str">
        <f>IF(ISNUMBER(ToxData!BH511),(ToxData!BH511/$Y511*childNRAFnc),"--")</f>
        <v>--</v>
      </c>
      <c r="L511" s="219" t="str">
        <f t="shared" si="52"/>
        <v>--</v>
      </c>
      <c r="M511" s="209">
        <f>IF(ISNUMBER(ToxData!$BD511),ToxData!$BD511*workNRAFc/$W511,"--")</f>
        <v>8.5714285714285715E-2</v>
      </c>
      <c r="N511" s="209">
        <f t="shared" si="53"/>
        <v>8.5999999999999993E-2</v>
      </c>
      <c r="O511" s="194" t="str">
        <f>IF(ISNUMBER(ToxData!BH511),(ToxData!BH511*workNRAFnc/Y511),"--")</f>
        <v>--</v>
      </c>
      <c r="P511" s="219" t="str">
        <f t="shared" si="54"/>
        <v>--</v>
      </c>
      <c r="Q511" s="262" t="str">
        <f>IF(ISNUMBER('TRV Table 3'!K511),('TRV Table 3'!K511),"--")</f>
        <v>--</v>
      </c>
      <c r="R511" s="263" t="str">
        <f t="shared" si="55"/>
        <v>--</v>
      </c>
      <c r="S511" s="220">
        <f>IF(ISBLANK(ToxData!AY511),"",ToxData!AY511)</f>
        <v>1</v>
      </c>
      <c r="T511" s="220">
        <f>IF(ISBLANK(ToxData!AZ511),"",ToxData!AZ511)</f>
        <v>1</v>
      </c>
      <c r="U511" s="223" t="str">
        <f>IF(ToxData!BQ511="","N","Y")</f>
        <v>N</v>
      </c>
      <c r="V511" s="223">
        <f>ToxData!BV511</f>
        <v>1</v>
      </c>
      <c r="W511" s="223">
        <f>ToxData!BW511</f>
        <v>1</v>
      </c>
      <c r="X511" s="223">
        <f>ToxData!BX511</f>
        <v>1</v>
      </c>
      <c r="Y511" s="223">
        <f>ToxData!BY511</f>
        <v>1</v>
      </c>
    </row>
    <row r="512" spans="1:25" hidden="1">
      <c r="A512" t="str">
        <f>IF(ISBLANK(ToxData!B512),"",ToxData!B512)</f>
        <v>671-16-9</v>
      </c>
      <c r="B512" s="211" t="str">
        <f>IF(ISBLANK(ToxData!C512),"",ToxData!C512)</f>
        <v>Procarbazine</v>
      </c>
      <c r="E512" s="218" t="str">
        <f>IF(AND(ISNUMBER(ToxData!$BD512),$U512="N"),ToxData!$BD512/$V512,IF(ISNUMBER(ToxData!$BD512),ToxData!$BD512/ELAFr/$V512,"--"))</f>
        <v>--</v>
      </c>
      <c r="F512" s="209" t="str">
        <f t="shared" si="49"/>
        <v>--</v>
      </c>
      <c r="G512" s="194" t="str">
        <f>IF(ISNUMBER(ToxData!BH512),(ToxData!BH512/$X512),"--")</f>
        <v>--</v>
      </c>
      <c r="H512" s="219" t="str">
        <f t="shared" si="50"/>
        <v>--</v>
      </c>
      <c r="I512" s="209" t="str">
        <f>IF(AND(ISNUMBER(ToxData!$BD512),$U512="N"),ToxData!$BD512*childNRAFc/$W512,IF(ISNUMBER(ToxData!$BD512),ToxData!$BD512*childNRAFc/ELAFnr/$W512,"--"))</f>
        <v>--</v>
      </c>
      <c r="J512" s="209" t="str">
        <f t="shared" si="51"/>
        <v>--</v>
      </c>
      <c r="K512" s="194" t="str">
        <f>IF(ISNUMBER(ToxData!BH512),(ToxData!BH512/$Y512*childNRAFnc),"--")</f>
        <v>--</v>
      </c>
      <c r="L512" s="219" t="str">
        <f t="shared" si="52"/>
        <v>--</v>
      </c>
      <c r="M512" s="209" t="str">
        <f>IF(ISNUMBER(ToxData!$BD512),ToxData!$BD512*workNRAFc/$W512,"--")</f>
        <v>--</v>
      </c>
      <c r="N512" s="209" t="str">
        <f t="shared" si="53"/>
        <v>--</v>
      </c>
      <c r="O512" s="194" t="str">
        <f>IF(ISNUMBER(ToxData!BH512),(ToxData!BH512*workNRAFnc/Y512),"--")</f>
        <v>--</v>
      </c>
      <c r="P512" s="219" t="str">
        <f t="shared" si="54"/>
        <v>--</v>
      </c>
      <c r="Q512" s="262" t="str">
        <f>IF(ISNUMBER('TRV Table 3'!K512),('TRV Table 3'!K512),"--")</f>
        <v>--</v>
      </c>
      <c r="R512" s="263" t="str">
        <f t="shared" si="55"/>
        <v>--</v>
      </c>
      <c r="S512" s="220" t="str">
        <f>IF(ISBLANK(ToxData!AY512),"",ToxData!AY512)</f>
        <v/>
      </c>
      <c r="T512" s="220" t="str">
        <f>IF(ISBLANK(ToxData!AZ512),"",ToxData!AZ512)</f>
        <v/>
      </c>
      <c r="U512" s="223" t="str">
        <f>IF(ToxData!BQ512="","N","Y")</f>
        <v>N</v>
      </c>
      <c r="V512" s="223">
        <f>ToxData!BV512</f>
        <v>1</v>
      </c>
      <c r="W512" s="223">
        <f>ToxData!BW512</f>
        <v>1</v>
      </c>
      <c r="X512" s="223">
        <f>ToxData!BX512</f>
        <v>1</v>
      </c>
      <c r="Y512" s="223">
        <f>ToxData!BY512</f>
        <v>1</v>
      </c>
    </row>
    <row r="513" spans="1:25" hidden="1">
      <c r="A513" t="str">
        <f>IF(ISBLANK(ToxData!B513),"",ToxData!B513)</f>
        <v>366-70-1</v>
      </c>
      <c r="B513" s="211" t="str">
        <f>IF(ISBLANK(ToxData!C513),"",ToxData!C513)</f>
        <v>Procarbazine Hydrochloride</v>
      </c>
      <c r="E513" s="218" t="str">
        <f>IF(AND(ISNUMBER(ToxData!$BD513),$U513="N"),ToxData!$BD513/$V513,IF(ISNUMBER(ToxData!$BD513),ToxData!$BD513/ELAFr/$V513,"--"))</f>
        <v>--</v>
      </c>
      <c r="F513" s="209" t="str">
        <f t="shared" si="49"/>
        <v>--</v>
      </c>
      <c r="G513" s="194" t="str">
        <f>IF(ISNUMBER(ToxData!BH513),(ToxData!BH513/$X513),"--")</f>
        <v>--</v>
      </c>
      <c r="H513" s="219" t="str">
        <f t="shared" si="50"/>
        <v>--</v>
      </c>
      <c r="I513" s="209" t="str">
        <f>IF(AND(ISNUMBER(ToxData!$BD513),$U513="N"),ToxData!$BD513*childNRAFc/$W513,IF(ISNUMBER(ToxData!$BD513),ToxData!$BD513*childNRAFc/ELAFnr/$W513,"--"))</f>
        <v>--</v>
      </c>
      <c r="J513" s="209" t="str">
        <f t="shared" si="51"/>
        <v>--</v>
      </c>
      <c r="K513" s="194" t="str">
        <f>IF(ISNUMBER(ToxData!BH513),(ToxData!BH513/$Y513*childNRAFnc),"--")</f>
        <v>--</v>
      </c>
      <c r="L513" s="219" t="str">
        <f t="shared" si="52"/>
        <v>--</v>
      </c>
      <c r="M513" s="209" t="str">
        <f>IF(ISNUMBER(ToxData!$BD513),ToxData!$BD513*workNRAFc/$W513,"--")</f>
        <v>--</v>
      </c>
      <c r="N513" s="209" t="str">
        <f t="shared" si="53"/>
        <v>--</v>
      </c>
      <c r="O513" s="194" t="str">
        <f>IF(ISNUMBER(ToxData!BH513),(ToxData!BH513*workNRAFnc/Y513),"--")</f>
        <v>--</v>
      </c>
      <c r="P513" s="219" t="str">
        <f t="shared" si="54"/>
        <v>--</v>
      </c>
      <c r="Q513" s="262" t="str">
        <f>IF(ISNUMBER('TRV Table 3'!K513),('TRV Table 3'!K513),"--")</f>
        <v>--</v>
      </c>
      <c r="R513" s="263" t="str">
        <f t="shared" si="55"/>
        <v>--</v>
      </c>
      <c r="S513" s="220" t="str">
        <f>IF(ISBLANK(ToxData!AY513),"",ToxData!AY513)</f>
        <v/>
      </c>
      <c r="T513" s="220" t="str">
        <f>IF(ISBLANK(ToxData!AZ513),"",ToxData!AZ513)</f>
        <v/>
      </c>
      <c r="U513" s="223" t="str">
        <f>IF(ToxData!BQ513="","N","Y")</f>
        <v>N</v>
      </c>
      <c r="V513" s="223">
        <f>ToxData!BV513</f>
        <v>1</v>
      </c>
      <c r="W513" s="223">
        <f>ToxData!BW513</f>
        <v>1</v>
      </c>
      <c r="X513" s="223">
        <f>ToxData!BX513</f>
        <v>1</v>
      </c>
      <c r="Y513" s="223">
        <f>ToxData!BY513</f>
        <v>1</v>
      </c>
    </row>
    <row r="514" spans="1:25">
      <c r="A514" t="str">
        <f>IF(ISBLANK(ToxData!B514),"",ToxData!B514)</f>
        <v>1120-71-4</v>
      </c>
      <c r="B514" s="211" t="str">
        <f>IF(ISBLANK(ToxData!C514),"",ToxData!C514)</f>
        <v>1,3-Propane sultone</v>
      </c>
      <c r="D514" s="61" t="str">
        <f>IF(ToxData!D514="","--",ToxData!D514)</f>
        <v>--</v>
      </c>
      <c r="E514" s="218">
        <f>IF(AND(ISNUMBER(ToxData!$BD514),$U514="N"),ToxData!$BD514/$V514,IF(ISNUMBER(ToxData!$BD514),ToxData!$BD514/ELAFr/$V514,"--"))</f>
        <v>1.4492753623188406E-3</v>
      </c>
      <c r="F514" s="209">
        <f t="shared" si="49"/>
        <v>1.4E-3</v>
      </c>
      <c r="G514" s="194" t="str">
        <f>IF(ISNUMBER(ToxData!BH514),(ToxData!BH514/$X514),"--")</f>
        <v>--</v>
      </c>
      <c r="H514" s="219" t="str">
        <f t="shared" si="50"/>
        <v>--</v>
      </c>
      <c r="I514" s="209">
        <f>IF(AND(ISNUMBER(ToxData!$BD514),$U514="N"),ToxData!$BD514*childNRAFc/$W514,IF(ISNUMBER(ToxData!$BD514),ToxData!$BD514*childNRAFc/ELAFnr/$W514,"--"))</f>
        <v>3.7681159420289857E-2</v>
      </c>
      <c r="J514" s="209">
        <f t="shared" si="51"/>
        <v>3.7999999999999999E-2</v>
      </c>
      <c r="K514" s="194" t="str">
        <f>IF(ISNUMBER(ToxData!BH514),(ToxData!BH514/$Y514*childNRAFnc),"--")</f>
        <v>--</v>
      </c>
      <c r="L514" s="219" t="str">
        <f t="shared" si="52"/>
        <v>--</v>
      </c>
      <c r="M514" s="209">
        <f>IF(ISNUMBER(ToxData!$BD514),ToxData!$BD514*workNRAFc/$W514,"--")</f>
        <v>1.7391304347826087E-2</v>
      </c>
      <c r="N514" s="209">
        <f t="shared" si="53"/>
        <v>1.7000000000000001E-2</v>
      </c>
      <c r="O514" s="194" t="str">
        <f>IF(ISNUMBER(ToxData!BH514),(ToxData!BH514*workNRAFnc/Y514),"--")</f>
        <v>--</v>
      </c>
      <c r="P514" s="219" t="str">
        <f t="shared" si="54"/>
        <v>--</v>
      </c>
      <c r="Q514" s="262" t="str">
        <f>IF(ISNUMBER('TRV Table 3'!K514),('TRV Table 3'!K514),"--")</f>
        <v>--</v>
      </c>
      <c r="R514" s="263" t="str">
        <f t="shared" si="55"/>
        <v>--</v>
      </c>
      <c r="S514" s="220">
        <f>IF(ISBLANK(ToxData!AY514),"",ToxData!AY514)</f>
        <v>1</v>
      </c>
      <c r="T514" s="220">
        <f>IF(ISBLANK(ToxData!AZ514),"",ToxData!AZ514)</f>
        <v>1</v>
      </c>
      <c r="U514" s="223" t="str">
        <f>IF(ToxData!BQ514="","N","Y")</f>
        <v>N</v>
      </c>
      <c r="V514" s="223">
        <f>ToxData!BV514</f>
        <v>1</v>
      </c>
      <c r="W514" s="223">
        <f>ToxData!BW514</f>
        <v>1</v>
      </c>
      <c r="X514" s="223">
        <f>ToxData!BX514</f>
        <v>1</v>
      </c>
      <c r="Y514" s="223">
        <f>ToxData!BY514</f>
        <v>1</v>
      </c>
    </row>
    <row r="515" spans="1:25" hidden="1">
      <c r="A515" t="str">
        <f>IF(ISBLANK(ToxData!B515),"",ToxData!B515)</f>
        <v>57-57-8</v>
      </c>
      <c r="B515" s="211" t="str">
        <f>IF(ISBLANK(ToxData!C515),"",ToxData!C515)</f>
        <v>beta-Propiolactone</v>
      </c>
      <c r="E515" s="218" t="str">
        <f>IF(AND(ISNUMBER(ToxData!$BD515),$U515="N"),ToxData!$BD515/$V515,IF(ISNUMBER(ToxData!$BD515),ToxData!$BD515/ELAFr/$V515,"--"))</f>
        <v>--</v>
      </c>
      <c r="F515" s="209" t="str">
        <f t="shared" si="49"/>
        <v>--</v>
      </c>
      <c r="G515" s="194" t="str">
        <f>IF(ISNUMBER(ToxData!BH515),(ToxData!BH515/$X515),"--")</f>
        <v>--</v>
      </c>
      <c r="H515" s="219" t="str">
        <f t="shared" si="50"/>
        <v>--</v>
      </c>
      <c r="I515" s="209" t="str">
        <f>IF(AND(ISNUMBER(ToxData!$BD515),$U515="N"),ToxData!$BD515*childNRAFc/$W515,IF(ISNUMBER(ToxData!$BD515),ToxData!$BD515*childNRAFc/ELAFnr/$W515,"--"))</f>
        <v>--</v>
      </c>
      <c r="J515" s="209" t="str">
        <f t="shared" si="51"/>
        <v>--</v>
      </c>
      <c r="K515" s="194" t="str">
        <f>IF(ISNUMBER(ToxData!BH515),(ToxData!BH515/$Y515*childNRAFnc),"--")</f>
        <v>--</v>
      </c>
      <c r="L515" s="219" t="str">
        <f t="shared" si="52"/>
        <v>--</v>
      </c>
      <c r="M515" s="209" t="str">
        <f>IF(ISNUMBER(ToxData!$BD515),ToxData!$BD515*workNRAFc/$W515,"--")</f>
        <v>--</v>
      </c>
      <c r="N515" s="209" t="str">
        <f t="shared" si="53"/>
        <v>--</v>
      </c>
      <c r="O515" s="194" t="str">
        <f>IF(ISNUMBER(ToxData!BH515),(ToxData!BH515*workNRAFnc/Y515),"--")</f>
        <v>--</v>
      </c>
      <c r="P515" s="219" t="str">
        <f t="shared" si="54"/>
        <v>--</v>
      </c>
      <c r="Q515" s="262" t="str">
        <f>IF(ISNUMBER('TRV Table 3'!K515),('TRV Table 3'!K515),"--")</f>
        <v>--</v>
      </c>
      <c r="R515" s="263" t="str">
        <f t="shared" si="55"/>
        <v>--</v>
      </c>
      <c r="S515" s="220" t="str">
        <f>IF(ISBLANK(ToxData!AY515),"",ToxData!AY515)</f>
        <v/>
      </c>
      <c r="T515" s="220" t="str">
        <f>IF(ISBLANK(ToxData!AZ515),"",ToxData!AZ515)</f>
        <v/>
      </c>
      <c r="U515" s="223" t="str">
        <f>IF(ToxData!BQ515="","N","Y")</f>
        <v>N</v>
      </c>
      <c r="V515" s="223">
        <f>ToxData!BV515</f>
        <v>1</v>
      </c>
      <c r="W515" s="223">
        <f>ToxData!BW515</f>
        <v>1</v>
      </c>
      <c r="X515" s="223">
        <f>ToxData!BX515</f>
        <v>1</v>
      </c>
      <c r="Y515" s="223">
        <f>ToxData!BY515</f>
        <v>1</v>
      </c>
    </row>
    <row r="516" spans="1:25">
      <c r="A516" t="str">
        <f>IF(ISBLANK(ToxData!B516),"",ToxData!B516)</f>
        <v>123-38-6</v>
      </c>
      <c r="B516" s="211" t="str">
        <f>IF(ISBLANK(ToxData!C516),"",ToxData!C516)</f>
        <v>Propionaldehyde</v>
      </c>
      <c r="D516" s="61" t="str">
        <f>IF(ToxData!D516="","--",ToxData!D516)</f>
        <v>HI5</v>
      </c>
      <c r="E516" s="218" t="str">
        <f>IF(AND(ISNUMBER(ToxData!$BD516),$U516="N"),ToxData!$BD516/$V516,IF(ISNUMBER(ToxData!$BD516),ToxData!$BD516/ELAFr/$V516,"--"))</f>
        <v>--</v>
      </c>
      <c r="F516" s="209" t="str">
        <f t="shared" si="49"/>
        <v>--</v>
      </c>
      <c r="G516" s="194">
        <f>IF(ISNUMBER(ToxData!BH516),(ToxData!BH516/$X516),"--")</f>
        <v>8</v>
      </c>
      <c r="H516" s="219">
        <f t="shared" si="50"/>
        <v>8</v>
      </c>
      <c r="I516" s="209" t="str">
        <f>IF(AND(ISNUMBER(ToxData!$BD516),$U516="N"),ToxData!$BD516*childNRAFc/$W516,IF(ISNUMBER(ToxData!$BD516),ToxData!$BD516*childNRAFc/ELAFnr/$W516,"--"))</f>
        <v>--</v>
      </c>
      <c r="J516" s="209" t="str">
        <f t="shared" si="51"/>
        <v>--</v>
      </c>
      <c r="K516" s="194">
        <f>IF(ISNUMBER(ToxData!BH516),(ToxData!BH516/$Y516*childNRAFnc),"--")</f>
        <v>35.200000000000003</v>
      </c>
      <c r="L516" s="219">
        <f t="shared" si="52"/>
        <v>35</v>
      </c>
      <c r="M516" s="209" t="str">
        <f>IF(ISNUMBER(ToxData!$BD516),ToxData!$BD516*workNRAFc/$W516,"--")</f>
        <v>--</v>
      </c>
      <c r="N516" s="209" t="str">
        <f t="shared" si="53"/>
        <v>--</v>
      </c>
      <c r="O516" s="194">
        <f>IF(ISNUMBER(ToxData!BH516),(ToxData!BH516*workNRAFnc/Y516),"--")</f>
        <v>35.200000000000003</v>
      </c>
      <c r="P516" s="219">
        <f t="shared" si="54"/>
        <v>35</v>
      </c>
      <c r="Q516" s="262" t="str">
        <f>IF(ISNUMBER('TRV Table 3'!K516),('TRV Table 3'!K516),"--")</f>
        <v>--</v>
      </c>
      <c r="R516" s="263" t="str">
        <f t="shared" si="55"/>
        <v>--</v>
      </c>
      <c r="S516" s="220">
        <f>IF(ISBLANK(ToxData!AY516),"",ToxData!AY516)</f>
        <v>1</v>
      </c>
      <c r="T516" s="220">
        <f>IF(ISBLANK(ToxData!AZ516),"",ToxData!AZ516)</f>
        <v>1</v>
      </c>
      <c r="U516" s="223" t="str">
        <f>IF(ToxData!BQ516="","N","Y")</f>
        <v>N</v>
      </c>
      <c r="V516" s="223">
        <f>ToxData!BV516</f>
        <v>1</v>
      </c>
      <c r="W516" s="223">
        <f>ToxData!BW516</f>
        <v>1</v>
      </c>
      <c r="X516" s="223">
        <f>ToxData!BX516</f>
        <v>1</v>
      </c>
      <c r="Y516" s="223">
        <f>ToxData!BY516</f>
        <v>1</v>
      </c>
    </row>
    <row r="517" spans="1:25" hidden="1">
      <c r="A517" t="str">
        <f>IF(ISBLANK(ToxData!B517),"",ToxData!B517)</f>
        <v>114-26-1</v>
      </c>
      <c r="B517" s="211" t="str">
        <f>IF(ISBLANK(ToxData!C517),"",ToxData!C517)</f>
        <v>Propoxur (Baygon)</v>
      </c>
      <c r="E517" s="218" t="str">
        <f>IF(AND(ISNUMBER(ToxData!$BD517),$U517="N"),ToxData!$BD517/$V517,IF(ISNUMBER(ToxData!$BD517),ToxData!$BD517/ELAFr/$V517,"--"))</f>
        <v>--</v>
      </c>
      <c r="F517" s="209" t="str">
        <f t="shared" si="49"/>
        <v>--</v>
      </c>
      <c r="G517" s="194" t="str">
        <f>IF(ISNUMBER(ToxData!BH517),(ToxData!BH517/$X517),"--")</f>
        <v>--</v>
      </c>
      <c r="H517" s="219" t="str">
        <f t="shared" si="50"/>
        <v>--</v>
      </c>
      <c r="I517" s="209" t="str">
        <f>IF(AND(ISNUMBER(ToxData!$BD517),$U517="N"),ToxData!$BD517*childNRAFc/$W517,IF(ISNUMBER(ToxData!$BD517),ToxData!$BD517*childNRAFc/ELAFnr/$W517,"--"))</f>
        <v>--</v>
      </c>
      <c r="J517" s="209" t="str">
        <f t="shared" si="51"/>
        <v>--</v>
      </c>
      <c r="K517" s="194" t="str">
        <f>IF(ISNUMBER(ToxData!BH517),(ToxData!BH517/$Y517*childNRAFnc),"--")</f>
        <v>--</v>
      </c>
      <c r="L517" s="219" t="str">
        <f t="shared" si="52"/>
        <v>--</v>
      </c>
      <c r="M517" s="209" t="str">
        <f>IF(ISNUMBER(ToxData!$BD517),ToxData!$BD517*workNRAFc/$W517,"--")</f>
        <v>--</v>
      </c>
      <c r="N517" s="209" t="str">
        <f t="shared" si="53"/>
        <v>--</v>
      </c>
      <c r="O517" s="194" t="str">
        <f>IF(ISNUMBER(ToxData!BH517),(ToxData!BH517*workNRAFnc/Y517),"--")</f>
        <v>--</v>
      </c>
      <c r="P517" s="219" t="str">
        <f t="shared" si="54"/>
        <v>--</v>
      </c>
      <c r="Q517" s="262" t="str">
        <f>IF(ISNUMBER('TRV Table 3'!K517),('TRV Table 3'!K517),"--")</f>
        <v>--</v>
      </c>
      <c r="R517" s="263" t="str">
        <f t="shared" si="55"/>
        <v>--</v>
      </c>
      <c r="S517" s="220" t="str">
        <f>IF(ISBLANK(ToxData!AY517),"",ToxData!AY517)</f>
        <v/>
      </c>
      <c r="T517" s="220" t="str">
        <f>IF(ISBLANK(ToxData!AZ517),"",ToxData!AZ517)</f>
        <v/>
      </c>
      <c r="U517" s="223" t="str">
        <f>IF(ToxData!BQ517="","N","Y")</f>
        <v>N</v>
      </c>
      <c r="V517" s="223">
        <f>ToxData!BV517</f>
        <v>1</v>
      </c>
      <c r="W517" s="223">
        <f>ToxData!BW517</f>
        <v>1</v>
      </c>
      <c r="X517" s="223">
        <f>ToxData!BX517</f>
        <v>1</v>
      </c>
      <c r="Y517" s="223">
        <f>ToxData!BY517</f>
        <v>1</v>
      </c>
    </row>
    <row r="518" spans="1:25">
      <c r="A518" t="str">
        <f>IF(ISBLANK(ToxData!B518),"",ToxData!B518)</f>
        <v>115-07-1</v>
      </c>
      <c r="B518" s="211" t="str">
        <f>IF(ISBLANK(ToxData!C518),"",ToxData!C518)</f>
        <v>Propylene</v>
      </c>
      <c r="D518" s="61" t="str">
        <f>IF(ToxData!D518="","--",ToxData!D518)</f>
        <v>HI5</v>
      </c>
      <c r="E518" s="218" t="str">
        <f>IF(AND(ISNUMBER(ToxData!$BD518),$U518="N"),ToxData!$BD518/$V518,IF(ISNUMBER(ToxData!$BD518),ToxData!$BD518/ELAFr/$V518,"--"))</f>
        <v>--</v>
      </c>
      <c r="F518" s="209" t="str">
        <f t="shared" si="49"/>
        <v>--</v>
      </c>
      <c r="G518" s="194">
        <f>IF(ISNUMBER(ToxData!BH518),(ToxData!BH518/$X518),"--")</f>
        <v>3000</v>
      </c>
      <c r="H518" s="219">
        <f t="shared" si="50"/>
        <v>3000</v>
      </c>
      <c r="I518" s="209" t="str">
        <f>IF(AND(ISNUMBER(ToxData!$BD518),$U518="N"),ToxData!$BD518*childNRAFc/$W518,IF(ISNUMBER(ToxData!$BD518),ToxData!$BD518*childNRAFc/ELAFnr/$W518,"--"))</f>
        <v>--</v>
      </c>
      <c r="J518" s="209" t="str">
        <f t="shared" si="51"/>
        <v>--</v>
      </c>
      <c r="K518" s="194">
        <f>IF(ISNUMBER(ToxData!BH518),(ToxData!BH518/$Y518*childNRAFnc),"--")</f>
        <v>13200.000000000002</v>
      </c>
      <c r="L518" s="219">
        <f t="shared" si="52"/>
        <v>13000</v>
      </c>
      <c r="M518" s="209" t="str">
        <f>IF(ISNUMBER(ToxData!$BD518),ToxData!$BD518*workNRAFc/$W518,"--")</f>
        <v>--</v>
      </c>
      <c r="N518" s="209" t="str">
        <f t="shared" si="53"/>
        <v>--</v>
      </c>
      <c r="O518" s="194">
        <f>IF(ISNUMBER(ToxData!BH518),(ToxData!BH518*workNRAFnc/Y518),"--")</f>
        <v>13200.000000000002</v>
      </c>
      <c r="P518" s="219">
        <f t="shared" si="54"/>
        <v>13000</v>
      </c>
      <c r="Q518" s="262" t="str">
        <f>IF(ISNUMBER('TRV Table 3'!K518),('TRV Table 3'!K518),"--")</f>
        <v>--</v>
      </c>
      <c r="R518" s="263" t="str">
        <f t="shared" si="55"/>
        <v>--</v>
      </c>
      <c r="S518" s="220">
        <f>IF(ISBLANK(ToxData!AY518),"",ToxData!AY518)</f>
        <v>1</v>
      </c>
      <c r="T518" s="220">
        <f>IF(ISBLANK(ToxData!AZ518),"",ToxData!AZ518)</f>
        <v>1</v>
      </c>
      <c r="U518" s="223" t="str">
        <f>IF(ToxData!BQ518="","N","Y")</f>
        <v>N</v>
      </c>
      <c r="V518" s="223">
        <f>ToxData!BV518</f>
        <v>1</v>
      </c>
      <c r="W518" s="223">
        <f>ToxData!BW518</f>
        <v>1</v>
      </c>
      <c r="X518" s="223">
        <f>ToxData!BX518</f>
        <v>1</v>
      </c>
      <c r="Y518" s="223">
        <f>ToxData!BY518</f>
        <v>1</v>
      </c>
    </row>
    <row r="519" spans="1:25">
      <c r="A519" t="str">
        <f>IF(ISBLANK(ToxData!B519),"",ToxData!B519)</f>
        <v>6423-43-4</v>
      </c>
      <c r="B519" s="211" t="str">
        <f>IF(ISBLANK(ToxData!C519),"",ToxData!C519)</f>
        <v>Propylene glycol dinitrate</v>
      </c>
      <c r="D519" s="61" t="str">
        <f>IF(ToxData!D519="","--",ToxData!D519)</f>
        <v>HI5</v>
      </c>
      <c r="E519" s="218" t="str">
        <f>IF(AND(ISNUMBER(ToxData!$BD519),$U519="N"),ToxData!$BD519/$V519,IF(ISNUMBER(ToxData!$BD519),ToxData!$BD519/ELAFr/$V519,"--"))</f>
        <v>--</v>
      </c>
      <c r="F519" s="209" t="str">
        <f t="shared" si="49"/>
        <v>--</v>
      </c>
      <c r="G519" s="194">
        <f>IF(ISNUMBER(ToxData!BH519),(ToxData!BH519/$X519),"--")</f>
        <v>0.27</v>
      </c>
      <c r="H519" s="219">
        <f t="shared" si="50"/>
        <v>0.27</v>
      </c>
      <c r="I519" s="209" t="str">
        <f>IF(AND(ISNUMBER(ToxData!$BD519),$U519="N"),ToxData!$BD519*childNRAFc/$W519,IF(ISNUMBER(ToxData!$BD519),ToxData!$BD519*childNRAFc/ELAFnr/$W519,"--"))</f>
        <v>--</v>
      </c>
      <c r="J519" s="209" t="str">
        <f t="shared" si="51"/>
        <v>--</v>
      </c>
      <c r="K519" s="194">
        <f>IF(ISNUMBER(ToxData!BH519),(ToxData!BH519/$Y519*childNRAFnc),"--")</f>
        <v>1.1880000000000002</v>
      </c>
      <c r="L519" s="219">
        <f t="shared" si="52"/>
        <v>1.2</v>
      </c>
      <c r="M519" s="209" t="str">
        <f>IF(ISNUMBER(ToxData!$BD519),ToxData!$BD519*workNRAFc/$W519,"--")</f>
        <v>--</v>
      </c>
      <c r="N519" s="209" t="str">
        <f t="shared" si="53"/>
        <v>--</v>
      </c>
      <c r="O519" s="194">
        <f>IF(ISNUMBER(ToxData!BH519),(ToxData!BH519*workNRAFnc/Y519),"--")</f>
        <v>1.1880000000000002</v>
      </c>
      <c r="P519" s="219">
        <f t="shared" si="54"/>
        <v>1.2</v>
      </c>
      <c r="Q519" s="262">
        <f>IF(ISNUMBER('TRV Table 3'!K519),('TRV Table 3'!K519),"--")</f>
        <v>20</v>
      </c>
      <c r="R519" s="263">
        <f t="shared" si="55"/>
        <v>20</v>
      </c>
      <c r="S519" s="220">
        <f>IF(ISBLANK(ToxData!AY519),"",ToxData!AY519)</f>
        <v>1</v>
      </c>
      <c r="T519" s="220">
        <f>IF(ISBLANK(ToxData!AZ519),"",ToxData!AZ519)</f>
        <v>1</v>
      </c>
      <c r="U519" s="223" t="str">
        <f>IF(ToxData!BQ519="","N","Y")</f>
        <v>N</v>
      </c>
      <c r="V519" s="223">
        <f>ToxData!BV519</f>
        <v>1</v>
      </c>
      <c r="W519" s="223">
        <f>ToxData!BW519</f>
        <v>1</v>
      </c>
      <c r="X519" s="223">
        <f>ToxData!BX519</f>
        <v>1</v>
      </c>
      <c r="Y519" s="223">
        <f>ToxData!BY519</f>
        <v>1</v>
      </c>
    </row>
    <row r="520" spans="1:25">
      <c r="A520" t="str">
        <f>IF(ISBLANK(ToxData!B520),"",ToxData!B520)</f>
        <v>107-98-2</v>
      </c>
      <c r="B520" s="211" t="str">
        <f>IF(ISBLANK(ToxData!C520),"",ToxData!C520)</f>
        <v>Propylene glycol monomethyl ether</v>
      </c>
      <c r="D520" s="61" t="str">
        <f>IF(ToxData!D520="","--",ToxData!D520)</f>
        <v>HI3</v>
      </c>
      <c r="E520" s="218" t="str">
        <f>IF(AND(ISNUMBER(ToxData!$BD520),$U520="N"),ToxData!$BD520/$V520,IF(ISNUMBER(ToxData!$BD520),ToxData!$BD520/ELAFr/$V520,"--"))</f>
        <v>--</v>
      </c>
      <c r="F520" s="209" t="str">
        <f t="shared" ref="F520:F579" si="56">IF(E520="--","--",ROUND(E520,2-(1+INT(LOG10(ABS(E520))))))</f>
        <v>--</v>
      </c>
      <c r="G520" s="194">
        <f>IF(ISNUMBER(ToxData!BH520),(ToxData!BH520/$X520),"--")</f>
        <v>7000</v>
      </c>
      <c r="H520" s="219">
        <f t="shared" ref="H520:H579" si="57">IF(G520="--","--",ROUND(G520,2-(1+INT(LOG10(ABS(G520))))))</f>
        <v>7000</v>
      </c>
      <c r="I520" s="209" t="str">
        <f>IF(AND(ISNUMBER(ToxData!$BD520),$U520="N"),ToxData!$BD520*childNRAFc/$W520,IF(ISNUMBER(ToxData!$BD520),ToxData!$BD520*childNRAFc/ELAFnr/$W520,"--"))</f>
        <v>--</v>
      </c>
      <c r="J520" s="209" t="str">
        <f t="shared" ref="J520:J579" si="58">IF(I520="--","--",ROUND(I520,2-(1+INT(LOG10(ABS(I520))))))</f>
        <v>--</v>
      </c>
      <c r="K520" s="194">
        <f>IF(ISNUMBER(ToxData!BH520),(ToxData!BH520/$Y520*childNRAFnc),"--")</f>
        <v>30800.000000000004</v>
      </c>
      <c r="L520" s="219">
        <f t="shared" ref="L520:L579" si="59">IF(K520="--","--",ROUND(K520,2-(1+INT(LOG10(ABS(K520))))))</f>
        <v>31000</v>
      </c>
      <c r="M520" s="209" t="str">
        <f>IF(ISNUMBER(ToxData!$BD520),ToxData!$BD520*workNRAFc/$W520,"--")</f>
        <v>--</v>
      </c>
      <c r="N520" s="209" t="str">
        <f t="shared" ref="N520:N579" si="60">IF(M520="--","--",ROUND(M520,2-(1+INT(LOG10(ABS(M520))))))</f>
        <v>--</v>
      </c>
      <c r="O520" s="194">
        <f>IF(ISNUMBER(ToxData!BH520),(ToxData!BH520*workNRAFnc/Y520),"--")</f>
        <v>30800.000000000004</v>
      </c>
      <c r="P520" s="219">
        <f t="shared" ref="P520:P579" si="61">IF(O520="--","--",ROUND(O520,2-(1+INT(LOG10(ABS(O520))))))</f>
        <v>31000</v>
      </c>
      <c r="Q520" s="262" t="str">
        <f>IF(ISNUMBER('TRV Table 3'!K520),('TRV Table 3'!K520),"--")</f>
        <v>--</v>
      </c>
      <c r="R520" s="263" t="str">
        <f t="shared" ref="R520:R579" si="62">IF(Q520="--","--",ROUND(Q520,2-(1+INT(LOG10(ABS(Q520))))))</f>
        <v>--</v>
      </c>
      <c r="S520" s="220">
        <f>IF(ISBLANK(ToxData!AY520),"",ToxData!AY520)</f>
        <v>1</v>
      </c>
      <c r="T520" s="220">
        <f>IF(ISBLANK(ToxData!AZ520),"",ToxData!AZ520)</f>
        <v>1</v>
      </c>
      <c r="U520" s="223" t="str">
        <f>IF(ToxData!BQ520="","N","Y")</f>
        <v>N</v>
      </c>
      <c r="V520" s="223">
        <f>ToxData!BV520</f>
        <v>1</v>
      </c>
      <c r="W520" s="223">
        <f>ToxData!BW520</f>
        <v>1</v>
      </c>
      <c r="X520" s="223">
        <f>ToxData!BX520</f>
        <v>1</v>
      </c>
      <c r="Y520" s="223">
        <f>ToxData!BY520</f>
        <v>1</v>
      </c>
    </row>
    <row r="521" spans="1:25" ht="28.8" hidden="1">
      <c r="A521" t="str">
        <f>IF(ISBLANK(ToxData!B521),"",ToxData!B521)</f>
        <v>108-65-6</v>
      </c>
      <c r="B521" s="211" t="str">
        <f>IF(ISBLANK(ToxData!C521),"",ToxData!C521)</f>
        <v>Propylene glycol monomethyl ether acetate</v>
      </c>
      <c r="E521" s="218" t="str">
        <f>IF(AND(ISNUMBER(ToxData!$BD521),$U521="N"),ToxData!$BD521/$V521,IF(ISNUMBER(ToxData!$BD521),ToxData!$BD521/ELAFr/$V521,"--"))</f>
        <v>--</v>
      </c>
      <c r="F521" s="209" t="str">
        <f t="shared" si="56"/>
        <v>--</v>
      </c>
      <c r="G521" s="194" t="str">
        <f>IF(ISNUMBER(ToxData!BH521),(ToxData!BH521/$X521),"--")</f>
        <v>--</v>
      </c>
      <c r="H521" s="219" t="str">
        <f t="shared" si="57"/>
        <v>--</v>
      </c>
      <c r="I521" s="209" t="str">
        <f>IF(AND(ISNUMBER(ToxData!$BD521),$U521="N"),ToxData!$BD521*childNRAFc/$W521,IF(ISNUMBER(ToxData!$BD521),ToxData!$BD521*childNRAFc/ELAFnr/$W521,"--"))</f>
        <v>--</v>
      </c>
      <c r="J521" s="209" t="str">
        <f t="shared" si="58"/>
        <v>--</v>
      </c>
      <c r="K521" s="194" t="str">
        <f>IF(ISNUMBER(ToxData!BH521),(ToxData!BH521/$Y521*childNRAFnc),"--")</f>
        <v>--</v>
      </c>
      <c r="L521" s="219" t="str">
        <f t="shared" si="59"/>
        <v>--</v>
      </c>
      <c r="M521" s="209" t="str">
        <f>IF(ISNUMBER(ToxData!$BD521),ToxData!$BD521*workNRAFc/$W521,"--")</f>
        <v>--</v>
      </c>
      <c r="N521" s="209" t="str">
        <f t="shared" si="60"/>
        <v>--</v>
      </c>
      <c r="O521" s="194" t="str">
        <f>IF(ISNUMBER(ToxData!BH521),(ToxData!BH521*workNRAFnc/Y521),"--")</f>
        <v>--</v>
      </c>
      <c r="P521" s="219" t="str">
        <f t="shared" si="61"/>
        <v>--</v>
      </c>
      <c r="Q521" s="262" t="str">
        <f>IF(ISNUMBER('TRV Table 3'!K521),('TRV Table 3'!K521),"--")</f>
        <v>--</v>
      </c>
      <c r="R521" s="263" t="str">
        <f t="shared" si="62"/>
        <v>--</v>
      </c>
      <c r="S521" s="220" t="str">
        <f>IF(ISBLANK(ToxData!AY521),"",ToxData!AY521)</f>
        <v/>
      </c>
      <c r="T521" s="220" t="str">
        <f>IF(ISBLANK(ToxData!AZ521),"",ToxData!AZ521)</f>
        <v/>
      </c>
      <c r="U521" s="223" t="str">
        <f>IF(ToxData!BQ521="","N","Y")</f>
        <v>N</v>
      </c>
      <c r="V521" s="223">
        <f>ToxData!BV521</f>
        <v>1</v>
      </c>
      <c r="W521" s="223">
        <f>ToxData!BW521</f>
        <v>1</v>
      </c>
      <c r="X521" s="223">
        <f>ToxData!BX521</f>
        <v>1</v>
      </c>
      <c r="Y521" s="223">
        <f>ToxData!BY521</f>
        <v>1</v>
      </c>
    </row>
    <row r="522" spans="1:25">
      <c r="A522" t="str">
        <f>IF(ISBLANK(ToxData!B522),"",ToxData!B522)</f>
        <v>75-56-9</v>
      </c>
      <c r="B522" s="211" t="str">
        <f>IF(ISBLANK(ToxData!C522),"",ToxData!C522)</f>
        <v>Propylene oxide</v>
      </c>
      <c r="D522" s="61" t="str">
        <f>IF(ToxData!D522="","--",ToxData!D522)</f>
        <v>HI3</v>
      </c>
      <c r="E522" s="218">
        <f>IF(AND(ISNUMBER(ToxData!$BD522),$U522="N"),ToxData!$BD522/$V522,IF(ISNUMBER(ToxData!$BD522),ToxData!$BD522/ELAFr/$V522,"--"))</f>
        <v>0.27027027027027023</v>
      </c>
      <c r="F522" s="209">
        <f t="shared" si="56"/>
        <v>0.27</v>
      </c>
      <c r="G522" s="194">
        <f>IF(ISNUMBER(ToxData!BH522),(ToxData!BH522/$X522),"--")</f>
        <v>30</v>
      </c>
      <c r="H522" s="219">
        <f t="shared" si="57"/>
        <v>30</v>
      </c>
      <c r="I522" s="209">
        <f>IF(AND(ISNUMBER(ToxData!$BD522),$U522="N"),ToxData!$BD522*childNRAFc/$W522,IF(ISNUMBER(ToxData!$BD522),ToxData!$BD522*childNRAFc/ELAFnr/$W522,"--"))</f>
        <v>7.0270270270270263</v>
      </c>
      <c r="J522" s="209">
        <f t="shared" si="58"/>
        <v>7</v>
      </c>
      <c r="K522" s="194">
        <f>IF(ISNUMBER(ToxData!BH522),(ToxData!BH522/$Y522*childNRAFnc),"--")</f>
        <v>132</v>
      </c>
      <c r="L522" s="219">
        <f t="shared" si="59"/>
        <v>130</v>
      </c>
      <c r="M522" s="209">
        <f>IF(ISNUMBER(ToxData!$BD522),ToxData!$BD522*workNRAFc/$W522,"--")</f>
        <v>3.243243243243243</v>
      </c>
      <c r="N522" s="209">
        <f t="shared" si="60"/>
        <v>3.2</v>
      </c>
      <c r="O522" s="194">
        <f>IF(ISNUMBER(ToxData!BH522),(ToxData!BH522*workNRAFnc/Y522),"--")</f>
        <v>132</v>
      </c>
      <c r="P522" s="219">
        <f t="shared" si="61"/>
        <v>130</v>
      </c>
      <c r="Q522" s="262">
        <f>IF(ISNUMBER('TRV Table 3'!K522),('TRV Table 3'!K522),"--")</f>
        <v>3100</v>
      </c>
      <c r="R522" s="263">
        <f t="shared" si="62"/>
        <v>3100</v>
      </c>
      <c r="S522" s="220">
        <f>IF(ISBLANK(ToxData!AY522),"",ToxData!AY522)</f>
        <v>1</v>
      </c>
      <c r="T522" s="220">
        <f>IF(ISBLANK(ToxData!AZ522),"",ToxData!AZ522)</f>
        <v>1</v>
      </c>
      <c r="U522" s="223" t="str">
        <f>IF(ToxData!BQ522="","N","Y")</f>
        <v>N</v>
      </c>
      <c r="V522" s="223">
        <f>ToxData!BV522</f>
        <v>1</v>
      </c>
      <c r="W522" s="223">
        <f>ToxData!BW522</f>
        <v>1</v>
      </c>
      <c r="X522" s="223">
        <f>ToxData!BX522</f>
        <v>1</v>
      </c>
      <c r="Y522" s="223">
        <f>ToxData!BY522</f>
        <v>1</v>
      </c>
    </row>
    <row r="523" spans="1:25" ht="28.8" hidden="1">
      <c r="A523" t="str">
        <f>IF(ISBLANK(ToxData!B523),"",ToxData!B523)</f>
        <v>75-55-8</v>
      </c>
      <c r="B523" s="211" t="str">
        <f>IF(ISBLANK(ToxData!C523),"",ToxData!C523)</f>
        <v>1,2-Propyleneimine (2-Methylaziridine)</v>
      </c>
      <c r="E523" s="218" t="str">
        <f>IF(AND(ISNUMBER(ToxData!$BD523),$U523="N"),ToxData!$BD523/$V523,IF(ISNUMBER(ToxData!$BD523),ToxData!$BD523/ELAFr/$V523,"--"))</f>
        <v>--</v>
      </c>
      <c r="F523" s="209" t="str">
        <f t="shared" si="56"/>
        <v>--</v>
      </c>
      <c r="G523" s="194" t="str">
        <f>IF(ISNUMBER(ToxData!BH523),(ToxData!BH523/$X523),"--")</f>
        <v>--</v>
      </c>
      <c r="H523" s="219" t="str">
        <f t="shared" si="57"/>
        <v>--</v>
      </c>
      <c r="I523" s="209" t="str">
        <f>IF(AND(ISNUMBER(ToxData!$BD523),$U523="N"),ToxData!$BD523*childNRAFc/$W523,IF(ISNUMBER(ToxData!$BD523),ToxData!$BD523*childNRAFc/ELAFnr/$W523,"--"))</f>
        <v>--</v>
      </c>
      <c r="J523" s="209" t="str">
        <f t="shared" si="58"/>
        <v>--</v>
      </c>
      <c r="K523" s="194" t="str">
        <f>IF(ISNUMBER(ToxData!BH523),(ToxData!BH523/$Y523*childNRAFnc),"--")</f>
        <v>--</v>
      </c>
      <c r="L523" s="219" t="str">
        <f t="shared" si="59"/>
        <v>--</v>
      </c>
      <c r="M523" s="209" t="str">
        <f>IF(ISNUMBER(ToxData!$BD523),ToxData!$BD523*workNRAFc/$W523,"--")</f>
        <v>--</v>
      </c>
      <c r="N523" s="209" t="str">
        <f t="shared" si="60"/>
        <v>--</v>
      </c>
      <c r="O523" s="194" t="str">
        <f>IF(ISNUMBER(ToxData!BH523),(ToxData!BH523*workNRAFnc/Y523),"--")</f>
        <v>--</v>
      </c>
      <c r="P523" s="219" t="str">
        <f t="shared" si="61"/>
        <v>--</v>
      </c>
      <c r="Q523" s="262" t="str">
        <f>IF(ISNUMBER('TRV Table 3'!K523),('TRV Table 3'!K523),"--")</f>
        <v>--</v>
      </c>
      <c r="R523" s="263" t="str">
        <f t="shared" si="62"/>
        <v>--</v>
      </c>
      <c r="S523" s="220" t="str">
        <f>IF(ISBLANK(ToxData!AY523),"",ToxData!AY523)</f>
        <v/>
      </c>
      <c r="T523" s="220" t="str">
        <f>IF(ISBLANK(ToxData!AZ523),"",ToxData!AZ523)</f>
        <v/>
      </c>
      <c r="U523" s="223" t="str">
        <f>IF(ToxData!BQ523="","N","Y")</f>
        <v>N</v>
      </c>
      <c r="V523" s="223">
        <f>ToxData!BV523</f>
        <v>1</v>
      </c>
      <c r="W523" s="223">
        <f>ToxData!BW523</f>
        <v>1</v>
      </c>
      <c r="X523" s="223">
        <f>ToxData!BX523</f>
        <v>1</v>
      </c>
      <c r="Y523" s="223">
        <f>ToxData!BY523</f>
        <v>1</v>
      </c>
    </row>
    <row r="524" spans="1:25" hidden="1">
      <c r="A524" t="str">
        <f>IF(ISBLANK(ToxData!B524),"",ToxData!B524)</f>
        <v>51-52-5</v>
      </c>
      <c r="B524" s="211" t="str">
        <f>IF(ISBLANK(ToxData!C524),"",ToxData!C524)</f>
        <v>Propylthiouracil</v>
      </c>
      <c r="E524" s="218" t="str">
        <f>IF(AND(ISNUMBER(ToxData!$BD524),$U524="N"),ToxData!$BD524/$V524,IF(ISNUMBER(ToxData!$BD524),ToxData!$BD524/ELAFr/$V524,"--"))</f>
        <v>--</v>
      </c>
      <c r="F524" s="209" t="str">
        <f t="shared" si="56"/>
        <v>--</v>
      </c>
      <c r="G524" s="194" t="str">
        <f>IF(ISNUMBER(ToxData!BH524),(ToxData!BH524/$X524),"--")</f>
        <v>--</v>
      </c>
      <c r="H524" s="219" t="str">
        <f t="shared" si="57"/>
        <v>--</v>
      </c>
      <c r="I524" s="209" t="str">
        <f>IF(AND(ISNUMBER(ToxData!$BD524),$U524="N"),ToxData!$BD524*childNRAFc/$W524,IF(ISNUMBER(ToxData!$BD524),ToxData!$BD524*childNRAFc/ELAFnr/$W524,"--"))</f>
        <v>--</v>
      </c>
      <c r="J524" s="209" t="str">
        <f t="shared" si="58"/>
        <v>--</v>
      </c>
      <c r="K524" s="194" t="str">
        <f>IF(ISNUMBER(ToxData!BH524),(ToxData!BH524/$Y524*childNRAFnc),"--")</f>
        <v>--</v>
      </c>
      <c r="L524" s="219" t="str">
        <f t="shared" si="59"/>
        <v>--</v>
      </c>
      <c r="M524" s="209" t="str">
        <f>IF(ISNUMBER(ToxData!$BD524),ToxData!$BD524*workNRAFc/$W524,"--")</f>
        <v>--</v>
      </c>
      <c r="N524" s="209" t="str">
        <f t="shared" si="60"/>
        <v>--</v>
      </c>
      <c r="O524" s="194" t="str">
        <f>IF(ISNUMBER(ToxData!BH524),(ToxData!BH524*workNRAFnc/Y524),"--")</f>
        <v>--</v>
      </c>
      <c r="P524" s="219" t="str">
        <f t="shared" si="61"/>
        <v>--</v>
      </c>
      <c r="Q524" s="262" t="str">
        <f>IF(ISNUMBER('TRV Table 3'!K524),('TRV Table 3'!K524),"--")</f>
        <v>--</v>
      </c>
      <c r="R524" s="263" t="str">
        <f t="shared" si="62"/>
        <v>--</v>
      </c>
      <c r="S524" s="220" t="str">
        <f>IF(ISBLANK(ToxData!AY524),"",ToxData!AY524)</f>
        <v/>
      </c>
      <c r="T524" s="220" t="str">
        <f>IF(ISBLANK(ToxData!AZ524),"",ToxData!AZ524)</f>
        <v/>
      </c>
      <c r="U524" s="223" t="str">
        <f>IF(ToxData!BQ524="","N","Y")</f>
        <v>N</v>
      </c>
      <c r="V524" s="223">
        <f>ToxData!BV524</f>
        <v>1</v>
      </c>
      <c r="W524" s="223">
        <f>ToxData!BW524</f>
        <v>1</v>
      </c>
      <c r="X524" s="223">
        <f>ToxData!BX524</f>
        <v>1</v>
      </c>
      <c r="Y524" s="223">
        <f>ToxData!BY524</f>
        <v>1</v>
      </c>
    </row>
    <row r="525" spans="1:25" hidden="1">
      <c r="A525" t="str">
        <f>IF(ISBLANK(ToxData!B525),"",ToxData!B525)</f>
        <v>110-86-1</v>
      </c>
      <c r="B525" s="211" t="str">
        <f>IF(ISBLANK(ToxData!C525),"",ToxData!C525)</f>
        <v>Pyridine</v>
      </c>
      <c r="E525" s="218" t="str">
        <f>IF(AND(ISNUMBER(ToxData!$BD525),$U525="N"),ToxData!$BD525/$V525,IF(ISNUMBER(ToxData!$BD525),ToxData!$BD525/ELAFr/$V525,"--"))</f>
        <v>--</v>
      </c>
      <c r="F525" s="209" t="str">
        <f t="shared" si="56"/>
        <v>--</v>
      </c>
      <c r="G525" s="194" t="str">
        <f>IF(ISNUMBER(ToxData!BH525),(ToxData!BH525/$X525),"--")</f>
        <v>--</v>
      </c>
      <c r="H525" s="219" t="str">
        <f t="shared" si="57"/>
        <v>--</v>
      </c>
      <c r="I525" s="209" t="str">
        <f>IF(AND(ISNUMBER(ToxData!$BD525),$U525="N"),ToxData!$BD525*childNRAFc/$W525,IF(ISNUMBER(ToxData!$BD525),ToxData!$BD525*childNRAFc/ELAFnr/$W525,"--"))</f>
        <v>--</v>
      </c>
      <c r="J525" s="209" t="str">
        <f t="shared" si="58"/>
        <v>--</v>
      </c>
      <c r="K525" s="194" t="str">
        <f>IF(ISNUMBER(ToxData!BH525),(ToxData!BH525/$Y525*childNRAFnc),"--")</f>
        <v>--</v>
      </c>
      <c r="L525" s="219" t="str">
        <f t="shared" si="59"/>
        <v>--</v>
      </c>
      <c r="M525" s="209" t="str">
        <f>IF(ISNUMBER(ToxData!$BD525),ToxData!$BD525*workNRAFc/$W525,"--")</f>
        <v>--</v>
      </c>
      <c r="N525" s="209" t="str">
        <f t="shared" si="60"/>
        <v>--</v>
      </c>
      <c r="O525" s="194" t="str">
        <f>IF(ISNUMBER(ToxData!BH525),(ToxData!BH525*workNRAFnc/Y525),"--")</f>
        <v>--</v>
      </c>
      <c r="P525" s="219" t="str">
        <f t="shared" si="61"/>
        <v>--</v>
      </c>
      <c r="Q525" s="262" t="str">
        <f>IF(ISNUMBER('TRV Table 3'!K525),('TRV Table 3'!K525),"--")</f>
        <v>--</v>
      </c>
      <c r="R525" s="263" t="str">
        <f t="shared" si="62"/>
        <v>--</v>
      </c>
      <c r="S525" s="220" t="str">
        <f>IF(ISBLANK(ToxData!AY525),"",ToxData!AY525)</f>
        <v/>
      </c>
      <c r="T525" s="220" t="str">
        <f>IF(ISBLANK(ToxData!AZ525),"",ToxData!AZ525)</f>
        <v/>
      </c>
      <c r="U525" s="223" t="str">
        <f>IF(ToxData!BQ525="","N","Y")</f>
        <v>N</v>
      </c>
      <c r="V525" s="223">
        <f>ToxData!BV525</f>
        <v>1</v>
      </c>
      <c r="W525" s="223">
        <f>ToxData!BW525</f>
        <v>1</v>
      </c>
      <c r="X525" s="223">
        <f>ToxData!BX525</f>
        <v>1</v>
      </c>
      <c r="Y525" s="223">
        <f>ToxData!BY525</f>
        <v>1</v>
      </c>
    </row>
    <row r="526" spans="1:25" hidden="1">
      <c r="A526" t="str">
        <f>IF(ISBLANK(ToxData!B526),"",ToxData!B526)</f>
        <v>91-22-5</v>
      </c>
      <c r="B526" s="211" t="str">
        <f>IF(ISBLANK(ToxData!C526),"",ToxData!C526)</f>
        <v>Quinoline</v>
      </c>
      <c r="E526" s="218" t="str">
        <f>IF(AND(ISNUMBER(ToxData!$BD526),$U526="N"),ToxData!$BD526/$V526,IF(ISNUMBER(ToxData!$BD526),ToxData!$BD526/ELAFr/$V526,"--"))</f>
        <v>--</v>
      </c>
      <c r="F526" s="209" t="str">
        <f t="shared" si="56"/>
        <v>--</v>
      </c>
      <c r="G526" s="194" t="str">
        <f>IF(ISNUMBER(ToxData!BH526),(ToxData!BH526/$X526),"--")</f>
        <v>--</v>
      </c>
      <c r="H526" s="219" t="str">
        <f t="shared" si="57"/>
        <v>--</v>
      </c>
      <c r="I526" s="209" t="str">
        <f>IF(AND(ISNUMBER(ToxData!$BD526),$U526="N"),ToxData!$BD526*childNRAFc/$W526,IF(ISNUMBER(ToxData!$BD526),ToxData!$BD526*childNRAFc/ELAFnr/$W526,"--"))</f>
        <v>--</v>
      </c>
      <c r="J526" s="209" t="str">
        <f t="shared" si="58"/>
        <v>--</v>
      </c>
      <c r="K526" s="194" t="str">
        <f>IF(ISNUMBER(ToxData!BH526),(ToxData!BH526/$Y526*childNRAFnc),"--")</f>
        <v>--</v>
      </c>
      <c r="L526" s="219" t="str">
        <f t="shared" si="59"/>
        <v>--</v>
      </c>
      <c r="M526" s="209" t="str">
        <f>IF(ISNUMBER(ToxData!$BD526),ToxData!$BD526*workNRAFc/$W526,"--")</f>
        <v>--</v>
      </c>
      <c r="N526" s="209" t="str">
        <f t="shared" si="60"/>
        <v>--</v>
      </c>
      <c r="O526" s="194" t="str">
        <f>IF(ISNUMBER(ToxData!BH526),(ToxData!BH526*workNRAFnc/Y526),"--")</f>
        <v>--</v>
      </c>
      <c r="P526" s="219" t="str">
        <f t="shared" si="61"/>
        <v>--</v>
      </c>
      <c r="Q526" s="262" t="str">
        <f>IF(ISNUMBER('TRV Table 3'!K526),('TRV Table 3'!K526),"--")</f>
        <v>--</v>
      </c>
      <c r="R526" s="263" t="str">
        <f t="shared" si="62"/>
        <v>--</v>
      </c>
      <c r="S526" s="220" t="str">
        <f>IF(ISBLANK(ToxData!AY526),"",ToxData!AY526)</f>
        <v/>
      </c>
      <c r="T526" s="220" t="str">
        <f>IF(ISBLANK(ToxData!AZ526),"",ToxData!AZ526)</f>
        <v/>
      </c>
      <c r="U526" s="223" t="str">
        <f>IF(ToxData!BQ526="","N","Y")</f>
        <v>N</v>
      </c>
      <c r="V526" s="223">
        <f>ToxData!BV526</f>
        <v>1</v>
      </c>
      <c r="W526" s="223">
        <f>ToxData!BW526</f>
        <v>1</v>
      </c>
      <c r="X526" s="223">
        <f>ToxData!BX526</f>
        <v>1</v>
      </c>
      <c r="Y526" s="223">
        <f>ToxData!BY526</f>
        <v>1</v>
      </c>
    </row>
    <row r="527" spans="1:25" hidden="1">
      <c r="A527" t="str">
        <f>IF(ISBLANK(ToxData!B527),"",ToxData!B527)</f>
        <v>106-51-4</v>
      </c>
      <c r="B527" s="211" t="str">
        <f>IF(ISBLANK(ToxData!C527),"",ToxData!C527)</f>
        <v>Quinone</v>
      </c>
      <c r="E527" s="218" t="str">
        <f>IF(AND(ISNUMBER(ToxData!$BD527),$U527="N"),ToxData!$BD527/$V527,IF(ISNUMBER(ToxData!$BD527),ToxData!$BD527/ELAFr/$V527,"--"))</f>
        <v>--</v>
      </c>
      <c r="F527" s="209" t="str">
        <f t="shared" si="56"/>
        <v>--</v>
      </c>
      <c r="G527" s="194" t="str">
        <f>IF(ISNUMBER(ToxData!BH527),(ToxData!BH527/$X527),"--")</f>
        <v>--</v>
      </c>
      <c r="H527" s="219" t="str">
        <f t="shared" si="57"/>
        <v>--</v>
      </c>
      <c r="I527" s="209" t="str">
        <f>IF(AND(ISNUMBER(ToxData!$BD527),$U527="N"),ToxData!$BD527*childNRAFc/$W527,IF(ISNUMBER(ToxData!$BD527),ToxData!$BD527*childNRAFc/ELAFnr/$W527,"--"))</f>
        <v>--</v>
      </c>
      <c r="J527" s="209" t="str">
        <f t="shared" si="58"/>
        <v>--</v>
      </c>
      <c r="K527" s="194" t="str">
        <f>IF(ISNUMBER(ToxData!BH527),(ToxData!BH527/$Y527*childNRAFnc),"--")</f>
        <v>--</v>
      </c>
      <c r="L527" s="219" t="str">
        <f t="shared" si="59"/>
        <v>--</v>
      </c>
      <c r="M527" s="209" t="str">
        <f>IF(ISNUMBER(ToxData!$BD527),ToxData!$BD527*workNRAFc/$W527,"--")</f>
        <v>--</v>
      </c>
      <c r="N527" s="209" t="str">
        <f t="shared" si="60"/>
        <v>--</v>
      </c>
      <c r="O527" s="194" t="str">
        <f>IF(ISNUMBER(ToxData!BH527),(ToxData!BH527*workNRAFnc/Y527),"--")</f>
        <v>--</v>
      </c>
      <c r="P527" s="219" t="str">
        <f t="shared" si="61"/>
        <v>--</v>
      </c>
      <c r="Q527" s="262" t="str">
        <f>IF(ISNUMBER('TRV Table 3'!K527),('TRV Table 3'!K527),"--")</f>
        <v>--</v>
      </c>
      <c r="R527" s="263" t="str">
        <f t="shared" si="62"/>
        <v>--</v>
      </c>
      <c r="S527" s="220" t="str">
        <f>IF(ISBLANK(ToxData!AY527),"",ToxData!AY527)</f>
        <v/>
      </c>
      <c r="T527" s="220" t="str">
        <f>IF(ISBLANK(ToxData!AZ527),"",ToxData!AZ527)</f>
        <v/>
      </c>
      <c r="U527" s="223" t="str">
        <f>IF(ToxData!BQ527="","N","Y")</f>
        <v>N</v>
      </c>
      <c r="V527" s="223">
        <f>ToxData!BV527</f>
        <v>1</v>
      </c>
      <c r="W527" s="223">
        <f>ToxData!BW527</f>
        <v>1</v>
      </c>
      <c r="X527" s="223">
        <f>ToxData!BX527</f>
        <v>1</v>
      </c>
      <c r="Y527" s="223">
        <f>ToxData!BY527</f>
        <v>1</v>
      </c>
    </row>
    <row r="528" spans="1:25" hidden="1">
      <c r="A528">
        <f>IF(ISBLANK(ToxData!B528),"",ToxData!B528)</f>
        <v>571</v>
      </c>
      <c r="B528" s="211" t="str">
        <f>IF(ISBLANK(ToxData!C528),"",ToxData!C528)</f>
        <v>Radon and its decay products</v>
      </c>
      <c r="E528" s="218" t="str">
        <f>IF(AND(ISNUMBER(ToxData!$BD528),$U528="N"),ToxData!$BD528/$V528,IF(ISNUMBER(ToxData!$BD528),ToxData!$BD528/ELAFr/$V528,"--"))</f>
        <v>--</v>
      </c>
      <c r="F528" s="209" t="str">
        <f t="shared" si="56"/>
        <v>--</v>
      </c>
      <c r="G528" s="194" t="str">
        <f>IF(ISNUMBER(ToxData!BH528),(ToxData!BH528/$X528),"--")</f>
        <v>--</v>
      </c>
      <c r="H528" s="219" t="str">
        <f t="shared" si="57"/>
        <v>--</v>
      </c>
      <c r="I528" s="209" t="str">
        <f>IF(AND(ISNUMBER(ToxData!$BD528),$U528="N"),ToxData!$BD528*childNRAFc/$W528,IF(ISNUMBER(ToxData!$BD528),ToxData!$BD528*childNRAFc/ELAFnr/$W528,"--"))</f>
        <v>--</v>
      </c>
      <c r="J528" s="209" t="str">
        <f t="shared" si="58"/>
        <v>--</v>
      </c>
      <c r="K528" s="194" t="str">
        <f>IF(ISNUMBER(ToxData!BH528),(ToxData!BH528/$Y528*childNRAFnc),"--")</f>
        <v>--</v>
      </c>
      <c r="L528" s="219" t="str">
        <f t="shared" si="59"/>
        <v>--</v>
      </c>
      <c r="M528" s="209" t="str">
        <f>IF(ISNUMBER(ToxData!$BD528),ToxData!$BD528*workNRAFc/$W528,"--")</f>
        <v>--</v>
      </c>
      <c r="N528" s="209" t="str">
        <f t="shared" si="60"/>
        <v>--</v>
      </c>
      <c r="O528" s="194" t="str">
        <f>IF(ISNUMBER(ToxData!BH528),(ToxData!BH528*workNRAFnc/Y528),"--")</f>
        <v>--</v>
      </c>
      <c r="P528" s="219" t="str">
        <f t="shared" si="61"/>
        <v>--</v>
      </c>
      <c r="Q528" s="262" t="str">
        <f>IF(ISNUMBER('TRV Table 3'!K528),('TRV Table 3'!K528),"--")</f>
        <v>--</v>
      </c>
      <c r="R528" s="263" t="str">
        <f t="shared" si="62"/>
        <v>--</v>
      </c>
      <c r="S528" s="220" t="str">
        <f>IF(ISBLANK(ToxData!AY528),"",ToxData!AY528)</f>
        <v/>
      </c>
      <c r="T528" s="220" t="str">
        <f>IF(ISBLANK(ToxData!AZ528),"",ToxData!AZ528)</f>
        <v/>
      </c>
      <c r="U528" s="223" t="str">
        <f>IF(ToxData!BQ528="","N","Y")</f>
        <v>N</v>
      </c>
      <c r="V528" s="223">
        <f>ToxData!BV528</f>
        <v>1</v>
      </c>
      <c r="W528" s="223">
        <f>ToxData!BW528</f>
        <v>1</v>
      </c>
      <c r="X528" s="223">
        <f>ToxData!BX528</f>
        <v>1</v>
      </c>
      <c r="Y528" s="223">
        <f>ToxData!BY528</f>
        <v>1</v>
      </c>
    </row>
    <row r="529" spans="1:25">
      <c r="A529">
        <f>IF(ISBLANK(ToxData!B529),"",ToxData!B529)</f>
        <v>572</v>
      </c>
      <c r="B529" s="211" t="str">
        <f>IF(ISBLANK(ToxData!C529),"",ToxData!C529)</f>
        <v>Refractory Ceramic Fibers</v>
      </c>
      <c r="C529" s="61" t="s">
        <v>1197</v>
      </c>
      <c r="D529" s="61" t="str">
        <f>IF(ToxData!D529="","--",ToxData!D529)</f>
        <v>HI5</v>
      </c>
      <c r="E529" s="218" t="str">
        <f>IF(AND(ISNUMBER(ToxData!$BD529),$U529="N"),ToxData!$BD529/$V529,IF(ISNUMBER(ToxData!$BD529),ToxData!$BD529/ELAFr/$V529,"--"))</f>
        <v>--</v>
      </c>
      <c r="F529" s="209" t="str">
        <f t="shared" si="56"/>
        <v>--</v>
      </c>
      <c r="G529" s="194">
        <f>IF(ISNUMBER(ToxData!BH529),(ToxData!BH529/$X529),"--")</f>
        <v>0.03</v>
      </c>
      <c r="H529" s="219">
        <f t="shared" si="57"/>
        <v>0.03</v>
      </c>
      <c r="I529" s="209" t="str">
        <f>IF(AND(ISNUMBER(ToxData!$BD529),$U529="N"),ToxData!$BD529*childNRAFc/$W529,IF(ISNUMBER(ToxData!$BD529),ToxData!$BD529*childNRAFc/ELAFnr/$W529,"--"))</f>
        <v>--</v>
      </c>
      <c r="J529" s="209" t="str">
        <f t="shared" si="58"/>
        <v>--</v>
      </c>
      <c r="K529" s="194">
        <f>IF(ISNUMBER(ToxData!BH529),(ToxData!BH529/$Y529*childNRAFnc),"--")</f>
        <v>0.13200000000000001</v>
      </c>
      <c r="L529" s="219">
        <f t="shared" si="59"/>
        <v>0.13</v>
      </c>
      <c r="M529" s="209" t="str">
        <f>IF(ISNUMBER(ToxData!$BD529),ToxData!$BD529*workNRAFc/$W529,"--")</f>
        <v>--</v>
      </c>
      <c r="N529" s="209" t="str">
        <f t="shared" si="60"/>
        <v>--</v>
      </c>
      <c r="O529" s="194">
        <f>IF(ISNUMBER(ToxData!BH529),(ToxData!BH529*workNRAFnc/Y529),"--")</f>
        <v>0.13200000000000001</v>
      </c>
      <c r="P529" s="219">
        <f t="shared" si="61"/>
        <v>0.13</v>
      </c>
      <c r="Q529" s="262" t="str">
        <f>IF(ISNUMBER('TRV Table 3'!K529),('TRV Table 3'!K529),"--")</f>
        <v>--</v>
      </c>
      <c r="R529" s="263" t="str">
        <f t="shared" si="62"/>
        <v>--</v>
      </c>
      <c r="S529" s="220">
        <f>IF(ISBLANK(ToxData!AY529),"",ToxData!AY529)</f>
        <v>1</v>
      </c>
      <c r="T529" s="220">
        <f>IF(ISBLANK(ToxData!AZ529),"",ToxData!AZ529)</f>
        <v>1</v>
      </c>
      <c r="U529" s="223" t="str">
        <f>IF(ToxData!BQ529="","N","Y")</f>
        <v>N</v>
      </c>
      <c r="V529" s="223">
        <f>ToxData!BV529</f>
        <v>1</v>
      </c>
      <c r="W529" s="223">
        <f>ToxData!BW529</f>
        <v>1</v>
      </c>
      <c r="X529" s="223">
        <f>ToxData!BX529</f>
        <v>1</v>
      </c>
      <c r="Y529" s="223">
        <f>ToxData!BY529</f>
        <v>1</v>
      </c>
    </row>
    <row r="530" spans="1:25" hidden="1">
      <c r="A530" t="str">
        <f>IF(ISBLANK(ToxData!B530),"",ToxData!B530)</f>
        <v>50-55-5</v>
      </c>
      <c r="B530" s="211" t="str">
        <f>IF(ISBLANK(ToxData!C530),"",ToxData!C530)</f>
        <v xml:space="preserve">Reserpine </v>
      </c>
      <c r="E530" s="218" t="str">
        <f>IF(AND(ISNUMBER(ToxData!$BD530),$U530="N"),ToxData!$BD530/$V530,IF(ISNUMBER(ToxData!$BD530),ToxData!$BD530/ELAFr/$V530,"--"))</f>
        <v>--</v>
      </c>
      <c r="F530" s="209" t="str">
        <f t="shared" si="56"/>
        <v>--</v>
      </c>
      <c r="G530" s="194" t="str">
        <f>IF(ISNUMBER(ToxData!BH530),(ToxData!BH530/$X530),"--")</f>
        <v>--</v>
      </c>
      <c r="H530" s="219" t="str">
        <f t="shared" si="57"/>
        <v>--</v>
      </c>
      <c r="I530" s="209" t="str">
        <f>IF(AND(ISNUMBER(ToxData!$BD530),$U530="N"),ToxData!$BD530*childNRAFc/$W530,IF(ISNUMBER(ToxData!$BD530),ToxData!$BD530*childNRAFc/ELAFnr/$W530,"--"))</f>
        <v>--</v>
      </c>
      <c r="J530" s="209" t="str">
        <f t="shared" si="58"/>
        <v>--</v>
      </c>
      <c r="K530" s="194" t="str">
        <f>IF(ISNUMBER(ToxData!BH530),(ToxData!BH530/$Y530*childNRAFnc),"--")</f>
        <v>--</v>
      </c>
      <c r="L530" s="219" t="str">
        <f t="shared" si="59"/>
        <v>--</v>
      </c>
      <c r="M530" s="209" t="str">
        <f>IF(ISNUMBER(ToxData!$BD530),ToxData!$BD530*workNRAFc/$W530,"--")</f>
        <v>--</v>
      </c>
      <c r="N530" s="209" t="str">
        <f t="shared" si="60"/>
        <v>--</v>
      </c>
      <c r="O530" s="194" t="str">
        <f>IF(ISNUMBER(ToxData!BH530),(ToxData!BH530*workNRAFnc/Y530),"--")</f>
        <v>--</v>
      </c>
      <c r="P530" s="219" t="str">
        <f t="shared" si="61"/>
        <v>--</v>
      </c>
      <c r="Q530" s="262" t="str">
        <f>IF(ISNUMBER('TRV Table 3'!K530),('TRV Table 3'!K530),"--")</f>
        <v>--</v>
      </c>
      <c r="R530" s="263" t="str">
        <f t="shared" si="62"/>
        <v>--</v>
      </c>
      <c r="S530" s="220" t="str">
        <f>IF(ISBLANK(ToxData!AY530),"",ToxData!AY530)</f>
        <v/>
      </c>
      <c r="T530" s="220" t="str">
        <f>IF(ISBLANK(ToxData!AZ530),"",ToxData!AZ530)</f>
        <v/>
      </c>
      <c r="U530" s="223" t="str">
        <f>IF(ToxData!BQ530="","N","Y")</f>
        <v>N</v>
      </c>
      <c r="V530" s="223">
        <f>ToxData!BV530</f>
        <v>1</v>
      </c>
      <c r="W530" s="223">
        <f>ToxData!BW530</f>
        <v>1</v>
      </c>
      <c r="X530" s="223">
        <f>ToxData!BX530</f>
        <v>1</v>
      </c>
      <c r="Y530" s="223">
        <f>ToxData!BY530</f>
        <v>1</v>
      </c>
    </row>
    <row r="531" spans="1:25" hidden="1">
      <c r="A531">
        <f>IF(ISBLANK(ToxData!B531),"",ToxData!B531)</f>
        <v>353</v>
      </c>
      <c r="B531" s="211" t="str">
        <f>IF(ISBLANK(ToxData!C531),"",ToxData!C531)</f>
        <v>Rockwool</v>
      </c>
      <c r="E531" s="218" t="str">
        <f>IF(AND(ISNUMBER(ToxData!$BD531),$U531="N"),ToxData!$BD531/$V531,IF(ISNUMBER(ToxData!$BD531),ToxData!$BD531/ELAFr/$V531,"--"))</f>
        <v>--</v>
      </c>
      <c r="F531" s="209" t="str">
        <f t="shared" si="56"/>
        <v>--</v>
      </c>
      <c r="G531" s="194" t="str">
        <f>IF(ISNUMBER(ToxData!BH531),(ToxData!BH531/$X531),"--")</f>
        <v>--</v>
      </c>
      <c r="H531" s="219" t="str">
        <f t="shared" si="57"/>
        <v>--</v>
      </c>
      <c r="I531" s="209" t="str">
        <f>IF(AND(ISNUMBER(ToxData!$BD531),$U531="N"),ToxData!$BD531*childNRAFc/$W531,IF(ISNUMBER(ToxData!$BD531),ToxData!$BD531*childNRAFc/ELAFnr/$W531,"--"))</f>
        <v>--</v>
      </c>
      <c r="J531" s="209" t="str">
        <f t="shared" si="58"/>
        <v>--</v>
      </c>
      <c r="K531" s="194" t="str">
        <f>IF(ISNUMBER(ToxData!BH531),(ToxData!BH531/$Y531*childNRAFnc),"--")</f>
        <v>--</v>
      </c>
      <c r="L531" s="219" t="str">
        <f t="shared" si="59"/>
        <v>--</v>
      </c>
      <c r="M531" s="209" t="str">
        <f>IF(ISNUMBER(ToxData!$BD531),ToxData!$BD531*workNRAFc/$W531,"--")</f>
        <v>--</v>
      </c>
      <c r="N531" s="209" t="str">
        <f t="shared" si="60"/>
        <v>--</v>
      </c>
      <c r="O531" s="194" t="str">
        <f>IF(ISNUMBER(ToxData!BH531),(ToxData!BH531*workNRAFnc/Y531),"--")</f>
        <v>--</v>
      </c>
      <c r="P531" s="219" t="str">
        <f t="shared" si="61"/>
        <v>--</v>
      </c>
      <c r="Q531" s="262" t="str">
        <f>IF(ISNUMBER('TRV Table 3'!K531),('TRV Table 3'!K531),"--")</f>
        <v>--</v>
      </c>
      <c r="R531" s="263" t="str">
        <f t="shared" si="62"/>
        <v>--</v>
      </c>
      <c r="S531" s="220" t="str">
        <f>IF(ISBLANK(ToxData!AY531),"",ToxData!AY531)</f>
        <v/>
      </c>
      <c r="T531" s="220" t="str">
        <f>IF(ISBLANK(ToxData!AZ531),"",ToxData!AZ531)</f>
        <v/>
      </c>
      <c r="U531" s="223" t="str">
        <f>IF(ToxData!BQ531="","N","Y")</f>
        <v>N</v>
      </c>
      <c r="V531" s="223">
        <f>ToxData!BV531</f>
        <v>1</v>
      </c>
      <c r="W531" s="223">
        <f>ToxData!BW531</f>
        <v>1</v>
      </c>
      <c r="X531" s="223">
        <f>ToxData!BX531</f>
        <v>1</v>
      </c>
      <c r="Y531" s="223">
        <f>ToxData!BY531</f>
        <v>1</v>
      </c>
    </row>
    <row r="532" spans="1:25" hidden="1">
      <c r="A532" t="str">
        <f>IF(ISBLANK(ToxData!B532),"",ToxData!B532)</f>
        <v>94-59-7</v>
      </c>
      <c r="B532" s="211" t="str">
        <f>IF(ISBLANK(ToxData!C532),"",ToxData!C532)</f>
        <v>Safrole</v>
      </c>
      <c r="E532" s="218" t="str">
        <f>IF(AND(ISNUMBER(ToxData!$BD532),$U532="N"),ToxData!$BD532/$V532,IF(ISNUMBER(ToxData!$BD532),ToxData!$BD532/ELAFr/$V532,"--"))</f>
        <v>--</v>
      </c>
      <c r="F532" s="209" t="str">
        <f t="shared" si="56"/>
        <v>--</v>
      </c>
      <c r="G532" s="194" t="str">
        <f>IF(ISNUMBER(ToxData!BH532),(ToxData!BH532/$X532),"--")</f>
        <v>--</v>
      </c>
      <c r="H532" s="219" t="str">
        <f t="shared" si="57"/>
        <v>--</v>
      </c>
      <c r="I532" s="209" t="str">
        <f>IF(AND(ISNUMBER(ToxData!$BD532),$U532="N"),ToxData!$BD532*childNRAFc/$W532,IF(ISNUMBER(ToxData!$BD532),ToxData!$BD532*childNRAFc/ELAFnr/$W532,"--"))</f>
        <v>--</v>
      </c>
      <c r="J532" s="209" t="str">
        <f t="shared" si="58"/>
        <v>--</v>
      </c>
      <c r="K532" s="194" t="str">
        <f>IF(ISNUMBER(ToxData!BH532),(ToxData!BH532/$Y532*childNRAFnc),"--")</f>
        <v>--</v>
      </c>
      <c r="L532" s="219" t="str">
        <f t="shared" si="59"/>
        <v>--</v>
      </c>
      <c r="M532" s="209" t="str">
        <f>IF(ISNUMBER(ToxData!$BD532),ToxData!$BD532*workNRAFc/$W532,"--")</f>
        <v>--</v>
      </c>
      <c r="N532" s="209" t="str">
        <f t="shared" si="60"/>
        <v>--</v>
      </c>
      <c r="O532" s="194" t="str">
        <f>IF(ISNUMBER(ToxData!BH532),(ToxData!BH532*workNRAFnc/Y532),"--")</f>
        <v>--</v>
      </c>
      <c r="P532" s="219" t="str">
        <f t="shared" si="61"/>
        <v>--</v>
      </c>
      <c r="Q532" s="262" t="str">
        <f>IF(ISNUMBER('TRV Table 3'!K532),('TRV Table 3'!K532),"--")</f>
        <v>--</v>
      </c>
      <c r="R532" s="263" t="str">
        <f t="shared" si="62"/>
        <v>--</v>
      </c>
      <c r="S532" s="220" t="str">
        <f>IF(ISBLANK(ToxData!AY532),"",ToxData!AY532)</f>
        <v/>
      </c>
      <c r="T532" s="220" t="str">
        <f>IF(ISBLANK(ToxData!AZ532),"",ToxData!AZ532)</f>
        <v/>
      </c>
      <c r="U532" s="223" t="str">
        <f>IF(ToxData!BQ532="","N","Y")</f>
        <v>N</v>
      </c>
      <c r="V532" s="223">
        <f>ToxData!BV532</f>
        <v>1</v>
      </c>
      <c r="W532" s="223">
        <f>ToxData!BW532</f>
        <v>1</v>
      </c>
      <c r="X532" s="223">
        <f>ToxData!BX532</f>
        <v>1</v>
      </c>
      <c r="Y532" s="223">
        <f>ToxData!BY532</f>
        <v>1</v>
      </c>
    </row>
    <row r="533" spans="1:25">
      <c r="A533" t="str">
        <f>IF(ISBLANK(ToxData!B533),"",ToxData!B533)</f>
        <v>7783-07-5</v>
      </c>
      <c r="B533" s="211" t="str">
        <f>IF(ISBLANK(ToxData!C533),"",ToxData!C533)</f>
        <v>Selenide, hydrogen</v>
      </c>
      <c r="D533" s="61" t="str">
        <f>IF(ToxData!D533="","--",ToxData!D533)</f>
        <v>HI3</v>
      </c>
      <c r="E533" s="218" t="str">
        <f>IF(AND(ISNUMBER(ToxData!$BD533),$U533="N"),ToxData!$BD533/$V533,IF(ISNUMBER(ToxData!$BD533),ToxData!$BD533/ELAFr/$V533,"--"))</f>
        <v>--</v>
      </c>
      <c r="F533" s="209" t="str">
        <f t="shared" si="56"/>
        <v>--</v>
      </c>
      <c r="G533" s="194" t="str">
        <f>IF(ISNUMBER(ToxData!BH533),(ToxData!BH533/$X533),"--")</f>
        <v>--</v>
      </c>
      <c r="H533" s="219" t="str">
        <f t="shared" si="57"/>
        <v>--</v>
      </c>
      <c r="I533" s="209" t="str">
        <f>IF(AND(ISNUMBER(ToxData!$BD533),$U533="N"),ToxData!$BD533*childNRAFc/$W533,IF(ISNUMBER(ToxData!$BD533),ToxData!$BD533*childNRAFc/ELAFnr/$W533,"--"))</f>
        <v>--</v>
      </c>
      <c r="J533" s="209" t="str">
        <f t="shared" si="58"/>
        <v>--</v>
      </c>
      <c r="K533" s="194" t="str">
        <f>IF(ISNUMBER(ToxData!BH533),(ToxData!BH533/$Y533*childNRAFnc),"--")</f>
        <v>--</v>
      </c>
      <c r="L533" s="219" t="str">
        <f t="shared" si="59"/>
        <v>--</v>
      </c>
      <c r="M533" s="209" t="str">
        <f>IF(ISNUMBER(ToxData!$BD533),ToxData!$BD533*workNRAFc/$W533,"--")</f>
        <v>--</v>
      </c>
      <c r="N533" s="209" t="str">
        <f t="shared" si="60"/>
        <v>--</v>
      </c>
      <c r="O533" s="194" t="str">
        <f>IF(ISNUMBER(ToxData!BH533),(ToxData!BH533*workNRAFnc/Y533),"--")</f>
        <v>--</v>
      </c>
      <c r="P533" s="219" t="str">
        <f t="shared" si="61"/>
        <v>--</v>
      </c>
      <c r="Q533" s="262">
        <f>IF(ISNUMBER('TRV Table 3'!K533),('TRV Table 3'!K533),"--")</f>
        <v>5</v>
      </c>
      <c r="R533" s="263">
        <f t="shared" si="62"/>
        <v>5</v>
      </c>
      <c r="S533" s="220">
        <f>IF(ISBLANK(ToxData!AY533),"",ToxData!AY533)</f>
        <v>1</v>
      </c>
      <c r="T533" s="220">
        <f>IF(ISBLANK(ToxData!AZ533),"",ToxData!AZ533)</f>
        <v>1</v>
      </c>
      <c r="U533" s="223" t="str">
        <f>IF(ToxData!BQ533="","N","Y")</f>
        <v>N</v>
      </c>
      <c r="V533" s="223">
        <f>ToxData!BV533</f>
        <v>1</v>
      </c>
      <c r="W533" s="223">
        <f>ToxData!BW533</f>
        <v>1</v>
      </c>
      <c r="X533" s="223">
        <f>ToxData!BX533</f>
        <v>1</v>
      </c>
      <c r="Y533" s="223">
        <f>ToxData!BY533</f>
        <v>1</v>
      </c>
    </row>
    <row r="534" spans="1:25">
      <c r="A534" t="str">
        <f>IF(ISBLANK(ToxData!B534),"",ToxData!B534)</f>
        <v>7782-49-2</v>
      </c>
      <c r="B534" s="211" t="str">
        <f>IF(ISBLANK(ToxData!C534),"",ToxData!C534)</f>
        <v>Selenium and compounds</v>
      </c>
      <c r="C534" s="61" t="s">
        <v>1319</v>
      </c>
      <c r="D534" s="61" t="str">
        <f>IF(ToxData!D534="","--",ToxData!D534)</f>
        <v>HI3</v>
      </c>
      <c r="E534" s="218" t="str">
        <f>IF(AND(ISNUMBER(ToxData!$BD534),$U534="N"),ToxData!$BD534/$V534,IF(ISNUMBER(ToxData!$BD534),ToxData!$BD534/ELAFr/$V534,"--"))</f>
        <v>--</v>
      </c>
      <c r="F534" s="209" t="str">
        <f t="shared" si="56"/>
        <v>--</v>
      </c>
      <c r="G534" s="194" t="str">
        <f>IF(ISNUMBER(ToxData!BH534),(ToxData!BH534/$X534),"--")</f>
        <v>--</v>
      </c>
      <c r="H534" s="219" t="str">
        <f t="shared" si="57"/>
        <v>--</v>
      </c>
      <c r="I534" s="209" t="str">
        <f>IF(AND(ISNUMBER(ToxData!$BD534),$U534="N"),ToxData!$BD534*childNRAFc/$W534,IF(ISNUMBER(ToxData!$BD534),ToxData!$BD534*childNRAFc/ELAFnr/$W534,"--"))</f>
        <v>--</v>
      </c>
      <c r="J534" s="209" t="str">
        <f t="shared" si="58"/>
        <v>--</v>
      </c>
      <c r="K534" s="194" t="str">
        <f>IF(ISNUMBER(ToxData!BH534),(ToxData!BH534/$Y534*childNRAFnc),"--")</f>
        <v>--</v>
      </c>
      <c r="L534" s="219" t="str">
        <f t="shared" si="59"/>
        <v>--</v>
      </c>
      <c r="M534" s="209" t="str">
        <f>IF(ISNUMBER(ToxData!$BD534),ToxData!$BD534*workNRAFc/$W534,"--")</f>
        <v>--</v>
      </c>
      <c r="N534" s="209" t="str">
        <f t="shared" si="60"/>
        <v>--</v>
      </c>
      <c r="O534" s="194" t="str">
        <f>IF(ISNUMBER(ToxData!BH534),(ToxData!BH534*workNRAFnc/Y534),"--")</f>
        <v>--</v>
      </c>
      <c r="P534" s="219" t="str">
        <f t="shared" si="61"/>
        <v>--</v>
      </c>
      <c r="Q534" s="262">
        <f>IF(ISNUMBER('TRV Table 3'!K534),('TRV Table 3'!K534),"--")</f>
        <v>2</v>
      </c>
      <c r="R534" s="263">
        <f t="shared" si="62"/>
        <v>2</v>
      </c>
      <c r="S534" s="220">
        <f>IF(ISBLANK(ToxData!AY534),"",ToxData!AY534)</f>
        <v>1</v>
      </c>
      <c r="T534" s="220">
        <f>IF(ISBLANK(ToxData!AZ534),"",ToxData!AZ534)</f>
        <v>1</v>
      </c>
      <c r="U534" s="223" t="str">
        <f>IF(ToxData!BQ534="","N","Y")</f>
        <v>N</v>
      </c>
      <c r="V534" s="223">
        <f>ToxData!BV534</f>
        <v>1</v>
      </c>
      <c r="W534" s="223">
        <f>ToxData!BW534</f>
        <v>1</v>
      </c>
      <c r="X534" s="223">
        <f>ToxData!BX534</f>
        <v>200</v>
      </c>
      <c r="Y534" s="223">
        <f>ToxData!BY534</f>
        <v>24</v>
      </c>
    </row>
    <row r="535" spans="1:25" hidden="1">
      <c r="A535" t="str">
        <f>IF(ISBLANK(ToxData!B535),"",ToxData!B535)</f>
        <v>7446-34-6</v>
      </c>
      <c r="B535" s="211" t="str">
        <f>IF(ISBLANK(ToxData!C535),"",ToxData!C535)</f>
        <v>Selenium sulfide</v>
      </c>
      <c r="E535" s="218" t="str">
        <f>IF(AND(ISNUMBER(ToxData!$BD535),$U535="N"),ToxData!$BD535/$V535,IF(ISNUMBER(ToxData!$BD535),ToxData!$BD535/ELAFr/$V535,"--"))</f>
        <v>--</v>
      </c>
      <c r="F535" s="209" t="str">
        <f t="shared" si="56"/>
        <v>--</v>
      </c>
      <c r="G535" s="194" t="str">
        <f>IF(ISNUMBER(ToxData!BH535),(ToxData!BH535/$X535),"--")</f>
        <v>--</v>
      </c>
      <c r="H535" s="219" t="str">
        <f t="shared" si="57"/>
        <v>--</v>
      </c>
      <c r="I535" s="209" t="str">
        <f>IF(AND(ISNUMBER(ToxData!$BD535),$U535="N"),ToxData!$BD535*childNRAFc/$W535,IF(ISNUMBER(ToxData!$BD535),ToxData!$BD535*childNRAFc/ELAFnr/$W535,"--"))</f>
        <v>--</v>
      </c>
      <c r="J535" s="209" t="str">
        <f t="shared" si="58"/>
        <v>--</v>
      </c>
      <c r="K535" s="194" t="str">
        <f>IF(ISNUMBER(ToxData!BH535),(ToxData!BH535/$Y535*childNRAFnc),"--")</f>
        <v>--</v>
      </c>
      <c r="L535" s="219" t="str">
        <f t="shared" si="59"/>
        <v>--</v>
      </c>
      <c r="M535" s="209" t="str">
        <f>IF(ISNUMBER(ToxData!$BD535),ToxData!$BD535*workNRAFc/$W535,"--")</f>
        <v>--</v>
      </c>
      <c r="N535" s="209" t="str">
        <f t="shared" si="60"/>
        <v>--</v>
      </c>
      <c r="O535" s="194" t="str">
        <f>IF(ISNUMBER(ToxData!BH535),(ToxData!BH535*workNRAFnc/Y535),"--")</f>
        <v>--</v>
      </c>
      <c r="P535" s="219" t="str">
        <f t="shared" si="61"/>
        <v>--</v>
      </c>
      <c r="Q535" s="262" t="str">
        <f>IF(ISNUMBER('TRV Table 3'!K535),('TRV Table 3'!K535),"--")</f>
        <v>--</v>
      </c>
      <c r="R535" s="263" t="str">
        <f t="shared" si="62"/>
        <v>--</v>
      </c>
      <c r="S535" s="220" t="str">
        <f>IF(ISBLANK(ToxData!AY535),"",ToxData!AY535)</f>
        <v/>
      </c>
      <c r="T535" s="220" t="str">
        <f>IF(ISBLANK(ToxData!AZ535),"",ToxData!AZ535)</f>
        <v/>
      </c>
      <c r="U535" s="223" t="str">
        <f>IF(ToxData!BQ535="","N","Y")</f>
        <v>N</v>
      </c>
      <c r="V535" s="223">
        <f>ToxData!BV535</f>
        <v>1</v>
      </c>
      <c r="W535" s="223">
        <f>ToxData!BW535</f>
        <v>1</v>
      </c>
      <c r="X535" s="223">
        <f>ToxData!BX535</f>
        <v>200</v>
      </c>
      <c r="Y535" s="223">
        <f>ToxData!BY535</f>
        <v>24</v>
      </c>
    </row>
    <row r="536" spans="1:25">
      <c r="A536" t="str">
        <f>IF(ISBLANK(ToxData!B536),"",ToxData!B536)</f>
        <v>7631-86-9</v>
      </c>
      <c r="B536" s="211" t="str">
        <f>IF(ISBLANK(ToxData!C536),"",ToxData!C536)</f>
        <v>Silica, crystalline (respirable)</v>
      </c>
      <c r="D536" s="61" t="str">
        <f>IF(ToxData!D536="","--",ToxData!D536)</f>
        <v>HI5</v>
      </c>
      <c r="E536" s="218" t="str">
        <f>IF(AND(ISNUMBER(ToxData!$BD536),$U536="N"),ToxData!$BD536/$V536,IF(ISNUMBER(ToxData!$BD536),ToxData!$BD536/ELAFr/$V536,"--"))</f>
        <v>--</v>
      </c>
      <c r="F536" s="209" t="str">
        <f t="shared" si="56"/>
        <v>--</v>
      </c>
      <c r="G536" s="194">
        <f>IF(ISNUMBER(ToxData!BH536),(ToxData!BH536/$X536),"--")</f>
        <v>3</v>
      </c>
      <c r="H536" s="219">
        <f t="shared" si="57"/>
        <v>3</v>
      </c>
      <c r="I536" s="209" t="str">
        <f>IF(AND(ISNUMBER(ToxData!$BD536),$U536="N"),ToxData!$BD536*childNRAFc/$W536,IF(ISNUMBER(ToxData!$BD536),ToxData!$BD536*childNRAFc/ELAFnr/$W536,"--"))</f>
        <v>--</v>
      </c>
      <c r="J536" s="209" t="str">
        <f t="shared" si="58"/>
        <v>--</v>
      </c>
      <c r="K536" s="194">
        <f>IF(ISNUMBER(ToxData!BH536),(ToxData!BH536/$Y536*childNRAFnc),"--")</f>
        <v>13.200000000000001</v>
      </c>
      <c r="L536" s="219">
        <f t="shared" si="59"/>
        <v>13</v>
      </c>
      <c r="M536" s="209" t="str">
        <f>IF(ISNUMBER(ToxData!$BD536),ToxData!$BD536*workNRAFc/$W536,"--")</f>
        <v>--</v>
      </c>
      <c r="N536" s="209" t="str">
        <f t="shared" si="60"/>
        <v>--</v>
      </c>
      <c r="O536" s="194">
        <f>IF(ISNUMBER(ToxData!BH536),(ToxData!BH536*workNRAFnc/Y536),"--")</f>
        <v>13.200000000000001</v>
      </c>
      <c r="P536" s="219">
        <f t="shared" si="61"/>
        <v>13</v>
      </c>
      <c r="Q536" s="262" t="str">
        <f>IF(ISNUMBER('TRV Table 3'!K536),('TRV Table 3'!K536),"--")</f>
        <v>--</v>
      </c>
      <c r="R536" s="263" t="str">
        <f t="shared" si="62"/>
        <v>--</v>
      </c>
      <c r="S536" s="220">
        <f>IF(ISBLANK(ToxData!AY536),"",ToxData!AY536)</f>
        <v>1</v>
      </c>
      <c r="T536" s="220">
        <f>IF(ISBLANK(ToxData!AZ536),"",ToxData!AZ536)</f>
        <v>1</v>
      </c>
      <c r="U536" s="223" t="str">
        <f>IF(ToxData!BQ536="","N","Y")</f>
        <v>N</v>
      </c>
      <c r="V536" s="223">
        <f>ToxData!BV536</f>
        <v>1</v>
      </c>
      <c r="W536" s="223">
        <f>ToxData!BW536</f>
        <v>1</v>
      </c>
      <c r="X536" s="223">
        <f>ToxData!BX536</f>
        <v>1</v>
      </c>
      <c r="Y536" s="223">
        <f>ToxData!BY536</f>
        <v>1</v>
      </c>
    </row>
    <row r="537" spans="1:25" hidden="1">
      <c r="A537" t="str">
        <f>IF(ISBLANK(ToxData!B537),"",ToxData!B537)</f>
        <v>7440-22-4</v>
      </c>
      <c r="B537" s="211" t="str">
        <f>IF(ISBLANK(ToxData!C537),"",ToxData!C537)</f>
        <v>Silver and compounds</v>
      </c>
      <c r="E537" s="218" t="str">
        <f>IF(AND(ISNUMBER(ToxData!$BD537),$U537="N"),ToxData!$BD537/$V537,IF(ISNUMBER(ToxData!$BD537),ToxData!$BD537/ELAFr/$V537,"--"))</f>
        <v>--</v>
      </c>
      <c r="F537" s="209" t="str">
        <f t="shared" si="56"/>
        <v>--</v>
      </c>
      <c r="G537" s="194" t="str">
        <f>IF(ISNUMBER(ToxData!BH537),(ToxData!BH537/$X537),"--")</f>
        <v>--</v>
      </c>
      <c r="H537" s="219" t="str">
        <f t="shared" si="57"/>
        <v>--</v>
      </c>
      <c r="I537" s="209" t="str">
        <f>IF(AND(ISNUMBER(ToxData!$BD537),$U537="N"),ToxData!$BD537*childNRAFc/$W537,IF(ISNUMBER(ToxData!$BD537),ToxData!$BD537*childNRAFc/ELAFnr/$W537,"--"))</f>
        <v>--</v>
      </c>
      <c r="J537" s="209" t="str">
        <f t="shared" si="58"/>
        <v>--</v>
      </c>
      <c r="K537" s="194" t="str">
        <f>IF(ISNUMBER(ToxData!BH537),(ToxData!BH537/$Y537*childNRAFnc),"--")</f>
        <v>--</v>
      </c>
      <c r="L537" s="219" t="str">
        <f t="shared" si="59"/>
        <v>--</v>
      </c>
      <c r="M537" s="209" t="str">
        <f>IF(ISNUMBER(ToxData!$BD537),ToxData!$BD537*workNRAFc/$W537,"--")</f>
        <v>--</v>
      </c>
      <c r="N537" s="209" t="str">
        <f t="shared" si="60"/>
        <v>--</v>
      </c>
      <c r="O537" s="194" t="str">
        <f>IF(ISNUMBER(ToxData!BH537),(ToxData!BH537*workNRAFnc/Y537),"--")</f>
        <v>--</v>
      </c>
      <c r="P537" s="219" t="str">
        <f t="shared" si="61"/>
        <v>--</v>
      </c>
      <c r="Q537" s="262" t="str">
        <f>IF(ISNUMBER('TRV Table 3'!K537),('TRV Table 3'!K537),"--")</f>
        <v>--</v>
      </c>
      <c r="R537" s="263" t="str">
        <f t="shared" si="62"/>
        <v>--</v>
      </c>
      <c r="S537" s="220" t="str">
        <f>IF(ISBLANK(ToxData!AY537),"",ToxData!AY537)</f>
        <v/>
      </c>
      <c r="T537" s="220" t="str">
        <f>IF(ISBLANK(ToxData!AZ537),"",ToxData!AZ537)</f>
        <v/>
      </c>
      <c r="U537" s="223" t="str">
        <f>IF(ToxData!BQ537="","N","Y")</f>
        <v>N</v>
      </c>
      <c r="V537" s="223">
        <f>ToxData!BV537</f>
        <v>1</v>
      </c>
      <c r="W537" s="223">
        <f>ToxData!BW537</f>
        <v>1</v>
      </c>
      <c r="X537" s="223">
        <f>ToxData!BX537</f>
        <v>1</v>
      </c>
      <c r="Y537" s="223">
        <f>ToxData!BY537</f>
        <v>1</v>
      </c>
    </row>
    <row r="538" spans="1:25" hidden="1">
      <c r="A538">
        <f>IF(ISBLANK(ToxData!B538),"",ToxData!B538)</f>
        <v>354</v>
      </c>
      <c r="B538" s="211" t="str">
        <f>IF(ISBLANK(ToxData!C538),"",ToxData!C538)</f>
        <v>Slagwool</v>
      </c>
      <c r="E538" s="218" t="str">
        <f>IF(AND(ISNUMBER(ToxData!$BD538),$U538="N"),ToxData!$BD538/$V538,IF(ISNUMBER(ToxData!$BD538),ToxData!$BD538/ELAFr/$V538,"--"))</f>
        <v>--</v>
      </c>
      <c r="F538" s="209" t="str">
        <f t="shared" si="56"/>
        <v>--</v>
      </c>
      <c r="G538" s="194" t="str">
        <f>IF(ISNUMBER(ToxData!BH538),(ToxData!BH538/$X538),"--")</f>
        <v>--</v>
      </c>
      <c r="H538" s="219" t="str">
        <f t="shared" si="57"/>
        <v>--</v>
      </c>
      <c r="I538" s="209" t="str">
        <f>IF(AND(ISNUMBER(ToxData!$BD538),$U538="N"),ToxData!$BD538*childNRAFc/$W538,IF(ISNUMBER(ToxData!$BD538),ToxData!$BD538*childNRAFc/ELAFnr/$W538,"--"))</f>
        <v>--</v>
      </c>
      <c r="J538" s="209" t="str">
        <f t="shared" si="58"/>
        <v>--</v>
      </c>
      <c r="K538" s="194" t="str">
        <f>IF(ISNUMBER(ToxData!BH538),(ToxData!BH538/$Y538*childNRAFnc),"--")</f>
        <v>--</v>
      </c>
      <c r="L538" s="219" t="str">
        <f t="shared" si="59"/>
        <v>--</v>
      </c>
      <c r="M538" s="209" t="str">
        <f>IF(ISNUMBER(ToxData!$BD538),ToxData!$BD538*workNRAFc/$W538,"--")</f>
        <v>--</v>
      </c>
      <c r="N538" s="209" t="str">
        <f t="shared" si="60"/>
        <v>--</v>
      </c>
      <c r="O538" s="194" t="str">
        <f>IF(ISNUMBER(ToxData!BH538),(ToxData!BH538*workNRAFnc/Y538),"--")</f>
        <v>--</v>
      </c>
      <c r="P538" s="219" t="str">
        <f t="shared" si="61"/>
        <v>--</v>
      </c>
      <c r="Q538" s="262" t="str">
        <f>IF(ISNUMBER('TRV Table 3'!K538),('TRV Table 3'!K538),"--")</f>
        <v>--</v>
      </c>
      <c r="R538" s="263" t="str">
        <f t="shared" si="62"/>
        <v>--</v>
      </c>
      <c r="S538" s="220" t="str">
        <f>IF(ISBLANK(ToxData!AY538),"",ToxData!AY538)</f>
        <v/>
      </c>
      <c r="T538" s="220" t="str">
        <f>IF(ISBLANK(ToxData!AZ538),"",ToxData!AZ538)</f>
        <v/>
      </c>
      <c r="U538" s="223" t="str">
        <f>IF(ToxData!BQ538="","N","Y")</f>
        <v>N</v>
      </c>
      <c r="V538" s="223">
        <f>ToxData!BV538</f>
        <v>1</v>
      </c>
      <c r="W538" s="223">
        <f>ToxData!BW538</f>
        <v>1</v>
      </c>
      <c r="X538" s="223">
        <f>ToxData!BX538</f>
        <v>1</v>
      </c>
      <c r="Y538" s="223">
        <f>ToxData!BY538</f>
        <v>1</v>
      </c>
    </row>
    <row r="539" spans="1:25">
      <c r="A539" t="str">
        <f>IF(ISBLANK(ToxData!B539),"",ToxData!B539)</f>
        <v>1310-73-2</v>
      </c>
      <c r="B539" s="211" t="str">
        <f>IF(ISBLANK(ToxData!C539),"",ToxData!C539)</f>
        <v>Sodium hydroxide</v>
      </c>
      <c r="D539" s="61" t="str">
        <f>IF(ToxData!D539="","--",ToxData!D539)</f>
        <v>HI3</v>
      </c>
      <c r="E539" s="218" t="str">
        <f>IF(AND(ISNUMBER(ToxData!$BD539),$U539="N"),ToxData!$BD539/$V539,IF(ISNUMBER(ToxData!$BD539),ToxData!$BD539/ELAFr/$V539,"--"))</f>
        <v>--</v>
      </c>
      <c r="F539" s="209" t="str">
        <f t="shared" si="56"/>
        <v>--</v>
      </c>
      <c r="G539" s="194" t="str">
        <f>IF(ISNUMBER(ToxData!BH539),(ToxData!BH539/$X539),"--")</f>
        <v>--</v>
      </c>
      <c r="H539" s="219" t="str">
        <f t="shared" si="57"/>
        <v>--</v>
      </c>
      <c r="I539" s="209" t="str">
        <f>IF(AND(ISNUMBER(ToxData!$BD539),$U539="N"),ToxData!$BD539*childNRAFc/$W539,IF(ISNUMBER(ToxData!$BD539),ToxData!$BD539*childNRAFc/ELAFnr/$W539,"--"))</f>
        <v>--</v>
      </c>
      <c r="J539" s="209" t="str">
        <f t="shared" si="58"/>
        <v>--</v>
      </c>
      <c r="K539" s="194" t="str">
        <f>IF(ISNUMBER(ToxData!BH539),(ToxData!BH539/$Y539*childNRAFnc),"--")</f>
        <v>--</v>
      </c>
      <c r="L539" s="219" t="str">
        <f t="shared" si="59"/>
        <v>--</v>
      </c>
      <c r="M539" s="209" t="str">
        <f>IF(ISNUMBER(ToxData!$BD539),ToxData!$BD539*workNRAFc/$W539,"--")</f>
        <v>--</v>
      </c>
      <c r="N539" s="209" t="str">
        <f t="shared" si="60"/>
        <v>--</v>
      </c>
      <c r="O539" s="194" t="str">
        <f>IF(ISNUMBER(ToxData!BH539),(ToxData!BH539*workNRAFnc/Y539),"--")</f>
        <v>--</v>
      </c>
      <c r="P539" s="219" t="str">
        <f t="shared" si="61"/>
        <v>--</v>
      </c>
      <c r="Q539" s="262">
        <f>IF(ISNUMBER('TRV Table 3'!K539),('TRV Table 3'!K539),"--")</f>
        <v>8</v>
      </c>
      <c r="R539" s="263">
        <f t="shared" si="62"/>
        <v>8</v>
      </c>
      <c r="S539" s="220">
        <f>IF(ISBLANK(ToxData!AY539),"",ToxData!AY539)</f>
        <v>1</v>
      </c>
      <c r="T539" s="220">
        <f>IF(ISBLANK(ToxData!AZ539),"",ToxData!AZ539)</f>
        <v>1</v>
      </c>
      <c r="U539" s="223" t="str">
        <f>IF(ToxData!BQ539="","N","Y")</f>
        <v>N</v>
      </c>
      <c r="V539" s="223">
        <f>ToxData!BV539</f>
        <v>1</v>
      </c>
      <c r="W539" s="223">
        <f>ToxData!BW539</f>
        <v>1</v>
      </c>
      <c r="X539" s="223">
        <f>ToxData!BX539</f>
        <v>1</v>
      </c>
      <c r="Y539" s="223">
        <f>ToxData!BY539</f>
        <v>1</v>
      </c>
    </row>
    <row r="540" spans="1:25" hidden="1">
      <c r="A540" t="str">
        <f>IF(ISBLANK(ToxData!B540),"",ToxData!B540)</f>
        <v>10048-13-2</v>
      </c>
      <c r="B540" s="211" t="str">
        <f>IF(ISBLANK(ToxData!C540),"",ToxData!C540)</f>
        <v>Sterigmatocystin</v>
      </c>
      <c r="E540" s="218" t="str">
        <f>IF(AND(ISNUMBER(ToxData!$BD540),$U540="N"),ToxData!$BD540/$V540,IF(ISNUMBER(ToxData!$BD540),ToxData!$BD540/ELAFr/$V540,"--"))</f>
        <v>--</v>
      </c>
      <c r="F540" s="209" t="str">
        <f t="shared" si="56"/>
        <v>--</v>
      </c>
      <c r="G540" s="194" t="str">
        <f>IF(ISNUMBER(ToxData!BH540),(ToxData!BH540/$X540),"--")</f>
        <v>--</v>
      </c>
      <c r="H540" s="219" t="str">
        <f t="shared" si="57"/>
        <v>--</v>
      </c>
      <c r="I540" s="209" t="str">
        <f>IF(AND(ISNUMBER(ToxData!$BD540),$U540="N"),ToxData!$BD540*childNRAFc/$W540,IF(ISNUMBER(ToxData!$BD540),ToxData!$BD540*childNRAFc/ELAFnr/$W540,"--"))</f>
        <v>--</v>
      </c>
      <c r="J540" s="209" t="str">
        <f t="shared" si="58"/>
        <v>--</v>
      </c>
      <c r="K540" s="194" t="str">
        <f>IF(ISNUMBER(ToxData!BH540),(ToxData!BH540/$Y540*childNRAFnc),"--")</f>
        <v>--</v>
      </c>
      <c r="L540" s="219" t="str">
        <f t="shared" si="59"/>
        <v>--</v>
      </c>
      <c r="M540" s="209" t="str">
        <f>IF(ISNUMBER(ToxData!$BD540),ToxData!$BD540*workNRAFc/$W540,"--")</f>
        <v>--</v>
      </c>
      <c r="N540" s="209" t="str">
        <f t="shared" si="60"/>
        <v>--</v>
      </c>
      <c r="O540" s="194" t="str">
        <f>IF(ISNUMBER(ToxData!BH540),(ToxData!BH540*workNRAFnc/Y540),"--")</f>
        <v>--</v>
      </c>
      <c r="P540" s="219" t="str">
        <f t="shared" si="61"/>
        <v>--</v>
      </c>
      <c r="Q540" s="262" t="str">
        <f>IF(ISNUMBER('TRV Table 3'!K540),('TRV Table 3'!K540),"--")</f>
        <v>--</v>
      </c>
      <c r="R540" s="263" t="str">
        <f t="shared" si="62"/>
        <v>--</v>
      </c>
      <c r="S540" s="220" t="str">
        <f>IF(ISBLANK(ToxData!AY540),"",ToxData!AY540)</f>
        <v/>
      </c>
      <c r="T540" s="220" t="str">
        <f>IF(ISBLANK(ToxData!AZ540),"",ToxData!AZ540)</f>
        <v/>
      </c>
      <c r="U540" s="223" t="str">
        <f>IF(ToxData!BQ540="","N","Y")</f>
        <v>N</v>
      </c>
      <c r="V540" s="223">
        <f>ToxData!BV540</f>
        <v>1</v>
      </c>
      <c r="W540" s="223">
        <f>ToxData!BW540</f>
        <v>1</v>
      </c>
      <c r="X540" s="223">
        <f>ToxData!BX540</f>
        <v>1</v>
      </c>
      <c r="Y540" s="223">
        <f>ToxData!BY540</f>
        <v>1</v>
      </c>
    </row>
    <row r="541" spans="1:25" hidden="1">
      <c r="A541" t="str">
        <f>IF(ISBLANK(ToxData!B541),"",ToxData!B541)</f>
        <v>18883-66-4</v>
      </c>
      <c r="B541" s="211" t="str">
        <f>IF(ISBLANK(ToxData!C541),"",ToxData!C541)</f>
        <v>Streptozotocin</v>
      </c>
      <c r="E541" s="218" t="str">
        <f>IF(AND(ISNUMBER(ToxData!$BD541),$U541="N"),ToxData!$BD541/$V541,IF(ISNUMBER(ToxData!$BD541),ToxData!$BD541/ELAFr/$V541,"--"))</f>
        <v>--</v>
      </c>
      <c r="F541" s="209" t="str">
        <f t="shared" si="56"/>
        <v>--</v>
      </c>
      <c r="G541" s="194" t="str">
        <f>IF(ISNUMBER(ToxData!BH541),(ToxData!BH541/$X541),"--")</f>
        <v>--</v>
      </c>
      <c r="H541" s="219" t="str">
        <f t="shared" si="57"/>
        <v>--</v>
      </c>
      <c r="I541" s="209" t="str">
        <f>IF(AND(ISNUMBER(ToxData!$BD541),$U541="N"),ToxData!$BD541*childNRAFc/$W541,IF(ISNUMBER(ToxData!$BD541),ToxData!$BD541*childNRAFc/ELAFnr/$W541,"--"))</f>
        <v>--</v>
      </c>
      <c r="J541" s="209" t="str">
        <f t="shared" si="58"/>
        <v>--</v>
      </c>
      <c r="K541" s="194" t="str">
        <f>IF(ISNUMBER(ToxData!BH541),(ToxData!BH541/$Y541*childNRAFnc),"--")</f>
        <v>--</v>
      </c>
      <c r="L541" s="219" t="str">
        <f t="shared" si="59"/>
        <v>--</v>
      </c>
      <c r="M541" s="209" t="str">
        <f>IF(ISNUMBER(ToxData!$BD541),ToxData!$BD541*workNRAFc/$W541,"--")</f>
        <v>--</v>
      </c>
      <c r="N541" s="209" t="str">
        <f t="shared" si="60"/>
        <v>--</v>
      </c>
      <c r="O541" s="194" t="str">
        <f>IF(ISNUMBER(ToxData!BH541),(ToxData!BH541*workNRAFnc/Y541),"--")</f>
        <v>--</v>
      </c>
      <c r="P541" s="219" t="str">
        <f t="shared" si="61"/>
        <v>--</v>
      </c>
      <c r="Q541" s="262" t="str">
        <f>IF(ISNUMBER('TRV Table 3'!K541),('TRV Table 3'!K541),"--")</f>
        <v>--</v>
      </c>
      <c r="R541" s="263" t="str">
        <f t="shared" si="62"/>
        <v>--</v>
      </c>
      <c r="S541" s="220" t="str">
        <f>IF(ISBLANK(ToxData!AY541),"",ToxData!AY541)</f>
        <v/>
      </c>
      <c r="T541" s="220" t="str">
        <f>IF(ISBLANK(ToxData!AZ541),"",ToxData!AZ541)</f>
        <v/>
      </c>
      <c r="U541" s="223" t="str">
        <f>IF(ToxData!BQ541="","N","Y")</f>
        <v>N</v>
      </c>
      <c r="V541" s="223">
        <f>ToxData!BV541</f>
        <v>1</v>
      </c>
      <c r="W541" s="223">
        <f>ToxData!BW541</f>
        <v>1</v>
      </c>
      <c r="X541" s="223">
        <f>ToxData!BX541</f>
        <v>1</v>
      </c>
      <c r="Y541" s="223">
        <f>ToxData!BY541</f>
        <v>1</v>
      </c>
    </row>
    <row r="542" spans="1:25">
      <c r="A542" t="str">
        <f>IF(ISBLANK(ToxData!B542),"",ToxData!B542)</f>
        <v>100-42-5</v>
      </c>
      <c r="B542" s="211" t="str">
        <f>IF(ISBLANK(ToxData!C542),"",ToxData!C542)</f>
        <v>Styrene</v>
      </c>
      <c r="D542" s="61" t="str">
        <f>IF(ToxData!D542="","--",ToxData!D542)</f>
        <v>HI3</v>
      </c>
      <c r="E542" s="218" t="str">
        <f>IF(AND(ISNUMBER(ToxData!$BD542),$U542="N"),ToxData!$BD542/$V542,IF(ISNUMBER(ToxData!$BD542),ToxData!$BD542/ELAFr/$V542,"--"))</f>
        <v>--</v>
      </c>
      <c r="F542" s="209" t="str">
        <f t="shared" si="56"/>
        <v>--</v>
      </c>
      <c r="G542" s="194">
        <f>IF(ISNUMBER(ToxData!BH542),(ToxData!BH542/$X542),"--")</f>
        <v>1000</v>
      </c>
      <c r="H542" s="219">
        <f t="shared" si="57"/>
        <v>1000</v>
      </c>
      <c r="I542" s="209" t="str">
        <f>IF(AND(ISNUMBER(ToxData!$BD542),$U542="N"),ToxData!$BD542*childNRAFc/$W542,IF(ISNUMBER(ToxData!$BD542),ToxData!$BD542*childNRAFc/ELAFnr/$W542,"--"))</f>
        <v>--</v>
      </c>
      <c r="J542" s="209" t="str">
        <f t="shared" si="58"/>
        <v>--</v>
      </c>
      <c r="K542" s="194">
        <f>IF(ISNUMBER(ToxData!BH542),(ToxData!BH542/$Y542*childNRAFnc),"--")</f>
        <v>4400</v>
      </c>
      <c r="L542" s="219">
        <f t="shared" si="59"/>
        <v>4400</v>
      </c>
      <c r="M542" s="209" t="str">
        <f>IF(ISNUMBER(ToxData!$BD542),ToxData!$BD542*workNRAFc/$W542,"--")</f>
        <v>--</v>
      </c>
      <c r="N542" s="209" t="str">
        <f t="shared" si="60"/>
        <v>--</v>
      </c>
      <c r="O542" s="194">
        <f>IF(ISNUMBER(ToxData!BH542),(ToxData!BH542*workNRAFnc/Y542),"--")</f>
        <v>4400</v>
      </c>
      <c r="P542" s="219">
        <f t="shared" si="61"/>
        <v>4400</v>
      </c>
      <c r="Q542" s="262">
        <f>IF(ISNUMBER('TRV Table 3'!K542),('TRV Table 3'!K542),"--")</f>
        <v>21000</v>
      </c>
      <c r="R542" s="263">
        <f t="shared" si="62"/>
        <v>21000</v>
      </c>
      <c r="S542" s="220">
        <f>IF(ISBLANK(ToxData!AY542),"",ToxData!AY542)</f>
        <v>1</v>
      </c>
      <c r="T542" s="220">
        <f>IF(ISBLANK(ToxData!AZ542),"",ToxData!AZ542)</f>
        <v>1</v>
      </c>
      <c r="U542" s="223" t="str">
        <f>IF(ToxData!BQ542="","N","Y")</f>
        <v>N</v>
      </c>
      <c r="V542" s="223">
        <f>ToxData!BV542</f>
        <v>1</v>
      </c>
      <c r="W542" s="223">
        <f>ToxData!BW542</f>
        <v>1</v>
      </c>
      <c r="X542" s="223">
        <f>ToxData!BX542</f>
        <v>1</v>
      </c>
      <c r="Y542" s="223">
        <f>ToxData!BY542</f>
        <v>1</v>
      </c>
    </row>
    <row r="543" spans="1:25" hidden="1">
      <c r="A543" t="str">
        <f>IF(ISBLANK(ToxData!B543),"",ToxData!B543)</f>
        <v>96-09-3</v>
      </c>
      <c r="B543" s="211" t="str">
        <f>IF(ISBLANK(ToxData!C543),"",ToxData!C543)</f>
        <v>Styrene oxide</v>
      </c>
      <c r="E543" s="218" t="str">
        <f>IF(AND(ISNUMBER(ToxData!$BD543),$U543="N"),ToxData!$BD543/$V543,IF(ISNUMBER(ToxData!$BD543),ToxData!$BD543/ELAFr/$V543,"--"))</f>
        <v>--</v>
      </c>
      <c r="F543" s="209" t="str">
        <f t="shared" si="56"/>
        <v>--</v>
      </c>
      <c r="G543" s="194" t="str">
        <f>IF(ISNUMBER(ToxData!BH543),(ToxData!BH543/$X543),"--")</f>
        <v>--</v>
      </c>
      <c r="H543" s="219" t="str">
        <f t="shared" si="57"/>
        <v>--</v>
      </c>
      <c r="I543" s="209" t="str">
        <f>IF(AND(ISNUMBER(ToxData!$BD543),$U543="N"),ToxData!$BD543*childNRAFc/$W543,IF(ISNUMBER(ToxData!$BD543),ToxData!$BD543*childNRAFc/ELAFnr/$W543,"--"))</f>
        <v>--</v>
      </c>
      <c r="J543" s="209" t="str">
        <f t="shared" si="58"/>
        <v>--</v>
      </c>
      <c r="K543" s="194" t="str">
        <f>IF(ISNUMBER(ToxData!BH543),(ToxData!BH543/$Y543*childNRAFnc),"--")</f>
        <v>--</v>
      </c>
      <c r="L543" s="219" t="str">
        <f t="shared" si="59"/>
        <v>--</v>
      </c>
      <c r="M543" s="209" t="str">
        <f>IF(ISNUMBER(ToxData!$BD543),ToxData!$BD543*workNRAFc/$W543,"--")</f>
        <v>--</v>
      </c>
      <c r="N543" s="209" t="str">
        <f t="shared" si="60"/>
        <v>--</v>
      </c>
      <c r="O543" s="194" t="str">
        <f>IF(ISNUMBER(ToxData!BH543),(ToxData!BH543*workNRAFnc/Y543),"--")</f>
        <v>--</v>
      </c>
      <c r="P543" s="219" t="str">
        <f t="shared" si="61"/>
        <v>--</v>
      </c>
      <c r="Q543" s="262" t="str">
        <f>IF(ISNUMBER('TRV Table 3'!K543),('TRV Table 3'!K543),"--")</f>
        <v>--</v>
      </c>
      <c r="R543" s="263" t="str">
        <f t="shared" si="62"/>
        <v>--</v>
      </c>
      <c r="S543" s="220" t="str">
        <f>IF(ISBLANK(ToxData!AY543),"",ToxData!AY543)</f>
        <v/>
      </c>
      <c r="T543" s="220" t="str">
        <f>IF(ISBLANK(ToxData!AZ543),"",ToxData!AZ543)</f>
        <v/>
      </c>
      <c r="U543" s="223" t="str">
        <f>IF(ToxData!BQ543="","N","Y")</f>
        <v>N</v>
      </c>
      <c r="V543" s="223">
        <f>ToxData!BV543</f>
        <v>1</v>
      </c>
      <c r="W543" s="223">
        <f>ToxData!BW543</f>
        <v>1</v>
      </c>
      <c r="X543" s="223">
        <f>ToxData!BX543</f>
        <v>1</v>
      </c>
      <c r="Y543" s="223">
        <f>ToxData!BY543</f>
        <v>1</v>
      </c>
    </row>
    <row r="544" spans="1:25" hidden="1">
      <c r="A544" t="str">
        <f>IF(ISBLANK(ToxData!B544),"",ToxData!B544)</f>
        <v>95-06-7</v>
      </c>
      <c r="B544" s="211" t="str">
        <f>IF(ISBLANK(ToxData!C544),"",ToxData!C544)</f>
        <v>Sulfallate</v>
      </c>
      <c r="E544" s="218" t="str">
        <f>IF(AND(ISNUMBER(ToxData!$BD544),$U544="N"),ToxData!$BD544/$V544,IF(ISNUMBER(ToxData!$BD544),ToxData!$BD544/ELAFr/$V544,"--"))</f>
        <v>--</v>
      </c>
      <c r="F544" s="209" t="str">
        <f t="shared" si="56"/>
        <v>--</v>
      </c>
      <c r="G544" s="194" t="str">
        <f>IF(ISNUMBER(ToxData!BH544),(ToxData!BH544/$X544),"--")</f>
        <v>--</v>
      </c>
      <c r="H544" s="219" t="str">
        <f t="shared" si="57"/>
        <v>--</v>
      </c>
      <c r="I544" s="209" t="str">
        <f>IF(AND(ISNUMBER(ToxData!$BD544),$U544="N"),ToxData!$BD544*childNRAFc/$W544,IF(ISNUMBER(ToxData!$BD544),ToxData!$BD544*childNRAFc/ELAFnr/$W544,"--"))</f>
        <v>--</v>
      </c>
      <c r="J544" s="209" t="str">
        <f t="shared" si="58"/>
        <v>--</v>
      </c>
      <c r="K544" s="194" t="str">
        <f>IF(ISNUMBER(ToxData!BH544),(ToxData!BH544/$Y544*childNRAFnc),"--")</f>
        <v>--</v>
      </c>
      <c r="L544" s="219" t="str">
        <f t="shared" si="59"/>
        <v>--</v>
      </c>
      <c r="M544" s="209" t="str">
        <f>IF(ISNUMBER(ToxData!$BD544),ToxData!$BD544*workNRAFc/$W544,"--")</f>
        <v>--</v>
      </c>
      <c r="N544" s="209" t="str">
        <f t="shared" si="60"/>
        <v>--</v>
      </c>
      <c r="O544" s="194" t="str">
        <f>IF(ISNUMBER(ToxData!BH544),(ToxData!BH544*workNRAFnc/Y544),"--")</f>
        <v>--</v>
      </c>
      <c r="P544" s="219" t="str">
        <f t="shared" si="61"/>
        <v>--</v>
      </c>
      <c r="Q544" s="262" t="str">
        <f>IF(ISNUMBER('TRV Table 3'!K544),('TRV Table 3'!K544),"--")</f>
        <v>--</v>
      </c>
      <c r="R544" s="263" t="str">
        <f t="shared" si="62"/>
        <v>--</v>
      </c>
      <c r="S544" s="220" t="str">
        <f>IF(ISBLANK(ToxData!AY544),"",ToxData!AY544)</f>
        <v/>
      </c>
      <c r="T544" s="220" t="str">
        <f>IF(ISBLANK(ToxData!AZ544),"",ToxData!AZ544)</f>
        <v/>
      </c>
      <c r="U544" s="223" t="str">
        <f>IF(ToxData!BQ544="","N","Y")</f>
        <v>N</v>
      </c>
      <c r="V544" s="223">
        <f>ToxData!BV544</f>
        <v>1</v>
      </c>
      <c r="W544" s="223">
        <f>ToxData!BW544</f>
        <v>1</v>
      </c>
      <c r="X544" s="223">
        <f>ToxData!BX544</f>
        <v>1</v>
      </c>
      <c r="Y544" s="223">
        <f>ToxData!BY544</f>
        <v>1</v>
      </c>
    </row>
    <row r="545" spans="1:25">
      <c r="A545" t="str">
        <f>IF(ISBLANK(ToxData!B545),"",ToxData!B545)</f>
        <v>7664-93-9</v>
      </c>
      <c r="B545" s="211" t="str">
        <f>IF(ISBLANK(ToxData!C545),"",ToxData!C545)</f>
        <v>Sulfuric acid</v>
      </c>
      <c r="D545" s="61" t="str">
        <f>IF(ToxData!D545="","--",ToxData!D545)</f>
        <v>HI5</v>
      </c>
      <c r="E545" s="218" t="str">
        <f>IF(AND(ISNUMBER(ToxData!$BD545),$U545="N"),ToxData!$BD545/$V545,IF(ISNUMBER(ToxData!$BD545),ToxData!$BD545/ELAFr/$V545,"--"))</f>
        <v>--</v>
      </c>
      <c r="F545" s="209" t="str">
        <f t="shared" si="56"/>
        <v>--</v>
      </c>
      <c r="G545" s="194">
        <f>IF(ISNUMBER(ToxData!BH545),(ToxData!BH545/$X545),"--")</f>
        <v>1</v>
      </c>
      <c r="H545" s="219">
        <f t="shared" si="57"/>
        <v>1</v>
      </c>
      <c r="I545" s="209" t="str">
        <f>IF(AND(ISNUMBER(ToxData!$BD545),$U545="N"),ToxData!$BD545*childNRAFc/$W545,IF(ISNUMBER(ToxData!$BD545),ToxData!$BD545*childNRAFc/ELAFnr/$W545,"--"))</f>
        <v>--</v>
      </c>
      <c r="J545" s="209" t="str">
        <f t="shared" si="58"/>
        <v>--</v>
      </c>
      <c r="K545" s="194">
        <f>IF(ISNUMBER(ToxData!BH545),(ToxData!BH545/$Y545*childNRAFnc),"--")</f>
        <v>4.4000000000000004</v>
      </c>
      <c r="L545" s="219">
        <f t="shared" si="59"/>
        <v>4.4000000000000004</v>
      </c>
      <c r="M545" s="209" t="str">
        <f>IF(ISNUMBER(ToxData!$BD545),ToxData!$BD545*workNRAFc/$W545,"--")</f>
        <v>--</v>
      </c>
      <c r="N545" s="209" t="str">
        <f t="shared" si="60"/>
        <v>--</v>
      </c>
      <c r="O545" s="194">
        <f>IF(ISNUMBER(ToxData!BH545),(ToxData!BH545*workNRAFnc/Y545),"--")</f>
        <v>4.4000000000000004</v>
      </c>
      <c r="P545" s="219">
        <f t="shared" si="61"/>
        <v>4.4000000000000004</v>
      </c>
      <c r="Q545" s="262">
        <f>IF(ISNUMBER('TRV Table 3'!K545),('TRV Table 3'!K545),"--")</f>
        <v>120</v>
      </c>
      <c r="R545" s="263">
        <f t="shared" si="62"/>
        <v>120</v>
      </c>
      <c r="S545" s="220">
        <f>IF(ISBLANK(ToxData!AY545),"",ToxData!AY545)</f>
        <v>1</v>
      </c>
      <c r="T545" s="220">
        <f>IF(ISBLANK(ToxData!AZ545),"",ToxData!AZ545)</f>
        <v>1</v>
      </c>
      <c r="U545" s="223" t="str">
        <f>IF(ToxData!BQ545="","N","Y")</f>
        <v>N</v>
      </c>
      <c r="V545" s="223">
        <f>ToxData!BV545</f>
        <v>1</v>
      </c>
      <c r="W545" s="223">
        <f>ToxData!BW545</f>
        <v>1</v>
      </c>
      <c r="X545" s="223">
        <f>ToxData!BX545</f>
        <v>1</v>
      </c>
      <c r="Y545" s="223">
        <f>ToxData!BY545</f>
        <v>1</v>
      </c>
    </row>
    <row r="546" spans="1:25">
      <c r="A546" t="str">
        <f>IF(ISBLANK(ToxData!B546),"",ToxData!B546)</f>
        <v>505-60-2</v>
      </c>
      <c r="B546" s="211" t="str">
        <f>IF(ISBLANK(ToxData!C546),"",ToxData!C546)</f>
        <v>Sulfur Mustard</v>
      </c>
      <c r="D546" s="61" t="str">
        <f>IF(ToxData!D546="","--",ToxData!D546)</f>
        <v>HI3</v>
      </c>
      <c r="E546" s="218" t="str">
        <f>IF(AND(ISNUMBER(ToxData!$BD546),$U546="N"),ToxData!$BD546/$V546,IF(ISNUMBER(ToxData!$BD546),ToxData!$BD546/ELAFr/$V546,"--"))</f>
        <v>--</v>
      </c>
      <c r="F546" s="209" t="str">
        <f t="shared" si="56"/>
        <v>--</v>
      </c>
      <c r="G546" s="194" t="str">
        <f>IF(ISNUMBER(ToxData!BH546),(ToxData!BH546/$X546),"--")</f>
        <v>--</v>
      </c>
      <c r="H546" s="219" t="str">
        <f t="shared" si="57"/>
        <v>--</v>
      </c>
      <c r="I546" s="209" t="str">
        <f>IF(AND(ISNUMBER(ToxData!$BD546),$U546="N"),ToxData!$BD546*childNRAFc/$W546,IF(ISNUMBER(ToxData!$BD546),ToxData!$BD546*childNRAFc/ELAFnr/$W546,"--"))</f>
        <v>--</v>
      </c>
      <c r="J546" s="209" t="str">
        <f t="shared" si="58"/>
        <v>--</v>
      </c>
      <c r="K546" s="194" t="str">
        <f>IF(ISNUMBER(ToxData!BH546),(ToxData!BH546/$Y546*childNRAFnc),"--")</f>
        <v>--</v>
      </c>
      <c r="L546" s="219" t="str">
        <f t="shared" si="59"/>
        <v>--</v>
      </c>
      <c r="M546" s="209" t="str">
        <f>IF(ISNUMBER(ToxData!$BD546),ToxData!$BD546*workNRAFc/$W546,"--")</f>
        <v>--</v>
      </c>
      <c r="N546" s="209" t="str">
        <f t="shared" si="60"/>
        <v>--</v>
      </c>
      <c r="O546" s="194" t="str">
        <f>IF(ISNUMBER(ToxData!BH546),(ToxData!BH546*workNRAFnc/Y546),"--")</f>
        <v>--</v>
      </c>
      <c r="P546" s="219" t="str">
        <f t="shared" si="61"/>
        <v>--</v>
      </c>
      <c r="Q546" s="262">
        <f>IF(ISNUMBER('TRV Table 3'!K546),('TRV Table 3'!K546),"--")</f>
        <v>0.7</v>
      </c>
      <c r="R546" s="263">
        <f t="shared" si="62"/>
        <v>0.7</v>
      </c>
      <c r="S546" s="220">
        <f>IF(ISBLANK(ToxData!AY546),"",ToxData!AY546)</f>
        <v>1</v>
      </c>
      <c r="T546" s="220">
        <f>IF(ISBLANK(ToxData!AZ546),"",ToxData!AZ546)</f>
        <v>1</v>
      </c>
      <c r="U546" s="223" t="str">
        <f>IF(ToxData!BQ546="","N","Y")</f>
        <v>N</v>
      </c>
      <c r="V546" s="223">
        <f>ToxData!BV546</f>
        <v>1</v>
      </c>
      <c r="W546" s="223">
        <f>ToxData!BW546</f>
        <v>1</v>
      </c>
      <c r="X546" s="223">
        <f>ToxData!BX546</f>
        <v>1</v>
      </c>
      <c r="Y546" s="223">
        <f>ToxData!BY546</f>
        <v>1</v>
      </c>
    </row>
    <row r="547" spans="1:25">
      <c r="A547" t="str">
        <f>IF(ISBLANK(ToxData!B547),"",ToxData!B547)</f>
        <v>7446-11-9</v>
      </c>
      <c r="B547" s="211" t="str">
        <f>IF(ISBLANK(ToxData!C547),"",ToxData!C547)</f>
        <v>Sulfur trioxide</v>
      </c>
      <c r="D547" s="61" t="str">
        <f>IF(ToxData!D547="","--",ToxData!D547)</f>
        <v>HI5</v>
      </c>
      <c r="E547" s="218" t="str">
        <f>IF(AND(ISNUMBER(ToxData!$BD547),$U547="N"),ToxData!$BD547/$V547,IF(ISNUMBER(ToxData!$BD547),ToxData!$BD547/ELAFr/$V547,"--"))</f>
        <v>--</v>
      </c>
      <c r="F547" s="209" t="str">
        <f t="shared" si="56"/>
        <v>--</v>
      </c>
      <c r="G547" s="194">
        <f>IF(ISNUMBER(ToxData!BH547),(ToxData!BH547/$X547),"--")</f>
        <v>1</v>
      </c>
      <c r="H547" s="219">
        <f t="shared" si="57"/>
        <v>1</v>
      </c>
      <c r="I547" s="209" t="str">
        <f>IF(AND(ISNUMBER(ToxData!$BD547),$U547="N"),ToxData!$BD547*childNRAFc/$W547,IF(ISNUMBER(ToxData!$BD547),ToxData!$BD547*childNRAFc/ELAFnr/$W547,"--"))</f>
        <v>--</v>
      </c>
      <c r="J547" s="209" t="str">
        <f t="shared" si="58"/>
        <v>--</v>
      </c>
      <c r="K547" s="194">
        <f>IF(ISNUMBER(ToxData!BH547),(ToxData!BH547/$Y547*childNRAFnc),"--")</f>
        <v>4.4000000000000004</v>
      </c>
      <c r="L547" s="219">
        <f t="shared" si="59"/>
        <v>4.4000000000000004</v>
      </c>
      <c r="M547" s="209" t="str">
        <f>IF(ISNUMBER(ToxData!$BD547),ToxData!$BD547*workNRAFc/$W547,"--")</f>
        <v>--</v>
      </c>
      <c r="N547" s="209" t="str">
        <f t="shared" si="60"/>
        <v>--</v>
      </c>
      <c r="O547" s="194">
        <f>IF(ISNUMBER(ToxData!BH547),(ToxData!BH547*workNRAFnc/Y547),"--")</f>
        <v>4.4000000000000004</v>
      </c>
      <c r="P547" s="219">
        <f t="shared" si="61"/>
        <v>4.4000000000000004</v>
      </c>
      <c r="Q547" s="262">
        <f>IF(ISNUMBER('TRV Table 3'!K547),('TRV Table 3'!K547),"--")</f>
        <v>120</v>
      </c>
      <c r="R547" s="263">
        <f t="shared" si="62"/>
        <v>120</v>
      </c>
      <c r="S547" s="220">
        <f>IF(ISBLANK(ToxData!AY547),"",ToxData!AY547)</f>
        <v>1</v>
      </c>
      <c r="T547" s="220">
        <f>IF(ISBLANK(ToxData!AZ547),"",ToxData!AZ547)</f>
        <v>1</v>
      </c>
      <c r="U547" s="223" t="str">
        <f>IF(ToxData!BQ547="","N","Y")</f>
        <v>N</v>
      </c>
      <c r="V547" s="223">
        <f>ToxData!BV547</f>
        <v>1</v>
      </c>
      <c r="W547" s="223">
        <f>ToxData!BW547</f>
        <v>1</v>
      </c>
      <c r="X547" s="223">
        <f>ToxData!BX547</f>
        <v>1</v>
      </c>
      <c r="Y547" s="223">
        <f>ToxData!BY547</f>
        <v>1</v>
      </c>
    </row>
    <row r="548" spans="1:25" hidden="1">
      <c r="A548">
        <f>IF(ISBLANK(ToxData!B548),"",ToxData!B548)</f>
        <v>358</v>
      </c>
      <c r="B548" s="211" t="str">
        <f>IF(ISBLANK(ToxData!C548),"",ToxData!C548)</f>
        <v>Talc containing asbestiform fibers</v>
      </c>
      <c r="E548" s="218" t="str">
        <f>IF(AND(ISNUMBER(ToxData!$BD548),$U548="N"),ToxData!$BD548/$V548,IF(ISNUMBER(ToxData!$BD548),ToxData!$BD548/ELAFr/$V548,"--"))</f>
        <v>--</v>
      </c>
      <c r="F548" s="209" t="str">
        <f t="shared" si="56"/>
        <v>--</v>
      </c>
      <c r="G548" s="194" t="str">
        <f>IF(ISNUMBER(ToxData!BH548),(ToxData!BH548/$X548),"--")</f>
        <v>--</v>
      </c>
      <c r="H548" s="219" t="str">
        <f t="shared" si="57"/>
        <v>--</v>
      </c>
      <c r="I548" s="209" t="str">
        <f>IF(AND(ISNUMBER(ToxData!$BD548),$U548="N"),ToxData!$BD548*childNRAFc/$W548,IF(ISNUMBER(ToxData!$BD548),ToxData!$BD548*childNRAFc/ELAFnr/$W548,"--"))</f>
        <v>--</v>
      </c>
      <c r="J548" s="209" t="str">
        <f t="shared" si="58"/>
        <v>--</v>
      </c>
      <c r="K548" s="194" t="str">
        <f>IF(ISNUMBER(ToxData!BH548),(ToxData!BH548/$Y548*childNRAFnc),"--")</f>
        <v>--</v>
      </c>
      <c r="L548" s="219" t="str">
        <f t="shared" si="59"/>
        <v>--</v>
      </c>
      <c r="M548" s="209" t="str">
        <f>IF(ISNUMBER(ToxData!$BD548),ToxData!$BD548*workNRAFc/$W548,"--")</f>
        <v>--</v>
      </c>
      <c r="N548" s="209" t="str">
        <f t="shared" si="60"/>
        <v>--</v>
      </c>
      <c r="O548" s="194" t="str">
        <f>IF(ISNUMBER(ToxData!BH548),(ToxData!BH548*workNRAFnc/Y548),"--")</f>
        <v>--</v>
      </c>
      <c r="P548" s="219" t="str">
        <f t="shared" si="61"/>
        <v>--</v>
      </c>
      <c r="Q548" s="262" t="str">
        <f>IF(ISNUMBER('TRV Table 3'!K548),('TRV Table 3'!K548),"--")</f>
        <v>--</v>
      </c>
      <c r="R548" s="263" t="str">
        <f t="shared" si="62"/>
        <v>--</v>
      </c>
      <c r="S548" s="220" t="str">
        <f>IF(ISBLANK(ToxData!AY548),"",ToxData!AY548)</f>
        <v/>
      </c>
      <c r="T548" s="220" t="str">
        <f>IF(ISBLANK(ToxData!AZ548),"",ToxData!AZ548)</f>
        <v/>
      </c>
      <c r="U548" s="223" t="str">
        <f>IF(ToxData!BQ548="","N","Y")</f>
        <v>N</v>
      </c>
      <c r="V548" s="223">
        <f>ToxData!BV548</f>
        <v>1</v>
      </c>
      <c r="W548" s="223">
        <f>ToxData!BW548</f>
        <v>1</v>
      </c>
      <c r="X548" s="223">
        <f>ToxData!BX548</f>
        <v>1</v>
      </c>
      <c r="Y548" s="223">
        <f>ToxData!BY548</f>
        <v>1</v>
      </c>
    </row>
    <row r="549" spans="1:25" hidden="1">
      <c r="A549" t="str">
        <f>IF(ISBLANK(ToxData!B549),"",ToxData!B549)</f>
        <v>100-21-0</v>
      </c>
      <c r="B549" s="211" t="str">
        <f>IF(ISBLANK(ToxData!C549),"",ToxData!C549)</f>
        <v>Terephthalic acid</v>
      </c>
      <c r="E549" s="218" t="str">
        <f>IF(AND(ISNUMBER(ToxData!$BD549),$U549="N"),ToxData!$BD549/$V549,IF(ISNUMBER(ToxData!$BD549),ToxData!$BD549/ELAFr/$V549,"--"))</f>
        <v>--</v>
      </c>
      <c r="F549" s="209" t="str">
        <f t="shared" si="56"/>
        <v>--</v>
      </c>
      <c r="G549" s="194" t="str">
        <f>IF(ISNUMBER(ToxData!BH549),(ToxData!BH549/$X549),"--")</f>
        <v>--</v>
      </c>
      <c r="H549" s="219" t="str">
        <f t="shared" si="57"/>
        <v>--</v>
      </c>
      <c r="I549" s="209" t="str">
        <f>IF(AND(ISNUMBER(ToxData!$BD549),$U549="N"),ToxData!$BD549*childNRAFc/$W549,IF(ISNUMBER(ToxData!$BD549),ToxData!$BD549*childNRAFc/ELAFnr/$W549,"--"))</f>
        <v>--</v>
      </c>
      <c r="J549" s="209" t="str">
        <f t="shared" si="58"/>
        <v>--</v>
      </c>
      <c r="K549" s="194" t="str">
        <f>IF(ISNUMBER(ToxData!BH549),(ToxData!BH549/$Y549*childNRAFnc),"--")</f>
        <v>--</v>
      </c>
      <c r="L549" s="219" t="str">
        <f t="shared" si="59"/>
        <v>--</v>
      </c>
      <c r="M549" s="209" t="str">
        <f>IF(ISNUMBER(ToxData!$BD549),ToxData!$BD549*workNRAFc/$W549,"--")</f>
        <v>--</v>
      </c>
      <c r="N549" s="209" t="str">
        <f t="shared" si="60"/>
        <v>--</v>
      </c>
      <c r="O549" s="194" t="str">
        <f>IF(ISNUMBER(ToxData!BH549),(ToxData!BH549*workNRAFnc/Y549),"--")</f>
        <v>--</v>
      </c>
      <c r="P549" s="219" t="str">
        <f t="shared" si="61"/>
        <v>--</v>
      </c>
      <c r="Q549" s="262" t="str">
        <f>IF(ISNUMBER('TRV Table 3'!K549),('TRV Table 3'!K549),"--")</f>
        <v>--</v>
      </c>
      <c r="R549" s="263" t="str">
        <f t="shared" si="62"/>
        <v>--</v>
      </c>
      <c r="S549" s="220" t="str">
        <f>IF(ISBLANK(ToxData!AY549),"",ToxData!AY549)</f>
        <v/>
      </c>
      <c r="T549" s="220" t="str">
        <f>IF(ISBLANK(ToxData!AZ549),"",ToxData!AZ549)</f>
        <v/>
      </c>
      <c r="U549" s="223" t="str">
        <f>IF(ToxData!BQ549="","N","Y")</f>
        <v>N</v>
      </c>
      <c r="V549" s="223">
        <f>ToxData!BV549</f>
        <v>1</v>
      </c>
      <c r="W549" s="223">
        <f>ToxData!BW549</f>
        <v>1</v>
      </c>
      <c r="X549" s="223">
        <f>ToxData!BX549</f>
        <v>1</v>
      </c>
      <c r="Y549" s="223">
        <f>ToxData!BY549</f>
        <v>1</v>
      </c>
    </row>
    <row r="550" spans="1:25" hidden="1">
      <c r="A550" t="str">
        <f>IF(ISBLANK(ToxData!B550),"",ToxData!B550)</f>
        <v>40088-47-9</v>
      </c>
      <c r="B550" s="211" t="str">
        <f>IF(ISBLANK(ToxData!C550),"",ToxData!C550)</f>
        <v>Tetrabromodiphenyl Ether</v>
      </c>
      <c r="E550" s="218" t="str">
        <f>IF(AND(ISNUMBER(ToxData!$BD550),$U550="N"),ToxData!$BD550/$V550,IF(ISNUMBER(ToxData!$BD550),ToxData!$BD550/ELAFr/$V550,"--"))</f>
        <v>--</v>
      </c>
      <c r="F550" s="209" t="str">
        <f t="shared" si="56"/>
        <v>--</v>
      </c>
      <c r="G550" s="194" t="str">
        <f>IF(ISNUMBER(ToxData!BH550),(ToxData!BH550/$X550),"--")</f>
        <v>--</v>
      </c>
      <c r="H550" s="219" t="str">
        <f t="shared" si="57"/>
        <v>--</v>
      </c>
      <c r="I550" s="209" t="str">
        <f>IF(AND(ISNUMBER(ToxData!$BD550),$U550="N"),ToxData!$BD550*childNRAFc/$W550,IF(ISNUMBER(ToxData!$BD550),ToxData!$BD550*childNRAFc/ELAFnr/$W550,"--"))</f>
        <v>--</v>
      </c>
      <c r="J550" s="209" t="str">
        <f t="shared" si="58"/>
        <v>--</v>
      </c>
      <c r="K550" s="194" t="str">
        <f>IF(ISNUMBER(ToxData!BH550),(ToxData!BH550/$Y550*childNRAFnc),"--")</f>
        <v>--</v>
      </c>
      <c r="L550" s="219" t="str">
        <f t="shared" si="59"/>
        <v>--</v>
      </c>
      <c r="M550" s="209" t="str">
        <f>IF(ISNUMBER(ToxData!$BD550),ToxData!$BD550*workNRAFc/$W550,"--")</f>
        <v>--</v>
      </c>
      <c r="N550" s="209" t="str">
        <f t="shared" si="60"/>
        <v>--</v>
      </c>
      <c r="O550" s="194" t="str">
        <f>IF(ISNUMBER(ToxData!BH550),(ToxData!BH550*workNRAFnc/Y550),"--")</f>
        <v>--</v>
      </c>
      <c r="P550" s="219" t="str">
        <f t="shared" si="61"/>
        <v>--</v>
      </c>
      <c r="Q550" s="262" t="str">
        <f>IF(ISNUMBER('TRV Table 3'!K550),('TRV Table 3'!K550),"--")</f>
        <v>--</v>
      </c>
      <c r="R550" s="263" t="str">
        <f t="shared" si="62"/>
        <v>--</v>
      </c>
      <c r="S550" s="220" t="str">
        <f>IF(ISBLANK(ToxData!AY550),"",ToxData!AY550)</f>
        <v/>
      </c>
      <c r="T550" s="220" t="str">
        <f>IF(ISBLANK(ToxData!AZ550),"",ToxData!AZ550)</f>
        <v/>
      </c>
      <c r="U550" s="223" t="str">
        <f>IF(ToxData!BQ550="","N","Y")</f>
        <v>N</v>
      </c>
      <c r="V550" s="223">
        <f>ToxData!BV550</f>
        <v>1</v>
      </c>
      <c r="W550" s="223">
        <f>ToxData!BW550</f>
        <v>1</v>
      </c>
      <c r="X550" s="223">
        <f>ToxData!BX550</f>
        <v>1</v>
      </c>
      <c r="Y550" s="223">
        <f>ToxData!BY550</f>
        <v>1</v>
      </c>
    </row>
    <row r="551" spans="1:25">
      <c r="A551" t="str">
        <f>IF(ISBLANK(ToxData!B551),"",ToxData!B551)</f>
        <v>630-20-6</v>
      </c>
      <c r="B551" s="211" t="str">
        <f>IF(ISBLANK(ToxData!C551),"",ToxData!C551)</f>
        <v>1,1,1,2-Tetrachloroethane</v>
      </c>
      <c r="D551" s="61" t="str">
        <f>IF(ToxData!D551="","--",ToxData!D551)</f>
        <v>--</v>
      </c>
      <c r="E551" s="218">
        <f>IF(AND(ISNUMBER(ToxData!$BD551),$U551="N"),ToxData!$BD551/$V551,IF(ISNUMBER(ToxData!$BD551),ToxData!$BD551/ELAFr/$V551,"--"))</f>
        <v>0.13513513513513511</v>
      </c>
      <c r="F551" s="209">
        <f t="shared" si="56"/>
        <v>0.14000000000000001</v>
      </c>
      <c r="G551" s="194" t="str">
        <f>IF(ISNUMBER(ToxData!BH551),(ToxData!BH551/$X551),"--")</f>
        <v>--</v>
      </c>
      <c r="H551" s="219" t="str">
        <f t="shared" si="57"/>
        <v>--</v>
      </c>
      <c r="I551" s="209">
        <f>IF(AND(ISNUMBER(ToxData!$BD551),$U551="N"),ToxData!$BD551*childNRAFc/$W551,IF(ISNUMBER(ToxData!$BD551),ToxData!$BD551*childNRAFc/ELAFnr/$W551,"--"))</f>
        <v>3.5135135135135132</v>
      </c>
      <c r="J551" s="209">
        <f t="shared" si="58"/>
        <v>3.5</v>
      </c>
      <c r="K551" s="194" t="str">
        <f>IF(ISNUMBER(ToxData!BH551),(ToxData!BH551/$Y551*childNRAFnc),"--")</f>
        <v>--</v>
      </c>
      <c r="L551" s="219" t="str">
        <f t="shared" si="59"/>
        <v>--</v>
      </c>
      <c r="M551" s="209">
        <f>IF(ISNUMBER(ToxData!$BD551),ToxData!$BD551*workNRAFc/$W551,"--")</f>
        <v>1.6216216216216215</v>
      </c>
      <c r="N551" s="209">
        <f t="shared" si="60"/>
        <v>1.6</v>
      </c>
      <c r="O551" s="194" t="str">
        <f>IF(ISNUMBER(ToxData!BH551),(ToxData!BH551*workNRAFnc/Y551),"--")</f>
        <v>--</v>
      </c>
      <c r="P551" s="219" t="str">
        <f t="shared" si="61"/>
        <v>--</v>
      </c>
      <c r="Q551" s="262" t="str">
        <f>IF(ISNUMBER('TRV Table 3'!K551),('TRV Table 3'!K551),"--")</f>
        <v>--</v>
      </c>
      <c r="R551" s="263" t="str">
        <f t="shared" si="62"/>
        <v>--</v>
      </c>
      <c r="S551" s="220">
        <f>IF(ISBLANK(ToxData!AY551),"",ToxData!AY551)</f>
        <v>1</v>
      </c>
      <c r="T551" s="220">
        <f>IF(ISBLANK(ToxData!AZ551),"",ToxData!AZ551)</f>
        <v>1</v>
      </c>
      <c r="U551" s="223" t="str">
        <f>IF(ToxData!BQ551="","N","Y")</f>
        <v>N</v>
      </c>
      <c r="V551" s="223">
        <f>ToxData!BV551</f>
        <v>1</v>
      </c>
      <c r="W551" s="223">
        <f>ToxData!BW551</f>
        <v>1</v>
      </c>
      <c r="X551" s="223">
        <f>ToxData!BX551</f>
        <v>1</v>
      </c>
      <c r="Y551" s="223">
        <f>ToxData!BY551</f>
        <v>1</v>
      </c>
    </row>
    <row r="552" spans="1:25">
      <c r="A552" t="str">
        <f>IF(ISBLANK(ToxData!B552),"",ToxData!B552)</f>
        <v>79-34-5</v>
      </c>
      <c r="B552" s="211" t="str">
        <f>IF(ISBLANK(ToxData!C552),"",ToxData!C552)</f>
        <v>1,1,2,2-Tetrachloroethane</v>
      </c>
      <c r="D552" s="61" t="str">
        <f>IF(ToxData!D552="","--",ToxData!D552)</f>
        <v>--</v>
      </c>
      <c r="E552" s="218">
        <f>IF(AND(ISNUMBER(ToxData!$BD552),$U552="N"),ToxData!$BD552/$V552,IF(ISNUMBER(ToxData!$BD552),ToxData!$BD552/ELAFr/$V552,"--"))</f>
        <v>1.7241379310344827E-2</v>
      </c>
      <c r="F552" s="209">
        <f t="shared" si="56"/>
        <v>1.7000000000000001E-2</v>
      </c>
      <c r="G552" s="194" t="str">
        <f>IF(ISNUMBER(ToxData!BH552),(ToxData!BH552/$X552),"--")</f>
        <v>--</v>
      </c>
      <c r="H552" s="219" t="str">
        <f t="shared" si="57"/>
        <v>--</v>
      </c>
      <c r="I552" s="209">
        <f>IF(AND(ISNUMBER(ToxData!$BD552),$U552="N"),ToxData!$BD552*childNRAFc/$W552,IF(ISNUMBER(ToxData!$BD552),ToxData!$BD552*childNRAFc/ELAFnr/$W552,"--"))</f>
        <v>0.44827586206896552</v>
      </c>
      <c r="J552" s="209">
        <f t="shared" si="58"/>
        <v>0.45</v>
      </c>
      <c r="K552" s="194" t="str">
        <f>IF(ISNUMBER(ToxData!BH552),(ToxData!BH552/$Y552*childNRAFnc),"--")</f>
        <v>--</v>
      </c>
      <c r="L552" s="219" t="str">
        <f t="shared" si="59"/>
        <v>--</v>
      </c>
      <c r="M552" s="209">
        <f>IF(ISNUMBER(ToxData!$BD552),ToxData!$BD552*workNRAFc/$W552,"--")</f>
        <v>0.20689655172413793</v>
      </c>
      <c r="N552" s="209">
        <f t="shared" si="60"/>
        <v>0.21</v>
      </c>
      <c r="O552" s="194" t="str">
        <f>IF(ISNUMBER(ToxData!BH552),(ToxData!BH552*workNRAFnc/Y552),"--")</f>
        <v>--</v>
      </c>
      <c r="P552" s="219" t="str">
        <f t="shared" si="61"/>
        <v>--</v>
      </c>
      <c r="Q552" s="262" t="str">
        <f>IF(ISNUMBER('TRV Table 3'!K552),('TRV Table 3'!K552),"--")</f>
        <v>--</v>
      </c>
      <c r="R552" s="263" t="str">
        <f t="shared" si="62"/>
        <v>--</v>
      </c>
      <c r="S552" s="220">
        <f>IF(ISBLANK(ToxData!AY552),"",ToxData!AY552)</f>
        <v>1</v>
      </c>
      <c r="T552" s="220">
        <f>IF(ISBLANK(ToxData!AZ552),"",ToxData!AZ552)</f>
        <v>1</v>
      </c>
      <c r="U552" s="223" t="str">
        <f>IF(ToxData!BQ552="","N","Y")</f>
        <v>N</v>
      </c>
      <c r="V552" s="223">
        <f>ToxData!BV552</f>
        <v>1</v>
      </c>
      <c r="W552" s="223">
        <f>ToxData!BW552</f>
        <v>1</v>
      </c>
      <c r="X552" s="223">
        <f>ToxData!BX552</f>
        <v>1</v>
      </c>
      <c r="Y552" s="223">
        <f>ToxData!BY552</f>
        <v>1</v>
      </c>
    </row>
    <row r="553" spans="1:25" ht="28.8">
      <c r="A553" t="str">
        <f>IF(ISBLANK(ToxData!B553),"",ToxData!B553)</f>
        <v>127-18-4</v>
      </c>
      <c r="B553" s="211" t="str">
        <f>IF(ISBLANK(ToxData!C553),"",ToxData!C553)</f>
        <v>Tetrachloroethene (Perchloroethylene)</v>
      </c>
      <c r="D553" s="61" t="str">
        <f>IF(ToxData!D553="","--",ToxData!D553)</f>
        <v>HI3</v>
      </c>
      <c r="E553" s="218">
        <f>IF(AND(ISNUMBER(ToxData!$BD553),$U553="N"),ToxData!$BD553/$V553,IF(ISNUMBER(ToxData!$BD553),ToxData!$BD553/ELAFr/$V553,"--"))</f>
        <v>3.8461538461538458</v>
      </c>
      <c r="F553" s="209">
        <f t="shared" si="56"/>
        <v>3.8</v>
      </c>
      <c r="G553" s="194">
        <f>IF(ISNUMBER(ToxData!BH553),(ToxData!BH553/$X553),"--")</f>
        <v>41</v>
      </c>
      <c r="H553" s="219">
        <f t="shared" si="57"/>
        <v>41</v>
      </c>
      <c r="I553" s="209">
        <f>IF(AND(ISNUMBER(ToxData!$BD553),$U553="N"),ToxData!$BD553*childNRAFc/$W553,IF(ISNUMBER(ToxData!$BD553),ToxData!$BD553*childNRAFc/ELAFnr/$W553,"--"))</f>
        <v>99.999999999999986</v>
      </c>
      <c r="J553" s="209">
        <f t="shared" si="58"/>
        <v>100</v>
      </c>
      <c r="K553" s="194">
        <f>IF(ISNUMBER(ToxData!BH553),(ToxData!BH553/$Y553*childNRAFnc),"--")</f>
        <v>180.4</v>
      </c>
      <c r="L553" s="219">
        <f t="shared" si="59"/>
        <v>180</v>
      </c>
      <c r="M553" s="209">
        <f>IF(ISNUMBER(ToxData!$BD553),ToxData!$BD553*workNRAFc/$W553,"--")</f>
        <v>46.153846153846146</v>
      </c>
      <c r="N553" s="209">
        <f t="shared" si="60"/>
        <v>46</v>
      </c>
      <c r="O553" s="194">
        <f>IF(ISNUMBER(ToxData!BH553),(ToxData!BH553*workNRAFnc/Y553),"--")</f>
        <v>180.4</v>
      </c>
      <c r="P553" s="219">
        <f t="shared" si="61"/>
        <v>180</v>
      </c>
      <c r="Q553" s="262">
        <f>IF(ISNUMBER('TRV Table 3'!K553),('TRV Table 3'!K553),"--")</f>
        <v>41</v>
      </c>
      <c r="R553" s="263">
        <f t="shared" si="62"/>
        <v>41</v>
      </c>
      <c r="S553" s="220">
        <f>IF(ISBLANK(ToxData!AY553),"",ToxData!AY553)</f>
        <v>1</v>
      </c>
      <c r="T553" s="220">
        <f>IF(ISBLANK(ToxData!AZ553),"",ToxData!AZ553)</f>
        <v>1</v>
      </c>
      <c r="U553" s="223" t="str">
        <f>IF(ToxData!BQ553="","N","Y")</f>
        <v>N</v>
      </c>
      <c r="V553" s="223">
        <f>ToxData!BV553</f>
        <v>1</v>
      </c>
      <c r="W553" s="223">
        <f>ToxData!BW553</f>
        <v>1</v>
      </c>
      <c r="X553" s="223">
        <f>ToxData!BX553</f>
        <v>1</v>
      </c>
      <c r="Y553" s="223">
        <f>ToxData!BY553</f>
        <v>1</v>
      </c>
    </row>
    <row r="554" spans="1:25" hidden="1">
      <c r="A554" t="str">
        <f>IF(ISBLANK(ToxData!B554),"",ToxData!B554)</f>
        <v>58-90-2</v>
      </c>
      <c r="B554" s="211" t="str">
        <f>IF(ISBLANK(ToxData!C554),"",ToxData!C554)</f>
        <v>2,3,4,6-Tetrachlorophenol</v>
      </c>
      <c r="E554" s="218" t="str">
        <f>IF(AND(ISNUMBER(ToxData!$BD554),$U554="N"),ToxData!$BD554/$V554,IF(ISNUMBER(ToxData!$BD554),ToxData!$BD554/ELAFr/$V554,"--"))</f>
        <v>--</v>
      </c>
      <c r="F554" s="209" t="str">
        <f t="shared" si="56"/>
        <v>--</v>
      </c>
      <c r="G554" s="194" t="str">
        <f>IF(ISNUMBER(ToxData!BH554),(ToxData!BH554/$X554),"--")</f>
        <v>--</v>
      </c>
      <c r="H554" s="219" t="str">
        <f t="shared" si="57"/>
        <v>--</v>
      </c>
      <c r="I554" s="209" t="str">
        <f>IF(AND(ISNUMBER(ToxData!$BD554),$U554="N"),ToxData!$BD554*childNRAFc/$W554,IF(ISNUMBER(ToxData!$BD554),ToxData!$BD554*childNRAFc/ELAFnr/$W554,"--"))</f>
        <v>--</v>
      </c>
      <c r="J554" s="209" t="str">
        <f t="shared" si="58"/>
        <v>--</v>
      </c>
      <c r="K554" s="194" t="str">
        <f>IF(ISNUMBER(ToxData!BH554),(ToxData!BH554/$Y554*childNRAFnc),"--")</f>
        <v>--</v>
      </c>
      <c r="L554" s="219" t="str">
        <f t="shared" si="59"/>
        <v>--</v>
      </c>
      <c r="M554" s="209" t="str">
        <f>IF(ISNUMBER(ToxData!$BD554),ToxData!$BD554*workNRAFc/$W554,"--")</f>
        <v>--</v>
      </c>
      <c r="N554" s="209" t="str">
        <f t="shared" si="60"/>
        <v>--</v>
      </c>
      <c r="O554" s="194" t="str">
        <f>IF(ISNUMBER(ToxData!BH554),(ToxData!BH554*workNRAFnc/Y554),"--")</f>
        <v>--</v>
      </c>
      <c r="P554" s="219" t="str">
        <f t="shared" si="61"/>
        <v>--</v>
      </c>
      <c r="Q554" s="262" t="str">
        <f>IF(ISNUMBER('TRV Table 3'!K554),('TRV Table 3'!K554),"--")</f>
        <v>--</v>
      </c>
      <c r="R554" s="263" t="str">
        <f t="shared" si="62"/>
        <v>--</v>
      </c>
      <c r="S554" s="220" t="str">
        <f>IF(ISBLANK(ToxData!AY554),"",ToxData!AY554)</f>
        <v/>
      </c>
      <c r="T554" s="220" t="str">
        <f>IF(ISBLANK(ToxData!AZ554),"",ToxData!AZ554)</f>
        <v/>
      </c>
      <c r="U554" s="223" t="str">
        <f>IF(ToxData!BQ554="","N","Y")</f>
        <v>N</v>
      </c>
      <c r="V554" s="223">
        <f>ToxData!BV554</f>
        <v>1</v>
      </c>
      <c r="W554" s="223">
        <f>ToxData!BW554</f>
        <v>1</v>
      </c>
      <c r="X554" s="223">
        <f>ToxData!BX554</f>
        <v>1</v>
      </c>
      <c r="Y554" s="223">
        <f>ToxData!BY554</f>
        <v>1</v>
      </c>
    </row>
    <row r="555" spans="1:25">
      <c r="A555" t="str">
        <f>IF(ISBLANK(ToxData!B555),"",ToxData!B555)</f>
        <v>811-97-2</v>
      </c>
      <c r="B555" s="211" t="str">
        <f>IF(ISBLANK(ToxData!C555),"",ToxData!C555)</f>
        <v>1,1,1,2-Tetrafluoroethane</v>
      </c>
      <c r="D555" s="61" t="str">
        <f>IF(ToxData!D555="","--",ToxData!D555)</f>
        <v>HI3</v>
      </c>
      <c r="E555" s="218" t="str">
        <f>IF(AND(ISNUMBER(ToxData!$BD555),$U555="N"),ToxData!$BD555/$V555,IF(ISNUMBER(ToxData!$BD555),ToxData!$BD555/ELAFr/$V555,"--"))</f>
        <v>--</v>
      </c>
      <c r="F555" s="209" t="str">
        <f t="shared" si="56"/>
        <v>--</v>
      </c>
      <c r="G555" s="194">
        <f>IF(ISNUMBER(ToxData!BH555),(ToxData!BH555/$X555),"--")</f>
        <v>80000</v>
      </c>
      <c r="H555" s="219">
        <f t="shared" si="57"/>
        <v>80000</v>
      </c>
      <c r="I555" s="209" t="str">
        <f>IF(AND(ISNUMBER(ToxData!$BD555),$U555="N"),ToxData!$BD555*childNRAFc/$W555,IF(ISNUMBER(ToxData!$BD555),ToxData!$BD555*childNRAFc/ELAFnr/$W555,"--"))</f>
        <v>--</v>
      </c>
      <c r="J555" s="209" t="str">
        <f t="shared" si="58"/>
        <v>--</v>
      </c>
      <c r="K555" s="194">
        <f>IF(ISNUMBER(ToxData!BH555),(ToxData!BH555/$Y555*childNRAFnc),"--")</f>
        <v>352000</v>
      </c>
      <c r="L555" s="219">
        <f t="shared" si="59"/>
        <v>350000</v>
      </c>
      <c r="M555" s="209" t="str">
        <f>IF(ISNUMBER(ToxData!$BD555),ToxData!$BD555*workNRAFc/$W555,"--")</f>
        <v>--</v>
      </c>
      <c r="N555" s="209" t="str">
        <f t="shared" si="60"/>
        <v>--</v>
      </c>
      <c r="O555" s="194">
        <f>IF(ISNUMBER(ToxData!BH555),(ToxData!BH555*workNRAFnc/Y555),"--")</f>
        <v>352000</v>
      </c>
      <c r="P555" s="219">
        <f t="shared" si="61"/>
        <v>350000</v>
      </c>
      <c r="Q555" s="262" t="str">
        <f>IF(ISNUMBER('TRV Table 3'!K555),('TRV Table 3'!K555),"--")</f>
        <v>--</v>
      </c>
      <c r="R555" s="263" t="str">
        <f t="shared" si="62"/>
        <v>--</v>
      </c>
      <c r="S555" s="220">
        <f>IF(ISBLANK(ToxData!AY555),"",ToxData!AY555)</f>
        <v>1</v>
      </c>
      <c r="T555" s="220">
        <f>IF(ISBLANK(ToxData!AZ555),"",ToxData!AZ555)</f>
        <v>1</v>
      </c>
      <c r="U555" s="223" t="str">
        <f>IF(ToxData!BQ555="","N","Y")</f>
        <v>N</v>
      </c>
      <c r="V555" s="223">
        <f>ToxData!BV555</f>
        <v>1</v>
      </c>
      <c r="W555" s="223">
        <f>ToxData!BW555</f>
        <v>1</v>
      </c>
      <c r="X555" s="223">
        <f>ToxData!BX555</f>
        <v>1</v>
      </c>
      <c r="Y555" s="223">
        <f>ToxData!BY555</f>
        <v>1</v>
      </c>
    </row>
    <row r="556" spans="1:25" hidden="1">
      <c r="A556" t="str">
        <f>IF(ISBLANK(ToxData!B556),"",ToxData!B556)</f>
        <v>7440-28-0</v>
      </c>
      <c r="B556" s="211" t="str">
        <f>IF(ISBLANK(ToxData!C556),"",ToxData!C556)</f>
        <v>Thallium and compounds</v>
      </c>
      <c r="E556" s="218" t="str">
        <f>IF(AND(ISNUMBER(ToxData!$BD556),$U556="N"),ToxData!$BD556/$V556,IF(ISNUMBER(ToxData!$BD556),ToxData!$BD556/ELAFr/$V556,"--"))</f>
        <v>--</v>
      </c>
      <c r="F556" s="209" t="str">
        <f t="shared" si="56"/>
        <v>--</v>
      </c>
      <c r="G556" s="194" t="str">
        <f>IF(ISNUMBER(ToxData!BH556),(ToxData!BH556/$X556),"--")</f>
        <v>--</v>
      </c>
      <c r="H556" s="219" t="str">
        <f t="shared" si="57"/>
        <v>--</v>
      </c>
      <c r="I556" s="209" t="str">
        <f>IF(AND(ISNUMBER(ToxData!$BD556),$U556="N"),ToxData!$BD556*childNRAFc/$W556,IF(ISNUMBER(ToxData!$BD556),ToxData!$BD556*childNRAFc/ELAFnr/$W556,"--"))</f>
        <v>--</v>
      </c>
      <c r="J556" s="209" t="str">
        <f t="shared" si="58"/>
        <v>--</v>
      </c>
      <c r="K556" s="194" t="str">
        <f>IF(ISNUMBER(ToxData!BH556),(ToxData!BH556/$Y556*childNRAFnc),"--")</f>
        <v>--</v>
      </c>
      <c r="L556" s="219" t="str">
        <f t="shared" si="59"/>
        <v>--</v>
      </c>
      <c r="M556" s="209" t="str">
        <f>IF(ISNUMBER(ToxData!$BD556),ToxData!$BD556*workNRAFc/$W556,"--")</f>
        <v>--</v>
      </c>
      <c r="N556" s="209" t="str">
        <f t="shared" si="60"/>
        <v>--</v>
      </c>
      <c r="O556" s="194" t="str">
        <f>IF(ISNUMBER(ToxData!BH556),(ToxData!BH556*workNRAFnc/Y556),"--")</f>
        <v>--</v>
      </c>
      <c r="P556" s="219" t="str">
        <f t="shared" si="61"/>
        <v>--</v>
      </c>
      <c r="Q556" s="262" t="str">
        <f>IF(ISNUMBER('TRV Table 3'!K556),('TRV Table 3'!K556),"--")</f>
        <v>--</v>
      </c>
      <c r="R556" s="263" t="str">
        <f t="shared" si="62"/>
        <v>--</v>
      </c>
      <c r="S556" s="220" t="str">
        <f>IF(ISBLANK(ToxData!AY556),"",ToxData!AY556)</f>
        <v/>
      </c>
      <c r="T556" s="220" t="str">
        <f>IF(ISBLANK(ToxData!AZ556),"",ToxData!AZ556)</f>
        <v/>
      </c>
      <c r="U556" s="223" t="str">
        <f>IF(ToxData!BQ556="","N","Y")</f>
        <v>N</v>
      </c>
      <c r="V556" s="223">
        <f>ToxData!BV556</f>
        <v>1</v>
      </c>
      <c r="W556" s="223">
        <f>ToxData!BW556</f>
        <v>1</v>
      </c>
      <c r="X556" s="223">
        <f>ToxData!BX556</f>
        <v>1</v>
      </c>
      <c r="Y556" s="223">
        <f>ToxData!BY556</f>
        <v>1</v>
      </c>
    </row>
    <row r="557" spans="1:25">
      <c r="A557" t="str">
        <f>IF(ISBLANK(ToxData!B557),"",ToxData!B557)</f>
        <v>62-55-5</v>
      </c>
      <c r="B557" s="211" t="str">
        <f>IF(ISBLANK(ToxData!C557),"",ToxData!C557)</f>
        <v>Thioacetamide</v>
      </c>
      <c r="D557" s="61" t="str">
        <f>IF(ToxData!D557="","--",ToxData!D557)</f>
        <v>--</v>
      </c>
      <c r="E557" s="218">
        <f>IF(AND(ISNUMBER(ToxData!$BD557),$U557="N"),ToxData!$BD557/$V557,IF(ISNUMBER(ToxData!$BD557),ToxData!$BD557/ELAFr/$V557,"--"))</f>
        <v>5.8823529411764712E-4</v>
      </c>
      <c r="F557" s="209">
        <f t="shared" si="56"/>
        <v>5.9000000000000003E-4</v>
      </c>
      <c r="G557" s="194" t="str">
        <f>IF(ISNUMBER(ToxData!BH557),(ToxData!BH557/$X557),"--")</f>
        <v>--</v>
      </c>
      <c r="H557" s="219" t="str">
        <f t="shared" si="57"/>
        <v>--</v>
      </c>
      <c r="I557" s="209">
        <f>IF(AND(ISNUMBER(ToxData!$BD557),$U557="N"),ToxData!$BD557*childNRAFc/$W557,IF(ISNUMBER(ToxData!$BD557),ToxData!$BD557*childNRAFc/ELAFnr/$W557,"--"))</f>
        <v>1.5294117647058824E-2</v>
      </c>
      <c r="J557" s="209">
        <f t="shared" si="58"/>
        <v>1.4999999999999999E-2</v>
      </c>
      <c r="K557" s="194" t="str">
        <f>IF(ISNUMBER(ToxData!BH557),(ToxData!BH557/$Y557*childNRAFnc),"--")</f>
        <v>--</v>
      </c>
      <c r="L557" s="219" t="str">
        <f t="shared" si="59"/>
        <v>--</v>
      </c>
      <c r="M557" s="209">
        <f>IF(ISNUMBER(ToxData!$BD557),ToxData!$BD557*workNRAFc/$W557,"--")</f>
        <v>7.058823529411765E-3</v>
      </c>
      <c r="N557" s="209">
        <f t="shared" si="60"/>
        <v>7.1000000000000004E-3</v>
      </c>
      <c r="O557" s="194" t="str">
        <f>IF(ISNUMBER(ToxData!BH557),(ToxData!BH557*workNRAFnc/Y557),"--")</f>
        <v>--</v>
      </c>
      <c r="P557" s="219" t="str">
        <f t="shared" si="61"/>
        <v>--</v>
      </c>
      <c r="Q557" s="262" t="str">
        <f>IF(ISNUMBER('TRV Table 3'!K557),('TRV Table 3'!K557),"--")</f>
        <v>--</v>
      </c>
      <c r="R557" s="263" t="str">
        <f t="shared" si="62"/>
        <v>--</v>
      </c>
      <c r="S557" s="220">
        <f>IF(ISBLANK(ToxData!AY557),"",ToxData!AY557)</f>
        <v>1</v>
      </c>
      <c r="T557" s="220">
        <f>IF(ISBLANK(ToxData!AZ557),"",ToxData!AZ557)</f>
        <v>1</v>
      </c>
      <c r="U557" s="223" t="str">
        <f>IF(ToxData!BQ557="","N","Y")</f>
        <v>N</v>
      </c>
      <c r="V557" s="223">
        <f>ToxData!BV557</f>
        <v>1</v>
      </c>
      <c r="W557" s="223">
        <f>ToxData!BW557</f>
        <v>1</v>
      </c>
      <c r="X557" s="223">
        <f>ToxData!BX557</f>
        <v>1</v>
      </c>
      <c r="Y557" s="223">
        <f>ToxData!BY557</f>
        <v>1</v>
      </c>
    </row>
    <row r="558" spans="1:25" hidden="1">
      <c r="A558" t="str">
        <f>IF(ISBLANK(ToxData!B558),"",ToxData!B558)</f>
        <v>139-65-1</v>
      </c>
      <c r="B558" s="211" t="str">
        <f>IF(ISBLANK(ToxData!C558),"",ToxData!C558)</f>
        <v>4,4-Thiodianiline</v>
      </c>
      <c r="E558" s="218" t="str">
        <f>IF(AND(ISNUMBER(ToxData!$BD558),$U558="N"),ToxData!$BD558/$V558,IF(ISNUMBER(ToxData!$BD558),ToxData!$BD558/ELAFr/$V558,"--"))</f>
        <v>--</v>
      </c>
      <c r="F558" s="209" t="str">
        <f t="shared" si="56"/>
        <v>--</v>
      </c>
      <c r="G558" s="194" t="str">
        <f>IF(ISNUMBER(ToxData!BH558),(ToxData!BH558/$X558),"--")</f>
        <v>--</v>
      </c>
      <c r="H558" s="219" t="str">
        <f t="shared" si="57"/>
        <v>--</v>
      </c>
      <c r="I558" s="209" t="str">
        <f>IF(AND(ISNUMBER(ToxData!$BD558),$U558="N"),ToxData!$BD558*childNRAFc/$W558,IF(ISNUMBER(ToxData!$BD558),ToxData!$BD558*childNRAFc/ELAFnr/$W558,"--"))</f>
        <v>--</v>
      </c>
      <c r="J558" s="209" t="str">
        <f t="shared" si="58"/>
        <v>--</v>
      </c>
      <c r="K558" s="194" t="str">
        <f>IF(ISNUMBER(ToxData!BH558),(ToxData!BH558/$Y558*childNRAFnc),"--")</f>
        <v>--</v>
      </c>
      <c r="L558" s="219" t="str">
        <f t="shared" si="59"/>
        <v>--</v>
      </c>
      <c r="M558" s="209" t="str">
        <f>IF(ISNUMBER(ToxData!$BD558),ToxData!$BD558*workNRAFc/$W558,"--")</f>
        <v>--</v>
      </c>
      <c r="N558" s="209" t="str">
        <f t="shared" si="60"/>
        <v>--</v>
      </c>
      <c r="O558" s="194" t="str">
        <f>IF(ISNUMBER(ToxData!BH558),(ToxData!BH558*workNRAFnc/Y558),"--")</f>
        <v>--</v>
      </c>
      <c r="P558" s="219" t="str">
        <f t="shared" si="61"/>
        <v>--</v>
      </c>
      <c r="Q558" s="262" t="str">
        <f>IF(ISNUMBER('TRV Table 3'!K558),('TRV Table 3'!K558),"--")</f>
        <v>--</v>
      </c>
      <c r="R558" s="263" t="str">
        <f t="shared" si="62"/>
        <v>--</v>
      </c>
      <c r="S558" s="220" t="str">
        <f>IF(ISBLANK(ToxData!AY558),"",ToxData!AY558)</f>
        <v/>
      </c>
      <c r="T558" s="220" t="str">
        <f>IF(ISBLANK(ToxData!AZ558),"",ToxData!AZ558)</f>
        <v/>
      </c>
      <c r="U558" s="223" t="str">
        <f>IF(ToxData!BQ558="","N","Y")</f>
        <v>N</v>
      </c>
      <c r="V558" s="223">
        <f>ToxData!BV558</f>
        <v>1</v>
      </c>
      <c r="W558" s="223">
        <f>ToxData!BW558</f>
        <v>1</v>
      </c>
      <c r="X558" s="223">
        <f>ToxData!BX558</f>
        <v>1</v>
      </c>
      <c r="Y558" s="223">
        <f>ToxData!BY558</f>
        <v>1</v>
      </c>
    </row>
    <row r="559" spans="1:25" hidden="1">
      <c r="A559" t="str">
        <f>IF(ISBLANK(ToxData!B559),"",ToxData!B559)</f>
        <v>62-56-6</v>
      </c>
      <c r="B559" s="211" t="str">
        <f>IF(ISBLANK(ToxData!C559),"",ToxData!C559)</f>
        <v>Thiourea</v>
      </c>
      <c r="E559" s="218" t="str">
        <f>IF(AND(ISNUMBER(ToxData!$BD559),$U559="N"),ToxData!$BD559/$V559,IF(ISNUMBER(ToxData!$BD559),ToxData!$BD559/ELAFr/$V559,"--"))</f>
        <v>--</v>
      </c>
      <c r="F559" s="209" t="str">
        <f t="shared" si="56"/>
        <v>--</v>
      </c>
      <c r="G559" s="194" t="str">
        <f>IF(ISNUMBER(ToxData!BH559),(ToxData!BH559/$X559),"--")</f>
        <v>--</v>
      </c>
      <c r="H559" s="219" t="str">
        <f t="shared" si="57"/>
        <v>--</v>
      </c>
      <c r="I559" s="209" t="str">
        <f>IF(AND(ISNUMBER(ToxData!$BD559),$U559="N"),ToxData!$BD559*childNRAFc/$W559,IF(ISNUMBER(ToxData!$BD559),ToxData!$BD559*childNRAFc/ELAFnr/$W559,"--"))</f>
        <v>--</v>
      </c>
      <c r="J559" s="209" t="str">
        <f t="shared" si="58"/>
        <v>--</v>
      </c>
      <c r="K559" s="194" t="str">
        <f>IF(ISNUMBER(ToxData!BH559),(ToxData!BH559/$Y559*childNRAFnc),"--")</f>
        <v>--</v>
      </c>
      <c r="L559" s="219" t="str">
        <f t="shared" si="59"/>
        <v>--</v>
      </c>
      <c r="M559" s="209" t="str">
        <f>IF(ISNUMBER(ToxData!$BD559),ToxData!$BD559*workNRAFc/$W559,"--")</f>
        <v>--</v>
      </c>
      <c r="N559" s="209" t="str">
        <f t="shared" si="60"/>
        <v>--</v>
      </c>
      <c r="O559" s="194" t="str">
        <f>IF(ISNUMBER(ToxData!BH559),(ToxData!BH559*workNRAFnc/Y559),"--")</f>
        <v>--</v>
      </c>
      <c r="P559" s="219" t="str">
        <f t="shared" si="61"/>
        <v>--</v>
      </c>
      <c r="Q559" s="262" t="str">
        <f>IF(ISNUMBER('TRV Table 3'!K559),('TRV Table 3'!K559),"--")</f>
        <v>--</v>
      </c>
      <c r="R559" s="263" t="str">
        <f t="shared" si="62"/>
        <v>--</v>
      </c>
      <c r="S559" s="220" t="str">
        <f>IF(ISBLANK(ToxData!AY559),"",ToxData!AY559)</f>
        <v/>
      </c>
      <c r="T559" s="220" t="str">
        <f>IF(ISBLANK(ToxData!AZ559),"",ToxData!AZ559)</f>
        <v/>
      </c>
      <c r="U559" s="223" t="str">
        <f>IF(ToxData!BQ559="","N","Y")</f>
        <v>N</v>
      </c>
      <c r="V559" s="223">
        <f>ToxData!BV559</f>
        <v>1</v>
      </c>
      <c r="W559" s="223">
        <f>ToxData!BW559</f>
        <v>1</v>
      </c>
      <c r="X559" s="223">
        <f>ToxData!BX559</f>
        <v>1</v>
      </c>
      <c r="Y559" s="223">
        <f>ToxData!BY559</f>
        <v>1</v>
      </c>
    </row>
    <row r="560" spans="1:25">
      <c r="A560" t="str">
        <f>IF(ISBLANK(ToxData!B560),"",ToxData!B560)</f>
        <v>7550-45-0</v>
      </c>
      <c r="B560" s="211" t="str">
        <f>IF(ISBLANK(ToxData!C560),"",ToxData!C560)</f>
        <v>Titanium tetrachloride</v>
      </c>
      <c r="D560" s="61" t="str">
        <f>IF(ToxData!D560="","--",ToxData!D560)</f>
        <v>HI3</v>
      </c>
      <c r="E560" s="218" t="str">
        <f>IF(AND(ISNUMBER(ToxData!$BD560),$U560="N"),ToxData!$BD560/$V560,IF(ISNUMBER(ToxData!$BD560),ToxData!$BD560/ELAFr/$V560,"--"))</f>
        <v>--</v>
      </c>
      <c r="F560" s="209" t="str">
        <f t="shared" si="56"/>
        <v>--</v>
      </c>
      <c r="G560" s="194">
        <f>IF(ISNUMBER(ToxData!BH560),(ToxData!BH560/$X560),"--")</f>
        <v>0.1</v>
      </c>
      <c r="H560" s="219">
        <f t="shared" si="57"/>
        <v>0.1</v>
      </c>
      <c r="I560" s="209" t="str">
        <f>IF(AND(ISNUMBER(ToxData!$BD560),$U560="N"),ToxData!$BD560*childNRAFc/$W560,IF(ISNUMBER(ToxData!$BD560),ToxData!$BD560*childNRAFc/ELAFnr/$W560,"--"))</f>
        <v>--</v>
      </c>
      <c r="J560" s="209" t="str">
        <f t="shared" si="58"/>
        <v>--</v>
      </c>
      <c r="K560" s="194">
        <f>IF(ISNUMBER(ToxData!BH560),(ToxData!BH560/$Y560*childNRAFnc),"--")</f>
        <v>0.44000000000000006</v>
      </c>
      <c r="L560" s="219">
        <f t="shared" si="59"/>
        <v>0.44</v>
      </c>
      <c r="M560" s="209" t="str">
        <f>IF(ISNUMBER(ToxData!$BD560),ToxData!$BD560*workNRAFc/$W560,"--")</f>
        <v>--</v>
      </c>
      <c r="N560" s="209" t="str">
        <f t="shared" si="60"/>
        <v>--</v>
      </c>
      <c r="O560" s="194">
        <f>IF(ISNUMBER(ToxData!BH560),(ToxData!BH560*workNRAFnc/Y560),"--")</f>
        <v>0.44000000000000006</v>
      </c>
      <c r="P560" s="219">
        <f t="shared" si="61"/>
        <v>0.44</v>
      </c>
      <c r="Q560" s="262">
        <f>IF(ISNUMBER('TRV Table 3'!K560),('TRV Table 3'!K560),"--")</f>
        <v>10</v>
      </c>
      <c r="R560" s="263">
        <f t="shared" si="62"/>
        <v>10</v>
      </c>
      <c r="S560" s="220">
        <f>IF(ISBLANK(ToxData!AY560),"",ToxData!AY560)</f>
        <v>1</v>
      </c>
      <c r="T560" s="220">
        <f>IF(ISBLANK(ToxData!AZ560),"",ToxData!AZ560)</f>
        <v>1</v>
      </c>
      <c r="U560" s="223" t="str">
        <f>IF(ToxData!BQ560="","N","Y")</f>
        <v>N</v>
      </c>
      <c r="V560" s="223">
        <f>ToxData!BV560</f>
        <v>1</v>
      </c>
      <c r="W560" s="223">
        <f>ToxData!BW560</f>
        <v>1</v>
      </c>
      <c r="X560" s="223">
        <f>ToxData!BX560</f>
        <v>1</v>
      </c>
      <c r="Y560" s="223">
        <f>ToxData!BY560</f>
        <v>1</v>
      </c>
    </row>
    <row r="561" spans="1:25">
      <c r="A561" t="str">
        <f>IF(ISBLANK(ToxData!B561),"",ToxData!B561)</f>
        <v>108-88-3</v>
      </c>
      <c r="B561" s="211" t="str">
        <f>IF(ISBLANK(ToxData!C561),"",ToxData!C561)</f>
        <v>Toluene</v>
      </c>
      <c r="D561" s="61" t="str">
        <f>IF(ToxData!D561="","--",ToxData!D561)</f>
        <v>HI3</v>
      </c>
      <c r="E561" s="218" t="str">
        <f>IF(AND(ISNUMBER(ToxData!$BD561),$U561="N"),ToxData!$BD561/$V561,IF(ISNUMBER(ToxData!$BD561),ToxData!$BD561/ELAFr/$V561,"--"))</f>
        <v>--</v>
      </c>
      <c r="F561" s="209" t="str">
        <f t="shared" si="56"/>
        <v>--</v>
      </c>
      <c r="G561" s="194">
        <f>IF(ISNUMBER(ToxData!BH561),(ToxData!BH561/$X561),"--")</f>
        <v>5000</v>
      </c>
      <c r="H561" s="219">
        <f t="shared" si="57"/>
        <v>5000</v>
      </c>
      <c r="I561" s="209" t="str">
        <f>IF(AND(ISNUMBER(ToxData!$BD561),$U561="N"),ToxData!$BD561*childNRAFc/$W561,IF(ISNUMBER(ToxData!$BD561),ToxData!$BD561*childNRAFc/ELAFnr/$W561,"--"))</f>
        <v>--</v>
      </c>
      <c r="J561" s="209" t="str">
        <f t="shared" si="58"/>
        <v>--</v>
      </c>
      <c r="K561" s="194">
        <f>IF(ISNUMBER(ToxData!BH561),(ToxData!BH561/$Y561*childNRAFnc),"--")</f>
        <v>22000</v>
      </c>
      <c r="L561" s="219">
        <f t="shared" si="59"/>
        <v>22000</v>
      </c>
      <c r="M561" s="209" t="str">
        <f>IF(ISNUMBER(ToxData!$BD561),ToxData!$BD561*workNRAFc/$W561,"--")</f>
        <v>--</v>
      </c>
      <c r="N561" s="209" t="str">
        <f t="shared" si="60"/>
        <v>--</v>
      </c>
      <c r="O561" s="194">
        <f>IF(ISNUMBER(ToxData!BH561),(ToxData!BH561*workNRAFnc/Y561),"--")</f>
        <v>22000</v>
      </c>
      <c r="P561" s="219">
        <f t="shared" si="61"/>
        <v>22000</v>
      </c>
      <c r="Q561" s="262">
        <f>IF(ISNUMBER('TRV Table 3'!K561),('TRV Table 3'!K561),"--")</f>
        <v>7500</v>
      </c>
      <c r="R561" s="263">
        <f t="shared" si="62"/>
        <v>7500</v>
      </c>
      <c r="S561" s="220">
        <f>IF(ISBLANK(ToxData!AY561),"",ToxData!AY561)</f>
        <v>1</v>
      </c>
      <c r="T561" s="220">
        <f>IF(ISBLANK(ToxData!AZ561),"",ToxData!AZ561)</f>
        <v>1</v>
      </c>
      <c r="U561" s="223" t="str">
        <f>IF(ToxData!BQ561="","N","Y")</f>
        <v>N</v>
      </c>
      <c r="V561" s="223">
        <f>ToxData!BV561</f>
        <v>1</v>
      </c>
      <c r="W561" s="223">
        <f>ToxData!BW561</f>
        <v>1</v>
      </c>
      <c r="X561" s="223">
        <f>ToxData!BX561</f>
        <v>1</v>
      </c>
      <c r="Y561" s="223">
        <f>ToxData!BY561</f>
        <v>1</v>
      </c>
    </row>
    <row r="562" spans="1:25" ht="28.8">
      <c r="A562" t="str">
        <f>IF(ISBLANK(ToxData!B562),"",ToxData!B562)</f>
        <v>26471-62-5</v>
      </c>
      <c r="B562" s="211" t="str">
        <f>IF(ISBLANK(ToxData!C562),"",ToxData!C562)</f>
        <v>Toluene diisocyanates (2,4- and 2,6-)</v>
      </c>
      <c r="D562" s="61" t="str">
        <f>IF(ToxData!D562="","--",ToxData!D562)</f>
        <v>HI3</v>
      </c>
      <c r="E562" s="218">
        <f>IF(AND(ISNUMBER(ToxData!$BD562),$U562="N"),ToxData!$BD562/$V562,IF(ISNUMBER(ToxData!$BD562),ToxData!$BD562/ELAFr/$V562,"--"))</f>
        <v>9.0909090909090912E-2</v>
      </c>
      <c r="F562" s="209">
        <f t="shared" si="56"/>
        <v>9.0999999999999998E-2</v>
      </c>
      <c r="G562" s="194">
        <f>IF(ISNUMBER(ToxData!BH562),(ToxData!BH562/$X562),"--")</f>
        <v>2.1000000000000001E-2</v>
      </c>
      <c r="H562" s="219">
        <f t="shared" si="57"/>
        <v>2.1000000000000001E-2</v>
      </c>
      <c r="I562" s="209">
        <f>IF(AND(ISNUMBER(ToxData!$BD562),$U562="N"),ToxData!$BD562*childNRAFc/$W562,IF(ISNUMBER(ToxData!$BD562),ToxData!$BD562*childNRAFc/ELAFnr/$W562,"--"))</f>
        <v>2.3636363636363638</v>
      </c>
      <c r="J562" s="209">
        <f t="shared" si="58"/>
        <v>2.4</v>
      </c>
      <c r="K562" s="194">
        <f>IF(ISNUMBER(ToxData!BH562),(ToxData!BH562/$Y562*childNRAFnc),"--")</f>
        <v>9.240000000000001E-2</v>
      </c>
      <c r="L562" s="219">
        <f t="shared" si="59"/>
        <v>9.1999999999999998E-2</v>
      </c>
      <c r="M562" s="209">
        <f>IF(ISNUMBER(ToxData!$BD562),ToxData!$BD562*workNRAFc/$W562,"--")</f>
        <v>1.0909090909090908</v>
      </c>
      <c r="N562" s="209">
        <f t="shared" si="60"/>
        <v>1.1000000000000001</v>
      </c>
      <c r="O562" s="194">
        <f>IF(ISNUMBER(ToxData!BH562),(ToxData!BH562*workNRAFnc/Y562),"--")</f>
        <v>9.240000000000001E-2</v>
      </c>
      <c r="P562" s="219">
        <f t="shared" si="61"/>
        <v>9.1999999999999998E-2</v>
      </c>
      <c r="Q562" s="262">
        <f>IF(ISNUMBER('TRV Table 3'!K562),('TRV Table 3'!K562),"--")</f>
        <v>7.0999999999999994E-2</v>
      </c>
      <c r="R562" s="263">
        <f t="shared" si="62"/>
        <v>7.0999999999999994E-2</v>
      </c>
      <c r="S562" s="220">
        <f>IF(ISBLANK(ToxData!AY562),"",ToxData!AY562)</f>
        <v>1</v>
      </c>
      <c r="T562" s="220">
        <f>IF(ISBLANK(ToxData!AZ562),"",ToxData!AZ562)</f>
        <v>1</v>
      </c>
      <c r="U562" s="223" t="str">
        <f>IF(ToxData!BQ562="","N","Y")</f>
        <v>N</v>
      </c>
      <c r="V562" s="223">
        <f>ToxData!BV562</f>
        <v>1</v>
      </c>
      <c r="W562" s="223">
        <f>ToxData!BW562</f>
        <v>1</v>
      </c>
      <c r="X562" s="223">
        <f>ToxData!BX562</f>
        <v>1</v>
      </c>
      <c r="Y562" s="223">
        <f>ToxData!BY562</f>
        <v>1</v>
      </c>
    </row>
    <row r="563" spans="1:25" hidden="1">
      <c r="A563" t="str">
        <f>IF(ISBLANK(ToxData!B563),"",ToxData!B563)</f>
        <v>584-84-9</v>
      </c>
      <c r="B563" s="211" t="str">
        <f>IF(ISBLANK(ToxData!C563),"",ToxData!C563)</f>
        <v>Toluene-2,4-diisocyanate</v>
      </c>
      <c r="E563" s="218">
        <f>IF(AND(ISNUMBER(ToxData!$BD563),$U563="N"),ToxData!$BD563/$V563,IF(ISNUMBER(ToxData!$BD563),ToxData!$BD563/ELAFr/$V563,"--"))</f>
        <v>9.0909090909090912E-2</v>
      </c>
      <c r="F563" s="209">
        <f t="shared" si="56"/>
        <v>9.0999999999999998E-2</v>
      </c>
      <c r="G563" s="194">
        <f>IF(ISNUMBER(ToxData!BH563),(ToxData!BH563/$X563),"--")</f>
        <v>8.0000000000000002E-3</v>
      </c>
      <c r="H563" s="219">
        <f t="shared" si="57"/>
        <v>8.0000000000000002E-3</v>
      </c>
      <c r="I563" s="209">
        <f>IF(AND(ISNUMBER(ToxData!$BD563),$U563="N"),ToxData!$BD563*childNRAFc/$W563,IF(ISNUMBER(ToxData!$BD563),ToxData!$BD563*childNRAFc/ELAFnr/$W563,"--"))</f>
        <v>2.3636363636363638</v>
      </c>
      <c r="J563" s="209">
        <f t="shared" si="58"/>
        <v>2.4</v>
      </c>
      <c r="K563" s="194">
        <f>IF(ISNUMBER(ToxData!BH563),(ToxData!BH563/$Y563*childNRAFnc),"--")</f>
        <v>3.5200000000000002E-2</v>
      </c>
      <c r="L563" s="219">
        <f t="shared" si="59"/>
        <v>3.5000000000000003E-2</v>
      </c>
      <c r="M563" s="209">
        <f>IF(ISNUMBER(ToxData!$BD563),ToxData!$BD563*workNRAFc/$W563,"--")</f>
        <v>1.0909090909090908</v>
      </c>
      <c r="N563" s="209">
        <f t="shared" si="60"/>
        <v>1.1000000000000001</v>
      </c>
      <c r="O563" s="194">
        <f>IF(ISNUMBER(ToxData!BH563),(ToxData!BH563*workNRAFnc/Y563),"--")</f>
        <v>3.5200000000000002E-2</v>
      </c>
      <c r="P563" s="219">
        <f t="shared" si="61"/>
        <v>3.5000000000000003E-2</v>
      </c>
      <c r="Q563" s="262">
        <f>IF(ISNUMBER('TRV Table 3'!K563),('TRV Table 3'!K563),"--")</f>
        <v>2</v>
      </c>
      <c r="R563" s="263">
        <f t="shared" si="62"/>
        <v>2</v>
      </c>
      <c r="S563" s="220">
        <f>IF(ISBLANK(ToxData!AY563),"",ToxData!AY563)</f>
        <v>1</v>
      </c>
      <c r="T563" s="220" t="str">
        <f>IF(ISBLANK(ToxData!AZ563),"",ToxData!AZ563)</f>
        <v/>
      </c>
      <c r="U563" s="223" t="str">
        <f>IF(ToxData!BQ563="","N","Y")</f>
        <v>N</v>
      </c>
      <c r="V563" s="223">
        <f>ToxData!BV563</f>
        <v>1</v>
      </c>
      <c r="W563" s="223">
        <f>ToxData!BW563</f>
        <v>1</v>
      </c>
      <c r="X563" s="223">
        <f>ToxData!BX563</f>
        <v>1</v>
      </c>
      <c r="Y563" s="223">
        <f>ToxData!BY563</f>
        <v>1</v>
      </c>
    </row>
    <row r="564" spans="1:25" hidden="1">
      <c r="A564" t="str">
        <f>IF(ISBLANK(ToxData!B564),"",ToxData!B564)</f>
        <v>91-08-7</v>
      </c>
      <c r="B564" s="211" t="str">
        <f>IF(ISBLANK(ToxData!C564),"",ToxData!C564)</f>
        <v>Toluene-2,6-diisocyanate</v>
      </c>
      <c r="E564" s="218">
        <f>IF(AND(ISNUMBER(ToxData!$BD564),$U564="N"),ToxData!$BD564/$V564,IF(ISNUMBER(ToxData!$BD564),ToxData!$BD564/ELAFr/$V564,"--"))</f>
        <v>9.0909090909090912E-2</v>
      </c>
      <c r="F564" s="209">
        <f t="shared" si="56"/>
        <v>9.0999999999999998E-2</v>
      </c>
      <c r="G564" s="194">
        <f>IF(ISNUMBER(ToxData!BH564),(ToxData!BH564/$X564),"--")</f>
        <v>8.0000000000000002E-3</v>
      </c>
      <c r="H564" s="219">
        <f t="shared" si="57"/>
        <v>8.0000000000000002E-3</v>
      </c>
      <c r="I564" s="209">
        <f>IF(AND(ISNUMBER(ToxData!$BD564),$U564="N"),ToxData!$BD564*childNRAFc/$W564,IF(ISNUMBER(ToxData!$BD564),ToxData!$BD564*childNRAFc/ELAFnr/$W564,"--"))</f>
        <v>2.3636363636363638</v>
      </c>
      <c r="J564" s="209">
        <f t="shared" si="58"/>
        <v>2.4</v>
      </c>
      <c r="K564" s="194">
        <f>IF(ISNUMBER(ToxData!BH564),(ToxData!BH564/$Y564*childNRAFnc),"--")</f>
        <v>3.5200000000000002E-2</v>
      </c>
      <c r="L564" s="219">
        <f t="shared" si="59"/>
        <v>3.5000000000000003E-2</v>
      </c>
      <c r="M564" s="209">
        <f>IF(ISNUMBER(ToxData!$BD564),ToxData!$BD564*workNRAFc/$W564,"--")</f>
        <v>1.0909090909090908</v>
      </c>
      <c r="N564" s="209">
        <f t="shared" si="60"/>
        <v>1.1000000000000001</v>
      </c>
      <c r="O564" s="194">
        <f>IF(ISNUMBER(ToxData!BH564),(ToxData!BH564*workNRAFnc/Y564),"--")</f>
        <v>3.5200000000000002E-2</v>
      </c>
      <c r="P564" s="219">
        <f t="shared" si="61"/>
        <v>3.5000000000000003E-2</v>
      </c>
      <c r="Q564" s="262">
        <f>IF(ISNUMBER('TRV Table 3'!K564),('TRV Table 3'!K564),"--")</f>
        <v>2</v>
      </c>
      <c r="R564" s="263">
        <f t="shared" si="62"/>
        <v>2</v>
      </c>
      <c r="S564" s="220">
        <f>IF(ISBLANK(ToxData!AY564),"",ToxData!AY564)</f>
        <v>1</v>
      </c>
      <c r="T564" s="220" t="str">
        <f>IF(ISBLANK(ToxData!AZ564),"",ToxData!AZ564)</f>
        <v/>
      </c>
      <c r="U564" s="223" t="str">
        <f>IF(ToxData!BQ564="","N","Y")</f>
        <v>N</v>
      </c>
      <c r="V564" s="223">
        <f>ToxData!BV564</f>
        <v>1</v>
      </c>
      <c r="W564" s="223">
        <f>ToxData!BW564</f>
        <v>1</v>
      </c>
      <c r="X564" s="223">
        <f>ToxData!BX564</f>
        <v>1</v>
      </c>
      <c r="Y564" s="223">
        <f>ToxData!BY564</f>
        <v>1</v>
      </c>
    </row>
    <row r="565" spans="1:25" hidden="1">
      <c r="A565" t="str">
        <f>IF(ISBLANK(ToxData!B565),"",ToxData!B565)</f>
        <v>95-53-4</v>
      </c>
      <c r="B565" s="211" t="str">
        <f>IF(ISBLANK(ToxData!C565),"",ToxData!C565)</f>
        <v>o-Toluidine</v>
      </c>
      <c r="E565" s="218" t="str">
        <f>IF(AND(ISNUMBER(ToxData!$BD565),$U565="N"),ToxData!$BD565/$V565,IF(ISNUMBER(ToxData!$BD565),ToxData!$BD565/ELAFr/$V565,"--"))</f>
        <v>--</v>
      </c>
      <c r="F565" s="209" t="str">
        <f t="shared" si="56"/>
        <v>--</v>
      </c>
      <c r="G565" s="194" t="str">
        <f>IF(ISNUMBER(ToxData!BH565),(ToxData!BH565/$X565),"--")</f>
        <v>--</v>
      </c>
      <c r="H565" s="219" t="str">
        <f t="shared" si="57"/>
        <v>--</v>
      </c>
      <c r="I565" s="209" t="str">
        <f>IF(AND(ISNUMBER(ToxData!$BD565),$U565="N"),ToxData!$BD565*childNRAFc/$W565,IF(ISNUMBER(ToxData!$BD565),ToxData!$BD565*childNRAFc/ELAFnr/$W565,"--"))</f>
        <v>--</v>
      </c>
      <c r="J565" s="209" t="str">
        <f t="shared" si="58"/>
        <v>--</v>
      </c>
      <c r="K565" s="194" t="str">
        <f>IF(ISNUMBER(ToxData!BH565),(ToxData!BH565/$Y565*childNRAFnc),"--")</f>
        <v>--</v>
      </c>
      <c r="L565" s="219" t="str">
        <f t="shared" si="59"/>
        <v>--</v>
      </c>
      <c r="M565" s="209" t="str">
        <f>IF(ISNUMBER(ToxData!$BD565),ToxData!$BD565*workNRAFc/$W565,"--")</f>
        <v>--</v>
      </c>
      <c r="N565" s="209" t="str">
        <f t="shared" si="60"/>
        <v>--</v>
      </c>
      <c r="O565" s="194" t="str">
        <f>IF(ISNUMBER(ToxData!BH565),(ToxData!BH565*workNRAFnc/Y565),"--")</f>
        <v>--</v>
      </c>
      <c r="P565" s="219" t="str">
        <f t="shared" si="61"/>
        <v>--</v>
      </c>
      <c r="Q565" s="262" t="str">
        <f>IF(ISNUMBER('TRV Table 3'!K565),('TRV Table 3'!K565),"--")</f>
        <v>--</v>
      </c>
      <c r="R565" s="263" t="str">
        <f t="shared" si="62"/>
        <v>--</v>
      </c>
      <c r="S565" s="220" t="str">
        <f>IF(ISBLANK(ToxData!AY565),"",ToxData!AY565)</f>
        <v/>
      </c>
      <c r="T565" s="220" t="str">
        <f>IF(ISBLANK(ToxData!AZ565),"",ToxData!AZ565)</f>
        <v/>
      </c>
      <c r="U565" s="223" t="str">
        <f>IF(ToxData!BQ565="","N","Y")</f>
        <v>N</v>
      </c>
      <c r="V565" s="223">
        <f>ToxData!BV565</f>
        <v>1</v>
      </c>
      <c r="W565" s="223">
        <f>ToxData!BW565</f>
        <v>1</v>
      </c>
      <c r="X565" s="223">
        <f>ToxData!BX565</f>
        <v>1</v>
      </c>
      <c r="Y565" s="223">
        <f>ToxData!BY565</f>
        <v>1</v>
      </c>
    </row>
    <row r="566" spans="1:25" hidden="1">
      <c r="A566" t="str">
        <f>IF(ISBLANK(ToxData!B566),"",ToxData!B566)</f>
        <v>636-21-5</v>
      </c>
      <c r="B566" s="211" t="str">
        <f>IF(ISBLANK(ToxData!C566),"",ToxData!C566)</f>
        <v>o-Toluidine Hydrochloride</v>
      </c>
      <c r="E566" s="218" t="str">
        <f>IF(AND(ISNUMBER(ToxData!$BD566),$U566="N"),ToxData!$BD566/$V566,IF(ISNUMBER(ToxData!$BD566),ToxData!$BD566/ELAFr/$V566,"--"))</f>
        <v>--</v>
      </c>
      <c r="F566" s="209" t="str">
        <f t="shared" si="56"/>
        <v>--</v>
      </c>
      <c r="G566" s="194" t="str">
        <f>IF(ISNUMBER(ToxData!BH566),(ToxData!BH566/$X566),"--")</f>
        <v>--</v>
      </c>
      <c r="H566" s="219" t="str">
        <f t="shared" si="57"/>
        <v>--</v>
      </c>
      <c r="I566" s="209" t="str">
        <f>IF(AND(ISNUMBER(ToxData!$BD566),$U566="N"),ToxData!$BD566*childNRAFc/$W566,IF(ISNUMBER(ToxData!$BD566),ToxData!$BD566*childNRAFc/ELAFnr/$W566,"--"))</f>
        <v>--</v>
      </c>
      <c r="J566" s="209" t="str">
        <f t="shared" si="58"/>
        <v>--</v>
      </c>
      <c r="K566" s="194" t="str">
        <f>IF(ISNUMBER(ToxData!BH566),(ToxData!BH566/$Y566*childNRAFnc),"--")</f>
        <v>--</v>
      </c>
      <c r="L566" s="219" t="str">
        <f t="shared" si="59"/>
        <v>--</v>
      </c>
      <c r="M566" s="209" t="str">
        <f>IF(ISNUMBER(ToxData!$BD566),ToxData!$BD566*workNRAFc/$W566,"--")</f>
        <v>--</v>
      </c>
      <c r="N566" s="209" t="str">
        <f t="shared" si="60"/>
        <v>--</v>
      </c>
      <c r="O566" s="194" t="str">
        <f>IF(ISNUMBER(ToxData!BH566),(ToxData!BH566*workNRAFnc/Y566),"--")</f>
        <v>--</v>
      </c>
      <c r="P566" s="219" t="str">
        <f t="shared" si="61"/>
        <v>--</v>
      </c>
      <c r="Q566" s="262" t="str">
        <f>IF(ISNUMBER('TRV Table 3'!K566),('TRV Table 3'!K566),"--")</f>
        <v>--</v>
      </c>
      <c r="R566" s="263" t="str">
        <f t="shared" si="62"/>
        <v>--</v>
      </c>
      <c r="S566" s="220" t="str">
        <f>IF(ISBLANK(ToxData!AY566),"",ToxData!AY566)</f>
        <v/>
      </c>
      <c r="T566" s="220" t="str">
        <f>IF(ISBLANK(ToxData!AZ566),"",ToxData!AZ566)</f>
        <v/>
      </c>
      <c r="U566" s="223" t="str">
        <f>IF(ToxData!BQ566="","N","Y")</f>
        <v>N</v>
      </c>
      <c r="V566" s="223">
        <f>ToxData!BV566</f>
        <v>1</v>
      </c>
      <c r="W566" s="223">
        <f>ToxData!BW566</f>
        <v>1</v>
      </c>
      <c r="X566" s="223">
        <f>ToxData!BX566</f>
        <v>1</v>
      </c>
      <c r="Y566" s="223">
        <f>ToxData!BY566</f>
        <v>1</v>
      </c>
    </row>
    <row r="567" spans="1:25" hidden="1">
      <c r="A567" t="str">
        <f>IF(ISBLANK(ToxData!B567),"",ToxData!B567)</f>
        <v>41903-57-5</v>
      </c>
      <c r="B567" s="211" t="str">
        <f>IF(ISBLANK(ToxData!C567),"",ToxData!C567)</f>
        <v xml:space="preserve">Total Tetrachlorodibenzo-p-dioxin </v>
      </c>
      <c r="E567" s="218" t="str">
        <f>IF(AND(ISNUMBER(ToxData!$BD567),$U567="N"),ToxData!$BD567/$V567,IF(ISNUMBER(ToxData!$BD567),ToxData!$BD567/ELAFr/$V567,"--"))</f>
        <v>--</v>
      </c>
      <c r="F567" s="209" t="str">
        <f t="shared" si="56"/>
        <v>--</v>
      </c>
      <c r="G567" s="194" t="str">
        <f>IF(ISNUMBER(ToxData!BH567),(ToxData!BH567/$X567),"--")</f>
        <v>--</v>
      </c>
      <c r="H567" s="219" t="str">
        <f t="shared" si="57"/>
        <v>--</v>
      </c>
      <c r="I567" s="209" t="str">
        <f>IF(AND(ISNUMBER(ToxData!$BD567),$U567="N"),ToxData!$BD567*childNRAFc/$W567,IF(ISNUMBER(ToxData!$BD567),ToxData!$BD567*childNRAFc/ELAFnr/$W567,"--"))</f>
        <v>--</v>
      </c>
      <c r="J567" s="209" t="str">
        <f t="shared" si="58"/>
        <v>--</v>
      </c>
      <c r="K567" s="194" t="str">
        <f>IF(ISNUMBER(ToxData!BH567),(ToxData!BH567/$Y567*childNRAFnc),"--")</f>
        <v>--</v>
      </c>
      <c r="L567" s="219" t="str">
        <f t="shared" si="59"/>
        <v>--</v>
      </c>
      <c r="M567" s="209" t="str">
        <f>IF(ISNUMBER(ToxData!$BD567),ToxData!$BD567*workNRAFc/$W567,"--")</f>
        <v>--</v>
      </c>
      <c r="N567" s="209" t="str">
        <f t="shared" si="60"/>
        <v>--</v>
      </c>
      <c r="O567" s="194" t="str">
        <f>IF(ISNUMBER(ToxData!BH567),(ToxData!BH567*workNRAFnc/Y567),"--")</f>
        <v>--</v>
      </c>
      <c r="P567" s="219" t="str">
        <f t="shared" si="61"/>
        <v>--</v>
      </c>
      <c r="Q567" s="262" t="str">
        <f>IF(ISNUMBER('TRV Table 3'!K567),('TRV Table 3'!K567),"--")</f>
        <v>--</v>
      </c>
      <c r="R567" s="263" t="str">
        <f t="shared" si="62"/>
        <v>--</v>
      </c>
      <c r="S567" s="220" t="str">
        <f>IF(ISBLANK(ToxData!AY567),"",ToxData!AY567)</f>
        <v/>
      </c>
      <c r="T567" s="220" t="str">
        <f>IF(ISBLANK(ToxData!AZ567),"",ToxData!AZ567)</f>
        <v/>
      </c>
      <c r="U567" s="223" t="str">
        <f>IF(ToxData!BQ567="","N","Y")</f>
        <v>N</v>
      </c>
      <c r="V567" s="223">
        <f>ToxData!BV567</f>
        <v>1</v>
      </c>
      <c r="W567" s="223">
        <f>ToxData!BW567</f>
        <v>1</v>
      </c>
      <c r="X567" s="223">
        <f>ToxData!BX567</f>
        <v>1</v>
      </c>
      <c r="Y567" s="223">
        <f>ToxData!BY567</f>
        <v>1</v>
      </c>
    </row>
    <row r="568" spans="1:25" hidden="1">
      <c r="A568" t="str">
        <f>IF(ISBLANK(ToxData!B568),"",ToxData!B568)</f>
        <v>36088-22-9</v>
      </c>
      <c r="B568" s="211" t="str">
        <f>IF(ISBLANK(ToxData!C568),"",ToxData!C568)</f>
        <v xml:space="preserve">Total Pentachlorodibenzo-p-dioxin </v>
      </c>
      <c r="E568" s="218" t="str">
        <f>IF(AND(ISNUMBER(ToxData!$BD568),$U568="N"),ToxData!$BD568/$V568,IF(ISNUMBER(ToxData!$BD568),ToxData!$BD568/ELAFr/$V568,"--"))</f>
        <v>--</v>
      </c>
      <c r="F568" s="209" t="str">
        <f t="shared" si="56"/>
        <v>--</v>
      </c>
      <c r="G568" s="194" t="str">
        <f>IF(ISNUMBER(ToxData!BH568),(ToxData!BH568/$X568),"--")</f>
        <v>--</v>
      </c>
      <c r="H568" s="219" t="str">
        <f t="shared" si="57"/>
        <v>--</v>
      </c>
      <c r="I568" s="209" t="str">
        <f>IF(AND(ISNUMBER(ToxData!$BD568),$U568="N"),ToxData!$BD568*childNRAFc/$W568,IF(ISNUMBER(ToxData!$BD568),ToxData!$BD568*childNRAFc/ELAFnr/$W568,"--"))</f>
        <v>--</v>
      </c>
      <c r="J568" s="209" t="str">
        <f t="shared" si="58"/>
        <v>--</v>
      </c>
      <c r="K568" s="194" t="str">
        <f>IF(ISNUMBER(ToxData!BH568),(ToxData!BH568/$Y568*childNRAFnc),"--")</f>
        <v>--</v>
      </c>
      <c r="L568" s="219" t="str">
        <f t="shared" si="59"/>
        <v>--</v>
      </c>
      <c r="M568" s="209" t="str">
        <f>IF(ISNUMBER(ToxData!$BD568),ToxData!$BD568*workNRAFc/$W568,"--")</f>
        <v>--</v>
      </c>
      <c r="N568" s="209" t="str">
        <f t="shared" si="60"/>
        <v>--</v>
      </c>
      <c r="O568" s="194" t="str">
        <f>IF(ISNUMBER(ToxData!BH568),(ToxData!BH568*workNRAFnc/Y568),"--")</f>
        <v>--</v>
      </c>
      <c r="P568" s="219" t="str">
        <f t="shared" si="61"/>
        <v>--</v>
      </c>
      <c r="Q568" s="262" t="str">
        <f>IF(ISNUMBER('TRV Table 3'!K568),('TRV Table 3'!K568),"--")</f>
        <v>--</v>
      </c>
      <c r="R568" s="263" t="str">
        <f t="shared" si="62"/>
        <v>--</v>
      </c>
      <c r="S568" s="220" t="str">
        <f>IF(ISBLANK(ToxData!AY568),"",ToxData!AY568)</f>
        <v/>
      </c>
      <c r="T568" s="220" t="str">
        <f>IF(ISBLANK(ToxData!AZ568),"",ToxData!AZ568)</f>
        <v/>
      </c>
      <c r="U568" s="223" t="str">
        <f>IF(ToxData!BQ568="","N","Y")</f>
        <v>N</v>
      </c>
      <c r="V568" s="223">
        <f>ToxData!BV568</f>
        <v>1</v>
      </c>
      <c r="W568" s="223">
        <f>ToxData!BW568</f>
        <v>1</v>
      </c>
      <c r="X568" s="223">
        <f>ToxData!BX568</f>
        <v>1</v>
      </c>
      <c r="Y568" s="223">
        <f>ToxData!BY568</f>
        <v>1</v>
      </c>
    </row>
    <row r="569" spans="1:25" hidden="1">
      <c r="A569" t="str">
        <f>IF(ISBLANK(ToxData!B569),"",ToxData!B569)</f>
        <v>34465-46-8</v>
      </c>
      <c r="B569" s="211" t="str">
        <f>IF(ISBLANK(ToxData!C569),"",ToxData!C569)</f>
        <v xml:space="preserve">Total Hexachlorodibenzo-p-dioxin </v>
      </c>
      <c r="E569" s="218" t="str">
        <f>IF(AND(ISNUMBER(ToxData!$BD569),$U569="N"),ToxData!$BD569/$V569,IF(ISNUMBER(ToxData!$BD569),ToxData!$BD569/ELAFr/$V569,"--"))</f>
        <v>--</v>
      </c>
      <c r="F569" s="209" t="str">
        <f t="shared" si="56"/>
        <v>--</v>
      </c>
      <c r="G569" s="194" t="str">
        <f>IF(ISNUMBER(ToxData!BH569),(ToxData!BH569/$X569),"--")</f>
        <v>--</v>
      </c>
      <c r="H569" s="219" t="str">
        <f t="shared" si="57"/>
        <v>--</v>
      </c>
      <c r="I569" s="209" t="str">
        <f>IF(AND(ISNUMBER(ToxData!$BD569),$U569="N"),ToxData!$BD569*childNRAFc/$W569,IF(ISNUMBER(ToxData!$BD569),ToxData!$BD569*childNRAFc/ELAFnr/$W569,"--"))</f>
        <v>--</v>
      </c>
      <c r="J569" s="209" t="str">
        <f t="shared" si="58"/>
        <v>--</v>
      </c>
      <c r="K569" s="194" t="str">
        <f>IF(ISNUMBER(ToxData!BH569),(ToxData!BH569/$Y569*childNRAFnc),"--")</f>
        <v>--</v>
      </c>
      <c r="L569" s="219" t="str">
        <f t="shared" si="59"/>
        <v>--</v>
      </c>
      <c r="M569" s="209" t="str">
        <f>IF(ISNUMBER(ToxData!$BD569),ToxData!$BD569*workNRAFc/$W569,"--")</f>
        <v>--</v>
      </c>
      <c r="N569" s="209" t="str">
        <f t="shared" si="60"/>
        <v>--</v>
      </c>
      <c r="O569" s="194" t="str">
        <f>IF(ISNUMBER(ToxData!BH569),(ToxData!BH569*workNRAFnc/Y569),"--")</f>
        <v>--</v>
      </c>
      <c r="P569" s="219" t="str">
        <f t="shared" si="61"/>
        <v>--</v>
      </c>
      <c r="Q569" s="262" t="str">
        <f>IF(ISNUMBER('TRV Table 3'!K569),('TRV Table 3'!K569),"--")</f>
        <v>--</v>
      </c>
      <c r="R569" s="263" t="str">
        <f t="shared" si="62"/>
        <v>--</v>
      </c>
      <c r="S569" s="220" t="str">
        <f>IF(ISBLANK(ToxData!AY569),"",ToxData!AY569)</f>
        <v/>
      </c>
      <c r="T569" s="220" t="str">
        <f>IF(ISBLANK(ToxData!AZ569),"",ToxData!AZ569)</f>
        <v/>
      </c>
      <c r="U569" s="223" t="str">
        <f>IF(ToxData!BQ569="","N","Y")</f>
        <v>N</v>
      </c>
      <c r="V569" s="223">
        <f>ToxData!BV569</f>
        <v>1</v>
      </c>
      <c r="W569" s="223">
        <f>ToxData!BW569</f>
        <v>1</v>
      </c>
      <c r="X569" s="223">
        <f>ToxData!BX569</f>
        <v>1</v>
      </c>
      <c r="Y569" s="223">
        <f>ToxData!BY569</f>
        <v>1</v>
      </c>
    </row>
    <row r="570" spans="1:25" hidden="1">
      <c r="A570" t="str">
        <f>IF(ISBLANK(ToxData!B570),"",ToxData!B570)</f>
        <v>37871-00-4</v>
      </c>
      <c r="B570" s="211" t="str">
        <f>IF(ISBLANK(ToxData!C570),"",ToxData!C570)</f>
        <v xml:space="preserve">Total Heptachlorodibenzo-p-dioxin </v>
      </c>
      <c r="E570" s="218" t="str">
        <f>IF(AND(ISNUMBER(ToxData!$BD570),$U570="N"),ToxData!$BD570/$V570,IF(ISNUMBER(ToxData!$BD570),ToxData!$BD570/ELAFr/$V570,"--"))</f>
        <v>--</v>
      </c>
      <c r="F570" s="209" t="str">
        <f t="shared" si="56"/>
        <v>--</v>
      </c>
      <c r="G570" s="194" t="str">
        <f>IF(ISNUMBER(ToxData!BH570),(ToxData!BH570/$X570),"--")</f>
        <v>--</v>
      </c>
      <c r="H570" s="219" t="str">
        <f t="shared" si="57"/>
        <v>--</v>
      </c>
      <c r="I570" s="209" t="str">
        <f>IF(AND(ISNUMBER(ToxData!$BD570),$U570="N"),ToxData!$BD570*childNRAFc/$W570,IF(ISNUMBER(ToxData!$BD570),ToxData!$BD570*childNRAFc/ELAFnr/$W570,"--"))</f>
        <v>--</v>
      </c>
      <c r="J570" s="209" t="str">
        <f t="shared" si="58"/>
        <v>--</v>
      </c>
      <c r="K570" s="194" t="str">
        <f>IF(ISNUMBER(ToxData!BH570),(ToxData!BH570/$Y570*childNRAFnc),"--")</f>
        <v>--</v>
      </c>
      <c r="L570" s="219" t="str">
        <f t="shared" si="59"/>
        <v>--</v>
      </c>
      <c r="M570" s="209" t="str">
        <f>IF(ISNUMBER(ToxData!$BD570),ToxData!$BD570*workNRAFc/$W570,"--")</f>
        <v>--</v>
      </c>
      <c r="N570" s="209" t="str">
        <f t="shared" si="60"/>
        <v>--</v>
      </c>
      <c r="O570" s="194" t="str">
        <f>IF(ISNUMBER(ToxData!BH570),(ToxData!BH570*workNRAFnc/Y570),"--")</f>
        <v>--</v>
      </c>
      <c r="P570" s="219" t="str">
        <f t="shared" si="61"/>
        <v>--</v>
      </c>
      <c r="Q570" s="262" t="str">
        <f>IF(ISNUMBER('TRV Table 3'!K570),('TRV Table 3'!K570),"--")</f>
        <v>--</v>
      </c>
      <c r="R570" s="263" t="str">
        <f t="shared" si="62"/>
        <v>--</v>
      </c>
      <c r="S570" s="220" t="str">
        <f>IF(ISBLANK(ToxData!AY570),"",ToxData!AY570)</f>
        <v/>
      </c>
      <c r="T570" s="220" t="str">
        <f>IF(ISBLANK(ToxData!AZ570),"",ToxData!AZ570)</f>
        <v/>
      </c>
      <c r="U570" s="223" t="str">
        <f>IF(ToxData!BQ570="","N","Y")</f>
        <v>N</v>
      </c>
      <c r="V570" s="223">
        <f>ToxData!BV570</f>
        <v>1</v>
      </c>
      <c r="W570" s="223">
        <f>ToxData!BW570</f>
        <v>1</v>
      </c>
      <c r="X570" s="223">
        <f>ToxData!BX570</f>
        <v>1</v>
      </c>
      <c r="Y570" s="223">
        <f>ToxData!BY570</f>
        <v>1</v>
      </c>
    </row>
    <row r="571" spans="1:25" hidden="1">
      <c r="A571" t="str">
        <f>IF(ISBLANK(ToxData!B571),"",ToxData!B571)</f>
        <v>55722-27-5</v>
      </c>
      <c r="B571" s="211" t="str">
        <f>IF(ISBLANK(ToxData!C571),"",ToxData!C571)</f>
        <v xml:space="preserve">Total Tetrachlorodibenzofuran </v>
      </c>
      <c r="E571" s="218" t="str">
        <f>IF(AND(ISNUMBER(ToxData!$BD571),$U571="N"),ToxData!$BD571/$V571,IF(ISNUMBER(ToxData!$BD571),ToxData!$BD571/ELAFr/$V571,"--"))</f>
        <v>--</v>
      </c>
      <c r="F571" s="209" t="str">
        <f t="shared" si="56"/>
        <v>--</v>
      </c>
      <c r="G571" s="194" t="str">
        <f>IF(ISNUMBER(ToxData!BH571),(ToxData!BH571/$X571),"--")</f>
        <v>--</v>
      </c>
      <c r="H571" s="219" t="str">
        <f t="shared" si="57"/>
        <v>--</v>
      </c>
      <c r="I571" s="209" t="str">
        <f>IF(AND(ISNUMBER(ToxData!$BD571),$U571="N"),ToxData!$BD571*childNRAFc/$W571,IF(ISNUMBER(ToxData!$BD571),ToxData!$BD571*childNRAFc/ELAFnr/$W571,"--"))</f>
        <v>--</v>
      </c>
      <c r="J571" s="209" t="str">
        <f t="shared" si="58"/>
        <v>--</v>
      </c>
      <c r="K571" s="194" t="str">
        <f>IF(ISNUMBER(ToxData!BH571),(ToxData!BH571/$Y571*childNRAFnc),"--")</f>
        <v>--</v>
      </c>
      <c r="L571" s="219" t="str">
        <f t="shared" si="59"/>
        <v>--</v>
      </c>
      <c r="M571" s="209" t="str">
        <f>IF(ISNUMBER(ToxData!$BD571),ToxData!$BD571*workNRAFc/$W571,"--")</f>
        <v>--</v>
      </c>
      <c r="N571" s="209" t="str">
        <f t="shared" si="60"/>
        <v>--</v>
      </c>
      <c r="O571" s="194" t="str">
        <f>IF(ISNUMBER(ToxData!BH571),(ToxData!BH571*workNRAFnc/Y571),"--")</f>
        <v>--</v>
      </c>
      <c r="P571" s="219" t="str">
        <f t="shared" si="61"/>
        <v>--</v>
      </c>
      <c r="Q571" s="262" t="str">
        <f>IF(ISNUMBER('TRV Table 3'!K571),('TRV Table 3'!K571),"--")</f>
        <v>--</v>
      </c>
      <c r="R571" s="263" t="str">
        <f t="shared" si="62"/>
        <v>--</v>
      </c>
      <c r="S571" s="220" t="str">
        <f>IF(ISBLANK(ToxData!AY571),"",ToxData!AY571)</f>
        <v/>
      </c>
      <c r="T571" s="220" t="str">
        <f>IF(ISBLANK(ToxData!AZ571),"",ToxData!AZ571)</f>
        <v/>
      </c>
      <c r="U571" s="223" t="str">
        <f>IF(ToxData!BQ571="","N","Y")</f>
        <v>N</v>
      </c>
      <c r="V571" s="223">
        <f>ToxData!BV571</f>
        <v>1</v>
      </c>
      <c r="W571" s="223">
        <f>ToxData!BW571</f>
        <v>1</v>
      </c>
      <c r="X571" s="223">
        <f>ToxData!BX571</f>
        <v>1</v>
      </c>
      <c r="Y571" s="223">
        <f>ToxData!BY571</f>
        <v>1</v>
      </c>
    </row>
    <row r="572" spans="1:25" hidden="1">
      <c r="A572" t="str">
        <f>IF(ISBLANK(ToxData!B572),"",ToxData!B572)</f>
        <v>30402-15-4</v>
      </c>
      <c r="B572" s="211" t="str">
        <f>IF(ISBLANK(ToxData!C572),"",ToxData!C572)</f>
        <v xml:space="preserve">Total Pentachlorodibenzofuran </v>
      </c>
      <c r="E572" s="218" t="str">
        <f>IF(AND(ISNUMBER(ToxData!$BD572),$U572="N"),ToxData!$BD572/$V572,IF(ISNUMBER(ToxData!$BD572),ToxData!$BD572/ELAFr/$V572,"--"))</f>
        <v>--</v>
      </c>
      <c r="F572" s="209" t="str">
        <f t="shared" si="56"/>
        <v>--</v>
      </c>
      <c r="G572" s="194" t="str">
        <f>IF(ISNUMBER(ToxData!BH572),(ToxData!BH572/$X572),"--")</f>
        <v>--</v>
      </c>
      <c r="H572" s="219" t="str">
        <f t="shared" si="57"/>
        <v>--</v>
      </c>
      <c r="I572" s="209" t="str">
        <f>IF(AND(ISNUMBER(ToxData!$BD572),$U572="N"),ToxData!$BD572*childNRAFc/$W572,IF(ISNUMBER(ToxData!$BD572),ToxData!$BD572*childNRAFc/ELAFnr/$W572,"--"))</f>
        <v>--</v>
      </c>
      <c r="J572" s="209" t="str">
        <f t="shared" si="58"/>
        <v>--</v>
      </c>
      <c r="K572" s="194" t="str">
        <f>IF(ISNUMBER(ToxData!BH572),(ToxData!BH572/$Y572*childNRAFnc),"--")</f>
        <v>--</v>
      </c>
      <c r="L572" s="219" t="str">
        <f t="shared" si="59"/>
        <v>--</v>
      </c>
      <c r="M572" s="209" t="str">
        <f>IF(ISNUMBER(ToxData!$BD572),ToxData!$BD572*workNRAFc/$W572,"--")</f>
        <v>--</v>
      </c>
      <c r="N572" s="209" t="str">
        <f t="shared" si="60"/>
        <v>--</v>
      </c>
      <c r="O572" s="194" t="str">
        <f>IF(ISNUMBER(ToxData!BH572),(ToxData!BH572*workNRAFnc/Y572),"--")</f>
        <v>--</v>
      </c>
      <c r="P572" s="219" t="str">
        <f t="shared" si="61"/>
        <v>--</v>
      </c>
      <c r="Q572" s="262" t="str">
        <f>IF(ISNUMBER('TRV Table 3'!K572),('TRV Table 3'!K572),"--")</f>
        <v>--</v>
      </c>
      <c r="R572" s="263" t="str">
        <f t="shared" si="62"/>
        <v>--</v>
      </c>
      <c r="S572" s="220" t="str">
        <f>IF(ISBLANK(ToxData!AY572),"",ToxData!AY572)</f>
        <v/>
      </c>
      <c r="T572" s="220" t="str">
        <f>IF(ISBLANK(ToxData!AZ572),"",ToxData!AZ572)</f>
        <v/>
      </c>
      <c r="U572" s="223" t="str">
        <f>IF(ToxData!BQ572="","N","Y")</f>
        <v>N</v>
      </c>
      <c r="V572" s="223">
        <f>ToxData!BV572</f>
        <v>1</v>
      </c>
      <c r="W572" s="223">
        <f>ToxData!BW572</f>
        <v>1</v>
      </c>
      <c r="X572" s="223">
        <f>ToxData!BX572</f>
        <v>1</v>
      </c>
      <c r="Y572" s="223">
        <f>ToxData!BY572</f>
        <v>1</v>
      </c>
    </row>
    <row r="573" spans="1:25" hidden="1">
      <c r="A573" t="str">
        <f>IF(ISBLANK(ToxData!B573),"",ToxData!B573)</f>
        <v>55684-94-1</v>
      </c>
      <c r="B573" s="211" t="str">
        <f>IF(ISBLANK(ToxData!C573),"",ToxData!C573)</f>
        <v xml:space="preserve">Total Hexachlorodibenzofuran </v>
      </c>
      <c r="E573" s="218" t="str">
        <f>IF(AND(ISNUMBER(ToxData!$BD573),$U573="N"),ToxData!$BD573/$V573,IF(ISNUMBER(ToxData!$BD573),ToxData!$BD573/ELAFr/$V573,"--"))</f>
        <v>--</v>
      </c>
      <c r="F573" s="209" t="str">
        <f t="shared" si="56"/>
        <v>--</v>
      </c>
      <c r="G573" s="194" t="str">
        <f>IF(ISNUMBER(ToxData!BH573),(ToxData!BH573/$X573),"--")</f>
        <v>--</v>
      </c>
      <c r="H573" s="219" t="str">
        <f t="shared" si="57"/>
        <v>--</v>
      </c>
      <c r="I573" s="209" t="str">
        <f>IF(AND(ISNUMBER(ToxData!$BD573),$U573="N"),ToxData!$BD573*childNRAFc/$W573,IF(ISNUMBER(ToxData!$BD573),ToxData!$BD573*childNRAFc/ELAFnr/$W573,"--"))</f>
        <v>--</v>
      </c>
      <c r="J573" s="209" t="str">
        <f t="shared" si="58"/>
        <v>--</v>
      </c>
      <c r="K573" s="194" t="str">
        <f>IF(ISNUMBER(ToxData!BH573),(ToxData!BH573/$Y573*childNRAFnc),"--")</f>
        <v>--</v>
      </c>
      <c r="L573" s="219" t="str">
        <f t="shared" si="59"/>
        <v>--</v>
      </c>
      <c r="M573" s="209" t="str">
        <f>IF(ISNUMBER(ToxData!$BD573),ToxData!$BD573*workNRAFc/$W573,"--")</f>
        <v>--</v>
      </c>
      <c r="N573" s="209" t="str">
        <f t="shared" si="60"/>
        <v>--</v>
      </c>
      <c r="O573" s="194" t="str">
        <f>IF(ISNUMBER(ToxData!BH573),(ToxData!BH573*workNRAFnc/Y573),"--")</f>
        <v>--</v>
      </c>
      <c r="P573" s="219" t="str">
        <f t="shared" si="61"/>
        <v>--</v>
      </c>
      <c r="Q573" s="262" t="str">
        <f>IF(ISNUMBER('TRV Table 3'!K573),('TRV Table 3'!K573),"--")</f>
        <v>--</v>
      </c>
      <c r="R573" s="263" t="str">
        <f t="shared" si="62"/>
        <v>--</v>
      </c>
      <c r="S573" s="220" t="str">
        <f>IF(ISBLANK(ToxData!AY573),"",ToxData!AY573)</f>
        <v/>
      </c>
      <c r="T573" s="220" t="str">
        <f>IF(ISBLANK(ToxData!AZ573),"",ToxData!AZ573)</f>
        <v/>
      </c>
      <c r="U573" s="223" t="str">
        <f>IF(ToxData!BQ573="","N","Y")</f>
        <v>N</v>
      </c>
      <c r="V573" s="223">
        <f>ToxData!BV573</f>
        <v>1</v>
      </c>
      <c r="W573" s="223">
        <f>ToxData!BW573</f>
        <v>1</v>
      </c>
      <c r="X573" s="223">
        <f>ToxData!BX573</f>
        <v>1</v>
      </c>
      <c r="Y573" s="223">
        <f>ToxData!BY573</f>
        <v>1</v>
      </c>
    </row>
    <row r="574" spans="1:25" hidden="1">
      <c r="A574" t="str">
        <f>IF(ISBLANK(ToxData!B574),"",ToxData!B574)</f>
        <v>38998-75-3</v>
      </c>
      <c r="B574" s="211" t="str">
        <f>IF(ISBLANK(ToxData!C574),"",ToxData!C574)</f>
        <v xml:space="preserve">Total Heptachlorodibenzofuran </v>
      </c>
      <c r="E574" s="218" t="str">
        <f>IF(AND(ISNUMBER(ToxData!$BD574),$U574="N"),ToxData!$BD574/$V574,IF(ISNUMBER(ToxData!$BD574),ToxData!$BD574/ELAFr/$V574,"--"))</f>
        <v>--</v>
      </c>
      <c r="F574" s="209" t="str">
        <f t="shared" si="56"/>
        <v>--</v>
      </c>
      <c r="G574" s="194" t="str">
        <f>IF(ISNUMBER(ToxData!BH574),(ToxData!BH574/$X574),"--")</f>
        <v>--</v>
      </c>
      <c r="H574" s="219" t="str">
        <f t="shared" si="57"/>
        <v>--</v>
      </c>
      <c r="I574" s="209" t="str">
        <f>IF(AND(ISNUMBER(ToxData!$BD574),$U574="N"),ToxData!$BD574*childNRAFc/$W574,IF(ISNUMBER(ToxData!$BD574),ToxData!$BD574*childNRAFc/ELAFnr/$W574,"--"))</f>
        <v>--</v>
      </c>
      <c r="J574" s="209" t="str">
        <f t="shared" si="58"/>
        <v>--</v>
      </c>
      <c r="K574" s="194" t="str">
        <f>IF(ISNUMBER(ToxData!BH574),(ToxData!BH574/$Y574*childNRAFnc),"--")</f>
        <v>--</v>
      </c>
      <c r="L574" s="219" t="str">
        <f t="shared" si="59"/>
        <v>--</v>
      </c>
      <c r="M574" s="209" t="str">
        <f>IF(ISNUMBER(ToxData!$BD574),ToxData!$BD574*workNRAFc/$W574,"--")</f>
        <v>--</v>
      </c>
      <c r="N574" s="209" t="str">
        <f t="shared" si="60"/>
        <v>--</v>
      </c>
      <c r="O574" s="194" t="str">
        <f>IF(ISNUMBER(ToxData!BH574),(ToxData!BH574*workNRAFnc/Y574),"--")</f>
        <v>--</v>
      </c>
      <c r="P574" s="219" t="str">
        <f t="shared" si="61"/>
        <v>--</v>
      </c>
      <c r="Q574" s="262" t="str">
        <f>IF(ISNUMBER('TRV Table 3'!K574),('TRV Table 3'!K574),"--")</f>
        <v>--</v>
      </c>
      <c r="R574" s="263" t="str">
        <f t="shared" si="62"/>
        <v>--</v>
      </c>
      <c r="S574" s="220" t="str">
        <f>IF(ISBLANK(ToxData!AY574),"",ToxData!AY574)</f>
        <v/>
      </c>
      <c r="T574" s="220" t="str">
        <f>IF(ISBLANK(ToxData!AZ574),"",ToxData!AZ574)</f>
        <v/>
      </c>
      <c r="U574" s="223" t="str">
        <f>IF(ToxData!BQ574="","N","Y")</f>
        <v>N</v>
      </c>
      <c r="V574" s="223">
        <f>ToxData!BV574</f>
        <v>1</v>
      </c>
      <c r="W574" s="223">
        <f>ToxData!BW574</f>
        <v>1</v>
      </c>
      <c r="X574" s="223">
        <f>ToxData!BX574</f>
        <v>1</v>
      </c>
      <c r="Y574" s="223">
        <f>ToxData!BY574</f>
        <v>1</v>
      </c>
    </row>
    <row r="575" spans="1:25" ht="28.8">
      <c r="A575" t="str">
        <f>IF(ISBLANK(ToxData!B575),"",ToxData!B575)</f>
        <v>8001-35-2</v>
      </c>
      <c r="B575" s="211" t="str">
        <f>IF(ISBLANK(ToxData!C575),"",ToxData!C575)</f>
        <v>Toxaphene (Polychlorinated camphenes)</v>
      </c>
      <c r="D575" s="61" t="str">
        <f>IF(ToxData!D575="","--",ToxData!D575)</f>
        <v>--</v>
      </c>
      <c r="E575" s="218">
        <f>IF(AND(ISNUMBER(ToxData!$BD575),$U575="N"),ToxData!$BD575/$V575,IF(ISNUMBER(ToxData!$BD575),ToxData!$BD575/ELAFr/$V575,"--"))</f>
        <v>3.1249999999999997E-3</v>
      </c>
      <c r="F575" s="209">
        <f t="shared" si="56"/>
        <v>3.0999999999999999E-3</v>
      </c>
      <c r="G575" s="194" t="str">
        <f>IF(ISNUMBER(ToxData!BH575),(ToxData!BH575/$X575),"--")</f>
        <v>--</v>
      </c>
      <c r="H575" s="219" t="str">
        <f t="shared" si="57"/>
        <v>--</v>
      </c>
      <c r="I575" s="209">
        <f>IF(AND(ISNUMBER(ToxData!$BD575),$U575="N"),ToxData!$BD575*childNRAFc/$W575,IF(ISNUMBER(ToxData!$BD575),ToxData!$BD575*childNRAFc/ELAFnr/$W575,"--"))</f>
        <v>8.1249999999999989E-2</v>
      </c>
      <c r="J575" s="209">
        <f t="shared" si="58"/>
        <v>8.1000000000000003E-2</v>
      </c>
      <c r="K575" s="194" t="str">
        <f>IF(ISNUMBER(ToxData!BH575),(ToxData!BH575/$Y575*childNRAFnc),"--")</f>
        <v>--</v>
      </c>
      <c r="L575" s="219" t="str">
        <f t="shared" si="59"/>
        <v>--</v>
      </c>
      <c r="M575" s="209">
        <f>IF(ISNUMBER(ToxData!$BD575),ToxData!$BD575*workNRAFc/$W575,"--")</f>
        <v>3.7499999999999999E-2</v>
      </c>
      <c r="N575" s="209">
        <f t="shared" si="60"/>
        <v>3.7999999999999999E-2</v>
      </c>
      <c r="O575" s="194" t="str">
        <f>IF(ISNUMBER(ToxData!BH575),(ToxData!BH575*workNRAFnc/Y575),"--")</f>
        <v>--</v>
      </c>
      <c r="P575" s="219" t="str">
        <f t="shared" si="61"/>
        <v>--</v>
      </c>
      <c r="Q575" s="262" t="str">
        <f>IF(ISNUMBER('TRV Table 3'!K575),('TRV Table 3'!K575),"--")</f>
        <v>--</v>
      </c>
      <c r="R575" s="263" t="str">
        <f t="shared" si="62"/>
        <v>--</v>
      </c>
      <c r="S575" s="220">
        <f>IF(ISBLANK(ToxData!AY575),"",ToxData!AY575)</f>
        <v>1</v>
      </c>
      <c r="T575" s="220">
        <f>IF(ISBLANK(ToxData!AZ575),"",ToxData!AZ575)</f>
        <v>1</v>
      </c>
      <c r="U575" s="223" t="str">
        <f>IF(ToxData!BQ575="","N","Y")</f>
        <v>N</v>
      </c>
      <c r="V575" s="223">
        <f>ToxData!BV575</f>
        <v>1</v>
      </c>
      <c r="W575" s="223">
        <f>ToxData!BW575</f>
        <v>1</v>
      </c>
      <c r="X575" s="223">
        <f>ToxData!BX575</f>
        <v>1</v>
      </c>
      <c r="Y575" s="223">
        <f>ToxData!BY575</f>
        <v>1</v>
      </c>
    </row>
    <row r="576" spans="1:25" hidden="1">
      <c r="A576" t="str">
        <f>IF(ISBLANK(ToxData!B576),"",ToxData!B576)</f>
        <v>126-73-8</v>
      </c>
      <c r="B576" s="211" t="str">
        <f>IF(ISBLANK(ToxData!C576),"",ToxData!C576)</f>
        <v>Tributyl phosphate</v>
      </c>
      <c r="E576" s="218" t="str">
        <f>IF(AND(ISNUMBER(ToxData!$BD576),$U576="N"),ToxData!$BD576/$V576,IF(ISNUMBER(ToxData!$BD576),ToxData!$BD576/ELAFr/$V576,"--"))</f>
        <v>--</v>
      </c>
      <c r="F576" s="209" t="str">
        <f t="shared" si="56"/>
        <v>--</v>
      </c>
      <c r="G576" s="194" t="str">
        <f>IF(ISNUMBER(ToxData!BH576),(ToxData!BH576/$X576),"--")</f>
        <v>--</v>
      </c>
      <c r="H576" s="219" t="str">
        <f t="shared" si="57"/>
        <v>--</v>
      </c>
      <c r="I576" s="209" t="str">
        <f>IF(AND(ISNUMBER(ToxData!$BD576),$U576="N"),ToxData!$BD576*childNRAFc/$W576,IF(ISNUMBER(ToxData!$BD576),ToxData!$BD576*childNRAFc/ELAFnr/$W576,"--"))</f>
        <v>--</v>
      </c>
      <c r="J576" s="209" t="str">
        <f t="shared" si="58"/>
        <v>--</v>
      </c>
      <c r="K576" s="194" t="str">
        <f>IF(ISNUMBER(ToxData!BH576),(ToxData!BH576/$Y576*childNRAFnc),"--")</f>
        <v>--</v>
      </c>
      <c r="L576" s="219" t="str">
        <f t="shared" si="59"/>
        <v>--</v>
      </c>
      <c r="M576" s="209" t="str">
        <f>IF(ISNUMBER(ToxData!$BD576),ToxData!$BD576*workNRAFc/$W576,"--")</f>
        <v>--</v>
      </c>
      <c r="N576" s="209" t="str">
        <f t="shared" si="60"/>
        <v>--</v>
      </c>
      <c r="O576" s="194" t="str">
        <f>IF(ISNUMBER(ToxData!BH576),(ToxData!BH576*workNRAFnc/Y576),"--")</f>
        <v>--</v>
      </c>
      <c r="P576" s="219" t="str">
        <f t="shared" si="61"/>
        <v>--</v>
      </c>
      <c r="Q576" s="262" t="str">
        <f>IF(ISNUMBER('TRV Table 3'!K576),('TRV Table 3'!K576),"--")</f>
        <v>--</v>
      </c>
      <c r="R576" s="263" t="str">
        <f t="shared" si="62"/>
        <v>--</v>
      </c>
      <c r="S576" s="220" t="str">
        <f>IF(ISBLANK(ToxData!AY576),"",ToxData!AY576)</f>
        <v/>
      </c>
      <c r="T576" s="220" t="str">
        <f>IF(ISBLANK(ToxData!AZ576),"",ToxData!AZ576)</f>
        <v/>
      </c>
      <c r="U576" s="223" t="str">
        <f>IF(ToxData!BQ576="","N","Y")</f>
        <v>N</v>
      </c>
      <c r="V576" s="223">
        <f>ToxData!BV576</f>
        <v>1</v>
      </c>
      <c r="W576" s="223">
        <f>ToxData!BW576</f>
        <v>1</v>
      </c>
      <c r="X576" s="223">
        <f>ToxData!BX576</f>
        <v>1</v>
      </c>
      <c r="Y576" s="223">
        <f>ToxData!BY576</f>
        <v>1</v>
      </c>
    </row>
    <row r="577" spans="1:25" hidden="1">
      <c r="A577" t="str">
        <f>IF(ISBLANK(ToxData!B577),"",ToxData!B577)</f>
        <v>120-82-1</v>
      </c>
      <c r="B577" s="211" t="str">
        <f>IF(ISBLANK(ToxData!C577),"",ToxData!C577)</f>
        <v>1,2,4-Trichlorobenzene</v>
      </c>
      <c r="E577" s="218" t="str">
        <f>IF(AND(ISNUMBER(ToxData!$BD577),$U577="N"),ToxData!$BD577/$V577,IF(ISNUMBER(ToxData!$BD577),ToxData!$BD577/ELAFr/$V577,"--"))</f>
        <v>--</v>
      </c>
      <c r="F577" s="209" t="str">
        <f t="shared" si="56"/>
        <v>--</v>
      </c>
      <c r="G577" s="194" t="str">
        <f>IF(ISNUMBER(ToxData!BH577),(ToxData!BH577/$X577),"--")</f>
        <v>--</v>
      </c>
      <c r="H577" s="219" t="str">
        <f t="shared" si="57"/>
        <v>--</v>
      </c>
      <c r="I577" s="209" t="str">
        <f>IF(AND(ISNUMBER(ToxData!$BD577),$U577="N"),ToxData!$BD577*childNRAFc/$W577,IF(ISNUMBER(ToxData!$BD577),ToxData!$BD577*childNRAFc/ELAFnr/$W577,"--"))</f>
        <v>--</v>
      </c>
      <c r="J577" s="209" t="str">
        <f t="shared" si="58"/>
        <v>--</v>
      </c>
      <c r="K577" s="194" t="str">
        <f>IF(ISNUMBER(ToxData!BH577),(ToxData!BH577/$Y577*childNRAFnc),"--")</f>
        <v>--</v>
      </c>
      <c r="L577" s="219" t="str">
        <f t="shared" si="59"/>
        <v>--</v>
      </c>
      <c r="M577" s="209" t="str">
        <f>IF(ISNUMBER(ToxData!$BD577),ToxData!$BD577*workNRAFc/$W577,"--")</f>
        <v>--</v>
      </c>
      <c r="N577" s="209" t="str">
        <f t="shared" si="60"/>
        <v>--</v>
      </c>
      <c r="O577" s="194" t="str">
        <f>IF(ISNUMBER(ToxData!BH577),(ToxData!BH577*workNRAFnc/Y577),"--")</f>
        <v>--</v>
      </c>
      <c r="P577" s="219" t="str">
        <f t="shared" si="61"/>
        <v>--</v>
      </c>
      <c r="Q577" s="262" t="str">
        <f>IF(ISNUMBER('TRV Table 3'!K577),('TRV Table 3'!K577),"--")</f>
        <v>--</v>
      </c>
      <c r="R577" s="263" t="str">
        <f t="shared" si="62"/>
        <v>--</v>
      </c>
      <c r="S577" s="220" t="str">
        <f>IF(ISBLANK(ToxData!AY577),"",ToxData!AY577)</f>
        <v/>
      </c>
      <c r="T577" s="220" t="str">
        <f>IF(ISBLANK(ToxData!AZ577),"",ToxData!AZ577)</f>
        <v/>
      </c>
      <c r="U577" s="223" t="str">
        <f>IF(ToxData!BQ577="","N","Y")</f>
        <v>N</v>
      </c>
      <c r="V577" s="223">
        <f>ToxData!BV577</f>
        <v>1</v>
      </c>
      <c r="W577" s="223">
        <f>ToxData!BW577</f>
        <v>1</v>
      </c>
      <c r="X577" s="223">
        <f>ToxData!BX577</f>
        <v>1</v>
      </c>
      <c r="Y577" s="223">
        <f>ToxData!BY577</f>
        <v>1</v>
      </c>
    </row>
    <row r="578" spans="1:25" s="60" customFormat="1" ht="18" customHeight="1">
      <c r="A578" s="60" t="str">
        <f>IF(ISBLANK(ToxData!B578),"",ToxData!B578)</f>
        <v>71-55-6</v>
      </c>
      <c r="B578" s="48" t="str">
        <f>IF(ISBLANK(ToxData!C578),"",ToxData!C578)</f>
        <v>1,1,1-Trichloroethane (Methyl chloroform)</v>
      </c>
      <c r="C578" s="61"/>
      <c r="D578" s="61" t="str">
        <f>IF(ToxData!D578="","--",ToxData!D578)</f>
        <v>HI3</v>
      </c>
      <c r="E578" s="218" t="str">
        <f>IF(AND(ISNUMBER(ToxData!$BD578),$U578="N"),ToxData!$BD578/$V578,IF(ISNUMBER(ToxData!$BD578),ToxData!$BD578/ELAFr/$V578,"--"))</f>
        <v>--</v>
      </c>
      <c r="F578" s="209" t="str">
        <f t="shared" si="56"/>
        <v>--</v>
      </c>
      <c r="G578" s="194">
        <f>IF(ISNUMBER(ToxData!BH578),(ToxData!BH578/$X578),"--")</f>
        <v>5000</v>
      </c>
      <c r="H578" s="219">
        <f t="shared" si="57"/>
        <v>5000</v>
      </c>
      <c r="I578" s="209" t="str">
        <f>IF(AND(ISNUMBER(ToxData!$BD578),$U578="N"),ToxData!$BD578*childNRAFc/$W578,IF(ISNUMBER(ToxData!$BD578),ToxData!$BD578*childNRAFc/ELAFnr/$W578,"--"))</f>
        <v>--</v>
      </c>
      <c r="J578" s="209" t="str">
        <f t="shared" si="58"/>
        <v>--</v>
      </c>
      <c r="K578" s="194">
        <f>IF(ISNUMBER(ToxData!BH578),(ToxData!BH578/$Y578*childNRAFnc),"--")</f>
        <v>22000</v>
      </c>
      <c r="L578" s="219">
        <f t="shared" si="59"/>
        <v>22000</v>
      </c>
      <c r="M578" s="209" t="str">
        <f>IF(ISNUMBER(ToxData!$BD578),ToxData!$BD578*workNRAFc/$W578,"--")</f>
        <v>--</v>
      </c>
      <c r="N578" s="209" t="str">
        <f t="shared" si="60"/>
        <v>--</v>
      </c>
      <c r="O578" s="194">
        <f>IF(ISNUMBER(ToxData!BH578),(ToxData!BH578*workNRAFnc/Y578),"--")</f>
        <v>22000</v>
      </c>
      <c r="P578" s="219">
        <f t="shared" si="61"/>
        <v>22000</v>
      </c>
      <c r="Q578" s="262">
        <f>IF(ISNUMBER('TRV Table 3'!K578),('TRV Table 3'!K578),"--")</f>
        <v>11000</v>
      </c>
      <c r="R578" s="263">
        <f t="shared" si="62"/>
        <v>11000</v>
      </c>
      <c r="S578" s="220">
        <f>IF(ISBLANK(ToxData!AY578),"",ToxData!AY578)</f>
        <v>1</v>
      </c>
      <c r="T578" s="220">
        <f>IF(ISBLANK(ToxData!AZ578),"",ToxData!AZ578)</f>
        <v>1</v>
      </c>
      <c r="U578" s="223" t="str">
        <f>IF(ToxData!BQ578="","N","Y")</f>
        <v>N</v>
      </c>
      <c r="V578" s="223">
        <f>ToxData!BV578</f>
        <v>1</v>
      </c>
      <c r="W578" s="223">
        <f>ToxData!BW578</f>
        <v>1</v>
      </c>
      <c r="X578" s="223">
        <f>ToxData!BX578</f>
        <v>1</v>
      </c>
      <c r="Y578" s="223">
        <f>ToxData!BY578</f>
        <v>1</v>
      </c>
    </row>
    <row r="579" spans="1:25" ht="28.8">
      <c r="A579" t="str">
        <f>IF(ISBLANK(ToxData!B579),"",ToxData!B579)</f>
        <v>79-00-5</v>
      </c>
      <c r="B579" s="211" t="str">
        <f>IF(ISBLANK(ToxData!C579),"",ToxData!C579)</f>
        <v>1,1,2-Trichloroethane (Vinyl trichloride)</v>
      </c>
      <c r="D579" s="61" t="str">
        <f>IF(ToxData!D579="","--",ToxData!D579)</f>
        <v>--</v>
      </c>
      <c r="E579" s="218">
        <f>IF(AND(ISNUMBER(ToxData!$BD579),$U579="N"),ToxData!$BD579/$V579,IF(ISNUMBER(ToxData!$BD579),ToxData!$BD579/ELAFr/$V579,"--"))</f>
        <v>6.25E-2</v>
      </c>
      <c r="F579" s="209">
        <f t="shared" si="56"/>
        <v>6.3E-2</v>
      </c>
      <c r="G579" s="194" t="str">
        <f>IF(ISNUMBER(ToxData!BH579),(ToxData!BH579/$X579),"--")</f>
        <v>--</v>
      </c>
      <c r="H579" s="219" t="str">
        <f t="shared" si="57"/>
        <v>--</v>
      </c>
      <c r="I579" s="209">
        <f>IF(AND(ISNUMBER(ToxData!$BD579),$U579="N"),ToxData!$BD579*childNRAFc/$W579,IF(ISNUMBER(ToxData!$BD579),ToxData!$BD579*childNRAFc/ELAFnr/$W579,"--"))</f>
        <v>1.625</v>
      </c>
      <c r="J579" s="209">
        <f t="shared" si="58"/>
        <v>1.6</v>
      </c>
      <c r="K579" s="194" t="str">
        <f>IF(ISNUMBER(ToxData!BH579),(ToxData!BH579/$Y579*childNRAFnc),"--")</f>
        <v>--</v>
      </c>
      <c r="L579" s="219" t="str">
        <f t="shared" si="59"/>
        <v>--</v>
      </c>
      <c r="M579" s="209">
        <f>IF(ISNUMBER(ToxData!$BD579),ToxData!$BD579*workNRAFc/$W579,"--")</f>
        <v>0.75</v>
      </c>
      <c r="N579" s="209">
        <f t="shared" si="60"/>
        <v>0.75</v>
      </c>
      <c r="O579" s="194" t="str">
        <f>IF(ISNUMBER(ToxData!BH579),(ToxData!BH579*workNRAFnc/Y579),"--")</f>
        <v>--</v>
      </c>
      <c r="P579" s="219" t="str">
        <f t="shared" si="61"/>
        <v>--</v>
      </c>
      <c r="Q579" s="262" t="str">
        <f>IF(ISNUMBER('TRV Table 3'!K579),('TRV Table 3'!K579),"--")</f>
        <v>--</v>
      </c>
      <c r="R579" s="263" t="str">
        <f t="shared" si="62"/>
        <v>--</v>
      </c>
      <c r="S579" s="220">
        <f>IF(ISBLANK(ToxData!AY579),"",ToxData!AY579)</f>
        <v>1</v>
      </c>
      <c r="T579" s="220">
        <f>IF(ISBLANK(ToxData!AZ579),"",ToxData!AZ579)</f>
        <v>1</v>
      </c>
      <c r="U579" s="223" t="str">
        <f>IF(ToxData!BQ579="","N","Y")</f>
        <v>N</v>
      </c>
      <c r="V579" s="223">
        <f>ToxData!BV579</f>
        <v>1</v>
      </c>
      <c r="W579" s="223">
        <f>ToxData!BW579</f>
        <v>1</v>
      </c>
      <c r="X579" s="223">
        <f>ToxData!BX579</f>
        <v>1</v>
      </c>
      <c r="Y579" s="223">
        <f>ToxData!BY579</f>
        <v>1</v>
      </c>
    </row>
    <row r="580" spans="1:25" s="60" customFormat="1" ht="28.8">
      <c r="A580" s="60" t="str">
        <f>IF(ISBLANK(ToxData!B580),"",ToxData!B580)</f>
        <v>79-01-6</v>
      </c>
      <c r="B580" s="48" t="str">
        <f>IF(ISBLANK(ToxData!C580),"",ToxData!C580)</f>
        <v>Trichloroethene (TCE, Trichloroethylene)</v>
      </c>
      <c r="C580" s="61" t="s">
        <v>1168</v>
      </c>
      <c r="D580" s="61" t="str">
        <f>IF(ToxData!D580="","--",ToxData!D580)</f>
        <v>HI3</v>
      </c>
      <c r="E580" s="218">
        <f>IF(AND(ISNUMBER(ToxData!$BD580),$U580="N"),ToxData!$BD580/$V580,IF(ISNUMBER(ToxData!$BD580),ToxData!$BD580/ToxData!BQ620/$V580,"--"))</f>
        <v>0.2032520325203252</v>
      </c>
      <c r="F580" s="193">
        <f t="shared" ref="F580:F603" si="63">IF(E580="--","--",ROUND(E580,2-(1+INT(LOG10(ABS(E580))))))</f>
        <v>0.2</v>
      </c>
      <c r="G580" s="194">
        <f>IF(ISNUMBER(ToxData!BH580),(ToxData!BH580/$X580),"--")</f>
        <v>2.1</v>
      </c>
      <c r="H580" s="283">
        <f t="shared" ref="H580:H603" si="64">IF(G580="--","--",ROUND(G580,2-(1+INT(LOG10(ABS(G580))))))</f>
        <v>2.1</v>
      </c>
      <c r="I580" s="209">
        <f>IF(AND(ISNUMBER(ToxData!$BD580),$U580="N"),ToxData!$BD580*childNRAFc/$W580,IF(ISNUMBER(ToxData!$BD580),ToxData!$BD580*childNRAFc/ToxData!BT620/$W580,"--"))</f>
        <v>3.5230352303523036</v>
      </c>
      <c r="J580" s="193">
        <f t="shared" ref="J580:J603" si="65">IF(I580="--","--",ROUND(I580,2-(1+INT(LOG10(ABS(I580))))))</f>
        <v>3.5</v>
      </c>
      <c r="K580" s="194">
        <f>IF(ISNUMBER(ToxData!BH580),(ToxData!BH580/$Y580*childNRAFnc),"--")</f>
        <v>9.240000000000002</v>
      </c>
      <c r="L580" s="283">
        <f t="shared" ref="L580:L603" si="66">IF(K580="--","--",ROUND(K580,2-(1+INT(LOG10(ABS(K580))))))</f>
        <v>9.1999999999999993</v>
      </c>
      <c r="M580" s="209">
        <f>IF(ISNUMBER(ToxData!$BD580),ToxData!$BD580*workNRAFc/$W580,"--")</f>
        <v>2.9268292682926829</v>
      </c>
      <c r="N580" s="193">
        <f t="shared" ref="N580:N603" si="67">IF(M580="--","--",ROUND(M580,2-(1+INT(LOG10(ABS(M580))))))</f>
        <v>2.9</v>
      </c>
      <c r="O580" s="194">
        <f>IF(ISNUMBER(ToxData!BH580),(ToxData!BH580/$Y580*workNRAFnc),"--")</f>
        <v>9.240000000000002</v>
      </c>
      <c r="P580" s="283">
        <f t="shared" ref="P580:P603" si="68">IF(O580="--","--",ROUND(O580,2-(1+INT(LOG10(ABS(O580))))))</f>
        <v>9.1999999999999993</v>
      </c>
      <c r="Q580" s="264">
        <f>IF(ISNUMBER('TRV Table 3'!K580),('TRV Table 3'!K580),"--")</f>
        <v>2.1</v>
      </c>
      <c r="R580" s="265">
        <f t="shared" ref="R580:R603" si="69">IF(Q580="--","--",ROUND(Q580,2-(1+INT(LOG10(ABS(Q580))))))</f>
        <v>2.1</v>
      </c>
      <c r="S580" s="61">
        <f>IF(ISBLANK(ToxData!AY580),"",ToxData!AY580)</f>
        <v>1</v>
      </c>
      <c r="T580" s="61">
        <f>IF(ISBLANK(ToxData!AZ580),"",ToxData!AZ580)</f>
        <v>1</v>
      </c>
      <c r="U580" s="69" t="str">
        <f>IF(ToxData!BQ580="","N","Y")</f>
        <v>Y</v>
      </c>
      <c r="V580" s="69">
        <f>ToxData!BV580</f>
        <v>1</v>
      </c>
      <c r="W580" s="69">
        <f>ToxData!BW580</f>
        <v>1</v>
      </c>
      <c r="X580" s="69">
        <f>ToxData!BX580</f>
        <v>1</v>
      </c>
      <c r="Y580" s="69">
        <f>ToxData!BY580</f>
        <v>1</v>
      </c>
    </row>
    <row r="581" spans="1:25" hidden="1">
      <c r="A581" t="str">
        <f>IF(ISBLANK(ToxData!B581),"",ToxData!B581)</f>
        <v>75-69-4</v>
      </c>
      <c r="B581" s="211" t="str">
        <f>IF(ISBLANK(ToxData!C581),"",ToxData!C581)</f>
        <v>Trichlorofluoromethane (Freon 11)</v>
      </c>
      <c r="E581" s="218" t="str">
        <f>IF(AND(ISNUMBER(ToxData!$BD581),$U581="N"),ToxData!$BD581/$V581,IF(ISNUMBER(ToxData!$BD581),ToxData!$BD581/ELAFr/$V581,"--"))</f>
        <v>--</v>
      </c>
      <c r="F581" s="209" t="str">
        <f t="shared" si="63"/>
        <v>--</v>
      </c>
      <c r="G581" s="194" t="str">
        <f>IF(ISNUMBER(ToxData!BH581),(ToxData!BH581/$X581),"--")</f>
        <v>--</v>
      </c>
      <c r="H581" s="219" t="str">
        <f t="shared" si="64"/>
        <v>--</v>
      </c>
      <c r="I581" s="209" t="str">
        <f>IF(AND(ISNUMBER(ToxData!$BD581),$U581="N"),ToxData!$BD581*childNRAFc/$W581,IF(ISNUMBER(ToxData!$BD581),ToxData!$BD581*childNRAFc/ELAFnr/$W581,"--"))</f>
        <v>--</v>
      </c>
      <c r="J581" s="209" t="str">
        <f t="shared" si="65"/>
        <v>--</v>
      </c>
      <c r="K581" s="194" t="str">
        <f>IF(ISNUMBER(ToxData!BH581),(ToxData!BH581/$Y581*childNRAFnc),"--")</f>
        <v>--</v>
      </c>
      <c r="L581" s="219" t="str">
        <f t="shared" si="66"/>
        <v>--</v>
      </c>
      <c r="M581" s="209" t="str">
        <f>IF(ISNUMBER(ToxData!$BD581),ToxData!$BD581*workNRAFc/$W581,"--")</f>
        <v>--</v>
      </c>
      <c r="N581" s="209" t="str">
        <f t="shared" si="67"/>
        <v>--</v>
      </c>
      <c r="O581" s="194" t="str">
        <f>IF(ISNUMBER(ToxData!BH581),(ToxData!BH581*workNRAFnc/Y581),"--")</f>
        <v>--</v>
      </c>
      <c r="P581" s="219" t="str">
        <f t="shared" si="68"/>
        <v>--</v>
      </c>
      <c r="Q581" s="262" t="str">
        <f>IF(ISNUMBER('TRV Table 3'!K581),('TRV Table 3'!K581),"--")</f>
        <v>--</v>
      </c>
      <c r="R581" s="263" t="str">
        <f t="shared" si="69"/>
        <v>--</v>
      </c>
      <c r="S581" s="220" t="str">
        <f>IF(ISBLANK(ToxData!AY581),"",ToxData!AY581)</f>
        <v/>
      </c>
      <c r="T581" s="220" t="str">
        <f>IF(ISBLANK(ToxData!AZ581),"",ToxData!AZ581)</f>
        <v/>
      </c>
      <c r="U581" s="223" t="str">
        <f>IF(ToxData!BQ581="","N","Y")</f>
        <v>N</v>
      </c>
      <c r="V581" s="223">
        <f>ToxData!BV581</f>
        <v>1</v>
      </c>
      <c r="W581" s="223">
        <f>ToxData!BW581</f>
        <v>1</v>
      </c>
      <c r="X581" s="223">
        <f>ToxData!BX581</f>
        <v>1</v>
      </c>
      <c r="Y581" s="223">
        <f>ToxData!BY581</f>
        <v>1</v>
      </c>
    </row>
    <row r="582" spans="1:25" hidden="1">
      <c r="A582" t="str">
        <f>IF(ISBLANK(ToxData!B582),"",ToxData!B582)</f>
        <v>95-95-4</v>
      </c>
      <c r="B582" s="211" t="str">
        <f>IF(ISBLANK(ToxData!C582),"",ToxData!C582)</f>
        <v>2,4,5-Trichlorophenol</v>
      </c>
      <c r="E582" s="218" t="str">
        <f>IF(AND(ISNUMBER(ToxData!$BD582),$U582="N"),ToxData!$BD582/$V582,IF(ISNUMBER(ToxData!$BD582),ToxData!$BD582/ELAFr/$V582,"--"))</f>
        <v>--</v>
      </c>
      <c r="F582" s="209" t="str">
        <f t="shared" si="63"/>
        <v>--</v>
      </c>
      <c r="G582" s="194" t="str">
        <f>IF(ISNUMBER(ToxData!BH582),(ToxData!BH582/$X582),"--")</f>
        <v>--</v>
      </c>
      <c r="H582" s="219" t="str">
        <f t="shared" si="64"/>
        <v>--</v>
      </c>
      <c r="I582" s="209" t="str">
        <f>IF(AND(ISNUMBER(ToxData!$BD582),$U582="N"),ToxData!$BD582*childNRAFc/$W582,IF(ISNUMBER(ToxData!$BD582),ToxData!$BD582*childNRAFc/ELAFnr/$W582,"--"))</f>
        <v>--</v>
      </c>
      <c r="J582" s="209" t="str">
        <f t="shared" si="65"/>
        <v>--</v>
      </c>
      <c r="K582" s="194" t="str">
        <f>IF(ISNUMBER(ToxData!BH582),(ToxData!BH582/$Y582*childNRAFnc),"--")</f>
        <v>--</v>
      </c>
      <c r="L582" s="219" t="str">
        <f t="shared" si="66"/>
        <v>--</v>
      </c>
      <c r="M582" s="209" t="str">
        <f>IF(ISNUMBER(ToxData!$BD582),ToxData!$BD582*workNRAFc/$W582,"--")</f>
        <v>--</v>
      </c>
      <c r="N582" s="209" t="str">
        <f t="shared" si="67"/>
        <v>--</v>
      </c>
      <c r="O582" s="194" t="str">
        <f>IF(ISNUMBER(ToxData!BH582),(ToxData!BH582*workNRAFnc/Y582),"--")</f>
        <v>--</v>
      </c>
      <c r="P582" s="219" t="str">
        <f t="shared" si="68"/>
        <v>--</v>
      </c>
      <c r="Q582" s="262" t="str">
        <f>IF(ISNUMBER('TRV Table 3'!K582),('TRV Table 3'!K582),"--")</f>
        <v>--</v>
      </c>
      <c r="R582" s="263" t="str">
        <f t="shared" si="69"/>
        <v>--</v>
      </c>
      <c r="S582" s="220" t="str">
        <f>IF(ISBLANK(ToxData!AY582),"",ToxData!AY582)</f>
        <v/>
      </c>
      <c r="T582" s="220" t="str">
        <f>IF(ISBLANK(ToxData!AZ582),"",ToxData!AZ582)</f>
        <v/>
      </c>
      <c r="U582" s="223" t="str">
        <f>IF(ToxData!BQ582="","N","Y")</f>
        <v>N</v>
      </c>
      <c r="V582" s="223">
        <f>ToxData!BV582</f>
        <v>1</v>
      </c>
      <c r="W582" s="223">
        <f>ToxData!BW582</f>
        <v>1</v>
      </c>
      <c r="X582" s="223">
        <f>ToxData!BX582</f>
        <v>1</v>
      </c>
      <c r="Y582" s="223">
        <f>ToxData!BY582</f>
        <v>1</v>
      </c>
    </row>
    <row r="583" spans="1:25">
      <c r="A583" s="60" t="str">
        <f>IF(ISBLANK(ToxData!B583),"",ToxData!B583)</f>
        <v>88-06-2</v>
      </c>
      <c r="B583" s="48" t="str">
        <f>IF(ISBLANK(ToxData!C583),"",ToxData!C583)</f>
        <v>2,4,6-Trichlorophenol</v>
      </c>
      <c r="D583" s="61" t="str">
        <f>IF(ToxData!D583="","--",ToxData!D583)</f>
        <v>--</v>
      </c>
      <c r="E583" s="218">
        <f>IF(AND(ISNUMBER(ToxData!$BD583),$U583="N"),ToxData!$BD583/$V583,IF(ISNUMBER(ToxData!$BD583),ToxData!$BD583/ELAFr/$V583,"--"))</f>
        <v>4.9999999999999996E-2</v>
      </c>
      <c r="F583" s="209">
        <f t="shared" si="63"/>
        <v>0.05</v>
      </c>
      <c r="G583" s="194" t="str">
        <f>IF(ISNUMBER(ToxData!BH583),(ToxData!BH583/$X583),"--")</f>
        <v>--</v>
      </c>
      <c r="H583" s="219" t="str">
        <f t="shared" si="64"/>
        <v>--</v>
      </c>
      <c r="I583" s="209">
        <f>IF(AND(ISNUMBER(ToxData!$BD583),$U583="N"),ToxData!$BD583*childNRAFc/$W583,IF(ISNUMBER(ToxData!$BD583),ToxData!$BD583*childNRAFc/ELAFnr/$W583,"--"))</f>
        <v>1.2999999999999998</v>
      </c>
      <c r="J583" s="209">
        <f t="shared" si="65"/>
        <v>1.3</v>
      </c>
      <c r="K583" s="194" t="str">
        <f>IF(ISNUMBER(ToxData!BH583),(ToxData!BH583/$Y583*childNRAFnc),"--")</f>
        <v>--</v>
      </c>
      <c r="L583" s="219" t="str">
        <f t="shared" si="66"/>
        <v>--</v>
      </c>
      <c r="M583" s="209">
        <f>IF(ISNUMBER(ToxData!$BD583),ToxData!$BD583*workNRAFc/$W583,"--")</f>
        <v>0.6</v>
      </c>
      <c r="N583" s="209">
        <f t="shared" si="67"/>
        <v>0.6</v>
      </c>
      <c r="O583" s="194" t="str">
        <f>IF(ISNUMBER(ToxData!BH583),(ToxData!BH583*workNRAFnc/Y583),"--")</f>
        <v>--</v>
      </c>
      <c r="P583" s="219" t="str">
        <f t="shared" si="68"/>
        <v>--</v>
      </c>
      <c r="Q583" s="262" t="str">
        <f>IF(ISNUMBER('TRV Table 3'!K583),('TRV Table 3'!K583),"--")</f>
        <v>--</v>
      </c>
      <c r="R583" s="263" t="str">
        <f t="shared" si="69"/>
        <v>--</v>
      </c>
      <c r="S583" s="220">
        <f>IF(ISBLANK(ToxData!AY583),"",ToxData!AY583)</f>
        <v>1</v>
      </c>
      <c r="T583" s="220">
        <f>IF(ISBLANK(ToxData!AZ583),"",ToxData!AZ583)</f>
        <v>1</v>
      </c>
      <c r="U583" s="223" t="str">
        <f>IF(ToxData!BQ583="","N","Y")</f>
        <v>N</v>
      </c>
      <c r="V583" s="223">
        <f>ToxData!BV583</f>
        <v>1</v>
      </c>
      <c r="W583" s="223">
        <f>ToxData!BW583</f>
        <v>1</v>
      </c>
      <c r="X583" s="223">
        <f>ToxData!BX583</f>
        <v>1</v>
      </c>
      <c r="Y583" s="223">
        <f>ToxData!BY583</f>
        <v>1</v>
      </c>
    </row>
    <row r="584" spans="1:25">
      <c r="A584" s="60" t="str">
        <f>IF(ISBLANK(ToxData!B584),"",ToxData!B584)</f>
        <v>96-18-4</v>
      </c>
      <c r="B584" s="48" t="str">
        <f>IF(ISBLANK(ToxData!C584),"",ToxData!C584)</f>
        <v>1,2,3-Trichloropropane</v>
      </c>
      <c r="D584" s="61" t="str">
        <f>IF(ToxData!D584="","--",ToxData!D584)</f>
        <v>HI5</v>
      </c>
      <c r="E584" s="218" t="str">
        <f>IF(AND(ISNUMBER(ToxData!$BD584),$U584="N"),ToxData!$BD584/$V584,IF(ISNUMBER(ToxData!$BD584),ToxData!$BD584/ELAFr/$V584,"--"))</f>
        <v>--</v>
      </c>
      <c r="F584" s="209" t="str">
        <f t="shared" si="63"/>
        <v>--</v>
      </c>
      <c r="G584" s="194">
        <f>IF(ISNUMBER(ToxData!BH584),(ToxData!BH584/$X584),"--")</f>
        <v>0.3</v>
      </c>
      <c r="H584" s="219">
        <f t="shared" si="64"/>
        <v>0.3</v>
      </c>
      <c r="I584" s="209" t="str">
        <f>IF(AND(ISNUMBER(ToxData!$BD584),$U584="N"),ToxData!$BD584*childNRAFc/$W584,IF(ISNUMBER(ToxData!$BD584),ToxData!$BD584*childNRAFc/ELAFnr/$W584,"--"))</f>
        <v>--</v>
      </c>
      <c r="J584" s="209" t="str">
        <f t="shared" si="65"/>
        <v>--</v>
      </c>
      <c r="K584" s="194">
        <f>IF(ISNUMBER(ToxData!BH584),(ToxData!BH584/$Y584*childNRAFnc),"--")</f>
        <v>1.32</v>
      </c>
      <c r="L584" s="219">
        <f t="shared" si="66"/>
        <v>1.3</v>
      </c>
      <c r="M584" s="209" t="str">
        <f>IF(ISNUMBER(ToxData!$BD584),ToxData!$BD584*workNRAFc/$W584,"--")</f>
        <v>--</v>
      </c>
      <c r="N584" s="209" t="str">
        <f t="shared" si="67"/>
        <v>--</v>
      </c>
      <c r="O584" s="194">
        <f>IF(ISNUMBER(ToxData!BH584),(ToxData!BH584*workNRAFnc/Y584),"--")</f>
        <v>1.32</v>
      </c>
      <c r="P584" s="219">
        <f t="shared" si="68"/>
        <v>1.3</v>
      </c>
      <c r="Q584" s="262">
        <f>IF(ISNUMBER('TRV Table 3'!K584),('TRV Table 3'!K584),"--")</f>
        <v>1.8</v>
      </c>
      <c r="R584" s="263">
        <f t="shared" si="69"/>
        <v>1.8</v>
      </c>
      <c r="S584" s="220">
        <f>IF(ISBLANK(ToxData!AY584),"",ToxData!AY584)</f>
        <v>1</v>
      </c>
      <c r="T584" s="220">
        <f>IF(ISBLANK(ToxData!AZ584),"",ToxData!AZ584)</f>
        <v>1</v>
      </c>
      <c r="U584" s="223" t="str">
        <f>IF(ToxData!BQ584="","N","Y")</f>
        <v>N</v>
      </c>
      <c r="V584" s="223">
        <f>ToxData!BV584</f>
        <v>1</v>
      </c>
      <c r="W584" s="223">
        <f>ToxData!BW584</f>
        <v>1</v>
      </c>
      <c r="X584" s="223">
        <f>ToxData!BX584</f>
        <v>1</v>
      </c>
      <c r="Y584" s="223">
        <f>ToxData!BY584</f>
        <v>1</v>
      </c>
    </row>
    <row r="585" spans="1:25" hidden="1">
      <c r="A585" t="str">
        <f>IF(ISBLANK(ToxData!B585),"",ToxData!B585)</f>
        <v>78-40-0</v>
      </c>
      <c r="B585" s="211" t="str">
        <f>IF(ISBLANK(ToxData!C585),"",ToxData!C585)</f>
        <v>Triethyl phosphine</v>
      </c>
      <c r="E585" s="218" t="str">
        <f>IF(AND(ISNUMBER(ToxData!$BD585),$U585="N"),ToxData!$BD585/$V585,IF(ISNUMBER(ToxData!$BD585),ToxData!$BD585/ELAFr/$V585,"--"))</f>
        <v>--</v>
      </c>
      <c r="F585" s="209" t="str">
        <f t="shared" si="63"/>
        <v>--</v>
      </c>
      <c r="G585" s="194" t="str">
        <f>IF(ISNUMBER(ToxData!BH585),(ToxData!BH585/$X585),"--")</f>
        <v>--</v>
      </c>
      <c r="H585" s="219" t="str">
        <f t="shared" si="64"/>
        <v>--</v>
      </c>
      <c r="I585" s="209" t="str">
        <f>IF(AND(ISNUMBER(ToxData!$BD585),$U585="N"),ToxData!$BD585*childNRAFc/$W585,IF(ISNUMBER(ToxData!$BD585),ToxData!$BD585*childNRAFc/ELAFnr/$W585,"--"))</f>
        <v>--</v>
      </c>
      <c r="J585" s="209" t="str">
        <f t="shared" si="65"/>
        <v>--</v>
      </c>
      <c r="K585" s="194" t="str">
        <f>IF(ISNUMBER(ToxData!BH585),(ToxData!BH585/$Y585*childNRAFnc),"--")</f>
        <v>--</v>
      </c>
      <c r="L585" s="219" t="str">
        <f t="shared" si="66"/>
        <v>--</v>
      </c>
      <c r="M585" s="209" t="str">
        <f>IF(ISNUMBER(ToxData!$BD585),ToxData!$BD585*workNRAFc/$W585,"--")</f>
        <v>--</v>
      </c>
      <c r="N585" s="209" t="str">
        <f t="shared" si="67"/>
        <v>--</v>
      </c>
      <c r="O585" s="194" t="str">
        <f>IF(ISNUMBER(ToxData!BH585),(ToxData!BH585*workNRAFnc/Y585),"--")</f>
        <v>--</v>
      </c>
      <c r="P585" s="219" t="str">
        <f t="shared" si="68"/>
        <v>--</v>
      </c>
      <c r="Q585" s="262" t="str">
        <f>IF(ISNUMBER('TRV Table 3'!K585),('TRV Table 3'!K585),"--")</f>
        <v>--</v>
      </c>
      <c r="R585" s="263" t="str">
        <f t="shared" si="69"/>
        <v>--</v>
      </c>
      <c r="S585" s="220" t="str">
        <f>IF(ISBLANK(ToxData!AY585),"",ToxData!AY585)</f>
        <v/>
      </c>
      <c r="T585" s="220" t="str">
        <f>IF(ISBLANK(ToxData!AZ585),"",ToxData!AZ585)</f>
        <v/>
      </c>
      <c r="U585" s="223" t="str">
        <f>IF(ToxData!BQ585="","N","Y")</f>
        <v>N</v>
      </c>
      <c r="V585" s="223">
        <f>ToxData!BV585</f>
        <v>1</v>
      </c>
      <c r="W585" s="223">
        <f>ToxData!BW585</f>
        <v>1</v>
      </c>
      <c r="X585" s="223">
        <f>ToxData!BX585</f>
        <v>1</v>
      </c>
      <c r="Y585" s="223">
        <f>ToxData!BY585</f>
        <v>1</v>
      </c>
    </row>
    <row r="586" spans="1:25">
      <c r="A586" s="60" t="str">
        <f>IF(ISBLANK(ToxData!B586),"",ToxData!B586)</f>
        <v>121-44-8</v>
      </c>
      <c r="B586" s="48" t="str">
        <f>IF(ISBLANK(ToxData!C586),"",ToxData!C586)</f>
        <v>Triethylamine</v>
      </c>
      <c r="D586" s="61" t="str">
        <f>IF(ToxData!D586="","--",ToxData!D586)</f>
        <v>HI3</v>
      </c>
      <c r="E586" s="218" t="str">
        <f>IF(AND(ISNUMBER(ToxData!$BD586),$U586="N"),ToxData!$BD586/$V586,IF(ISNUMBER(ToxData!$BD586),ToxData!$BD586/ELAFr/$V586,"--"))</f>
        <v>--</v>
      </c>
      <c r="F586" s="209" t="str">
        <f t="shared" si="63"/>
        <v>--</v>
      </c>
      <c r="G586" s="194">
        <f>IF(ISNUMBER(ToxData!BH586),(ToxData!BH586/$X586),"--")</f>
        <v>200</v>
      </c>
      <c r="H586" s="219">
        <f t="shared" si="64"/>
        <v>200</v>
      </c>
      <c r="I586" s="209" t="str">
        <f>IF(AND(ISNUMBER(ToxData!$BD586),$U586="N"),ToxData!$BD586*childNRAFc/$W586,IF(ISNUMBER(ToxData!$BD586),ToxData!$BD586*childNRAFc/ELAFnr/$W586,"--"))</f>
        <v>--</v>
      </c>
      <c r="J586" s="209" t="str">
        <f t="shared" si="65"/>
        <v>--</v>
      </c>
      <c r="K586" s="194">
        <f>IF(ISNUMBER(ToxData!BH586),(ToxData!BH586/$Y586*childNRAFnc),"--")</f>
        <v>880.00000000000011</v>
      </c>
      <c r="L586" s="219">
        <f t="shared" si="66"/>
        <v>880</v>
      </c>
      <c r="M586" s="209" t="str">
        <f>IF(ISNUMBER(ToxData!$BD586),ToxData!$BD586*workNRAFc/$W586,"--")</f>
        <v>--</v>
      </c>
      <c r="N586" s="209" t="str">
        <f t="shared" si="67"/>
        <v>--</v>
      </c>
      <c r="O586" s="194">
        <f>IF(ISNUMBER(ToxData!BH586),(ToxData!BH586*workNRAFnc/Y586),"--")</f>
        <v>880.00000000000011</v>
      </c>
      <c r="P586" s="219">
        <f t="shared" si="68"/>
        <v>880</v>
      </c>
      <c r="Q586" s="262">
        <f>IF(ISNUMBER('TRV Table 3'!K586),('TRV Table 3'!K586),"--")</f>
        <v>2800</v>
      </c>
      <c r="R586" s="263">
        <f t="shared" si="69"/>
        <v>2800</v>
      </c>
      <c r="S586" s="220">
        <f>IF(ISBLANK(ToxData!AY586),"",ToxData!AY586)</f>
        <v>1</v>
      </c>
      <c r="T586" s="220">
        <f>IF(ISBLANK(ToxData!AZ586),"",ToxData!AZ586)</f>
        <v>1</v>
      </c>
      <c r="U586" s="223" t="str">
        <f>IF(ToxData!BQ586="","N","Y")</f>
        <v>N</v>
      </c>
      <c r="V586" s="223">
        <f>ToxData!BV586</f>
        <v>1</v>
      </c>
      <c r="W586" s="223">
        <f>ToxData!BW586</f>
        <v>1</v>
      </c>
      <c r="X586" s="223">
        <f>ToxData!BX586</f>
        <v>1</v>
      </c>
      <c r="Y586" s="223">
        <f>ToxData!BY586</f>
        <v>1</v>
      </c>
    </row>
    <row r="587" spans="1:25" hidden="1">
      <c r="A587" t="str">
        <f>IF(ISBLANK(ToxData!B587),"",ToxData!B587)</f>
        <v>112-49-2</v>
      </c>
      <c r="B587" s="211" t="str">
        <f>IF(ISBLANK(ToxData!C587),"",ToxData!C587)</f>
        <v>Triethylene glycol dimethyl ether</v>
      </c>
      <c r="E587" s="218" t="str">
        <f>IF(AND(ISNUMBER(ToxData!$BD587),$U587="N"),ToxData!$BD587/$V587,IF(ISNUMBER(ToxData!$BD587),ToxData!$BD587/ELAFr/$V587,"--"))</f>
        <v>--</v>
      </c>
      <c r="F587" s="209" t="str">
        <f t="shared" si="63"/>
        <v>--</v>
      </c>
      <c r="G587" s="194" t="str">
        <f>IF(ISNUMBER(ToxData!BH587),(ToxData!BH587/$X587),"--")</f>
        <v>--</v>
      </c>
      <c r="H587" s="219" t="str">
        <f t="shared" si="64"/>
        <v>--</v>
      </c>
      <c r="I587" s="209" t="str">
        <f>IF(AND(ISNUMBER(ToxData!$BD587),$U587="N"),ToxData!$BD587*childNRAFc/$W587,IF(ISNUMBER(ToxData!$BD587),ToxData!$BD587*childNRAFc/ELAFnr/$W587,"--"))</f>
        <v>--</v>
      </c>
      <c r="J587" s="209" t="str">
        <f t="shared" si="65"/>
        <v>--</v>
      </c>
      <c r="K587" s="194" t="str">
        <f>IF(ISNUMBER(ToxData!BH587),(ToxData!BH587/$Y587*childNRAFnc),"--")</f>
        <v>--</v>
      </c>
      <c r="L587" s="219" t="str">
        <f t="shared" si="66"/>
        <v>--</v>
      </c>
      <c r="M587" s="209" t="str">
        <f>IF(ISNUMBER(ToxData!$BD587),ToxData!$BD587*workNRAFc/$W587,"--")</f>
        <v>--</v>
      </c>
      <c r="N587" s="209" t="str">
        <f t="shared" si="67"/>
        <v>--</v>
      </c>
      <c r="O587" s="194" t="str">
        <f>IF(ISNUMBER(ToxData!BH587),(ToxData!BH587*workNRAFnc/Y587),"--")</f>
        <v>--</v>
      </c>
      <c r="P587" s="219" t="str">
        <f t="shared" si="68"/>
        <v>--</v>
      </c>
      <c r="Q587" s="262" t="str">
        <f>IF(ISNUMBER('TRV Table 3'!K587),('TRV Table 3'!K587),"--")</f>
        <v>--</v>
      </c>
      <c r="R587" s="263" t="str">
        <f t="shared" si="69"/>
        <v>--</v>
      </c>
      <c r="S587" s="220" t="str">
        <f>IF(ISBLANK(ToxData!AY587),"",ToxData!AY587)</f>
        <v/>
      </c>
      <c r="T587" s="220" t="str">
        <f>IF(ISBLANK(ToxData!AZ587),"",ToxData!AZ587)</f>
        <v/>
      </c>
      <c r="U587" s="223" t="str">
        <f>IF(ToxData!BQ587="","N","Y")</f>
        <v>N</v>
      </c>
      <c r="V587" s="223">
        <f>ToxData!BV587</f>
        <v>1</v>
      </c>
      <c r="W587" s="223">
        <f>ToxData!BW587</f>
        <v>1</v>
      </c>
      <c r="X587" s="223">
        <f>ToxData!BX587</f>
        <v>1</v>
      </c>
      <c r="Y587" s="223">
        <f>ToxData!BY587</f>
        <v>1</v>
      </c>
    </row>
    <row r="588" spans="1:25" hidden="1">
      <c r="A588" t="str">
        <f>IF(ISBLANK(ToxData!B588),"",ToxData!B588)</f>
        <v>512-56-1</v>
      </c>
      <c r="B588" s="211" t="str">
        <f>IF(ISBLANK(ToxData!C588),"",ToxData!C588)</f>
        <v>Trimethyl phosphate</v>
      </c>
      <c r="E588" s="218" t="str">
        <f>IF(AND(ISNUMBER(ToxData!$BD588),$U588="N"),ToxData!$BD588/$V588,IF(ISNUMBER(ToxData!$BD588),ToxData!$BD588/ELAFr/$V588,"--"))</f>
        <v>--</v>
      </c>
      <c r="F588" s="209" t="str">
        <f t="shared" si="63"/>
        <v>--</v>
      </c>
      <c r="G588" s="194" t="str">
        <f>IF(ISNUMBER(ToxData!BH588),(ToxData!BH588/$X588),"--")</f>
        <v>--</v>
      </c>
      <c r="H588" s="219" t="str">
        <f t="shared" si="64"/>
        <v>--</v>
      </c>
      <c r="I588" s="209" t="str">
        <f>IF(AND(ISNUMBER(ToxData!$BD588),$U588="N"),ToxData!$BD588*childNRAFc/$W588,IF(ISNUMBER(ToxData!$BD588),ToxData!$BD588*childNRAFc/ELAFnr/$W588,"--"))</f>
        <v>--</v>
      </c>
      <c r="J588" s="209" t="str">
        <f t="shared" si="65"/>
        <v>--</v>
      </c>
      <c r="K588" s="194" t="str">
        <f>IF(ISNUMBER(ToxData!BH588),(ToxData!BH588/$Y588*childNRAFnc),"--")</f>
        <v>--</v>
      </c>
      <c r="L588" s="219" t="str">
        <f t="shared" si="66"/>
        <v>--</v>
      </c>
      <c r="M588" s="209" t="str">
        <f>IF(ISNUMBER(ToxData!$BD588),ToxData!$BD588*workNRAFc/$W588,"--")</f>
        <v>--</v>
      </c>
      <c r="N588" s="209" t="str">
        <f t="shared" si="67"/>
        <v>--</v>
      </c>
      <c r="O588" s="194" t="str">
        <f>IF(ISNUMBER(ToxData!BH588),(ToxData!BH588*workNRAFnc/Y588),"--")</f>
        <v>--</v>
      </c>
      <c r="P588" s="219" t="str">
        <f t="shared" si="68"/>
        <v>--</v>
      </c>
      <c r="Q588" s="262" t="str">
        <f>IF(ISNUMBER('TRV Table 3'!K588),('TRV Table 3'!K588),"--")</f>
        <v>--</v>
      </c>
      <c r="R588" s="263" t="str">
        <f t="shared" si="69"/>
        <v>--</v>
      </c>
      <c r="S588" s="220" t="str">
        <f>IF(ISBLANK(ToxData!AY588),"",ToxData!AY588)</f>
        <v/>
      </c>
      <c r="T588" s="220" t="str">
        <f>IF(ISBLANK(ToxData!AZ588),"",ToxData!AZ588)</f>
        <v/>
      </c>
      <c r="U588" s="223" t="str">
        <f>IF(ToxData!BQ588="","N","Y")</f>
        <v>N</v>
      </c>
      <c r="V588" s="223">
        <f>ToxData!BV588</f>
        <v>1</v>
      </c>
      <c r="W588" s="223">
        <f>ToxData!BW588</f>
        <v>1</v>
      </c>
      <c r="X588" s="223">
        <f>ToxData!BX588</f>
        <v>1</v>
      </c>
      <c r="Y588" s="223">
        <f>ToxData!BY588</f>
        <v>1</v>
      </c>
    </row>
    <row r="589" spans="1:25" hidden="1">
      <c r="A589" t="str">
        <f>IF(ISBLANK(ToxData!B589),"",ToxData!B589)</f>
        <v>78-30-8</v>
      </c>
      <c r="B589" s="211" t="str">
        <f>IF(ISBLANK(ToxData!C589),"",ToxData!C589)</f>
        <v xml:space="preserve">Triorthocresyl phosphate </v>
      </c>
      <c r="E589" s="218" t="str">
        <f>IF(AND(ISNUMBER(ToxData!$BD589),$U589="N"),ToxData!$BD589/$V589,IF(ISNUMBER(ToxData!$BD589),ToxData!$BD589/ELAFr/$V589,"--"))</f>
        <v>--</v>
      </c>
      <c r="F589" s="209" t="str">
        <f t="shared" si="63"/>
        <v>--</v>
      </c>
      <c r="G589" s="194" t="str">
        <f>IF(ISNUMBER(ToxData!BH589),(ToxData!BH589/$X589),"--")</f>
        <v>--</v>
      </c>
      <c r="H589" s="219" t="str">
        <f t="shared" si="64"/>
        <v>--</v>
      </c>
      <c r="I589" s="209" t="str">
        <f>IF(AND(ISNUMBER(ToxData!$BD589),$U589="N"),ToxData!$BD589*childNRAFc/$W589,IF(ISNUMBER(ToxData!$BD589),ToxData!$BD589*childNRAFc/ELAFnr/$W589,"--"))</f>
        <v>--</v>
      </c>
      <c r="J589" s="209" t="str">
        <f t="shared" si="65"/>
        <v>--</v>
      </c>
      <c r="K589" s="194" t="str">
        <f>IF(ISNUMBER(ToxData!BH589),(ToxData!BH589/$Y589*childNRAFnc),"--")</f>
        <v>--</v>
      </c>
      <c r="L589" s="219" t="str">
        <f t="shared" si="66"/>
        <v>--</v>
      </c>
      <c r="M589" s="209" t="str">
        <f>IF(ISNUMBER(ToxData!$BD589),ToxData!$BD589*workNRAFc/$W589,"--")</f>
        <v>--</v>
      </c>
      <c r="N589" s="209" t="str">
        <f t="shared" si="67"/>
        <v>--</v>
      </c>
      <c r="O589" s="194" t="str">
        <f>IF(ISNUMBER(ToxData!BH589),(ToxData!BH589*workNRAFnc/Y589),"--")</f>
        <v>--</v>
      </c>
      <c r="P589" s="219" t="str">
        <f t="shared" si="68"/>
        <v>--</v>
      </c>
      <c r="Q589" s="262" t="str">
        <f>IF(ISNUMBER('TRV Table 3'!K589),('TRV Table 3'!K589),"--")</f>
        <v>--</v>
      </c>
      <c r="R589" s="263" t="str">
        <f t="shared" si="69"/>
        <v>--</v>
      </c>
      <c r="S589" s="220" t="str">
        <f>IF(ISBLANK(ToxData!AY589),"",ToxData!AY589)</f>
        <v/>
      </c>
      <c r="T589" s="220" t="str">
        <f>IF(ISBLANK(ToxData!AZ589),"",ToxData!AZ589)</f>
        <v/>
      </c>
      <c r="U589" s="223" t="str">
        <f>IF(ToxData!BQ589="","N","Y")</f>
        <v>N</v>
      </c>
      <c r="V589" s="223">
        <f>ToxData!BV589</f>
        <v>1</v>
      </c>
      <c r="W589" s="223">
        <f>ToxData!BW589</f>
        <v>1</v>
      </c>
      <c r="X589" s="223">
        <f>ToxData!BX589</f>
        <v>1</v>
      </c>
      <c r="Y589" s="223">
        <f>ToxData!BY589</f>
        <v>1</v>
      </c>
    </row>
    <row r="590" spans="1:25" hidden="1">
      <c r="A590" t="str">
        <f>IF(ISBLANK(ToxData!B590),"",ToxData!B590)</f>
        <v>115-86-6</v>
      </c>
      <c r="B590" s="211" t="str">
        <f>IF(ISBLANK(ToxData!C590),"",ToxData!C590)</f>
        <v xml:space="preserve">Triphenyl phosphate </v>
      </c>
      <c r="E590" s="218" t="str">
        <f>IF(AND(ISNUMBER(ToxData!$BD590),$U590="N"),ToxData!$BD590/$V590,IF(ISNUMBER(ToxData!$BD590),ToxData!$BD590/ELAFr/$V590,"--"))</f>
        <v>--</v>
      </c>
      <c r="F590" s="209" t="str">
        <f t="shared" si="63"/>
        <v>--</v>
      </c>
      <c r="G590" s="194" t="str">
        <f>IF(ISNUMBER(ToxData!BH590),(ToxData!BH590/$X590),"--")</f>
        <v>--</v>
      </c>
      <c r="H590" s="219" t="str">
        <f t="shared" si="64"/>
        <v>--</v>
      </c>
      <c r="I590" s="209" t="str">
        <f>IF(AND(ISNUMBER(ToxData!$BD590),$U590="N"),ToxData!$BD590*childNRAFc/$W590,IF(ISNUMBER(ToxData!$BD590),ToxData!$BD590*childNRAFc/ELAFnr/$W590,"--"))</f>
        <v>--</v>
      </c>
      <c r="J590" s="209" t="str">
        <f t="shared" si="65"/>
        <v>--</v>
      </c>
      <c r="K590" s="194" t="str">
        <f>IF(ISNUMBER(ToxData!BH590),(ToxData!BH590/$Y590*childNRAFnc),"--")</f>
        <v>--</v>
      </c>
      <c r="L590" s="219" t="str">
        <f t="shared" si="66"/>
        <v>--</v>
      </c>
      <c r="M590" s="209" t="str">
        <f>IF(ISNUMBER(ToxData!$BD590),ToxData!$BD590*workNRAFc/$W590,"--")</f>
        <v>--</v>
      </c>
      <c r="N590" s="209" t="str">
        <f t="shared" si="67"/>
        <v>--</v>
      </c>
      <c r="O590" s="194" t="str">
        <f>IF(ISNUMBER(ToxData!BH590),(ToxData!BH590*workNRAFnc/Y590),"--")</f>
        <v>--</v>
      </c>
      <c r="P590" s="219" t="str">
        <f t="shared" si="68"/>
        <v>--</v>
      </c>
      <c r="Q590" s="262" t="str">
        <f>IF(ISNUMBER('TRV Table 3'!K590),('TRV Table 3'!K590),"--")</f>
        <v>--</v>
      </c>
      <c r="R590" s="263" t="str">
        <f t="shared" si="69"/>
        <v>--</v>
      </c>
      <c r="S590" s="220" t="str">
        <f>IF(ISBLANK(ToxData!AY590),"",ToxData!AY590)</f>
        <v/>
      </c>
      <c r="T590" s="220" t="str">
        <f>IF(ISBLANK(ToxData!AZ590),"",ToxData!AZ590)</f>
        <v/>
      </c>
      <c r="U590" s="223" t="str">
        <f>IF(ToxData!BQ590="","N","Y")</f>
        <v>N</v>
      </c>
      <c r="V590" s="223">
        <f>ToxData!BV590</f>
        <v>1</v>
      </c>
      <c r="W590" s="223">
        <f>ToxData!BW590</f>
        <v>1</v>
      </c>
      <c r="X590" s="223">
        <f>ToxData!BX590</f>
        <v>1</v>
      </c>
      <c r="Y590" s="223">
        <f>ToxData!BY590</f>
        <v>1</v>
      </c>
    </row>
    <row r="591" spans="1:25" hidden="1">
      <c r="A591" t="str">
        <f>IF(ISBLANK(ToxData!B591),"",ToxData!B591)</f>
        <v>101-02-0</v>
      </c>
      <c r="B591" s="211" t="str">
        <f>IF(ISBLANK(ToxData!C591),"",ToxData!C591)</f>
        <v xml:space="preserve">Triphenyl phosphite </v>
      </c>
      <c r="E591" s="218" t="str">
        <f>IF(AND(ISNUMBER(ToxData!$BD591),$U591="N"),ToxData!$BD591/$V591,IF(ISNUMBER(ToxData!$BD591),ToxData!$BD591/ELAFr/$V591,"--"))</f>
        <v>--</v>
      </c>
      <c r="F591" s="209" t="str">
        <f t="shared" si="63"/>
        <v>--</v>
      </c>
      <c r="G591" s="194" t="str">
        <f>IF(ISNUMBER(ToxData!BH591),(ToxData!BH591/$X591),"--")</f>
        <v>--</v>
      </c>
      <c r="H591" s="219" t="str">
        <f t="shared" si="64"/>
        <v>--</v>
      </c>
      <c r="I591" s="209" t="str">
        <f>IF(AND(ISNUMBER(ToxData!$BD591),$U591="N"),ToxData!$BD591*childNRAFc/$W591,IF(ISNUMBER(ToxData!$BD591),ToxData!$BD591*childNRAFc/ELAFnr/$W591,"--"))</f>
        <v>--</v>
      </c>
      <c r="J591" s="209" t="str">
        <f t="shared" si="65"/>
        <v>--</v>
      </c>
      <c r="K591" s="194" t="str">
        <f>IF(ISNUMBER(ToxData!BH591),(ToxData!BH591/$Y591*childNRAFnc),"--")</f>
        <v>--</v>
      </c>
      <c r="L591" s="219" t="str">
        <f t="shared" si="66"/>
        <v>--</v>
      </c>
      <c r="M591" s="209" t="str">
        <f>IF(ISNUMBER(ToxData!$BD591),ToxData!$BD591*workNRAFc/$W591,"--")</f>
        <v>--</v>
      </c>
      <c r="N591" s="209" t="str">
        <f t="shared" si="67"/>
        <v>--</v>
      </c>
      <c r="O591" s="194" t="str">
        <f>IF(ISNUMBER(ToxData!BH591),(ToxData!BH591*workNRAFnc/Y591),"--")</f>
        <v>--</v>
      </c>
      <c r="P591" s="219" t="str">
        <f t="shared" si="68"/>
        <v>--</v>
      </c>
      <c r="Q591" s="262" t="str">
        <f>IF(ISNUMBER('TRV Table 3'!K591),('TRV Table 3'!K591),"--")</f>
        <v>--</v>
      </c>
      <c r="R591" s="263" t="str">
        <f t="shared" si="69"/>
        <v>--</v>
      </c>
      <c r="S591" s="220" t="str">
        <f>IF(ISBLANK(ToxData!AY591),"",ToxData!AY591)</f>
        <v/>
      </c>
      <c r="T591" s="220" t="str">
        <f>IF(ISBLANK(ToxData!AZ591),"",ToxData!AZ591)</f>
        <v/>
      </c>
      <c r="U591" s="223" t="str">
        <f>IF(ToxData!BQ591="","N","Y")</f>
        <v>N</v>
      </c>
      <c r="V591" s="223">
        <f>ToxData!BV591</f>
        <v>1</v>
      </c>
      <c r="W591" s="223">
        <f>ToxData!BW591</f>
        <v>1</v>
      </c>
      <c r="X591" s="223">
        <f>ToxData!BX591</f>
        <v>1</v>
      </c>
      <c r="Y591" s="223">
        <f>ToxData!BY591</f>
        <v>1</v>
      </c>
    </row>
    <row r="592" spans="1:25" hidden="1">
      <c r="A592" t="str">
        <f>IF(ISBLANK(ToxData!B592),"",ToxData!B592)</f>
        <v>1582-09-8</v>
      </c>
      <c r="B592" s="211" t="str">
        <f>IF(ISBLANK(ToxData!C592),"",ToxData!C592)</f>
        <v>Trifluralin</v>
      </c>
      <c r="E592" s="218" t="str">
        <f>IF(AND(ISNUMBER(ToxData!$BD592),$U592="N"),ToxData!$BD592/$V592,IF(ISNUMBER(ToxData!$BD592),ToxData!$BD592/ELAFr/$V592,"--"))</f>
        <v>--</v>
      </c>
      <c r="F592" s="209" t="str">
        <f t="shared" si="63"/>
        <v>--</v>
      </c>
      <c r="G592" s="194" t="str">
        <f>IF(ISNUMBER(ToxData!BH592),(ToxData!BH592/$X592),"--")</f>
        <v>--</v>
      </c>
      <c r="H592" s="219" t="str">
        <f t="shared" si="64"/>
        <v>--</v>
      </c>
      <c r="I592" s="209" t="str">
        <f>IF(AND(ISNUMBER(ToxData!$BD592),$U592="N"),ToxData!$BD592*childNRAFc/$W592,IF(ISNUMBER(ToxData!$BD592),ToxData!$BD592*childNRAFc/ELAFnr/$W592,"--"))</f>
        <v>--</v>
      </c>
      <c r="J592" s="209" t="str">
        <f t="shared" si="65"/>
        <v>--</v>
      </c>
      <c r="K592" s="194" t="str">
        <f>IF(ISNUMBER(ToxData!BH592),(ToxData!BH592/$Y592*childNRAFnc),"--")</f>
        <v>--</v>
      </c>
      <c r="L592" s="219" t="str">
        <f t="shared" si="66"/>
        <v>--</v>
      </c>
      <c r="M592" s="209" t="str">
        <f>IF(ISNUMBER(ToxData!$BD592),ToxData!$BD592*workNRAFc/$W592,"--")</f>
        <v>--</v>
      </c>
      <c r="N592" s="209" t="str">
        <f t="shared" si="67"/>
        <v>--</v>
      </c>
      <c r="O592" s="194" t="str">
        <f>IF(ISNUMBER(ToxData!BH592),(ToxData!BH592*workNRAFnc/Y592),"--")</f>
        <v>--</v>
      </c>
      <c r="P592" s="219" t="str">
        <f t="shared" si="68"/>
        <v>--</v>
      </c>
      <c r="Q592" s="262" t="str">
        <f>IF(ISNUMBER('TRV Table 3'!K592),('TRV Table 3'!K592),"--")</f>
        <v>--</v>
      </c>
      <c r="R592" s="263" t="str">
        <f t="shared" si="69"/>
        <v>--</v>
      </c>
      <c r="S592" s="220" t="str">
        <f>IF(ISBLANK(ToxData!AY592),"",ToxData!AY592)</f>
        <v/>
      </c>
      <c r="T592" s="220" t="str">
        <f>IF(ISBLANK(ToxData!AZ592),"",ToxData!AZ592)</f>
        <v/>
      </c>
      <c r="U592" s="223" t="str">
        <f>IF(ToxData!BQ592="","N","Y")</f>
        <v>N</v>
      </c>
      <c r="V592" s="223">
        <f>ToxData!BV592</f>
        <v>1</v>
      </c>
      <c r="W592" s="223">
        <f>ToxData!BW592</f>
        <v>1</v>
      </c>
      <c r="X592" s="223">
        <f>ToxData!BX592</f>
        <v>1</v>
      </c>
      <c r="Y592" s="223">
        <f>ToxData!BY592</f>
        <v>1</v>
      </c>
    </row>
    <row r="593" spans="1:25">
      <c r="A593" s="60" t="str">
        <f>IF(ISBLANK(ToxData!B593),"",ToxData!B593)</f>
        <v>526-73-8</v>
      </c>
      <c r="B593" s="48" t="str">
        <f>IF(ISBLANK(ToxData!C593),"",ToxData!C593)</f>
        <v>1,2,3-Trimethylbenzene</v>
      </c>
      <c r="D593" s="61" t="str">
        <f>IF(ToxData!D593="","--",ToxData!D593)</f>
        <v>HI3</v>
      </c>
      <c r="E593" s="218" t="str">
        <f>IF(AND(ISNUMBER(ToxData!$BD593),$U593="N"),ToxData!$BD593/$V593,IF(ISNUMBER(ToxData!$BD593),ToxData!$BD593/ELAFr/$V593,"--"))</f>
        <v>--</v>
      </c>
      <c r="F593" s="209" t="str">
        <f t="shared" si="63"/>
        <v>--</v>
      </c>
      <c r="G593" s="194">
        <f>IF(ISNUMBER(ToxData!BH593),(ToxData!BH593/$X593),"--")</f>
        <v>60</v>
      </c>
      <c r="H593" s="219">
        <f t="shared" si="64"/>
        <v>60</v>
      </c>
      <c r="I593" s="209" t="str">
        <f>IF(AND(ISNUMBER(ToxData!$BD593),$U593="N"),ToxData!$BD593*childNRAFc/$W593,IF(ISNUMBER(ToxData!$BD593),ToxData!$BD593*childNRAFc/ELAFnr/$W593,"--"))</f>
        <v>--</v>
      </c>
      <c r="J593" s="209" t="str">
        <f t="shared" si="65"/>
        <v>--</v>
      </c>
      <c r="K593" s="194">
        <f>IF(ISNUMBER(ToxData!BH593),(ToxData!BH593/$Y593*childNRAFnc),"--")</f>
        <v>264</v>
      </c>
      <c r="L593" s="219">
        <f t="shared" si="66"/>
        <v>260</v>
      </c>
      <c r="M593" s="209" t="str">
        <f>IF(ISNUMBER(ToxData!$BD593),ToxData!$BD593*workNRAFc/$W593,"--")</f>
        <v>--</v>
      </c>
      <c r="N593" s="209" t="str">
        <f t="shared" si="67"/>
        <v>--</v>
      </c>
      <c r="O593" s="194">
        <f>IF(ISNUMBER(ToxData!BH593),(ToxData!BH593*workNRAFnc/Y593),"--")</f>
        <v>264</v>
      </c>
      <c r="P593" s="219">
        <f t="shared" si="68"/>
        <v>260</v>
      </c>
      <c r="Q593" s="262" t="str">
        <f>IF(ISNUMBER('TRV Table 3'!K593),('TRV Table 3'!K593),"--")</f>
        <v>--</v>
      </c>
      <c r="R593" s="263" t="str">
        <f t="shared" si="69"/>
        <v>--</v>
      </c>
      <c r="S593" s="220">
        <f>IF(ISBLANK(ToxData!AY593),"",ToxData!AY593)</f>
        <v>1</v>
      </c>
      <c r="T593" s="220">
        <f>IF(ISBLANK(ToxData!AZ593),"",ToxData!AZ593)</f>
        <v>1</v>
      </c>
      <c r="U593" s="223" t="str">
        <f>IF(ToxData!BQ593="","N","Y")</f>
        <v>N</v>
      </c>
      <c r="V593" s="223">
        <f>ToxData!BV593</f>
        <v>1</v>
      </c>
      <c r="W593" s="223">
        <f>ToxData!BW593</f>
        <v>1</v>
      </c>
      <c r="X593" s="223">
        <f>ToxData!BX593</f>
        <v>1</v>
      </c>
      <c r="Y593" s="223">
        <f>ToxData!BY593</f>
        <v>1</v>
      </c>
    </row>
    <row r="594" spans="1:25">
      <c r="A594" s="60" t="str">
        <f>IF(ISBLANK(ToxData!B594),"",ToxData!B594)</f>
        <v>95-63-6</v>
      </c>
      <c r="B594" s="48" t="str">
        <f>IF(ISBLANK(ToxData!C594),"",ToxData!C594)</f>
        <v>1,2,4-Trimethylbenzene</v>
      </c>
      <c r="D594" s="61" t="str">
        <f>IF(ToxData!D594="","--",ToxData!D594)</f>
        <v>HI3</v>
      </c>
      <c r="E594" s="218" t="str">
        <f>IF(AND(ISNUMBER(ToxData!$BD594),$U594="N"),ToxData!$BD594/$V594,IF(ISNUMBER(ToxData!$BD594),ToxData!$BD594/ELAFr/$V594,"--"))</f>
        <v>--</v>
      </c>
      <c r="F594" s="209" t="str">
        <f t="shared" si="63"/>
        <v>--</v>
      </c>
      <c r="G594" s="194">
        <f>IF(ISNUMBER(ToxData!BH594),(ToxData!BH594/$X594),"--")</f>
        <v>60</v>
      </c>
      <c r="H594" s="219">
        <f t="shared" si="64"/>
        <v>60</v>
      </c>
      <c r="I594" s="209" t="str">
        <f>IF(AND(ISNUMBER(ToxData!$BD594),$U594="N"),ToxData!$BD594*childNRAFc/$W594,IF(ISNUMBER(ToxData!$BD594),ToxData!$BD594*childNRAFc/ELAFnr/$W594,"--"))</f>
        <v>--</v>
      </c>
      <c r="J594" s="209" t="str">
        <f t="shared" si="65"/>
        <v>--</v>
      </c>
      <c r="K594" s="194">
        <f>IF(ISNUMBER(ToxData!BH594),(ToxData!BH594/$Y594*childNRAFnc),"--")</f>
        <v>264</v>
      </c>
      <c r="L594" s="219">
        <f t="shared" si="66"/>
        <v>260</v>
      </c>
      <c r="M594" s="209" t="str">
        <f>IF(ISNUMBER(ToxData!$BD594),ToxData!$BD594*workNRAFc/$W594,"--")</f>
        <v>--</v>
      </c>
      <c r="N594" s="209" t="str">
        <f t="shared" si="67"/>
        <v>--</v>
      </c>
      <c r="O594" s="194">
        <f>IF(ISNUMBER(ToxData!BH594),(ToxData!BH594*workNRAFnc/Y594),"--")</f>
        <v>264</v>
      </c>
      <c r="P594" s="219">
        <f t="shared" si="68"/>
        <v>260</v>
      </c>
      <c r="Q594" s="262" t="str">
        <f>IF(ISNUMBER('TRV Table 3'!K594),('TRV Table 3'!K594),"--")</f>
        <v>--</v>
      </c>
      <c r="R594" s="263" t="str">
        <f t="shared" si="69"/>
        <v>--</v>
      </c>
      <c r="S594" s="220">
        <f>IF(ISBLANK(ToxData!AY594),"",ToxData!AY594)</f>
        <v>1</v>
      </c>
      <c r="T594" s="220">
        <f>IF(ISBLANK(ToxData!AZ594),"",ToxData!AZ594)</f>
        <v>1</v>
      </c>
      <c r="U594" s="223" t="str">
        <f>IF(ToxData!BQ594="","N","Y")</f>
        <v>N</v>
      </c>
      <c r="V594" s="223">
        <f>ToxData!BV594</f>
        <v>1</v>
      </c>
      <c r="W594" s="223">
        <f>ToxData!BW594</f>
        <v>1</v>
      </c>
      <c r="X594" s="223">
        <f>ToxData!BX594</f>
        <v>1</v>
      </c>
      <c r="Y594" s="223">
        <f>ToxData!BY594</f>
        <v>1</v>
      </c>
    </row>
    <row r="595" spans="1:25">
      <c r="A595" s="60" t="str">
        <f>IF(ISBLANK(ToxData!B595),"",ToxData!B595)</f>
        <v>108-67-8</v>
      </c>
      <c r="B595" s="48" t="str">
        <f>IF(ISBLANK(ToxData!C595),"",ToxData!C595)</f>
        <v>1,3,5-Trimethylbenzene</v>
      </c>
      <c r="D595" s="61" t="str">
        <f>IF(ToxData!D595="","--",ToxData!D595)</f>
        <v>HI3</v>
      </c>
      <c r="E595" s="218" t="str">
        <f>IF(AND(ISNUMBER(ToxData!$BD595),$U595="N"),ToxData!$BD595/$V595,IF(ISNUMBER(ToxData!$BD595),ToxData!$BD595/ELAFr/$V595,"--"))</f>
        <v>--</v>
      </c>
      <c r="F595" s="209" t="str">
        <f t="shared" si="63"/>
        <v>--</v>
      </c>
      <c r="G595" s="194">
        <f>IF(ISNUMBER(ToxData!BH595),(ToxData!BH595/$X595),"--")</f>
        <v>60</v>
      </c>
      <c r="H595" s="219">
        <f t="shared" si="64"/>
        <v>60</v>
      </c>
      <c r="I595" s="209" t="str">
        <f>IF(AND(ISNUMBER(ToxData!$BD595),$U595="N"),ToxData!$BD595*childNRAFc/$W595,IF(ISNUMBER(ToxData!$BD595),ToxData!$BD595*childNRAFc/ELAFnr/$W595,"--"))</f>
        <v>--</v>
      </c>
      <c r="J595" s="209" t="str">
        <f t="shared" si="65"/>
        <v>--</v>
      </c>
      <c r="K595" s="194">
        <f>IF(ISNUMBER(ToxData!BH595),(ToxData!BH595/$Y595*childNRAFnc),"--")</f>
        <v>264</v>
      </c>
      <c r="L595" s="219">
        <f t="shared" si="66"/>
        <v>260</v>
      </c>
      <c r="M595" s="209" t="str">
        <f>IF(ISNUMBER(ToxData!$BD595),ToxData!$BD595*workNRAFc/$W595,"--")</f>
        <v>--</v>
      </c>
      <c r="N595" s="209" t="str">
        <f t="shared" si="67"/>
        <v>--</v>
      </c>
      <c r="O595" s="194">
        <f>IF(ISNUMBER(ToxData!BH595),(ToxData!BH595*workNRAFnc/Y595),"--")</f>
        <v>264</v>
      </c>
      <c r="P595" s="219">
        <f t="shared" si="68"/>
        <v>260</v>
      </c>
      <c r="Q595" s="262" t="str">
        <f>IF(ISNUMBER('TRV Table 3'!K595),('TRV Table 3'!K595),"--")</f>
        <v>--</v>
      </c>
      <c r="R595" s="263" t="str">
        <f t="shared" si="69"/>
        <v>--</v>
      </c>
      <c r="S595" s="220">
        <f>IF(ISBLANK(ToxData!AY595),"",ToxData!AY595)</f>
        <v>1</v>
      </c>
      <c r="T595" s="220">
        <f>IF(ISBLANK(ToxData!AZ595),"",ToxData!AZ595)</f>
        <v>1</v>
      </c>
      <c r="U595" s="223" t="str">
        <f>IF(ToxData!BQ595="","N","Y")</f>
        <v>N</v>
      </c>
      <c r="V595" s="223">
        <f>ToxData!BV595</f>
        <v>1</v>
      </c>
      <c r="W595" s="223">
        <f>ToxData!BW595</f>
        <v>1</v>
      </c>
      <c r="X595" s="223">
        <f>ToxData!BX595</f>
        <v>1</v>
      </c>
      <c r="Y595" s="223">
        <f>ToxData!BY595</f>
        <v>1</v>
      </c>
    </row>
    <row r="596" spans="1:25" hidden="1">
      <c r="A596" t="str">
        <f>IF(ISBLANK(ToxData!B596),"",ToxData!B596)</f>
        <v>540-84-1</v>
      </c>
      <c r="B596" s="211" t="str">
        <f>IF(ISBLANK(ToxData!C596),"",ToxData!C596)</f>
        <v>2,2,4-Trimethylpentane</v>
      </c>
      <c r="E596" s="218" t="str">
        <f>IF(AND(ISNUMBER(ToxData!$BD596),$U596="N"),ToxData!$BD596/$V596,IF(ISNUMBER(ToxData!$BD596),ToxData!$BD596/ELAFr/$V596,"--"))</f>
        <v>--</v>
      </c>
      <c r="F596" s="209" t="str">
        <f t="shared" si="63"/>
        <v>--</v>
      </c>
      <c r="G596" s="194" t="str">
        <f>IF(ISNUMBER(ToxData!BH596),(ToxData!BH596/$X596),"--")</f>
        <v>--</v>
      </c>
      <c r="H596" s="219" t="str">
        <f t="shared" si="64"/>
        <v>--</v>
      </c>
      <c r="I596" s="209" t="str">
        <f>IF(AND(ISNUMBER(ToxData!$BD596),$U596="N"),ToxData!$BD596*childNRAFc/$W596,IF(ISNUMBER(ToxData!$BD596),ToxData!$BD596*childNRAFc/ELAFnr/$W596,"--"))</f>
        <v>--</v>
      </c>
      <c r="J596" s="209" t="str">
        <f t="shared" si="65"/>
        <v>--</v>
      </c>
      <c r="K596" s="194" t="str">
        <f>IF(ISNUMBER(ToxData!BH596),(ToxData!BH596/$Y596*childNRAFnc),"--")</f>
        <v>--</v>
      </c>
      <c r="L596" s="219" t="str">
        <f t="shared" si="66"/>
        <v>--</v>
      </c>
      <c r="M596" s="209" t="str">
        <f>IF(ISNUMBER(ToxData!$BD596),ToxData!$BD596*workNRAFc/$W596,"--")</f>
        <v>--</v>
      </c>
      <c r="N596" s="209" t="str">
        <f t="shared" si="67"/>
        <v>--</v>
      </c>
      <c r="O596" s="194" t="str">
        <f>IF(ISNUMBER(ToxData!BH596),(ToxData!BH596*workNRAFnc/Y596),"--")</f>
        <v>--</v>
      </c>
      <c r="P596" s="219" t="str">
        <f t="shared" si="68"/>
        <v>--</v>
      </c>
      <c r="Q596" s="262" t="str">
        <f>IF(ISNUMBER('TRV Table 3'!K596),('TRV Table 3'!K596),"--")</f>
        <v>--</v>
      </c>
      <c r="R596" s="263" t="str">
        <f t="shared" si="69"/>
        <v>--</v>
      </c>
      <c r="S596" s="220" t="str">
        <f>IF(ISBLANK(ToxData!AY596),"",ToxData!AY596)</f>
        <v/>
      </c>
      <c r="T596" s="220" t="str">
        <f>IF(ISBLANK(ToxData!AZ596),"",ToxData!AZ596)</f>
        <v/>
      </c>
      <c r="U596" s="223" t="str">
        <f>IF(ToxData!BQ596="","N","Y")</f>
        <v>N</v>
      </c>
      <c r="V596" s="223">
        <f>ToxData!BV596</f>
        <v>1</v>
      </c>
      <c r="W596" s="223">
        <f>ToxData!BW596</f>
        <v>1</v>
      </c>
      <c r="X596" s="223">
        <f>ToxData!BX596</f>
        <v>1</v>
      </c>
      <c r="Y596" s="223">
        <f>ToxData!BY596</f>
        <v>1</v>
      </c>
    </row>
    <row r="597" spans="1:25" hidden="1">
      <c r="A597" t="str">
        <f>IF(ISBLANK(ToxData!B597),"",ToxData!B597)</f>
        <v>62450-06-0</v>
      </c>
      <c r="B597" s="211" t="str">
        <f>IF(ISBLANK(ToxData!C597),"",ToxData!C597)</f>
        <v>Tryptophan-P-1</v>
      </c>
      <c r="E597" s="218" t="str">
        <f>IF(AND(ISNUMBER(ToxData!$BD597),$U597="N"),ToxData!$BD597/$V597,IF(ISNUMBER(ToxData!$BD597),ToxData!$BD597/ELAFr/$V597,"--"))</f>
        <v>--</v>
      </c>
      <c r="F597" s="209" t="str">
        <f t="shared" si="63"/>
        <v>--</v>
      </c>
      <c r="G597" s="194" t="str">
        <f>IF(ISNUMBER(ToxData!BH597),(ToxData!BH597/$X597),"--")</f>
        <v>--</v>
      </c>
      <c r="H597" s="219" t="str">
        <f t="shared" si="64"/>
        <v>--</v>
      </c>
      <c r="I597" s="209" t="str">
        <f>IF(AND(ISNUMBER(ToxData!$BD597),$U597="N"),ToxData!$BD597*childNRAFc/$W597,IF(ISNUMBER(ToxData!$BD597),ToxData!$BD597*childNRAFc/ELAFnr/$W597,"--"))</f>
        <v>--</v>
      </c>
      <c r="J597" s="209" t="str">
        <f t="shared" si="65"/>
        <v>--</v>
      </c>
      <c r="K597" s="194" t="str">
        <f>IF(ISNUMBER(ToxData!BH597),(ToxData!BH597/$Y597*childNRAFnc),"--")</f>
        <v>--</v>
      </c>
      <c r="L597" s="219" t="str">
        <f t="shared" si="66"/>
        <v>--</v>
      </c>
      <c r="M597" s="209" t="str">
        <f>IF(ISNUMBER(ToxData!$BD597),ToxData!$BD597*workNRAFc/$W597,"--")</f>
        <v>--</v>
      </c>
      <c r="N597" s="209" t="str">
        <f t="shared" si="67"/>
        <v>--</v>
      </c>
      <c r="O597" s="194" t="str">
        <f>IF(ISNUMBER(ToxData!BH597),(ToxData!BH597*workNRAFnc/Y597),"--")</f>
        <v>--</v>
      </c>
      <c r="P597" s="219" t="str">
        <f t="shared" si="68"/>
        <v>--</v>
      </c>
      <c r="Q597" s="262" t="str">
        <f>IF(ISNUMBER('TRV Table 3'!K597),('TRV Table 3'!K597),"--")</f>
        <v>--</v>
      </c>
      <c r="R597" s="263" t="str">
        <f t="shared" si="69"/>
        <v>--</v>
      </c>
      <c r="S597" s="220" t="str">
        <f>IF(ISBLANK(ToxData!AY597),"",ToxData!AY597)</f>
        <v/>
      </c>
      <c r="T597" s="220" t="str">
        <f>IF(ISBLANK(ToxData!AZ597),"",ToxData!AZ597)</f>
        <v/>
      </c>
      <c r="U597" s="223" t="str">
        <f>IF(ToxData!BQ597="","N","Y")</f>
        <v>N</v>
      </c>
      <c r="V597" s="223">
        <f>ToxData!BV597</f>
        <v>1</v>
      </c>
      <c r="W597" s="223">
        <f>ToxData!BW597</f>
        <v>1</v>
      </c>
      <c r="X597" s="223">
        <f>ToxData!BX597</f>
        <v>1</v>
      </c>
      <c r="Y597" s="223">
        <f>ToxData!BY597</f>
        <v>1</v>
      </c>
    </row>
    <row r="598" spans="1:25" hidden="1">
      <c r="A598" t="str">
        <f>IF(ISBLANK(ToxData!B598),"",ToxData!B598)</f>
        <v>62450-07-1</v>
      </c>
      <c r="B598" s="211" t="str">
        <f>IF(ISBLANK(ToxData!C598),"",ToxData!C598)</f>
        <v>Tryptophan-P-2</v>
      </c>
      <c r="E598" s="218" t="str">
        <f>IF(AND(ISNUMBER(ToxData!$BD598),$U598="N"),ToxData!$BD598/$V598,IF(ISNUMBER(ToxData!$BD598),ToxData!$BD598/ELAFr/$V598,"--"))</f>
        <v>--</v>
      </c>
      <c r="F598" s="209" t="str">
        <f t="shared" si="63"/>
        <v>--</v>
      </c>
      <c r="G598" s="194" t="str">
        <f>IF(ISNUMBER(ToxData!BH598),(ToxData!BH598/$X598),"--")</f>
        <v>--</v>
      </c>
      <c r="H598" s="219" t="str">
        <f t="shared" si="64"/>
        <v>--</v>
      </c>
      <c r="I598" s="209" t="str">
        <f>IF(AND(ISNUMBER(ToxData!$BD598),$U598="N"),ToxData!$BD598*childNRAFc/$W598,IF(ISNUMBER(ToxData!$BD598),ToxData!$BD598*childNRAFc/ELAFnr/$W598,"--"))</f>
        <v>--</v>
      </c>
      <c r="J598" s="209" t="str">
        <f t="shared" si="65"/>
        <v>--</v>
      </c>
      <c r="K598" s="194" t="str">
        <f>IF(ISNUMBER(ToxData!BH598),(ToxData!BH598/$Y598*childNRAFnc),"--")</f>
        <v>--</v>
      </c>
      <c r="L598" s="219" t="str">
        <f t="shared" si="66"/>
        <v>--</v>
      </c>
      <c r="M598" s="209" t="str">
        <f>IF(ISNUMBER(ToxData!$BD598),ToxData!$BD598*workNRAFc/$W598,"--")</f>
        <v>--</v>
      </c>
      <c r="N598" s="209" t="str">
        <f t="shared" si="67"/>
        <v>--</v>
      </c>
      <c r="O598" s="194" t="str">
        <f>IF(ISNUMBER(ToxData!BH598),(ToxData!BH598*workNRAFnc/Y598),"--")</f>
        <v>--</v>
      </c>
      <c r="P598" s="219" t="str">
        <f t="shared" si="68"/>
        <v>--</v>
      </c>
      <c r="Q598" s="262" t="str">
        <f>IF(ISNUMBER('TRV Table 3'!K598),('TRV Table 3'!K598),"--")</f>
        <v>--</v>
      </c>
      <c r="R598" s="263" t="str">
        <f t="shared" si="69"/>
        <v>--</v>
      </c>
      <c r="S598" s="220" t="str">
        <f>IF(ISBLANK(ToxData!AY598),"",ToxData!AY598)</f>
        <v/>
      </c>
      <c r="T598" s="220" t="str">
        <f>IF(ISBLANK(ToxData!AZ598),"",ToxData!AZ598)</f>
        <v/>
      </c>
      <c r="U598" s="223" t="str">
        <f>IF(ToxData!BQ598="","N","Y")</f>
        <v>N</v>
      </c>
      <c r="V598" s="223">
        <f>ToxData!BV598</f>
        <v>1</v>
      </c>
      <c r="W598" s="223">
        <f>ToxData!BW598</f>
        <v>1</v>
      </c>
      <c r="X598" s="223">
        <f>ToxData!BX598</f>
        <v>1</v>
      </c>
      <c r="Y598" s="223">
        <f>ToxData!BY598</f>
        <v>1</v>
      </c>
    </row>
    <row r="599" spans="1:25">
      <c r="A599" s="60" t="str">
        <f>IF(ISBLANK(ToxData!B599),"",ToxData!B599)</f>
        <v>51-79-6</v>
      </c>
      <c r="B599" s="48" t="str">
        <f>IF(ISBLANK(ToxData!C599),"",ToxData!C599)</f>
        <v>Urethane (Ethyl carbamate)</v>
      </c>
      <c r="C599" s="61" t="s">
        <v>1168</v>
      </c>
      <c r="D599" s="61" t="str">
        <f>IF(ToxData!D599="","--",ToxData!D599)</f>
        <v>--</v>
      </c>
      <c r="E599" s="218">
        <f>IF(AND(ISNUMBER(ToxData!$BD599),$U599="N"),ToxData!$BD599/$V599,IF(ISNUMBER(ToxData!$BD599),ToxData!$BD599/ELAFr/$V599,"--"))</f>
        <v>2.0283975659229209E-3</v>
      </c>
      <c r="F599" s="209">
        <f t="shared" si="63"/>
        <v>2E-3</v>
      </c>
      <c r="G599" s="194" t="str">
        <f>IF(ISNUMBER(ToxData!BH599),(ToxData!BH599/$X599),"--")</f>
        <v>--</v>
      </c>
      <c r="H599" s="219" t="str">
        <f t="shared" si="64"/>
        <v>--</v>
      </c>
      <c r="I599" s="209">
        <f>IF(AND(ISNUMBER(ToxData!$BD599),$U599="N"),ToxData!$BD599*childNRAFc/$W599,IF(ISNUMBER(ToxData!$BD599),ToxData!$BD599*childNRAFc/ELAFnr/$W599,"--"))</f>
        <v>2.134646962233169E-2</v>
      </c>
      <c r="J599" s="209">
        <f t="shared" si="65"/>
        <v>2.1000000000000001E-2</v>
      </c>
      <c r="K599" s="194" t="str">
        <f>IF(ISNUMBER(ToxData!BH599),(ToxData!BH599/$Y599*childNRAFnc),"--")</f>
        <v>--</v>
      </c>
      <c r="L599" s="219" t="str">
        <f t="shared" si="66"/>
        <v>--</v>
      </c>
      <c r="M599" s="209">
        <f>IF(ISNUMBER(ToxData!$BD599),ToxData!$BD599*workNRAFc/$W599,"--")</f>
        <v>4.1379310344827586E-2</v>
      </c>
      <c r="N599" s="209">
        <f t="shared" si="67"/>
        <v>4.1000000000000002E-2</v>
      </c>
      <c r="O599" s="194" t="str">
        <f>IF(ISNUMBER(ToxData!BH599),(ToxData!BH599*workNRAFnc/Y599),"--")</f>
        <v>--</v>
      </c>
      <c r="P599" s="219" t="str">
        <f t="shared" si="68"/>
        <v>--</v>
      </c>
      <c r="Q599" s="262" t="str">
        <f>IF(ISNUMBER('TRV Table 3'!K599),('TRV Table 3'!K599),"--")</f>
        <v>--</v>
      </c>
      <c r="R599" s="263" t="str">
        <f t="shared" si="69"/>
        <v>--</v>
      </c>
      <c r="S599" s="220">
        <f>IF(ISBLANK(ToxData!AY599),"",ToxData!AY599)</f>
        <v>1</v>
      </c>
      <c r="T599" s="220">
        <f>IF(ISBLANK(ToxData!AZ599),"",ToxData!AZ599)</f>
        <v>1</v>
      </c>
      <c r="U599" s="223" t="str">
        <f>IF(ToxData!BQ599="","N","Y")</f>
        <v>Y</v>
      </c>
      <c r="V599" s="223">
        <f>ToxData!BV599</f>
        <v>1</v>
      </c>
      <c r="W599" s="223">
        <f>ToxData!BW599</f>
        <v>1</v>
      </c>
      <c r="X599" s="223">
        <f>ToxData!BX599</f>
        <v>1</v>
      </c>
      <c r="Y599" s="223">
        <f>ToxData!BY599</f>
        <v>1</v>
      </c>
    </row>
    <row r="600" spans="1:25">
      <c r="A600" s="60" t="str">
        <f>IF(ISBLANK(ToxData!B600),"",ToxData!B600)</f>
        <v>7440-62-2</v>
      </c>
      <c r="B600" s="48" t="str">
        <f>IF(ISBLANK(ToxData!C600),"",ToxData!C600)</f>
        <v>Vanadium (fume or dust)</v>
      </c>
      <c r="D600" s="61" t="str">
        <f>IF(ToxData!D600="","--",ToxData!D600)</f>
        <v>HI3</v>
      </c>
      <c r="E600" s="218" t="str">
        <f>IF(AND(ISNUMBER(ToxData!$BD600),$U600="N"),ToxData!$BD600/$V600,IF(ISNUMBER(ToxData!$BD600),ToxData!$BD600/ELAFr/$V600,"--"))</f>
        <v>--</v>
      </c>
      <c r="F600" s="209" t="str">
        <f t="shared" si="63"/>
        <v>--</v>
      </c>
      <c r="G600" s="194">
        <f>IF(ISNUMBER(ToxData!BH600),(ToxData!BH600/$X600),"--")</f>
        <v>0.1</v>
      </c>
      <c r="H600" s="219">
        <f t="shared" si="64"/>
        <v>0.1</v>
      </c>
      <c r="I600" s="209" t="str">
        <f>IF(AND(ISNUMBER(ToxData!$BD600),$U600="N"),ToxData!$BD600*childNRAFc/$W600,IF(ISNUMBER(ToxData!$BD600),ToxData!$BD600*childNRAFc/ELAFnr/$W600,"--"))</f>
        <v>--</v>
      </c>
      <c r="J600" s="209" t="str">
        <f t="shared" si="65"/>
        <v>--</v>
      </c>
      <c r="K600" s="194">
        <f>IF(ISNUMBER(ToxData!BH600),(ToxData!BH600/$Y600*childNRAFnc),"--")</f>
        <v>0.44000000000000006</v>
      </c>
      <c r="L600" s="219">
        <f t="shared" si="66"/>
        <v>0.44</v>
      </c>
      <c r="M600" s="209" t="str">
        <f>IF(ISNUMBER(ToxData!$BD600),ToxData!$BD600*workNRAFc/$W600,"--")</f>
        <v>--</v>
      </c>
      <c r="N600" s="209" t="str">
        <f t="shared" si="67"/>
        <v>--</v>
      </c>
      <c r="O600" s="194">
        <f>IF(ISNUMBER(ToxData!BH600),(ToxData!BH600*workNRAFnc/Y600),"--")</f>
        <v>0.44000000000000006</v>
      </c>
      <c r="P600" s="219">
        <f t="shared" si="68"/>
        <v>0.44</v>
      </c>
      <c r="Q600" s="262">
        <f>IF(ISNUMBER('TRV Table 3'!K600),('TRV Table 3'!K600),"--")</f>
        <v>0.8</v>
      </c>
      <c r="R600" s="263">
        <f t="shared" si="69"/>
        <v>0.8</v>
      </c>
      <c r="S600" s="220">
        <f>IF(ISBLANK(ToxData!AY600),"",ToxData!AY600)</f>
        <v>1</v>
      </c>
      <c r="T600" s="220">
        <f>IF(ISBLANK(ToxData!AZ600),"",ToxData!AZ600)</f>
        <v>1</v>
      </c>
      <c r="U600" s="223" t="str">
        <f>IF(ToxData!BQ600="","N","Y")</f>
        <v>N</v>
      </c>
      <c r="V600" s="223">
        <f>ToxData!BV600</f>
        <v>1</v>
      </c>
      <c r="W600" s="223">
        <f>ToxData!BW600</f>
        <v>1</v>
      </c>
      <c r="X600" s="223">
        <f>ToxData!BX600</f>
        <v>1</v>
      </c>
      <c r="Y600" s="223">
        <f>ToxData!BY600</f>
        <v>1</v>
      </c>
    </row>
    <row r="601" spans="1:25">
      <c r="A601" s="60" t="str">
        <f>IF(ISBLANK(ToxData!B601),"",ToxData!B601)</f>
        <v>1314-62-1</v>
      </c>
      <c r="B601" s="48" t="str">
        <f>IF(ISBLANK(ToxData!C601),"",ToxData!C601)</f>
        <v>Vanadium pentoxide</v>
      </c>
      <c r="D601" s="61" t="str">
        <f>IF(ToxData!D601="","--",ToxData!D601)</f>
        <v>HI3</v>
      </c>
      <c r="E601" s="218">
        <f>IF(AND(ISNUMBER(ToxData!$BD601),$U601="N"),ToxData!$BD601/$V601,IF(ISNUMBER(ToxData!$BD601),ToxData!$BD601/ELAFr/$V601,"--"))</f>
        <v>1.2048192771084337E-4</v>
      </c>
      <c r="F601" s="209">
        <f t="shared" si="63"/>
        <v>1.2E-4</v>
      </c>
      <c r="G601" s="194">
        <f>IF(ISNUMBER(ToxData!BH601),(ToxData!BH601/$X601),"--")</f>
        <v>7.0000000000000001E-3</v>
      </c>
      <c r="H601" s="219">
        <f t="shared" si="64"/>
        <v>7.0000000000000001E-3</v>
      </c>
      <c r="I601" s="209">
        <f>IF(AND(ISNUMBER(ToxData!$BD601),$U601="N"),ToxData!$BD601*childNRAFc/$W601,IF(ISNUMBER(ToxData!$BD601),ToxData!$BD601*childNRAFc/ELAFnr/$W601,"--"))</f>
        <v>3.1325301204819275E-3</v>
      </c>
      <c r="J601" s="209">
        <f t="shared" si="65"/>
        <v>3.0999999999999999E-3</v>
      </c>
      <c r="K601" s="194">
        <f>IF(ISNUMBER(ToxData!BH601),(ToxData!BH601/$Y601*childNRAFnc),"--")</f>
        <v>3.0800000000000004E-2</v>
      </c>
      <c r="L601" s="219">
        <f t="shared" si="66"/>
        <v>3.1E-2</v>
      </c>
      <c r="M601" s="209">
        <f>IF(ISNUMBER(ToxData!$BD601),ToxData!$BD601*workNRAFc/$W601,"--")</f>
        <v>1.4457831325301205E-3</v>
      </c>
      <c r="N601" s="209">
        <f t="shared" si="67"/>
        <v>1.4E-3</v>
      </c>
      <c r="O601" s="194">
        <f>IF(ISNUMBER(ToxData!BH601),(ToxData!BH601*workNRAFnc/Y601),"--")</f>
        <v>3.0800000000000004E-2</v>
      </c>
      <c r="P601" s="219">
        <f t="shared" si="68"/>
        <v>3.1E-2</v>
      </c>
      <c r="Q601" s="262">
        <f>IF(ISNUMBER('TRV Table 3'!K601),('TRV Table 3'!K601),"--")</f>
        <v>30</v>
      </c>
      <c r="R601" s="263">
        <f t="shared" si="69"/>
        <v>30</v>
      </c>
      <c r="S601" s="220">
        <f>IF(ISBLANK(ToxData!AY601),"",ToxData!AY601)</f>
        <v>1</v>
      </c>
      <c r="T601" s="220">
        <f>IF(ISBLANK(ToxData!AZ601),"",ToxData!AZ601)</f>
        <v>1</v>
      </c>
      <c r="U601" s="223" t="str">
        <f>IF(ToxData!BQ601="","N","Y")</f>
        <v>N</v>
      </c>
      <c r="V601" s="223">
        <f>ToxData!BV601</f>
        <v>1</v>
      </c>
      <c r="W601" s="223">
        <f>ToxData!BW601</f>
        <v>1</v>
      </c>
      <c r="X601" s="223">
        <f>ToxData!BX601</f>
        <v>1</v>
      </c>
      <c r="Y601" s="223">
        <f>ToxData!BY601</f>
        <v>1</v>
      </c>
    </row>
    <row r="602" spans="1:25" s="60" customFormat="1">
      <c r="A602" s="60" t="str">
        <f>IF(ISBLANK(ToxData!B602),"",ToxData!B602)</f>
        <v>108-05-4</v>
      </c>
      <c r="B602" s="48" t="str">
        <f>IF(ISBLANK(ToxData!C602),"",ToxData!C602)</f>
        <v>Vinyl acetate</v>
      </c>
      <c r="C602" s="61"/>
      <c r="D602" s="61" t="str">
        <f>IF(ToxData!D602="","--",ToxData!D602)</f>
        <v>HI3</v>
      </c>
      <c r="E602" s="218" t="str">
        <f>IF(AND(ISNUMBER(ToxData!$BD602),$U602="N"),ToxData!$BD602/$V602,IF(ISNUMBER(ToxData!$BD602),ToxData!$BD602/ELAFr/$V602,"--"))</f>
        <v>--</v>
      </c>
      <c r="F602" s="209" t="str">
        <f t="shared" si="63"/>
        <v>--</v>
      </c>
      <c r="G602" s="194">
        <f>IF(ISNUMBER(ToxData!BH602),(ToxData!BH602/$X602),"--")</f>
        <v>200</v>
      </c>
      <c r="H602" s="219">
        <f t="shared" si="64"/>
        <v>200</v>
      </c>
      <c r="I602" s="209" t="str">
        <f>IF(AND(ISNUMBER(ToxData!$BD602),$U602="N"),ToxData!$BD602*childNRAFc/$W602,IF(ISNUMBER(ToxData!$BD602),ToxData!$BD602*childNRAFc/ELAFnr/$W602,"--"))</f>
        <v>--</v>
      </c>
      <c r="J602" s="209" t="str">
        <f t="shared" si="65"/>
        <v>--</v>
      </c>
      <c r="K602" s="194">
        <f>IF(ISNUMBER(ToxData!BH602),(ToxData!BH602/$Y602*childNRAFnc),"--")</f>
        <v>880.00000000000011</v>
      </c>
      <c r="L602" s="219">
        <f t="shared" si="66"/>
        <v>880</v>
      </c>
      <c r="M602" s="209" t="str">
        <f>IF(ISNUMBER(ToxData!$BD602),ToxData!$BD602*workNRAFc/$W602,"--")</f>
        <v>--</v>
      </c>
      <c r="N602" s="209" t="str">
        <f t="shared" si="67"/>
        <v>--</v>
      </c>
      <c r="O602" s="194">
        <f>IF(ISNUMBER(ToxData!BH602),(ToxData!BH602*workNRAFnc/Y602),"--")</f>
        <v>880.00000000000011</v>
      </c>
      <c r="P602" s="219">
        <f t="shared" si="68"/>
        <v>880</v>
      </c>
      <c r="Q602" s="262">
        <f>IF(ISNUMBER('TRV Table 3'!K602),('TRV Table 3'!K602),"--")</f>
        <v>200</v>
      </c>
      <c r="R602" s="263">
        <f t="shared" si="69"/>
        <v>200</v>
      </c>
      <c r="S602" s="220">
        <f>IF(ISBLANK(ToxData!AY602),"",ToxData!AY602)</f>
        <v>1</v>
      </c>
      <c r="T602" s="220">
        <f>IF(ISBLANK(ToxData!AZ602),"",ToxData!AZ602)</f>
        <v>1</v>
      </c>
      <c r="U602" s="223" t="str">
        <f>IF(ToxData!BQ602="","N","Y")</f>
        <v>N</v>
      </c>
      <c r="V602" s="223">
        <f>ToxData!BV602</f>
        <v>1</v>
      </c>
      <c r="W602" s="223">
        <f>ToxData!BW602</f>
        <v>1</v>
      </c>
      <c r="X602" s="223">
        <f>ToxData!BX602</f>
        <v>1</v>
      </c>
      <c r="Y602" s="223">
        <f>ToxData!BY602</f>
        <v>1</v>
      </c>
    </row>
    <row r="603" spans="1:25">
      <c r="A603" s="60" t="str">
        <f>IF(ISBLANK(ToxData!B603),"",ToxData!B603)</f>
        <v>593-60-2</v>
      </c>
      <c r="B603" s="48" t="str">
        <f>IF(ISBLANK(ToxData!C603),"",ToxData!C603)</f>
        <v>Vinyl bromide</v>
      </c>
      <c r="D603" s="61" t="str">
        <f>IF(ToxData!D603="","--",ToxData!D603)</f>
        <v>HI5</v>
      </c>
      <c r="E603" s="218" t="str">
        <f>IF(AND(ISNUMBER(ToxData!$BD603),$U603="N"),ToxData!$BD603/$V603,IF(ISNUMBER(ToxData!$BD603),ToxData!$BD603/ELAFr/$V603,"--"))</f>
        <v>--</v>
      </c>
      <c r="F603" s="209" t="str">
        <f t="shared" si="63"/>
        <v>--</v>
      </c>
      <c r="G603" s="194">
        <f>IF(ISNUMBER(ToxData!BH603),(ToxData!BH603/$X603),"--")</f>
        <v>3</v>
      </c>
      <c r="H603" s="219">
        <f t="shared" si="64"/>
        <v>3</v>
      </c>
      <c r="I603" s="209" t="str">
        <f>IF(AND(ISNUMBER(ToxData!$BD603),$U603="N"),ToxData!$BD603*childNRAFc/$W603,IF(ISNUMBER(ToxData!$BD603),ToxData!$BD603*childNRAFc/ELAFnr/$W603,"--"))</f>
        <v>--</v>
      </c>
      <c r="J603" s="209" t="str">
        <f t="shared" si="65"/>
        <v>--</v>
      </c>
      <c r="K603" s="194">
        <f>IF(ISNUMBER(ToxData!BH603),(ToxData!BH603/$Y603*childNRAFnc),"--")</f>
        <v>13.200000000000001</v>
      </c>
      <c r="L603" s="219">
        <f t="shared" si="66"/>
        <v>13</v>
      </c>
      <c r="M603" s="209" t="str">
        <f>IF(ISNUMBER(ToxData!$BD603),ToxData!$BD603*workNRAFc/$W603,"--")</f>
        <v>--</v>
      </c>
      <c r="N603" s="209" t="str">
        <f t="shared" si="67"/>
        <v>--</v>
      </c>
      <c r="O603" s="194">
        <f>IF(ISNUMBER(ToxData!BH603),(ToxData!BH603*workNRAFnc/Y603),"--")</f>
        <v>13.200000000000001</v>
      </c>
      <c r="P603" s="219">
        <f t="shared" si="68"/>
        <v>13</v>
      </c>
      <c r="Q603" s="262" t="str">
        <f>IF(ISNUMBER('TRV Table 3'!K603),('TRV Table 3'!K603),"--")</f>
        <v>--</v>
      </c>
      <c r="R603" s="263" t="str">
        <f t="shared" si="69"/>
        <v>--</v>
      </c>
      <c r="S603" s="220">
        <f>IF(ISBLANK(ToxData!AY603),"",ToxData!AY603)</f>
        <v>1</v>
      </c>
      <c r="T603" s="220">
        <f>IF(ISBLANK(ToxData!AZ603),"",ToxData!AZ603)</f>
        <v>1</v>
      </c>
      <c r="U603" s="223" t="str">
        <f>IF(ToxData!BQ603="","N","Y")</f>
        <v>N</v>
      </c>
      <c r="V603" s="223">
        <f>ToxData!BV603</f>
        <v>1</v>
      </c>
      <c r="W603" s="223">
        <f>ToxData!BW603</f>
        <v>1</v>
      </c>
      <c r="X603" s="223">
        <f>ToxData!BX603</f>
        <v>1</v>
      </c>
      <c r="Y603" s="223">
        <f>ToxData!BY603</f>
        <v>1</v>
      </c>
    </row>
    <row r="604" spans="1:25" s="60" customFormat="1">
      <c r="A604" s="60" t="str">
        <f>IF(ISBLANK(ToxData!B604),"",ToxData!B604)</f>
        <v>75-01-4</v>
      </c>
      <c r="B604" s="48" t="str">
        <f>IF(ISBLANK(ToxData!C604),"",ToxData!C604)</f>
        <v>Vinyl chloride</v>
      </c>
      <c r="C604" s="61" t="s">
        <v>1200</v>
      </c>
      <c r="D604" s="61" t="str">
        <f>IF(ToxData!D604="","--",ToxData!D604)</f>
        <v>HI3</v>
      </c>
      <c r="E604" s="218">
        <f>IF(AND(ISNUMBER(ToxData!$BD604),$U604="N"),ToxData!$BD604*2/$V604,IF(ISNUMBER(ToxData!$BD604),ToxData!$BD604*2/ToxData!BQ604/$V604,"--"))</f>
        <v>0.11363636363636362</v>
      </c>
      <c r="F604" s="193">
        <f t="shared" ref="F604:F613" si="70">IF(E604="--","--",ROUND(E604,2-(1+INT(LOG10(ABS(E604))))))</f>
        <v>0.11</v>
      </c>
      <c r="G604" s="194">
        <f>IF(ISNUMBER(ToxData!BH604),(ToxData!BH604/$X604),"--")</f>
        <v>100</v>
      </c>
      <c r="H604" s="283">
        <f t="shared" ref="H604:H613" si="71">IF(G604="--","--",ROUND(G604,2-(1+INT(LOG10(ABS(G604))))))</f>
        <v>100</v>
      </c>
      <c r="I604" s="209">
        <f>IF(AND(ISNUMBER(ToxData!$BD604),$U604="N"),ToxData!$BD604*2*childNRAFc/$W604,IF(ISNUMBER(ToxData!$BD604),ToxData!$BD604*2*childNRAFc/ToxData!BT604/$W604,"--"))</f>
        <v>0.21885521885521883</v>
      </c>
      <c r="J604" s="193">
        <f t="shared" ref="J604:J613" si="72">IF(I604="--","--",ROUND(I604,2-(1+INT(LOG10(ABS(I604))))))</f>
        <v>0.22</v>
      </c>
      <c r="K604" s="194">
        <f>IF(ISNUMBER(ToxData!BH604),(ToxData!BH604/$Y604*childNRAFnc),"--")</f>
        <v>440.00000000000006</v>
      </c>
      <c r="L604" s="283">
        <f t="shared" ref="L604:L613" si="73">IF(K604="--","--",ROUND(K604,2-(1+INT(LOG10(ABS(K604))))))</f>
        <v>440</v>
      </c>
      <c r="M604" s="209">
        <f>IF(ISNUMBER(ToxData!$BD604),ToxData!$BD604*2*workNRAFc/$W604,"--")</f>
        <v>2.7272727272727266</v>
      </c>
      <c r="N604" s="193">
        <f t="shared" ref="N604:N613" si="74">IF(M604="--","--",ROUND(M604,2-(1+INT(LOG10(ABS(M604))))))</f>
        <v>2.7</v>
      </c>
      <c r="O604" s="194">
        <f>IF(ISNUMBER(ToxData!BH604),(ToxData!BH604/$Y604*workNRAFnc),"--")</f>
        <v>440.00000000000006</v>
      </c>
      <c r="P604" s="283">
        <f t="shared" ref="P604:P613" si="75">IF(O604="--","--",ROUND(O604,2-(1+INT(LOG10(ABS(O604))))))</f>
        <v>440</v>
      </c>
      <c r="Q604" s="264">
        <f>IF(ISNUMBER('TRV Table 3'!K604),('TRV Table 3'!K604),"--")</f>
        <v>1300</v>
      </c>
      <c r="R604" s="265">
        <f t="shared" ref="R604:R613" si="76">IF(Q604="--","--",ROUND(Q604,2-(1+INT(LOG10(ABS(Q604))))))</f>
        <v>1300</v>
      </c>
      <c r="S604" s="61">
        <f>IF(ISBLANK(ToxData!AY604),"",ToxData!AY604)</f>
        <v>1</v>
      </c>
      <c r="T604" s="61">
        <f>IF(ISBLANK(ToxData!AZ604),"",ToxData!AZ604)</f>
        <v>1</v>
      </c>
      <c r="U604" s="69" t="str">
        <f>IF(ToxData!BQ604="","N","Y")</f>
        <v>Y</v>
      </c>
      <c r="V604" s="69">
        <f>ToxData!BV604</f>
        <v>1</v>
      </c>
      <c r="W604" s="69">
        <f>ToxData!BW604</f>
        <v>1</v>
      </c>
      <c r="X604" s="69">
        <f>ToxData!BX604</f>
        <v>1</v>
      </c>
      <c r="Y604" s="69">
        <f>ToxData!BY604</f>
        <v>1</v>
      </c>
    </row>
    <row r="605" spans="1:25" hidden="1">
      <c r="A605" t="str">
        <f>IF(ISBLANK(ToxData!B605),"",ToxData!B605)</f>
        <v>100-40-3</v>
      </c>
      <c r="B605" s="211" t="str">
        <f>IF(ISBLANK(ToxData!C605),"",ToxData!C605)</f>
        <v>4-Vinylcyclohexene</v>
      </c>
      <c r="E605" s="218" t="str">
        <f>IF(AND(ISNUMBER(ToxData!$BD605),$U605="N"),ToxData!$BD605/$V605,IF(ISNUMBER(ToxData!$BD605),ToxData!$BD605/ELAFr/$V605,"--"))</f>
        <v>--</v>
      </c>
      <c r="F605" s="209" t="str">
        <f t="shared" si="70"/>
        <v>--</v>
      </c>
      <c r="G605" s="194" t="str">
        <f>IF(ISNUMBER(ToxData!BH605),(ToxData!BH605/$X605),"--")</f>
        <v>--</v>
      </c>
      <c r="H605" s="219" t="str">
        <f t="shared" si="71"/>
        <v>--</v>
      </c>
      <c r="I605" s="209" t="str">
        <f>IF(AND(ISNUMBER(ToxData!$BD605),$U605="N"),ToxData!$BD605*childNRAFc/$W605,IF(ISNUMBER(ToxData!$BD605),ToxData!$BD605*childNRAFc/ELAFnr/$W605,"--"))</f>
        <v>--</v>
      </c>
      <c r="J605" s="209" t="str">
        <f t="shared" si="72"/>
        <v>--</v>
      </c>
      <c r="K605" s="194" t="str">
        <f>IF(ISNUMBER(ToxData!BH605),(ToxData!BH605/$Y605*childNRAFnc),"--")</f>
        <v>--</v>
      </c>
      <c r="L605" s="219" t="str">
        <f t="shared" si="73"/>
        <v>--</v>
      </c>
      <c r="M605" s="209" t="str">
        <f>IF(ISNUMBER(ToxData!$BD605),ToxData!$BD605*workNRAFc/$W605,"--")</f>
        <v>--</v>
      </c>
      <c r="N605" s="209" t="str">
        <f t="shared" si="74"/>
        <v>--</v>
      </c>
      <c r="O605" s="194" t="str">
        <f>IF(ISNUMBER(ToxData!BH605),(ToxData!BH605*workNRAFnc/Y605),"--")</f>
        <v>--</v>
      </c>
      <c r="P605" s="219" t="str">
        <f t="shared" si="75"/>
        <v>--</v>
      </c>
      <c r="Q605" s="262" t="str">
        <f>IF(ISNUMBER('TRV Table 3'!K605),('TRV Table 3'!K605),"--")</f>
        <v>--</v>
      </c>
      <c r="R605" s="263" t="str">
        <f t="shared" si="76"/>
        <v>--</v>
      </c>
      <c r="S605" s="220" t="str">
        <f>IF(ISBLANK(ToxData!AY605),"",ToxData!AY605)</f>
        <v/>
      </c>
      <c r="T605" s="220" t="str">
        <f>IF(ISBLANK(ToxData!AZ605),"",ToxData!AZ605)</f>
        <v/>
      </c>
      <c r="U605" s="223" t="str">
        <f>IF(ToxData!BQ605="","N","Y")</f>
        <v>N</v>
      </c>
      <c r="V605" s="223">
        <f>ToxData!BV605</f>
        <v>1</v>
      </c>
      <c r="W605" s="223">
        <f>ToxData!BW605</f>
        <v>1</v>
      </c>
      <c r="X605" s="223">
        <f>ToxData!BX605</f>
        <v>1</v>
      </c>
      <c r="Y605" s="223">
        <f>ToxData!BY605</f>
        <v>1</v>
      </c>
    </row>
    <row r="606" spans="1:25" hidden="1">
      <c r="A606" t="str">
        <f>IF(ISBLANK(ToxData!B606),"",ToxData!B606)</f>
        <v>75-02-5</v>
      </c>
      <c r="B606" s="211" t="str">
        <f>IF(ISBLANK(ToxData!C606),"",ToxData!C606)</f>
        <v>Vinyl fluoride</v>
      </c>
      <c r="E606" s="218" t="str">
        <f>IF(AND(ISNUMBER(ToxData!$BD606),$U606="N"),ToxData!$BD606/$V606,IF(ISNUMBER(ToxData!$BD606),ToxData!$BD606/ELAFr/$V606,"--"))</f>
        <v>--</v>
      </c>
      <c r="F606" s="209" t="str">
        <f t="shared" si="70"/>
        <v>--</v>
      </c>
      <c r="G606" s="194" t="str">
        <f>IF(ISNUMBER(ToxData!BH606),(ToxData!BH606/$X606),"--")</f>
        <v>--</v>
      </c>
      <c r="H606" s="219" t="str">
        <f t="shared" si="71"/>
        <v>--</v>
      </c>
      <c r="I606" s="209" t="str">
        <f>IF(AND(ISNUMBER(ToxData!$BD606),$U606="N"),ToxData!$BD606*childNRAFc/$W606,IF(ISNUMBER(ToxData!$BD606),ToxData!$BD606*childNRAFc/ELAFnr/$W606,"--"))</f>
        <v>--</v>
      </c>
      <c r="J606" s="209" t="str">
        <f t="shared" si="72"/>
        <v>--</v>
      </c>
      <c r="K606" s="194" t="str">
        <f>IF(ISNUMBER(ToxData!BH606),(ToxData!BH606/$Y606*childNRAFnc),"--")</f>
        <v>--</v>
      </c>
      <c r="L606" s="219" t="str">
        <f t="shared" si="73"/>
        <v>--</v>
      </c>
      <c r="M606" s="209" t="str">
        <f>IF(ISNUMBER(ToxData!$BD606),ToxData!$BD606*workNRAFc/$W606,"--")</f>
        <v>--</v>
      </c>
      <c r="N606" s="209" t="str">
        <f t="shared" si="74"/>
        <v>--</v>
      </c>
      <c r="O606" s="194" t="str">
        <f>IF(ISNUMBER(ToxData!BH606),(ToxData!BH606*workNRAFnc/Y606),"--")</f>
        <v>--</v>
      </c>
      <c r="P606" s="219" t="str">
        <f t="shared" si="75"/>
        <v>--</v>
      </c>
      <c r="Q606" s="262" t="str">
        <f>IF(ISNUMBER('TRV Table 3'!K606),('TRV Table 3'!K606),"--")</f>
        <v>--</v>
      </c>
      <c r="R606" s="263" t="str">
        <f t="shared" si="76"/>
        <v>--</v>
      </c>
      <c r="S606" s="220" t="str">
        <f>IF(ISBLANK(ToxData!AY606),"",ToxData!AY606)</f>
        <v/>
      </c>
      <c r="T606" s="220" t="str">
        <f>IF(ISBLANK(ToxData!AZ606),"",ToxData!AZ606)</f>
        <v/>
      </c>
      <c r="U606" s="223" t="str">
        <f>IF(ToxData!BQ606="","N","Y")</f>
        <v>N</v>
      </c>
      <c r="V606" s="223">
        <f>ToxData!BV606</f>
        <v>1</v>
      </c>
      <c r="W606" s="223">
        <f>ToxData!BW606</f>
        <v>1</v>
      </c>
      <c r="X606" s="223">
        <f>ToxData!BX606</f>
        <v>1</v>
      </c>
      <c r="Y606" s="223">
        <f>ToxData!BY606</f>
        <v>1</v>
      </c>
    </row>
    <row r="607" spans="1:25">
      <c r="A607" t="str">
        <f>IF(ISBLANK(ToxData!B607),"",ToxData!B607)</f>
        <v>75-35-4</v>
      </c>
      <c r="B607" s="211" t="str">
        <f>IF(ISBLANK(ToxData!C607),"",ToxData!C607)</f>
        <v>Vinylidene chloride</v>
      </c>
      <c r="D607" s="61" t="str">
        <f>IF(ToxData!D607="","--",ToxData!D607)</f>
        <v>HI3</v>
      </c>
      <c r="E607" s="218" t="str">
        <f>IF(AND(ISNUMBER(ToxData!$BD607),$U607="N"),ToxData!$BD607/$V607,IF(ISNUMBER(ToxData!$BD607),ToxData!$BD607/ELAFr/$V607,"--"))</f>
        <v>--</v>
      </c>
      <c r="F607" s="209" t="str">
        <f t="shared" si="70"/>
        <v>--</v>
      </c>
      <c r="G607" s="194">
        <f>IF(ISNUMBER(ToxData!BH607),(ToxData!BH607/$X607),"--")</f>
        <v>200</v>
      </c>
      <c r="H607" s="219">
        <f t="shared" si="71"/>
        <v>200</v>
      </c>
      <c r="I607" s="209" t="str">
        <f>IF(AND(ISNUMBER(ToxData!$BD607),$U607="N"),ToxData!$BD607*childNRAFc/$W607,IF(ISNUMBER(ToxData!$BD607),ToxData!$BD607*childNRAFc/ELAFnr/$W607,"--"))</f>
        <v>--</v>
      </c>
      <c r="J607" s="209" t="str">
        <f t="shared" si="72"/>
        <v>--</v>
      </c>
      <c r="K607" s="194">
        <f>IF(ISNUMBER(ToxData!BH607),(ToxData!BH607/$Y607*childNRAFnc),"--")</f>
        <v>880.00000000000011</v>
      </c>
      <c r="L607" s="219">
        <f t="shared" si="73"/>
        <v>880</v>
      </c>
      <c r="M607" s="209" t="str">
        <f>IF(ISNUMBER(ToxData!$BD607),ToxData!$BD607*workNRAFc/$W607,"--")</f>
        <v>--</v>
      </c>
      <c r="N607" s="209" t="str">
        <f t="shared" si="74"/>
        <v>--</v>
      </c>
      <c r="O607" s="194">
        <f>IF(ISNUMBER(ToxData!BH607),(ToxData!BH607*workNRAFnc/Y607),"--")</f>
        <v>880.00000000000011</v>
      </c>
      <c r="P607" s="219">
        <f t="shared" si="75"/>
        <v>880</v>
      </c>
      <c r="Q607" s="262">
        <f>IF(ISNUMBER('TRV Table 3'!K607),('TRV Table 3'!K607),"--")</f>
        <v>200</v>
      </c>
      <c r="R607" s="263">
        <f t="shared" si="76"/>
        <v>200</v>
      </c>
      <c r="S607" s="220">
        <f>IF(ISBLANK(ToxData!AY607),"",ToxData!AY607)</f>
        <v>1</v>
      </c>
      <c r="T607" s="220">
        <f>IF(ISBLANK(ToxData!AZ607),"",ToxData!AZ607)</f>
        <v>1</v>
      </c>
      <c r="U607" s="223" t="str">
        <f>IF(ToxData!BQ607="","N","Y")</f>
        <v>N</v>
      </c>
      <c r="V607" s="223">
        <f>ToxData!BV607</f>
        <v>1</v>
      </c>
      <c r="W607" s="223">
        <f>ToxData!BW607</f>
        <v>1</v>
      </c>
      <c r="X607" s="223">
        <f>ToxData!BX607</f>
        <v>1</v>
      </c>
      <c r="Y607" s="223">
        <f>ToxData!BY607</f>
        <v>1</v>
      </c>
    </row>
    <row r="608" spans="1:25" ht="28.8">
      <c r="A608" t="str">
        <f>IF(ISBLANK(ToxData!B608),"",ToxData!B608)</f>
        <v>1330-20-7</v>
      </c>
      <c r="B608" s="211" t="str">
        <f>IF(ISBLANK(ToxData!C608),"",ToxData!C608)</f>
        <v>Xylene (mixture), including m-xylene, o-xylene, p-xylene</v>
      </c>
      <c r="D608" s="61" t="str">
        <f>IF(ToxData!D608="","--",ToxData!D608)</f>
        <v>HI3</v>
      </c>
      <c r="E608" s="218" t="str">
        <f>IF(AND(ISNUMBER(ToxData!$BD608),$U608="N"),ToxData!$BD608/$V608,IF(ISNUMBER(ToxData!$BD608),ToxData!$BD608/ELAFr/$V608,"--"))</f>
        <v>--</v>
      </c>
      <c r="F608" s="209" t="str">
        <f t="shared" si="70"/>
        <v>--</v>
      </c>
      <c r="G608" s="194">
        <f>IF(ISNUMBER(ToxData!BH608),(ToxData!BH608/$X608),"--")</f>
        <v>220</v>
      </c>
      <c r="H608" s="219">
        <f t="shared" si="71"/>
        <v>220</v>
      </c>
      <c r="I608" s="209" t="str">
        <f>IF(AND(ISNUMBER(ToxData!$BD608),$U608="N"),ToxData!$BD608*childNRAFc/$W608,IF(ISNUMBER(ToxData!$BD608),ToxData!$BD608*childNRAFc/ELAFnr/$W608,"--"))</f>
        <v>--</v>
      </c>
      <c r="J608" s="209" t="str">
        <f t="shared" si="72"/>
        <v>--</v>
      </c>
      <c r="K608" s="194">
        <f>IF(ISNUMBER(ToxData!BH608),(ToxData!BH608/$Y608*childNRAFnc),"--")</f>
        <v>968.00000000000011</v>
      </c>
      <c r="L608" s="219">
        <f t="shared" si="73"/>
        <v>970</v>
      </c>
      <c r="M608" s="209" t="str">
        <f>IF(ISNUMBER(ToxData!$BD608),ToxData!$BD608*workNRAFc/$W608,"--")</f>
        <v>--</v>
      </c>
      <c r="N608" s="209" t="str">
        <f t="shared" si="74"/>
        <v>--</v>
      </c>
      <c r="O608" s="194">
        <f>IF(ISNUMBER(ToxData!BH608),(ToxData!BH608*workNRAFnc/Y608),"--")</f>
        <v>968.00000000000011</v>
      </c>
      <c r="P608" s="219">
        <f t="shared" si="75"/>
        <v>970</v>
      </c>
      <c r="Q608" s="262">
        <f>IF(ISNUMBER('TRV Table 3'!K608),('TRV Table 3'!K608),"--")</f>
        <v>8700</v>
      </c>
      <c r="R608" s="263">
        <f t="shared" si="76"/>
        <v>8700</v>
      </c>
      <c r="S608" s="220">
        <f>IF(ISBLANK(ToxData!AY608),"",ToxData!AY608)</f>
        <v>1</v>
      </c>
      <c r="T608" s="220">
        <f>IF(ISBLANK(ToxData!AZ608),"",ToxData!AZ608)</f>
        <v>1</v>
      </c>
      <c r="U608" s="223" t="str">
        <f>IF(ToxData!BQ608="","N","Y")</f>
        <v>N</v>
      </c>
      <c r="V608" s="223">
        <f>ToxData!BV608</f>
        <v>1</v>
      </c>
      <c r="W608" s="223">
        <f>ToxData!BW608</f>
        <v>1</v>
      </c>
      <c r="X608" s="223">
        <f>ToxData!BX608</f>
        <v>1</v>
      </c>
      <c r="Y608" s="223">
        <f>ToxData!BY608</f>
        <v>1</v>
      </c>
    </row>
    <row r="609" spans="1:25" hidden="1">
      <c r="A609" t="str">
        <f>IF(ISBLANK(ToxData!B609),"",ToxData!B609)</f>
        <v>108-38-3</v>
      </c>
      <c r="B609" s="211" t="str">
        <f>IF(ISBLANK(ToxData!C609),"",ToxData!C609)</f>
        <v>m-Xylene</v>
      </c>
      <c r="E609" s="218" t="str">
        <f>IF(AND(ISNUMBER(ToxData!$BD609),$U609="N"),ToxData!$BD609/$V609,IF(ISNUMBER(ToxData!$BD609),ToxData!$BD609/ELAFr/$V609,"--"))</f>
        <v>--</v>
      </c>
      <c r="F609" s="209" t="str">
        <f t="shared" si="70"/>
        <v>--</v>
      </c>
      <c r="G609" s="194">
        <f>IF(ISNUMBER(ToxData!BH609),(ToxData!BH609/$X609),"--")</f>
        <v>200</v>
      </c>
      <c r="H609" s="219">
        <f t="shared" si="71"/>
        <v>200</v>
      </c>
      <c r="I609" s="209" t="str">
        <f>IF(AND(ISNUMBER(ToxData!$BD609),$U609="N"),ToxData!$BD609*childNRAFc/$W609,IF(ISNUMBER(ToxData!$BD609),ToxData!$BD609*childNRAFc/ELAFnr/$W609,"--"))</f>
        <v>--</v>
      </c>
      <c r="J609" s="209" t="str">
        <f t="shared" si="72"/>
        <v>--</v>
      </c>
      <c r="K609" s="194">
        <f>IF(ISNUMBER(ToxData!BH609),(ToxData!BH609/$Y609*childNRAFnc),"--")</f>
        <v>880.00000000000011</v>
      </c>
      <c r="L609" s="219">
        <f t="shared" si="73"/>
        <v>880</v>
      </c>
      <c r="M609" s="209" t="str">
        <f>IF(ISNUMBER(ToxData!$BD609),ToxData!$BD609*workNRAFc/$W609,"--")</f>
        <v>--</v>
      </c>
      <c r="N609" s="209" t="str">
        <f t="shared" si="74"/>
        <v>--</v>
      </c>
      <c r="O609" s="194">
        <f>IF(ISNUMBER(ToxData!BH609),(ToxData!BH609*workNRAFnc/Y609),"--")</f>
        <v>880.00000000000011</v>
      </c>
      <c r="P609" s="219">
        <f t="shared" si="75"/>
        <v>880</v>
      </c>
      <c r="Q609" s="262">
        <f>IF(ISNUMBER('TRV Table 3'!K609),('TRV Table 3'!K609),"--")</f>
        <v>8700</v>
      </c>
      <c r="R609" s="263">
        <f t="shared" si="76"/>
        <v>8700</v>
      </c>
      <c r="S609" s="220">
        <f>IF(ISBLANK(ToxData!AY609),"",ToxData!AY609)</f>
        <v>1</v>
      </c>
      <c r="T609" s="220" t="str">
        <f>IF(ISBLANK(ToxData!AZ609),"",ToxData!AZ609)</f>
        <v/>
      </c>
      <c r="U609" s="223" t="str">
        <f>IF(ToxData!BQ609="","N","Y")</f>
        <v>N</v>
      </c>
      <c r="V609" s="223">
        <f>ToxData!BV609</f>
        <v>1</v>
      </c>
      <c r="W609" s="223">
        <f>ToxData!BW609</f>
        <v>1</v>
      </c>
      <c r="X609" s="223">
        <f>ToxData!BX609</f>
        <v>1</v>
      </c>
      <c r="Y609" s="223">
        <f>ToxData!BY609</f>
        <v>1</v>
      </c>
    </row>
    <row r="610" spans="1:25" hidden="1">
      <c r="A610" t="str">
        <f>IF(ISBLANK(ToxData!B610),"",ToxData!B610)</f>
        <v>95-47-6</v>
      </c>
      <c r="B610" s="211" t="str">
        <f>IF(ISBLANK(ToxData!C610),"",ToxData!C610)</f>
        <v>o-Xylene</v>
      </c>
      <c r="E610" s="218" t="str">
        <f>IF(AND(ISNUMBER(ToxData!$BD610),$U610="N"),ToxData!$BD610/$V610,IF(ISNUMBER(ToxData!$BD610),ToxData!$BD610/ELAFr/$V610,"--"))</f>
        <v>--</v>
      </c>
      <c r="F610" s="209" t="str">
        <f t="shared" si="70"/>
        <v>--</v>
      </c>
      <c r="G610" s="194">
        <f>IF(ISNUMBER(ToxData!BH610),(ToxData!BH610/$X610),"--")</f>
        <v>200</v>
      </c>
      <c r="H610" s="219">
        <f t="shared" si="71"/>
        <v>200</v>
      </c>
      <c r="I610" s="209" t="str">
        <f>IF(AND(ISNUMBER(ToxData!$BD610),$U610="N"),ToxData!$BD610*childNRAFc/$W610,IF(ISNUMBER(ToxData!$BD610),ToxData!$BD610*childNRAFc/ELAFnr/$W610,"--"))</f>
        <v>--</v>
      </c>
      <c r="J610" s="209" t="str">
        <f t="shared" si="72"/>
        <v>--</v>
      </c>
      <c r="K610" s="194">
        <f>IF(ISNUMBER(ToxData!BH610),(ToxData!BH610/$Y610*childNRAFnc),"--")</f>
        <v>880.00000000000011</v>
      </c>
      <c r="L610" s="219">
        <f t="shared" si="73"/>
        <v>880</v>
      </c>
      <c r="M610" s="209" t="str">
        <f>IF(ISNUMBER(ToxData!$BD610),ToxData!$BD610*workNRAFc/$W610,"--")</f>
        <v>--</v>
      </c>
      <c r="N610" s="209" t="str">
        <f t="shared" si="74"/>
        <v>--</v>
      </c>
      <c r="O610" s="194">
        <f>IF(ISNUMBER(ToxData!BH610),(ToxData!BH610*workNRAFnc/Y610),"--")</f>
        <v>880.00000000000011</v>
      </c>
      <c r="P610" s="219">
        <f t="shared" si="75"/>
        <v>880</v>
      </c>
      <c r="Q610" s="262">
        <f>IF(ISNUMBER('TRV Table 3'!K610),('TRV Table 3'!K610),"--")</f>
        <v>8700</v>
      </c>
      <c r="R610" s="263">
        <f t="shared" si="76"/>
        <v>8700</v>
      </c>
      <c r="S610" s="220">
        <f>IF(ISBLANK(ToxData!AY610),"",ToxData!AY610)</f>
        <v>1</v>
      </c>
      <c r="T610" s="220" t="str">
        <f>IF(ISBLANK(ToxData!AZ610),"",ToxData!AZ610)</f>
        <v/>
      </c>
      <c r="U610" s="223" t="str">
        <f>IF(ToxData!BQ610="","N","Y")</f>
        <v>N</v>
      </c>
      <c r="V610" s="223">
        <f>ToxData!BV610</f>
        <v>1</v>
      </c>
      <c r="W610" s="223">
        <f>ToxData!BW610</f>
        <v>1</v>
      </c>
      <c r="X610" s="223">
        <f>ToxData!BX610</f>
        <v>1</v>
      </c>
      <c r="Y610" s="223">
        <f>ToxData!BY610</f>
        <v>1</v>
      </c>
    </row>
    <row r="611" spans="1:25" hidden="1">
      <c r="A611" t="str">
        <f>IF(ISBLANK(ToxData!B611),"",ToxData!B611)</f>
        <v>106-42-3</v>
      </c>
      <c r="B611" s="211" t="str">
        <f>IF(ISBLANK(ToxData!C611),"",ToxData!C611)</f>
        <v>p-Xylene</v>
      </c>
      <c r="E611" s="218" t="str">
        <f>IF(AND(ISNUMBER(ToxData!$BD611),$U611="N"),ToxData!$BD611/$V611,IF(ISNUMBER(ToxData!$BD611),ToxData!$BD611/ELAFr/$V611,"--"))</f>
        <v>--</v>
      </c>
      <c r="F611" s="209" t="str">
        <f t="shared" si="70"/>
        <v>--</v>
      </c>
      <c r="G611" s="194">
        <f>IF(ISNUMBER(ToxData!BH611),(ToxData!BH611/$X611),"--")</f>
        <v>200</v>
      </c>
      <c r="H611" s="219">
        <f t="shared" si="71"/>
        <v>200</v>
      </c>
      <c r="I611" s="209" t="str">
        <f>IF(AND(ISNUMBER(ToxData!$BD611),$U611="N"),ToxData!$BD611*childNRAFc/$W611,IF(ISNUMBER(ToxData!$BD611),ToxData!$BD611*childNRAFc/ELAFnr/$W611,"--"))</f>
        <v>--</v>
      </c>
      <c r="J611" s="209" t="str">
        <f t="shared" si="72"/>
        <v>--</v>
      </c>
      <c r="K611" s="194">
        <f>IF(ISNUMBER(ToxData!BH611),(ToxData!BH611/$Y611*childNRAFnc),"--")</f>
        <v>880.00000000000011</v>
      </c>
      <c r="L611" s="219">
        <f t="shared" si="73"/>
        <v>880</v>
      </c>
      <c r="M611" s="209" t="str">
        <f>IF(ISNUMBER(ToxData!$BD611),ToxData!$BD611*workNRAFc/$W611,"--")</f>
        <v>--</v>
      </c>
      <c r="N611" s="209" t="str">
        <f t="shared" si="74"/>
        <v>--</v>
      </c>
      <c r="O611" s="194">
        <f>IF(ISNUMBER(ToxData!BH611),(ToxData!BH611*workNRAFnc/Y611),"--")</f>
        <v>880.00000000000011</v>
      </c>
      <c r="P611" s="219">
        <f t="shared" si="75"/>
        <v>880</v>
      </c>
      <c r="Q611" s="262">
        <f>IF(ISNUMBER('TRV Table 3'!K611),('TRV Table 3'!K611),"--")</f>
        <v>8700</v>
      </c>
      <c r="R611" s="263">
        <f t="shared" si="76"/>
        <v>8700</v>
      </c>
      <c r="S611" s="220">
        <f>IF(ISBLANK(ToxData!AY611),"",ToxData!AY611)</f>
        <v>1</v>
      </c>
      <c r="T611" s="220" t="str">
        <f>IF(ISBLANK(ToxData!AZ611),"",ToxData!AZ611)</f>
        <v/>
      </c>
      <c r="U611" s="223" t="str">
        <f>IF(ToxData!BQ611="","N","Y")</f>
        <v>N</v>
      </c>
      <c r="V611" s="223">
        <f>ToxData!BV611</f>
        <v>1</v>
      </c>
      <c r="W611" s="223">
        <f>ToxData!BW611</f>
        <v>1</v>
      </c>
      <c r="X611" s="223">
        <f>ToxData!BX611</f>
        <v>1</v>
      </c>
      <c r="Y611" s="223">
        <f>ToxData!BY611</f>
        <v>1</v>
      </c>
    </row>
    <row r="612" spans="1:25" hidden="1">
      <c r="A612" t="str">
        <f>IF(ISBLANK(ToxData!B612),"",ToxData!B612)</f>
        <v>7440-66-6</v>
      </c>
      <c r="B612" s="211" t="str">
        <f>IF(ISBLANK(ToxData!C612),"",ToxData!C612)</f>
        <v>Zinc and compounds</v>
      </c>
      <c r="E612" s="218" t="str">
        <f>IF(AND(ISNUMBER(ToxData!$BD612),$U612="N"),ToxData!$BD612/$V612,IF(ISNUMBER(ToxData!$BD612),ToxData!$BD612/ELAFr/$V612,"--"))</f>
        <v>--</v>
      </c>
      <c r="F612" s="209" t="str">
        <f t="shared" si="70"/>
        <v>--</v>
      </c>
      <c r="G612" s="194" t="str">
        <f>IF(ISNUMBER(ToxData!BH612),(ToxData!BH612/$X612),"--")</f>
        <v>--</v>
      </c>
      <c r="H612" s="219" t="str">
        <f t="shared" si="71"/>
        <v>--</v>
      </c>
      <c r="I612" s="209" t="str">
        <f>IF(AND(ISNUMBER(ToxData!$BD612),$U612="N"),ToxData!$BD612*childNRAFc/$W612,IF(ISNUMBER(ToxData!$BD612),ToxData!$BD612*childNRAFc/ELAFnr/$W612,"--"))</f>
        <v>--</v>
      </c>
      <c r="J612" s="209" t="str">
        <f t="shared" si="72"/>
        <v>--</v>
      </c>
      <c r="K612" s="194" t="str">
        <f>IF(ISNUMBER(ToxData!BH612),(ToxData!BH612/$Y612*childNRAFnc),"--")</f>
        <v>--</v>
      </c>
      <c r="L612" s="219" t="str">
        <f t="shared" si="73"/>
        <v>--</v>
      </c>
      <c r="M612" s="209" t="str">
        <f>IF(ISNUMBER(ToxData!$BD612),ToxData!$BD612*workNRAFc/$W612,"--")</f>
        <v>--</v>
      </c>
      <c r="N612" s="209" t="str">
        <f t="shared" si="74"/>
        <v>--</v>
      </c>
      <c r="O612" s="194" t="str">
        <f>IF(ISNUMBER(ToxData!BH612),(ToxData!BH612*workNRAFnc/Y612),"--")</f>
        <v>--</v>
      </c>
      <c r="P612" s="219" t="str">
        <f t="shared" si="75"/>
        <v>--</v>
      </c>
      <c r="Q612" s="262" t="str">
        <f>IF(ISNUMBER('TRV Table 3'!K612),('TRV Table 3'!K612),"--")</f>
        <v>--</v>
      </c>
      <c r="R612" s="263" t="str">
        <f t="shared" si="76"/>
        <v>--</v>
      </c>
      <c r="S612" s="220" t="str">
        <f>IF(ISBLANK(ToxData!AY612),"",ToxData!AY612)</f>
        <v/>
      </c>
      <c r="T612" s="220" t="str">
        <f>IF(ISBLANK(ToxData!AZ612),"",ToxData!AZ612)</f>
        <v/>
      </c>
      <c r="U612" s="223" t="str">
        <f>IF(ToxData!BQ612="","N","Y")</f>
        <v>N</v>
      </c>
      <c r="V612" s="223">
        <f>ToxData!BV612</f>
        <v>1</v>
      </c>
      <c r="W612" s="223">
        <f>ToxData!BW612</f>
        <v>1</v>
      </c>
      <c r="X612" s="223">
        <f>ToxData!BX612</f>
        <v>1</v>
      </c>
      <c r="Y612" s="223">
        <f>ToxData!BY612</f>
        <v>1</v>
      </c>
    </row>
    <row r="613" spans="1:25" hidden="1">
      <c r="A613" t="str">
        <f>IF(ISBLANK(ToxData!B613),"",ToxData!B613)</f>
        <v>1314-13-2</v>
      </c>
      <c r="B613" s="211" t="str">
        <f>IF(ISBLANK(ToxData!C613),"",ToxData!C613)</f>
        <v>Zinc oxide</v>
      </c>
      <c r="E613" s="218" t="str">
        <f>IF(AND(ISNUMBER(ToxData!$BD613),$U613="N"),ToxData!$BD613/$V613,IF(ISNUMBER(ToxData!$BD613),ToxData!$BD613/ELAFr/$V613,"--"))</f>
        <v>--</v>
      </c>
      <c r="F613" s="209" t="str">
        <f t="shared" si="70"/>
        <v>--</v>
      </c>
      <c r="G613" s="194" t="str">
        <f>IF(ISNUMBER(ToxData!BH613),(ToxData!BH613/$X613),"--")</f>
        <v>--</v>
      </c>
      <c r="H613" s="219" t="str">
        <f t="shared" si="71"/>
        <v>--</v>
      </c>
      <c r="I613" s="209" t="str">
        <f>IF(AND(ISNUMBER(ToxData!$BD613),$U613="N"),ToxData!$BD613*childNRAFc/$W613,IF(ISNUMBER(ToxData!$BD613),ToxData!$BD613*childNRAFc/ELAFnr/$W613,"--"))</f>
        <v>--</v>
      </c>
      <c r="J613" s="209" t="str">
        <f t="shared" si="72"/>
        <v>--</v>
      </c>
      <c r="K613" s="194" t="str">
        <f>IF(ISNUMBER(ToxData!BH613),(ToxData!BH613/$Y613*childNRAFnc),"--")</f>
        <v>--</v>
      </c>
      <c r="L613" s="219" t="str">
        <f t="shared" si="73"/>
        <v>--</v>
      </c>
      <c r="M613" s="209" t="str">
        <f>IF(ISNUMBER(ToxData!$BD613),ToxData!$BD613*workNRAFc/$W613,"--")</f>
        <v>--</v>
      </c>
      <c r="N613" s="209" t="str">
        <f t="shared" si="74"/>
        <v>--</v>
      </c>
      <c r="O613" s="194" t="str">
        <f>IF(ISNUMBER(ToxData!BH613),(ToxData!BH613*workNRAFnc/Y613),"--")</f>
        <v>--</v>
      </c>
      <c r="P613" s="219" t="str">
        <f t="shared" si="75"/>
        <v>--</v>
      </c>
      <c r="Q613" s="262" t="str">
        <f>IF(ISNUMBER('TRV Table 3'!K613),('TRV Table 3'!K613),"--")</f>
        <v>--</v>
      </c>
      <c r="R613" s="263" t="str">
        <f t="shared" si="76"/>
        <v>--</v>
      </c>
      <c r="S613" s="220" t="str">
        <f>IF(ISBLANK(ToxData!AY613),"",ToxData!AY613)</f>
        <v/>
      </c>
      <c r="T613" s="220" t="str">
        <f>IF(ISBLANK(ToxData!AZ613),"",ToxData!AZ613)</f>
        <v/>
      </c>
      <c r="U613" s="223" t="str">
        <f>IF(ToxData!BQ613="","N","Y")</f>
        <v>N</v>
      </c>
      <c r="V613" s="223">
        <f>ToxData!BV613</f>
        <v>1</v>
      </c>
      <c r="W613" s="223">
        <f>ToxData!BW613</f>
        <v>1</v>
      </c>
      <c r="X613" s="223">
        <f>ToxData!BX613</f>
        <v>1</v>
      </c>
      <c r="Y613" s="223">
        <f>ToxData!BY613</f>
        <v>1</v>
      </c>
    </row>
    <row r="614" spans="1:25">
      <c r="T614" s="61"/>
    </row>
    <row r="615" spans="1:25">
      <c r="A615" s="28" t="s">
        <v>1116</v>
      </c>
    </row>
    <row r="616" spans="1:25">
      <c r="A616" s="63" t="s">
        <v>1151</v>
      </c>
      <c r="B616" s="48"/>
      <c r="E616" s="61"/>
      <c r="F616" s="61"/>
      <c r="G616" s="61"/>
      <c r="H616" s="61"/>
      <c r="K616" s="61"/>
      <c r="L616" s="61"/>
      <c r="M616" s="61"/>
      <c r="N616" s="61"/>
      <c r="T616" s="16">
        <f>SUM(T7:T613)</f>
        <v>261</v>
      </c>
      <c r="U616" s="69"/>
      <c r="V616" s="69"/>
      <c r="W616" s="69"/>
      <c r="X616" s="69"/>
      <c r="Y616" s="69"/>
    </row>
    <row r="617" spans="1:25">
      <c r="A617" s="62"/>
      <c r="B617" s="64" t="s">
        <v>1174</v>
      </c>
      <c r="C617" s="189"/>
      <c r="D617" s="189"/>
      <c r="E617"/>
      <c r="F617"/>
      <c r="G617"/>
      <c r="H617"/>
      <c r="I617"/>
      <c r="J617"/>
      <c r="K617" s="61"/>
      <c r="L617" s="61"/>
      <c r="M617" s="61"/>
      <c r="N617" s="61"/>
      <c r="U617" s="185"/>
      <c r="V617" s="185"/>
      <c r="W617" s="185"/>
      <c r="X617" s="185"/>
      <c r="Y617" s="185"/>
    </row>
    <row r="618" spans="1:25">
      <c r="A618" s="62"/>
      <c r="B618" s="64" t="s">
        <v>1175</v>
      </c>
      <c r="C618" s="189"/>
      <c r="D618" s="189"/>
      <c r="E618"/>
      <c r="F618"/>
      <c r="G618" s="60"/>
      <c r="H618" s="60"/>
      <c r="I618"/>
      <c r="J618"/>
      <c r="K618" s="61"/>
      <c r="L618" s="61"/>
      <c r="M618" s="61"/>
      <c r="N618" s="61"/>
      <c r="U618" s="185"/>
      <c r="V618" s="185"/>
      <c r="W618" s="185"/>
      <c r="X618" s="185"/>
      <c r="Y618" s="185"/>
    </row>
    <row r="619" spans="1:25">
      <c r="A619" s="62"/>
      <c r="B619" s="64" t="s">
        <v>1363</v>
      </c>
      <c r="C619"/>
      <c r="D619"/>
      <c r="E619"/>
      <c r="F619"/>
      <c r="G619"/>
      <c r="H619"/>
      <c r="I619"/>
      <c r="J619"/>
      <c r="K619" s="61"/>
      <c r="L619" s="61"/>
      <c r="M619" s="61"/>
      <c r="N619" s="61"/>
      <c r="U619" s="185"/>
      <c r="V619" s="185"/>
      <c r="W619" s="185"/>
      <c r="X619" s="185"/>
      <c r="Y619" s="185"/>
    </row>
    <row r="620" spans="1:25">
      <c r="A620" s="62"/>
      <c r="B620" s="64" t="s">
        <v>1362</v>
      </c>
      <c r="C620"/>
      <c r="D620"/>
      <c r="E620"/>
      <c r="F620"/>
      <c r="G620"/>
      <c r="H620"/>
      <c r="I620"/>
      <c r="J620"/>
      <c r="K620" s="61"/>
      <c r="L620" s="61"/>
      <c r="M620" s="61"/>
      <c r="N620" s="61"/>
      <c r="U620" s="185"/>
      <c r="V620" s="185"/>
      <c r="W620" s="185"/>
      <c r="X620" s="185"/>
      <c r="Y620" s="185"/>
    </row>
    <row r="621" spans="1:25">
      <c r="A621" s="62"/>
      <c r="B621" s="65" t="s">
        <v>1180</v>
      </c>
      <c r="C621" s="189"/>
      <c r="D621" s="189"/>
      <c r="E621"/>
      <c r="F621"/>
      <c r="G621"/>
      <c r="H621"/>
      <c r="I621"/>
      <c r="J621"/>
      <c r="K621" s="61"/>
      <c r="L621" s="61"/>
      <c r="M621" s="61"/>
      <c r="N621" s="61"/>
      <c r="U621" s="185"/>
      <c r="V621" s="185"/>
      <c r="W621" s="185"/>
      <c r="X621" s="185"/>
      <c r="Y621" s="185"/>
    </row>
    <row r="622" spans="1:25">
      <c r="A622" s="62"/>
      <c r="B622" s="64" t="s">
        <v>1176</v>
      </c>
      <c r="C622"/>
      <c r="D622"/>
      <c r="E622"/>
      <c r="F622"/>
      <c r="G622"/>
      <c r="H622"/>
      <c r="I622"/>
      <c r="J622"/>
      <c r="K622" s="61"/>
      <c r="L622" s="61"/>
      <c r="M622" s="61"/>
      <c r="N622" s="61"/>
      <c r="U622" s="185"/>
      <c r="V622" s="185"/>
      <c r="W622" s="185"/>
      <c r="X622" s="185"/>
      <c r="Y622" s="185"/>
    </row>
    <row r="623" spans="1:25">
      <c r="A623" s="62"/>
      <c r="B623" s="64" t="s">
        <v>1178</v>
      </c>
      <c r="C623"/>
      <c r="D623"/>
      <c r="E623"/>
      <c r="F623"/>
      <c r="G623"/>
      <c r="H623"/>
      <c r="I623"/>
      <c r="J623"/>
      <c r="K623" s="61"/>
      <c r="L623" s="61"/>
      <c r="M623" s="61"/>
      <c r="N623" s="61"/>
      <c r="U623" s="185"/>
      <c r="V623" s="185"/>
      <c r="W623" s="185"/>
      <c r="X623" s="185"/>
      <c r="Y623" s="185"/>
    </row>
    <row r="624" spans="1:25">
      <c r="A624" s="62"/>
      <c r="B624" s="65" t="s">
        <v>1169</v>
      </c>
      <c r="E624" s="61"/>
      <c r="F624" s="61"/>
      <c r="G624" s="61"/>
      <c r="H624" s="61"/>
      <c r="K624" s="61"/>
      <c r="L624" s="61"/>
      <c r="M624" s="61"/>
      <c r="N624" s="61"/>
      <c r="U624" s="185"/>
      <c r="V624" s="185"/>
      <c r="W624" s="185"/>
      <c r="X624" s="185"/>
      <c r="Y624" s="185"/>
    </row>
    <row r="625" spans="1:25">
      <c r="A625" s="62"/>
      <c r="B625" s="65" t="s">
        <v>1172</v>
      </c>
      <c r="E625" s="61"/>
      <c r="F625" s="61"/>
      <c r="G625" s="61"/>
      <c r="H625" s="61"/>
      <c r="K625" s="61"/>
      <c r="L625" s="61"/>
      <c r="M625" s="61"/>
      <c r="N625" s="61"/>
      <c r="U625" s="185"/>
      <c r="V625" s="185"/>
      <c r="W625" s="185"/>
      <c r="X625" s="185"/>
      <c r="Y625" s="185"/>
    </row>
    <row r="626" spans="1:25">
      <c r="A626" s="62"/>
      <c r="B626" s="64" t="s">
        <v>1173</v>
      </c>
      <c r="E626" s="61"/>
      <c r="F626" s="61"/>
      <c r="G626" s="61"/>
      <c r="H626" s="61"/>
      <c r="K626" s="61"/>
      <c r="L626" s="61"/>
      <c r="M626" s="61"/>
      <c r="N626" s="61"/>
      <c r="U626" s="185"/>
      <c r="V626" s="185"/>
      <c r="W626" s="185"/>
      <c r="X626" s="185"/>
      <c r="Y626" s="185"/>
    </row>
    <row r="627" spans="1:25">
      <c r="A627" s="62"/>
      <c r="B627" s="64" t="s">
        <v>1170</v>
      </c>
      <c r="E627" s="61"/>
      <c r="F627" s="61"/>
      <c r="G627" s="61"/>
      <c r="H627" s="61"/>
      <c r="K627" s="61"/>
      <c r="L627" s="61"/>
      <c r="M627" s="61"/>
      <c r="N627" s="61"/>
      <c r="U627" s="185"/>
      <c r="V627" s="185"/>
      <c r="W627" s="185"/>
      <c r="X627" s="185"/>
      <c r="Y627" s="185"/>
    </row>
    <row r="628" spans="1:25">
      <c r="A628" s="62"/>
      <c r="B628" s="64" t="s">
        <v>1171</v>
      </c>
      <c r="E628" s="61"/>
      <c r="F628" s="61"/>
      <c r="G628" s="61"/>
      <c r="H628" s="61"/>
      <c r="K628" s="61"/>
      <c r="L628" s="61"/>
      <c r="M628" s="61"/>
      <c r="N628" s="61"/>
      <c r="U628" s="185"/>
      <c r="V628" s="185"/>
      <c r="W628" s="185"/>
      <c r="X628" s="185"/>
      <c r="Y628" s="185"/>
    </row>
    <row r="629" spans="1:25">
      <c r="A629" s="62"/>
      <c r="B629" s="64" t="s">
        <v>1152</v>
      </c>
      <c r="E629" s="61"/>
      <c r="F629" s="61"/>
      <c r="G629" s="61"/>
      <c r="H629" s="61"/>
      <c r="K629" s="61"/>
      <c r="L629" s="61"/>
      <c r="M629" s="61"/>
      <c r="N629" s="61"/>
      <c r="U629" s="185"/>
      <c r="V629" s="185"/>
      <c r="W629" s="185"/>
      <c r="X629" s="185"/>
      <c r="Y629" s="185"/>
    </row>
    <row r="630" spans="1:25">
      <c r="A630" s="62"/>
      <c r="B630" s="64" t="s">
        <v>1153</v>
      </c>
      <c r="E630" s="61"/>
      <c r="F630" s="61"/>
      <c r="G630" s="61"/>
      <c r="H630" s="61"/>
      <c r="K630" s="61"/>
      <c r="L630" s="61"/>
      <c r="M630" s="61"/>
      <c r="N630" s="61"/>
      <c r="U630" s="185"/>
      <c r="V630" s="185"/>
      <c r="W630" s="185"/>
      <c r="X630" s="185"/>
      <c r="Y630" s="185"/>
    </row>
    <row r="631" spans="1:25">
      <c r="A631" s="62"/>
      <c r="B631" s="64" t="s">
        <v>1154</v>
      </c>
      <c r="E631" s="61"/>
      <c r="F631" s="61"/>
      <c r="G631" s="61"/>
      <c r="H631" s="61"/>
      <c r="K631" s="61"/>
      <c r="L631" s="61"/>
      <c r="M631" s="61"/>
      <c r="N631" s="61"/>
      <c r="O631" s="61"/>
      <c r="P631" s="61"/>
      <c r="Q631" s="61"/>
      <c r="R631" s="61"/>
      <c r="S631" s="61"/>
      <c r="T631" s="61"/>
      <c r="U631" s="185"/>
      <c r="V631" s="185"/>
      <c r="W631" s="185"/>
      <c r="X631" s="185"/>
      <c r="Y631" s="185"/>
    </row>
    <row r="632" spans="1:25">
      <c r="A632" s="62"/>
      <c r="B632" s="64" t="s">
        <v>1155</v>
      </c>
      <c r="E632" s="61"/>
      <c r="F632" s="61"/>
      <c r="G632" s="61"/>
      <c r="H632" s="61"/>
      <c r="K632" s="61"/>
      <c r="L632" s="61"/>
      <c r="M632" s="61"/>
      <c r="N632" s="195"/>
      <c r="O632" s="195"/>
      <c r="P632" s="195"/>
      <c r="Q632" s="195"/>
      <c r="R632" s="195"/>
      <c r="S632" s="61"/>
      <c r="T632" s="61"/>
      <c r="U632" s="185"/>
      <c r="V632" s="185"/>
      <c r="W632" s="185"/>
      <c r="X632" s="185"/>
      <c r="Y632" s="185"/>
    </row>
    <row r="633" spans="1:25">
      <c r="A633" s="62"/>
      <c r="B633" s="64" t="s">
        <v>1257</v>
      </c>
      <c r="E633" s="61"/>
      <c r="F633" s="61"/>
      <c r="G633" s="61"/>
      <c r="H633" s="61"/>
      <c r="K633" s="61"/>
      <c r="L633" s="61"/>
      <c r="M633" s="61"/>
      <c r="N633" s="195"/>
      <c r="O633" s="195"/>
      <c r="P633" s="195"/>
      <c r="Q633" s="195"/>
      <c r="R633" s="195"/>
      <c r="S633" s="61"/>
      <c r="T633" s="61"/>
      <c r="U633" s="185"/>
      <c r="V633" s="185"/>
      <c r="W633" s="185"/>
      <c r="X633" s="185"/>
      <c r="Y633" s="185"/>
    </row>
    <row r="634" spans="1:25">
      <c r="A634" s="62"/>
      <c r="B634" s="64" t="s">
        <v>1258</v>
      </c>
      <c r="E634" s="61"/>
      <c r="F634" s="61"/>
      <c r="G634" s="61"/>
      <c r="H634" s="61"/>
      <c r="K634" s="61"/>
      <c r="L634" s="61"/>
      <c r="M634" s="61"/>
      <c r="N634" s="195"/>
      <c r="O634" s="195"/>
      <c r="P634" s="195"/>
      <c r="Q634" s="195"/>
      <c r="R634" s="195"/>
      <c r="S634" s="61"/>
      <c r="T634" s="61"/>
      <c r="U634" s="185"/>
      <c r="V634" s="185"/>
      <c r="W634" s="185"/>
      <c r="X634" s="185"/>
      <c r="Y634" s="185"/>
    </row>
    <row r="635" spans="1:25">
      <c r="A635" s="62"/>
      <c r="B635" s="64" t="s">
        <v>1259</v>
      </c>
      <c r="E635" s="61"/>
      <c r="F635" s="61"/>
      <c r="G635" s="61"/>
      <c r="H635" s="61"/>
      <c r="K635" s="61"/>
      <c r="L635" s="61"/>
      <c r="M635" s="61"/>
      <c r="N635" s="195"/>
      <c r="O635" s="195"/>
      <c r="P635" s="195"/>
      <c r="Q635" s="195"/>
      <c r="R635" s="195"/>
      <c r="S635" s="61"/>
      <c r="T635" s="61"/>
      <c r="U635" s="185"/>
      <c r="V635" s="185"/>
      <c r="W635" s="185"/>
      <c r="X635" s="185"/>
      <c r="Y635" s="185"/>
    </row>
    <row r="636" spans="1:25">
      <c r="A636" s="62"/>
      <c r="B636" s="64" t="s">
        <v>1260</v>
      </c>
      <c r="E636" s="61"/>
      <c r="F636" s="61"/>
      <c r="G636" s="61"/>
      <c r="H636" s="61"/>
      <c r="K636" s="61"/>
      <c r="L636" s="61"/>
      <c r="M636" s="61"/>
      <c r="N636" s="195"/>
      <c r="O636" s="195"/>
      <c r="P636" s="195"/>
      <c r="Q636" s="195"/>
      <c r="R636" s="195"/>
      <c r="S636" s="61"/>
      <c r="T636" s="61"/>
      <c r="U636" s="185"/>
      <c r="V636" s="185"/>
      <c r="W636" s="185"/>
      <c r="X636" s="185"/>
      <c r="Y636" s="185"/>
    </row>
    <row r="637" spans="1:25">
      <c r="A637" s="109" t="s">
        <v>1184</v>
      </c>
      <c r="B637" s="48"/>
      <c r="E637" s="61"/>
      <c r="F637" s="61"/>
      <c r="G637" s="61"/>
      <c r="H637" s="61"/>
      <c r="K637" s="61"/>
      <c r="L637" s="61"/>
      <c r="M637" s="61"/>
      <c r="N637" s="195"/>
      <c r="O637" s="195"/>
      <c r="P637" s="195"/>
      <c r="Q637" s="195"/>
      <c r="R637" s="195"/>
      <c r="S637" s="61"/>
      <c r="T637" s="61"/>
      <c r="U637" s="69"/>
      <c r="V637" s="69"/>
      <c r="W637" s="69"/>
      <c r="X637" s="69"/>
      <c r="Y637" s="69"/>
    </row>
    <row r="638" spans="1:25">
      <c r="A638" s="109" t="s">
        <v>1392</v>
      </c>
      <c r="B638" s="48"/>
      <c r="E638" s="61"/>
      <c r="F638" s="61"/>
      <c r="G638" s="61"/>
      <c r="H638" s="61"/>
      <c r="K638" s="61"/>
      <c r="L638" s="61"/>
      <c r="M638" s="61"/>
      <c r="N638" s="195"/>
      <c r="O638" s="195"/>
      <c r="P638" s="195"/>
      <c r="Q638" s="195"/>
      <c r="R638" s="195"/>
      <c r="U638" s="69"/>
      <c r="V638" s="69"/>
      <c r="W638" s="69"/>
      <c r="X638" s="69"/>
      <c r="Y638" s="69"/>
    </row>
    <row r="639" spans="1:25">
      <c r="A639" s="109" t="s">
        <v>1393</v>
      </c>
      <c r="B639" s="48"/>
      <c r="E639" s="61"/>
      <c r="F639" s="61"/>
      <c r="G639" s="61"/>
      <c r="H639" s="61"/>
      <c r="K639" s="61"/>
      <c r="L639" s="61"/>
      <c r="M639" s="61"/>
      <c r="N639" s="61"/>
      <c r="O639" s="61"/>
      <c r="P639" s="61"/>
      <c r="Q639" s="61"/>
      <c r="R639" s="61"/>
      <c r="U639" s="69"/>
      <c r="V639" s="69"/>
      <c r="W639" s="69"/>
      <c r="X639" s="69"/>
      <c r="Y639" s="69"/>
    </row>
    <row r="640" spans="1:25">
      <c r="A640" s="109" t="s">
        <v>1394</v>
      </c>
      <c r="B640" s="48"/>
      <c r="E640" s="61"/>
      <c r="F640" s="61"/>
      <c r="G640" s="61"/>
      <c r="H640" s="61"/>
      <c r="K640" s="61"/>
      <c r="L640" s="61"/>
      <c r="M640" s="61"/>
      <c r="N640" s="61"/>
      <c r="O640" s="61"/>
      <c r="P640" s="61"/>
      <c r="Q640" s="61"/>
      <c r="R640" s="61"/>
      <c r="U640" s="69"/>
      <c r="V640" s="69"/>
      <c r="W640" s="69"/>
      <c r="X640" s="69"/>
      <c r="Y640" s="69"/>
    </row>
    <row r="641" spans="1:25">
      <c r="A641" s="109" t="s">
        <v>1395</v>
      </c>
      <c r="B641" s="48"/>
      <c r="E641" s="61"/>
      <c r="F641" s="61"/>
      <c r="G641" s="61"/>
      <c r="H641" s="61"/>
      <c r="K641" s="61"/>
      <c r="L641" s="61"/>
      <c r="M641" s="61"/>
      <c r="N641" s="61"/>
      <c r="O641" s="61"/>
      <c r="P641" s="61"/>
      <c r="Q641" s="61"/>
      <c r="R641" s="61"/>
      <c r="U641" s="69"/>
      <c r="V641" s="69"/>
      <c r="W641" s="69"/>
      <c r="X641" s="69"/>
      <c r="Y641" s="69"/>
    </row>
    <row r="642" spans="1:25">
      <c r="A642" s="109" t="s">
        <v>1150</v>
      </c>
      <c r="B642" s="48"/>
      <c r="E642" s="61"/>
      <c r="F642" s="61"/>
      <c r="G642" s="61"/>
      <c r="H642" s="61"/>
      <c r="K642" s="61"/>
      <c r="L642" s="61"/>
      <c r="M642" s="61"/>
      <c r="N642" s="61"/>
      <c r="O642" s="61"/>
      <c r="P642" s="61"/>
      <c r="Q642" s="61"/>
      <c r="R642" s="61"/>
      <c r="U642" s="69"/>
      <c r="V642" s="69"/>
      <c r="W642" s="69"/>
      <c r="X642" s="69"/>
      <c r="Y642" s="69"/>
    </row>
    <row r="643" spans="1:25">
      <c r="A643" s="109" t="s">
        <v>1311</v>
      </c>
      <c r="B643" s="48"/>
      <c r="E643" s="61"/>
      <c r="F643" s="61"/>
      <c r="G643" s="61"/>
      <c r="H643" s="61"/>
      <c r="K643" s="61"/>
      <c r="L643" s="61"/>
      <c r="M643" s="61"/>
      <c r="N643" s="61"/>
      <c r="O643" s="61"/>
      <c r="P643" s="61"/>
      <c r="Q643" s="61"/>
      <c r="R643" s="61"/>
      <c r="U643" s="69"/>
      <c r="V643" s="69"/>
      <c r="W643" s="69"/>
      <c r="X643" s="69"/>
      <c r="Y643" s="69"/>
    </row>
    <row r="644" spans="1:25" ht="38.25" customHeight="1">
      <c r="A644" s="401" t="s">
        <v>1465</v>
      </c>
      <c r="B644" s="401"/>
      <c r="C644" s="401"/>
      <c r="D644" s="401"/>
      <c r="E644" s="401"/>
      <c r="F644" s="401"/>
      <c r="G644" s="401"/>
      <c r="H644" s="401"/>
      <c r="I644" s="279"/>
      <c r="J644" s="279"/>
      <c r="K644" s="279"/>
      <c r="L644" s="279"/>
      <c r="M644" s="279"/>
      <c r="N644" s="279"/>
      <c r="O644" s="279"/>
      <c r="P644" s="279"/>
      <c r="Q644" s="279"/>
      <c r="R644" s="279"/>
      <c r="U644" s="223"/>
      <c r="V644" s="223"/>
      <c r="W644" s="223"/>
      <c r="X644" s="223"/>
      <c r="Y644" s="223"/>
    </row>
    <row r="645" spans="1:25" ht="25.5" customHeight="1">
      <c r="A645" s="401" t="s">
        <v>1466</v>
      </c>
      <c r="B645" s="401"/>
      <c r="C645" s="401"/>
      <c r="D645" s="401"/>
      <c r="E645" s="401"/>
      <c r="F645" s="401"/>
      <c r="G645" s="401"/>
      <c r="H645" s="401"/>
      <c r="I645" s="222"/>
      <c r="J645" s="222"/>
      <c r="K645" s="222"/>
      <c r="L645" s="222"/>
      <c r="M645" s="222"/>
      <c r="N645" s="222"/>
      <c r="O645" s="222"/>
      <c r="P645" s="222"/>
      <c r="Q645" s="222"/>
      <c r="R645" s="211"/>
      <c r="U645" s="223"/>
      <c r="V645" s="223"/>
      <c r="W645" s="223"/>
      <c r="X645" s="223"/>
      <c r="Y645" s="223"/>
    </row>
    <row r="646" spans="1:25">
      <c r="A646" s="109" t="s">
        <v>1396</v>
      </c>
      <c r="B646" s="48"/>
      <c r="E646" s="61"/>
      <c r="F646" s="61"/>
      <c r="G646" s="61"/>
      <c r="H646" s="61"/>
      <c r="K646" s="61"/>
      <c r="L646" s="61"/>
      <c r="M646" s="61"/>
      <c r="N646" s="61"/>
      <c r="O646" s="61"/>
      <c r="P646" s="61"/>
      <c r="Q646" s="61"/>
      <c r="R646" s="61"/>
      <c r="U646" s="69"/>
      <c r="V646" s="69"/>
      <c r="W646" s="69"/>
      <c r="X646" s="69"/>
      <c r="Y646" s="69"/>
    </row>
    <row r="647" spans="1:25">
      <c r="A647" s="109" t="s">
        <v>1397</v>
      </c>
      <c r="B647" s="48"/>
      <c r="E647" s="61"/>
      <c r="F647" s="61"/>
      <c r="G647" s="61"/>
      <c r="H647" s="61"/>
      <c r="K647" s="61"/>
      <c r="L647" s="61"/>
      <c r="M647" s="61"/>
      <c r="N647" s="61"/>
      <c r="O647" s="61"/>
      <c r="P647" s="61"/>
      <c r="Q647" s="61"/>
      <c r="R647" s="61"/>
      <c r="U647" s="69"/>
      <c r="V647" s="69"/>
      <c r="W647" s="69"/>
      <c r="X647" s="69"/>
      <c r="Y647" s="69"/>
    </row>
    <row r="648" spans="1:25">
      <c r="A648" s="109" t="s">
        <v>1372</v>
      </c>
      <c r="B648" s="48"/>
      <c r="E648" s="61"/>
      <c r="F648" s="61"/>
      <c r="G648" s="61"/>
      <c r="H648" s="61"/>
      <c r="K648" s="61"/>
      <c r="L648" s="61"/>
      <c r="M648" s="61"/>
      <c r="N648" s="61"/>
      <c r="O648" s="61"/>
      <c r="P648" s="61"/>
      <c r="Q648" s="61"/>
      <c r="R648" s="61"/>
      <c r="U648" s="69"/>
      <c r="V648" s="69"/>
      <c r="W648" s="69"/>
      <c r="X648" s="69"/>
      <c r="Y648" s="69"/>
    </row>
    <row r="649" spans="1:25">
      <c r="A649" s="109" t="s">
        <v>1373</v>
      </c>
      <c r="B649" s="48"/>
      <c r="E649" s="61"/>
      <c r="F649" s="61"/>
      <c r="G649" s="61"/>
      <c r="H649" s="61"/>
      <c r="K649" s="61"/>
      <c r="L649" s="61"/>
      <c r="M649" s="61"/>
      <c r="N649" s="61"/>
      <c r="O649" s="61"/>
      <c r="P649" s="61"/>
      <c r="Q649" s="61"/>
      <c r="R649" s="61"/>
      <c r="U649" s="69"/>
      <c r="V649" s="69"/>
      <c r="W649" s="69"/>
      <c r="X649" s="69"/>
      <c r="Y649" s="69"/>
    </row>
    <row r="650" spans="1:25">
      <c r="A650" s="109" t="s">
        <v>1185</v>
      </c>
      <c r="B650" s="48"/>
      <c r="E650" s="61"/>
      <c r="F650" s="61"/>
      <c r="G650" s="61"/>
      <c r="H650" s="61"/>
      <c r="K650" s="61"/>
      <c r="L650" s="61"/>
      <c r="M650" s="61"/>
      <c r="N650" s="61"/>
      <c r="U650" s="69"/>
      <c r="V650" s="69"/>
      <c r="W650" s="69"/>
      <c r="X650" s="69"/>
      <c r="Y650" s="69"/>
    </row>
    <row r="651" spans="1:25">
      <c r="A651" s="109" t="s">
        <v>1399</v>
      </c>
      <c r="B651" s="48"/>
      <c r="E651" s="61"/>
      <c r="F651" s="61"/>
      <c r="G651" s="61"/>
      <c r="H651" s="61"/>
      <c r="K651" s="61"/>
      <c r="L651" s="61"/>
      <c r="M651" s="61"/>
      <c r="N651" s="61"/>
      <c r="U651" s="69"/>
      <c r="V651" s="69"/>
      <c r="W651" s="69"/>
      <c r="X651" s="69"/>
      <c r="Y651" s="69"/>
    </row>
    <row r="652" spans="1:25">
      <c r="A652" s="109" t="s">
        <v>1398</v>
      </c>
      <c r="B652" s="48"/>
      <c r="E652" s="61"/>
      <c r="F652" s="61"/>
      <c r="G652" s="61"/>
      <c r="H652" s="61"/>
      <c r="K652" s="61"/>
      <c r="L652" s="61"/>
      <c r="M652" s="61"/>
      <c r="N652" s="61"/>
      <c r="U652" s="69"/>
      <c r="V652" s="69"/>
      <c r="W652" s="69"/>
      <c r="X652" s="69"/>
      <c r="Y652" s="69"/>
    </row>
    <row r="653" spans="1:25">
      <c r="A653" s="109" t="s">
        <v>1370</v>
      </c>
      <c r="B653" s="48"/>
      <c r="E653" s="61"/>
      <c r="F653" s="61"/>
      <c r="G653" s="61"/>
      <c r="H653" s="61"/>
      <c r="K653" s="61"/>
      <c r="L653" s="61"/>
      <c r="M653" s="61"/>
      <c r="N653" s="61"/>
      <c r="U653" s="69"/>
      <c r="V653" s="69"/>
      <c r="W653" s="69"/>
      <c r="X653" s="69"/>
      <c r="Y653" s="69"/>
    </row>
    <row r="655" spans="1:25">
      <c r="E655" s="186" t="s">
        <v>1423</v>
      </c>
      <c r="F655" s="186" t="s">
        <v>1424</v>
      </c>
      <c r="H655" s="186"/>
      <c r="I655"/>
      <c r="J655"/>
    </row>
    <row r="656" spans="1:25">
      <c r="A656" s="227" t="s">
        <v>1440</v>
      </c>
      <c r="B656"/>
      <c r="E656" s="187" t="s">
        <v>1434</v>
      </c>
      <c r="F656" s="188">
        <f>ROUND((2*10 + 14*3 + 54*1)/70,1)</f>
        <v>1.7</v>
      </c>
      <c r="G656" t="s">
        <v>1425</v>
      </c>
      <c r="H656" s="191" t="s">
        <v>1427</v>
      </c>
      <c r="I656" s="192" t="s">
        <v>1442</v>
      </c>
      <c r="J656"/>
      <c r="K656"/>
      <c r="L656"/>
      <c r="M656"/>
      <c r="N656"/>
      <c r="O656"/>
      <c r="P656"/>
      <c r="Q656"/>
      <c r="R656"/>
      <c r="S656" s="190"/>
      <c r="T656" s="60"/>
      <c r="U656"/>
    </row>
    <row r="657" spans="1:21">
      <c r="A657" s="227" t="s">
        <v>1441</v>
      </c>
      <c r="B657"/>
      <c r="E657" s="187" t="s">
        <v>1435</v>
      </c>
      <c r="F657" s="188">
        <f>ROUND((2*10 + 10*3)/12, 1)</f>
        <v>4.2</v>
      </c>
      <c r="G657" t="s">
        <v>1425</v>
      </c>
      <c r="H657" s="191" t="s">
        <v>1427</v>
      </c>
      <c r="I657" s="192" t="s">
        <v>1443</v>
      </c>
      <c r="J657"/>
      <c r="K657"/>
      <c r="L657"/>
      <c r="M657"/>
      <c r="N657"/>
      <c r="O657"/>
      <c r="P657"/>
      <c r="Q657"/>
      <c r="R657"/>
      <c r="S657" s="190"/>
      <c r="T657" s="60"/>
      <c r="U657"/>
    </row>
    <row r="658" spans="1:21">
      <c r="A658" t="s">
        <v>1426</v>
      </c>
      <c r="B658"/>
      <c r="E658" s="271" t="s">
        <v>1261</v>
      </c>
      <c r="F658" s="272">
        <f>ROUND((24/8)*(365/250)*(70/12),0)</f>
        <v>26</v>
      </c>
      <c r="G658" t="s">
        <v>1425</v>
      </c>
      <c r="H658" s="191" t="s">
        <v>1427</v>
      </c>
      <c r="I658" s="192" t="s">
        <v>1428</v>
      </c>
      <c r="J658"/>
      <c r="K658"/>
      <c r="L658" s="212"/>
      <c r="M658"/>
      <c r="N658"/>
      <c r="O658"/>
      <c r="P658"/>
      <c r="Q658"/>
      <c r="R658"/>
    </row>
    <row r="659" spans="1:21">
      <c r="A659" t="s">
        <v>1431</v>
      </c>
      <c r="B659"/>
      <c r="E659" s="273" t="s">
        <v>1262</v>
      </c>
      <c r="F659" s="274">
        <f>ROUND((24/8)*(365/250),1)</f>
        <v>4.4000000000000004</v>
      </c>
      <c r="G659" t="s">
        <v>1425</v>
      </c>
      <c r="H659" s="191" t="s">
        <v>1427</v>
      </c>
      <c r="I659" s="192" t="s">
        <v>1432</v>
      </c>
      <c r="J659"/>
      <c r="K659"/>
      <c r="L659" s="212"/>
      <c r="M659"/>
      <c r="N659"/>
      <c r="O659"/>
      <c r="P659"/>
      <c r="Q659"/>
      <c r="R659"/>
    </row>
    <row r="660" spans="1:21">
      <c r="A660" t="s">
        <v>1429</v>
      </c>
      <c r="B660"/>
      <c r="E660" s="273" t="s">
        <v>1263</v>
      </c>
      <c r="F660" s="274">
        <f>ROUND((24/8)*(365/250)*(70/25),0)</f>
        <v>12</v>
      </c>
      <c r="G660" t="s">
        <v>1425</v>
      </c>
      <c r="H660" s="191" t="s">
        <v>1427</v>
      </c>
      <c r="I660" s="192" t="s">
        <v>1430</v>
      </c>
      <c r="J660"/>
      <c r="K660"/>
      <c r="L660" s="212"/>
      <c r="M660"/>
      <c r="N660"/>
      <c r="O660"/>
      <c r="P660"/>
      <c r="Q660"/>
      <c r="R660"/>
    </row>
    <row r="661" spans="1:21">
      <c r="A661" t="s">
        <v>1433</v>
      </c>
      <c r="B661"/>
      <c r="E661" s="275" t="s">
        <v>1264</v>
      </c>
      <c r="F661" s="276">
        <f>ROUND((24/8)*(365/250),1)</f>
        <v>4.4000000000000004</v>
      </c>
      <c r="G661" t="s">
        <v>1425</v>
      </c>
      <c r="H661" s="191" t="s">
        <v>1427</v>
      </c>
      <c r="I661" s="192" t="s">
        <v>1432</v>
      </c>
      <c r="J661" s="191"/>
      <c r="K661"/>
      <c r="L661" s="212"/>
      <c r="M661"/>
      <c r="N661"/>
      <c r="O661"/>
      <c r="P661"/>
      <c r="Q661"/>
      <c r="R661"/>
    </row>
    <row r="662" spans="1:21">
      <c r="S662" s="61"/>
      <c r="T662" s="61"/>
    </row>
    <row r="663" spans="1:21">
      <c r="G663" s="61"/>
      <c r="M663" s="61"/>
      <c r="S663" s="61"/>
    </row>
    <row r="664" spans="1:21">
      <c r="M664" s="61"/>
      <c r="S664" s="61"/>
      <c r="U664" s="16"/>
    </row>
    <row r="665" spans="1:21">
      <c r="S665" s="61"/>
    </row>
    <row r="666" spans="1:21">
      <c r="S666" s="61"/>
    </row>
  </sheetData>
  <autoFilter ref="A6:Y613" xr:uid="{00000000-0009-0000-0000-000003000000}">
    <filterColumn colId="19">
      <customFilters>
        <customFilter operator="notEqual" val=" "/>
      </customFilters>
    </filterColumn>
  </autoFilter>
  <mergeCells count="5">
    <mergeCell ref="A645:H645"/>
    <mergeCell ref="E4:H4"/>
    <mergeCell ref="I4:P4"/>
    <mergeCell ref="Q4:R4"/>
    <mergeCell ref="A644:H644"/>
  </mergeCells>
  <pageMargins left="0.7" right="0.7" top="0.75" bottom="0.75" header="0.3" footer="0.3"/>
  <pageSetup scale="56" fitToHeight="0" orientation="landscape" r:id="rId1"/>
  <ignoredErrors>
    <ignoredError sqref="F660 G7:R7 I579:R579 I573:R578 I552:R572 I507:R551 I432:R506 G605:P613 Q605:Q613 G585:P603 Q586:Q603 G421:Q430 G431:R431 G432:G580 G201:Q420 G181:Q200 G140:Q180 G96:Q138 G139:Q139 G73:Q95 G47:Q72 G25:Q46 G8:Q24 I580 K580:M580 G581:N584 O581:P584 O580:Q580 Q581:Q584 G604:Q604" formula="1"/>
  </ignoredErrors>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L49"/>
  <sheetViews>
    <sheetView zoomScale="120" zoomScaleNormal="120" workbookViewId="0">
      <selection activeCell="A7" sqref="A7"/>
    </sheetView>
  </sheetViews>
  <sheetFormatPr defaultRowHeight="14.4"/>
  <cols>
    <col min="1" max="1" width="29.77734375" customWidth="1"/>
    <col min="2" max="2" width="83.5546875" customWidth="1"/>
    <col min="3" max="3" width="45.77734375" customWidth="1"/>
  </cols>
  <sheetData>
    <row r="1" spans="1:12" ht="18">
      <c r="A1" s="315" t="s">
        <v>1250</v>
      </c>
      <c r="B1" s="316"/>
    </row>
    <row r="2" spans="1:12" ht="18">
      <c r="A2" s="315" t="s">
        <v>1251</v>
      </c>
      <c r="B2" s="316"/>
    </row>
    <row r="3" spans="1:12" ht="18">
      <c r="A3" s="317" t="s">
        <v>1411</v>
      </c>
      <c r="B3" s="316"/>
    </row>
    <row r="4" spans="1:12" ht="18">
      <c r="A4" s="128"/>
      <c r="B4" s="127"/>
    </row>
    <row r="5" spans="1:12">
      <c r="A5" s="87" t="s">
        <v>1235</v>
      </c>
      <c r="B5" s="87" t="s">
        <v>1234</v>
      </c>
    </row>
    <row r="6" spans="1:12">
      <c r="A6" s="289" t="s">
        <v>1500</v>
      </c>
      <c r="B6" s="290"/>
    </row>
    <row r="7" spans="1:12">
      <c r="A7" s="96" t="s">
        <v>1456</v>
      </c>
      <c r="B7" s="270" t="s">
        <v>1485</v>
      </c>
    </row>
    <row r="8" spans="1:12">
      <c r="B8" s="270" t="s">
        <v>1477</v>
      </c>
    </row>
    <row r="9" spans="1:12" ht="28.2">
      <c r="A9" s="96" t="s">
        <v>1400</v>
      </c>
      <c r="B9" s="205" t="s">
        <v>1486</v>
      </c>
      <c r="D9" s="60"/>
      <c r="E9" s="60"/>
      <c r="F9" s="60"/>
      <c r="G9" s="60"/>
      <c r="H9" s="60"/>
      <c r="I9" s="60"/>
      <c r="J9" s="60"/>
      <c r="K9" s="60"/>
      <c r="L9" s="60"/>
    </row>
    <row r="10" spans="1:12">
      <c r="A10" s="96"/>
      <c r="B10" s="270" t="s">
        <v>1484</v>
      </c>
    </row>
    <row r="11" spans="1:12" ht="28.2">
      <c r="A11" s="96"/>
      <c r="B11" s="205" t="s">
        <v>1487</v>
      </c>
    </row>
    <row r="12" spans="1:12">
      <c r="A12" s="96" t="s">
        <v>1300</v>
      </c>
      <c r="B12" s="270" t="s">
        <v>1479</v>
      </c>
    </row>
    <row r="13" spans="1:12">
      <c r="A13" s="96"/>
      <c r="B13" s="270" t="s">
        <v>1483</v>
      </c>
      <c r="C13" s="53"/>
    </row>
    <row r="14" spans="1:12" ht="28.8">
      <c r="A14" s="96"/>
      <c r="B14" s="205" t="s">
        <v>1489</v>
      </c>
      <c r="C14" s="53"/>
    </row>
    <row r="15" spans="1:12" ht="42.6">
      <c r="A15" s="96"/>
      <c r="B15" s="205" t="s">
        <v>1490</v>
      </c>
      <c r="C15" s="11"/>
    </row>
    <row r="16" spans="1:12">
      <c r="A16" s="96"/>
      <c r="B16" s="270" t="s">
        <v>1492</v>
      </c>
      <c r="C16" s="11"/>
    </row>
    <row r="17" spans="1:2">
      <c r="A17" s="202"/>
      <c r="B17" s="202"/>
    </row>
    <row r="18" spans="1:2" s="60" customFormat="1">
      <c r="A18" s="203" t="s">
        <v>1481</v>
      </c>
      <c r="B18" s="204"/>
    </row>
    <row r="19" spans="1:2" s="60" customFormat="1">
      <c r="A19" s="96" t="s">
        <v>1456</v>
      </c>
      <c r="B19" s="270" t="s">
        <v>1457</v>
      </c>
    </row>
    <row r="20" spans="1:2" s="60" customFormat="1">
      <c r="A20" s="96"/>
      <c r="B20" s="270" t="s">
        <v>1458</v>
      </c>
    </row>
    <row r="21" spans="1:2" s="60" customFormat="1" ht="42">
      <c r="A21" s="96"/>
      <c r="B21" s="205" t="s">
        <v>1437</v>
      </c>
    </row>
    <row r="22" spans="1:2" s="60" customFormat="1" ht="42">
      <c r="A22" s="96" t="s">
        <v>1400</v>
      </c>
      <c r="B22" s="205" t="s">
        <v>1459</v>
      </c>
    </row>
    <row r="23" spans="1:2" s="60" customFormat="1">
      <c r="A23" s="202"/>
      <c r="B23" s="205" t="s">
        <v>1454</v>
      </c>
    </row>
    <row r="24" spans="1:2" s="60" customFormat="1">
      <c r="A24" s="202"/>
      <c r="B24" s="205" t="s">
        <v>1455</v>
      </c>
    </row>
    <row r="25" spans="1:2" s="60" customFormat="1">
      <c r="A25" s="202"/>
      <c r="B25" s="205" t="s">
        <v>1476</v>
      </c>
    </row>
    <row r="26" spans="1:2" s="60" customFormat="1">
      <c r="A26" s="202"/>
      <c r="B26" s="205"/>
    </row>
    <row r="27" spans="1:2">
      <c r="A27" s="112" t="s">
        <v>1414</v>
      </c>
      <c r="B27" s="113"/>
    </row>
    <row r="28" spans="1:2" ht="48.75" customHeight="1">
      <c r="A28" s="96" t="s">
        <v>1236</v>
      </c>
      <c r="B28" s="97" t="s">
        <v>1416</v>
      </c>
    </row>
    <row r="29" spans="1:2" ht="28.2">
      <c r="A29" s="96"/>
      <c r="B29" s="97" t="s">
        <v>1415</v>
      </c>
    </row>
    <row r="30" spans="1:2" ht="28.2">
      <c r="A30" s="96"/>
      <c r="B30" s="98" t="s">
        <v>1405</v>
      </c>
    </row>
    <row r="31" spans="1:2">
      <c r="A31" s="96"/>
      <c r="B31" s="93" t="s">
        <v>1403</v>
      </c>
    </row>
    <row r="32" spans="1:2">
      <c r="A32" s="96"/>
      <c r="B32" s="93" t="s">
        <v>1402</v>
      </c>
    </row>
    <row r="33" spans="1:2" ht="28.2">
      <c r="A33" s="96"/>
      <c r="B33" s="97" t="s">
        <v>1406</v>
      </c>
    </row>
    <row r="34" spans="1:2">
      <c r="A34" s="96" t="s">
        <v>1400</v>
      </c>
      <c r="B34" s="93" t="s">
        <v>1404</v>
      </c>
    </row>
    <row r="35" spans="1:2" ht="18">
      <c r="A35" s="128"/>
      <c r="B35" s="127"/>
    </row>
    <row r="36" spans="1:2">
      <c r="A36" s="99" t="s">
        <v>1413</v>
      </c>
      <c r="B36" s="100"/>
    </row>
    <row r="37" spans="1:2" ht="28.2">
      <c r="A37" s="96" t="s">
        <v>1236</v>
      </c>
      <c r="B37" s="97" t="s">
        <v>1256</v>
      </c>
    </row>
    <row r="38" spans="1:2" ht="55.2">
      <c r="A38" s="96" t="s">
        <v>1236</v>
      </c>
      <c r="B38" s="107" t="s">
        <v>1401</v>
      </c>
    </row>
    <row r="39" spans="1:2" ht="41.4">
      <c r="A39" s="96" t="s">
        <v>1238</v>
      </c>
      <c r="B39" s="107" t="s">
        <v>1310</v>
      </c>
    </row>
    <row r="40" spans="1:2">
      <c r="A40" s="96" t="s">
        <v>1300</v>
      </c>
      <c r="B40" s="97" t="s">
        <v>1301</v>
      </c>
    </row>
    <row r="41" spans="1:2" ht="27.6">
      <c r="A41" s="96" t="s">
        <v>1300</v>
      </c>
      <c r="B41" s="107" t="s">
        <v>1368</v>
      </c>
    </row>
    <row r="42" spans="1:2" ht="28.2">
      <c r="A42" s="92" t="s">
        <v>1300</v>
      </c>
      <c r="B42" s="98" t="s">
        <v>1367</v>
      </c>
    </row>
    <row r="43" spans="1:2" ht="18">
      <c r="A43" s="128"/>
      <c r="B43" s="127"/>
    </row>
    <row r="44" spans="1:2">
      <c r="A44" s="137" t="s">
        <v>1412</v>
      </c>
      <c r="B44" s="138"/>
    </row>
    <row r="45" spans="1:2" ht="110.4">
      <c r="A45" s="318" t="s">
        <v>1236</v>
      </c>
      <c r="B45" s="88" t="s">
        <v>1247</v>
      </c>
    </row>
    <row r="46" spans="1:2" ht="82.8">
      <c r="A46" s="318"/>
      <c r="B46" s="95" t="s">
        <v>1315</v>
      </c>
    </row>
    <row r="47" spans="1:2" ht="66.75" customHeight="1">
      <c r="A47" s="126" t="s">
        <v>1237</v>
      </c>
      <c r="B47" s="89" t="s">
        <v>1248</v>
      </c>
    </row>
    <row r="48" spans="1:2" ht="55.2">
      <c r="A48" s="126" t="s">
        <v>1238</v>
      </c>
      <c r="B48" s="89" t="s">
        <v>1246</v>
      </c>
    </row>
    <row r="49" spans="1:1">
      <c r="A49" s="27"/>
    </row>
  </sheetData>
  <mergeCells count="4">
    <mergeCell ref="A1:B1"/>
    <mergeCell ref="A2:B2"/>
    <mergeCell ref="A3:B3"/>
    <mergeCell ref="A45:A46"/>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6B5F1AEDD0CAF47B0FEDBC6AF2C3BBA" ma:contentTypeVersion="8" ma:contentTypeDescription="Create a new document." ma:contentTypeScope="" ma:versionID="86cf4d7cde543bf380f51c1048c81c98">
  <xsd:schema xmlns:xsd="http://www.w3.org/2001/XMLSchema" xmlns:xs="http://www.w3.org/2001/XMLSchema" xmlns:p="http://schemas.microsoft.com/office/2006/metadata/properties" xmlns:ns1="http://schemas.microsoft.com/sharepoint/v3" xmlns:ns2="f5159bdb-866d-45ef-8222-b026924cc645" xmlns:ns3="a1a0681f-cb63-4b8d-afdc-dedbdb8d1bfa" targetNamespace="http://schemas.microsoft.com/office/2006/metadata/properties" ma:root="true" ma:fieldsID="36764ea6d0b4519a5787fd178210499a" ns1:_="" ns2:_="" ns3:_="">
    <xsd:import namespace="http://schemas.microsoft.com/sharepoint/v3"/>
    <xsd:import namespace="f5159bdb-866d-45ef-8222-b026924cc645"/>
    <xsd:import namespace="a1a0681f-cb63-4b8d-afdc-dedbdb8d1bfa"/>
    <xsd:element name="properties">
      <xsd:complexType>
        <xsd:sequence>
          <xsd:element name="documentManagement">
            <xsd:complexType>
              <xsd:all>
                <xsd:element ref="ns1:PublishingStartDate" minOccurs="0"/>
                <xsd:element ref="ns1:PublishingExpirationDate" minOccurs="0"/>
                <xsd:element ref="ns2:Facility"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4"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5"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5159bdb-866d-45ef-8222-b026924cc645" elementFormDefault="qualified">
    <xsd:import namespace="http://schemas.microsoft.com/office/2006/documentManagement/types"/>
    <xsd:import namespace="http://schemas.microsoft.com/office/infopath/2007/PartnerControls"/>
    <xsd:element name="Facility" ma:index="6" nillable="true" ma:displayName="Facility" ma:default="Owens Brockway" ma:format="Dropdown" ma:internalName="Facility" ma:readOnly="false">
      <xsd:simpleType>
        <xsd:union memberTypes="dms:Text">
          <xsd:simpleType>
            <xsd:restriction base="dms:Choice">
              <xsd:enumeration value="select..."/>
              <xsd:enumeration value="General document"/>
              <xsd:enumeration value="AmeriTies West"/>
              <xsd:enumeration value="Collins Pine"/>
              <xsd:enumeration value="Columbia Steel"/>
              <xsd:enumeration value="Covanta"/>
              <xsd:enumeration value="Entek"/>
              <xsd:enumeration value="Genentech"/>
              <xsd:enumeration value="ORRCO"/>
              <xsd:enumeration value="Owens Brockway"/>
              <xsd:enumeration value="Packaging Corporation of America"/>
              <xsd:enumeration value="PCC Structurals"/>
              <xsd:enumeration value="QTS"/>
              <xsd:enumeration value="Roseburg FP Medford"/>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a1a0681f-cb63-4b8d-afdc-dedbdb8d1bfa"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Facility xmlns="f5159bdb-866d-45ef-8222-b026924cc645">General document</Facility>
  </documentManagement>
</p:properties>
</file>

<file path=customXml/itemProps1.xml><?xml version="1.0" encoding="utf-8"?>
<ds:datastoreItem xmlns:ds="http://schemas.openxmlformats.org/officeDocument/2006/customXml" ds:itemID="{9C7199A2-C967-4983-8A06-E113963D7E8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5159bdb-866d-45ef-8222-b026924cc645"/>
    <ds:schemaRef ds:uri="a1a0681f-cb63-4b8d-afdc-dedbdb8d1b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58C189-6ADB-458A-961F-4FB7A11FFA5E}">
  <ds:schemaRefs>
    <ds:schemaRef ds:uri="http://schemas.microsoft.com/sharepoint/v3/contenttype/forms"/>
  </ds:schemaRefs>
</ds:datastoreItem>
</file>

<file path=customXml/itemProps3.xml><?xml version="1.0" encoding="utf-8"?>
<ds:datastoreItem xmlns:ds="http://schemas.openxmlformats.org/officeDocument/2006/customXml" ds:itemID="{CA1063A6-3441-41CA-9711-2889D16F261F}">
  <ds:schemaRefs>
    <ds:schemaRef ds:uri="http://schemas.microsoft.com/office/2006/documentManagement/types"/>
    <ds:schemaRef ds:uri="http://purl.org/dc/dcmitype/"/>
    <ds:schemaRef ds:uri="http://schemas.microsoft.com/office/infopath/2007/PartnerControls"/>
    <ds:schemaRef ds:uri="http://purl.org/dc/elements/1.1/"/>
    <ds:schemaRef ds:uri="http://schemas.microsoft.com/office/2006/metadata/properties"/>
    <ds:schemaRef ds:uri="http://schemas.microsoft.com/sharepoint/v3"/>
    <ds:schemaRef ds:uri="http://schemas.openxmlformats.org/package/2006/metadata/core-properties"/>
    <ds:schemaRef ds:uri="http://purl.org/dc/terms/"/>
    <ds:schemaRef ds:uri="a1a0681f-cb63-4b8d-afdc-dedbdb8d1bfa"/>
    <ds:schemaRef ds:uri="f5159bdb-866d-45ef-8222-b026924cc645"/>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Description</vt:lpstr>
      <vt:lpstr>ToxData</vt:lpstr>
      <vt:lpstr>TRV Table 3</vt:lpstr>
      <vt:lpstr>Sheet1</vt:lpstr>
      <vt:lpstr>RBC Table 4</vt:lpstr>
      <vt:lpstr>Revision History</vt:lpstr>
      <vt:lpstr>childNRAFc</vt:lpstr>
      <vt:lpstr>childNRAFnc</vt:lpstr>
      <vt:lpstr>ELAFnr</vt:lpstr>
      <vt:lpstr>ELAFr</vt:lpstr>
      <vt:lpstr>workNRAFc</vt:lpstr>
      <vt:lpstr>workNRAFnc</vt:lpstr>
    </vt:vector>
  </TitlesOfParts>
  <Company>State of Oregon DEQ</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Spreadsheet for Calculation of Toxicity Reference Values and Risk-Based Concentrations</dc:title>
  <dc:creator>MOORE Chris</dc:creator>
  <cp:lastModifiedBy>warre</cp:lastModifiedBy>
  <cp:lastPrinted>2018-10-29T16:52:19Z</cp:lastPrinted>
  <dcterms:created xsi:type="dcterms:W3CDTF">2017-04-17T16:55:09Z</dcterms:created>
  <dcterms:modified xsi:type="dcterms:W3CDTF">2021-08-13T21:10:45Z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0x01010016B5F1AEDD0CAF47B0FEDBC6AF2C3BBA</vt:lpwstr>
  </property>
</Properties>
</file>