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mmais\source\repos\IP-3000\IP3000\bin\Debug\GRR Results\"/>
    </mc:Choice>
  </mc:AlternateContent>
  <xr:revisionPtr revIDLastSave="0" documentId="8_{C179B107-EF63-4226-B697-68170EDC558A}" xr6:coauthVersionLast="47" xr6:coauthVersionMax="47" xr10:uidLastSave="{00000000-0000-0000-0000-000000000000}"/>
  <bookViews>
    <workbookView xWindow="2085" yWindow="2085" windowWidth="18000" windowHeight="10432" tabRatio="468"/>
  </bookViews>
  <sheets>
    <sheet name="GR&amp;R    Long Form" sheetId="1" r:id="rId1"/>
  </sheets>
  <definedNames>
    <definedName name="data">'GR&amp;R    Long Form'!$B$21:$D$39,'GR&amp;R    Long Form'!$F$21:$H$39,'GR&amp;R    Long Form'!$J$21:$L$39</definedName>
    <definedName name="headings">'GR&amp;R    Long Form'!$B$5:$B$7,'GR&amp;R    Long Form'!$D$7,'GR&amp;R    Long Form'!$F$7,'GR&amp;R    Long Form'!$F$4:$F$5,'GR&amp;R    Long Form'!$K$4:$K$7</definedName>
    <definedName name="inputs">'GR&amp;R    Long Form'!$B$5:$B$7,'GR&amp;R    Long Form'!$D$7,'GR&amp;R    Long Form'!$F$7,'GR&amp;R    Long Form'!$F$4:$F$5,'GR&amp;R    Long Form'!$K$4:$K$7,'GR&amp;R    Long Form'!$B$21:$D$39,'GR&amp;R    Long Form'!$F$21:$H$39,'GR&amp;R    Long Form'!$J$21:$L$39</definedName>
    <definedName name="_xlnm.Print_Area" localSheetId="0">'GR&amp;R    Long Form'!$A$1:$M$122</definedName>
    <definedName name="sort_form_data">#REF!,#REF!,#REF!,#REF!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8" i="1" l="1"/>
  <c r="I38" i="1"/>
  <c r="E38" i="1"/>
  <c r="M37" i="1"/>
  <c r="I37" i="1"/>
  <c r="E37" i="1"/>
  <c r="M36" i="1"/>
  <c r="I36" i="1"/>
  <c r="E36" i="1"/>
  <c r="M35" i="1"/>
  <c r="I35" i="1"/>
  <c r="E35" i="1"/>
  <c r="M34" i="1"/>
  <c r="I34" i="1"/>
  <c r="E34" i="1"/>
  <c r="M33" i="1"/>
  <c r="I33" i="1"/>
  <c r="E33" i="1"/>
  <c r="M32" i="1"/>
  <c r="I32" i="1"/>
  <c r="E32" i="1"/>
  <c r="M31" i="1"/>
  <c r="I31" i="1"/>
  <c r="E31" i="1"/>
  <c r="M30" i="1"/>
  <c r="I30" i="1"/>
  <c r="E30" i="1"/>
  <c r="E39" i="1"/>
  <c r="I39" i="1"/>
  <c r="M39" i="1"/>
  <c r="M20" i="1"/>
  <c r="I20" i="1"/>
  <c r="E20" i="1"/>
  <c r="M19" i="1"/>
  <c r="I19" i="1"/>
  <c r="E19" i="1"/>
  <c r="M18" i="1"/>
  <c r="I18" i="1"/>
  <c r="E18" i="1"/>
  <c r="M17" i="1"/>
  <c r="I17" i="1"/>
  <c r="E17" i="1"/>
  <c r="M16" i="1"/>
  <c r="I16" i="1"/>
  <c r="E16" i="1"/>
  <c r="M15" i="1"/>
  <c r="I15" i="1"/>
  <c r="E15" i="1"/>
  <c r="M14" i="1"/>
  <c r="I14" i="1"/>
  <c r="E14" i="1"/>
  <c r="M13" i="1"/>
  <c r="I13" i="1"/>
  <c r="E13" i="1"/>
  <c r="M12" i="1"/>
  <c r="I12" i="1"/>
  <c r="E12" i="1"/>
  <c r="M11" i="1"/>
  <c r="I11" i="1"/>
  <c r="E11" i="1"/>
  <c r="I102" i="1"/>
  <c r="G102" i="1"/>
  <c r="I79" i="1"/>
  <c r="E21" i="1"/>
  <c r="I21" i="1"/>
  <c r="M21" i="1"/>
  <c r="E22" i="1"/>
  <c r="I22" i="1"/>
  <c r="M22" i="1"/>
  <c r="E23" i="1"/>
  <c r="I23" i="1"/>
  <c r="M23" i="1"/>
  <c r="E24" i="1"/>
  <c r="I24" i="1"/>
  <c r="M24" i="1"/>
  <c r="E25" i="1"/>
  <c r="I25" i="1"/>
  <c r="M25" i="1"/>
  <c r="E26" i="1"/>
  <c r="I26" i="1"/>
  <c r="M26" i="1"/>
  <c r="E27" i="1"/>
  <c r="I27" i="1"/>
  <c r="M27" i="1"/>
  <c r="E28" i="1"/>
  <c r="I28" i="1"/>
  <c r="M28" i="1"/>
  <c r="E29" i="1"/>
  <c r="I29" i="1"/>
  <c r="M29" i="1"/>
  <c r="B40" i="1"/>
  <c r="C41" i="1"/>
  <c r="C40" i="1"/>
  <c r="C42" i="1"/>
  <c r="F40" i="1"/>
  <c r="G41" i="1"/>
  <c r="G40" i="1"/>
  <c r="H40" i="1"/>
  <c r="G42" i="1"/>
  <c r="J40" i="1"/>
  <c r="K41" i="1"/>
  <c r="K40" i="1"/>
  <c r="L40" i="1"/>
  <c r="K42" i="1"/>
  <c r="K43" i="1"/>
  <c r="K44" i="1"/>
  <c r="C55" i="1"/>
  <c r="B102" i="1"/>
  <c r="C102" i="1"/>
  <c r="H102" i="1"/>
  <c r="D103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D110" i="1"/>
  <c r="D102" i="1"/>
  <c r="D109" i="1"/>
  <c r="D107" i="1"/>
  <c r="D106" i="1"/>
  <c r="D105" i="1"/>
  <c r="D111" i="1"/>
  <c r="D108" i="1"/>
  <c r="D104" i="1"/>
  <c r="M40" i="1"/>
  <c r="M41" i="1"/>
  <c r="B49" i="1"/>
  <c r="E106" i="1"/>
  <c r="G43" i="1"/>
  <c r="G44" i="1"/>
  <c r="E109" i="1"/>
  <c r="E103" i="1"/>
  <c r="I40" i="1"/>
  <c r="I41" i="1"/>
  <c r="B48" i="1"/>
  <c r="E110" i="1"/>
  <c r="E108" i="1"/>
  <c r="E102" i="1"/>
  <c r="E111" i="1"/>
  <c r="E107" i="1"/>
  <c r="E105" i="1"/>
  <c r="E104" i="1"/>
  <c r="E40" i="1"/>
  <c r="E41" i="1"/>
  <c r="B47" i="1"/>
  <c r="B50" i="1"/>
  <c r="B51" i="1"/>
  <c r="C43" i="1"/>
  <c r="C44" i="1"/>
  <c r="M47" i="1"/>
  <c r="E112" i="1"/>
  <c r="M51" i="1"/>
  <c r="B84" i="1"/>
  <c r="B62" i="1"/>
  <c r="B64" i="1"/>
  <c r="L63" i="1"/>
  <c r="G50" i="1"/>
  <c r="I50" i="1"/>
  <c r="M48" i="1"/>
  <c r="M49" i="1"/>
  <c r="B70" i="1"/>
  <c r="B78" i="1"/>
  <c r="L77" i="1"/>
  <c r="G83" i="1"/>
  <c r="B90" i="1"/>
  <c r="H63" i="1"/>
  <c r="L70" i="1"/>
  <c r="H77" i="1"/>
  <c r="G81" i="1"/>
  <c r="H70" i="1"/>
</calcChain>
</file>

<file path=xl/sharedStrings.xml><?xml version="1.0" encoding="utf-8"?>
<sst xmlns="http://schemas.openxmlformats.org/spreadsheetml/2006/main" count="140" uniqueCount="101">
  <si>
    <t>GAGE REPEATABILITY AND REPRODUCIBILITY REPORT</t>
  </si>
  <si>
    <t>Characteristic:</t>
  </si>
  <si>
    <t xml:space="preserve">  Gage Name:</t>
  </si>
  <si>
    <t>- Gage System being measured is ACCEPTABLE.   (%GRR &lt; 10%)</t>
  </si>
  <si>
    <t># Trials</t>
  </si>
  <si>
    <t>Measurement:</t>
  </si>
  <si>
    <t xml:space="preserve">  Calib. Date:</t>
  </si>
  <si>
    <t># Operators</t>
  </si>
  <si>
    <t>Min. Spec.:</t>
  </si>
  <si>
    <t>Max. Spec.:</t>
  </si>
  <si>
    <t xml:space="preserve">  Performed by:</t>
  </si>
  <si>
    <t>- Gage System may be acceptable based upon application. (10 &lt; %GRR &lt; 30)</t>
  </si>
  <si>
    <t># Parts</t>
  </si>
  <si>
    <t xml:space="preserve">  Date of Study:</t>
  </si>
  <si>
    <t>Operator</t>
  </si>
  <si>
    <t>A-</t>
  </si>
  <si>
    <t>B-</t>
  </si>
  <si>
    <t>C-</t>
  </si>
  <si>
    <t>Sample #</t>
  </si>
  <si>
    <t>1st Trial</t>
  </si>
  <si>
    <t>2nd Trial</t>
  </si>
  <si>
    <t>3rd Trial</t>
  </si>
  <si>
    <t>Range</t>
  </si>
  <si>
    <t>Avg.Trial 1</t>
  </si>
  <si>
    <t>Avg. Trial 2</t>
  </si>
  <si>
    <t>Avg. Trial 3</t>
  </si>
  <si>
    <t>Avg. Part  (X-bar p)</t>
  </si>
  <si>
    <t>Totals</t>
  </si>
  <si>
    <t>Rp  =</t>
  </si>
  <si>
    <t>Sum</t>
  </si>
  <si>
    <t>R-bar [A]</t>
  </si>
  <si>
    <t>R-bar [B]</t>
  </si>
  <si>
    <t>R-bar [C]</t>
  </si>
  <si>
    <t>X-bar [A]</t>
  </si>
  <si>
    <t>X-bar [B]</t>
  </si>
  <si>
    <t>X-bar [C]</t>
  </si>
  <si>
    <t>Cp =[ | USL - LSL | ] / [ 6 x ((Sr^2 + SR^2)^0.5) ]</t>
  </si>
  <si>
    <t>D4</t>
  </si>
  <si>
    <t>Max. X-bar</t>
  </si>
  <si>
    <t>( R-2bar )   x  ( D4 )  =  UCL(R)</t>
  </si>
  <si>
    <t>Min. X-bar</t>
  </si>
  <si>
    <t xml:space="preserve">Sr = standard deviation of trial one population </t>
  </si>
  <si>
    <t>X-bar Diff.</t>
  </si>
  <si>
    <t>SR = standard deveation of all trials (population)</t>
  </si>
  <si>
    <t>R-2bar</t>
  </si>
  <si>
    <t>Rp</t>
  </si>
  <si>
    <t>Part Name</t>
  </si>
  <si>
    <t xml:space="preserve">  Gage Name</t>
  </si>
  <si>
    <t xml:space="preserve">  Date of Study</t>
  </si>
  <si>
    <t>Characteristic</t>
  </si>
  <si>
    <t xml:space="preserve">  Calib. Date</t>
  </si>
  <si>
    <t xml:space="preserve">  Performed by</t>
  </si>
  <si>
    <t>Measurement Unit Analysis</t>
  </si>
  <si>
    <t>% Manufacturing Process Variation</t>
  </si>
  <si>
    <t>% Tolerance Analysis</t>
  </si>
  <si>
    <t>Repeatability  -  Equipment Variation  (EV)</t>
  </si>
  <si>
    <t>EV  =</t>
  </si>
  <si>
    <t>(R-2bar )  x  ( K1)</t>
  </si>
  <si>
    <t>K1</t>
  </si>
  <si>
    <t>% EV    =</t>
  </si>
  <si>
    <t xml:space="preserve">  100 [EV /TV ]</t>
  </si>
  <si>
    <t>100 [EV /Tol.]</t>
  </si>
  <si>
    <t>=</t>
  </si>
  <si>
    <t>Reproducibility  -  Appraiser Variation  (AV)</t>
  </si>
  <si>
    <t>AV  =</t>
  </si>
  <si>
    <t>[ ( X-bar Diff.  x  K2 )^2  -  ( EV / nr ) ]^0.5</t>
  </si>
  <si>
    <t>% AV    =</t>
  </si>
  <si>
    <t>100 [AV /TV ]</t>
  </si>
  <si>
    <t>100 [AV /Tol.]</t>
  </si>
  <si>
    <t>Operators</t>
  </si>
  <si>
    <t>K2</t>
  </si>
  <si>
    <t>Repeatability &amp; Reproducibility  ( R &amp; R )</t>
  </si>
  <si>
    <t>% R &amp; R  =</t>
  </si>
  <si>
    <t>100 [R&amp;R / TV]</t>
  </si>
  <si>
    <t>100 [R&amp;R / Tol.]</t>
  </si>
  <si>
    <t>R &amp; R  =</t>
  </si>
  <si>
    <t>[ (EV)^2  +  (AV)^2 ]^0.5</t>
  </si>
  <si>
    <t>K3</t>
  </si>
  <si>
    <t>RESULTS:</t>
  </si>
  <si>
    <t>Cp  =</t>
  </si>
  <si>
    <t>Part Variation  (PV)</t>
  </si>
  <si>
    <t>(% of PV)</t>
  </si>
  <si>
    <t>PV  =</t>
  </si>
  <si>
    <t>Rp  x  K3</t>
  </si>
  <si>
    <t>(% of Tol.)</t>
  </si>
  <si>
    <t>Total Variation   (TV)</t>
  </si>
  <si>
    <t>TV  =</t>
  </si>
  <si>
    <t>[ (R &amp; R)^2  +  (PV)^2  ]^0.5</t>
  </si>
  <si>
    <t>IP3000 Machine Product: AC1200</t>
  </si>
  <si>
    <t>Eakkachai D.</t>
  </si>
  <si>
    <t>AC1200</t>
  </si>
  <si>
    <t>Deep Learning AOI</t>
  </si>
  <si>
    <t>Bottom Side</t>
  </si>
  <si>
    <t>Loss Score</t>
  </si>
  <si>
    <t>Operator A</t>
  </si>
  <si>
    <t>Operator B</t>
  </si>
  <si>
    <t>Operator C</t>
  </si>
  <si>
    <t>First Name</t>
  </si>
  <si>
    <t>Last Name</t>
  </si>
  <si>
    <t>Full Name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</si>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</sst>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9" formatCode="[$-409]d\-mmm\-yyyy;@"/>
  </numFmts>
  <fonts count="18" x14ac:knownFonts="1">
    <font>
      <sz val="10"/>
      <name val="Arial"/>
    </font>
    <font>
      <b/>
      <sz val="10"/>
      <name val="Arial"/>
    </font>
    <font>
      <sz val="10"/>
      <name val="Arial"/>
      <family val="2"/>
    </font>
    <font>
      <sz val="12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sz val="9"/>
      <name val="Arial"/>
      <family val="2"/>
    </font>
    <font>
      <sz val="10"/>
      <color indexed="39"/>
      <name val="Arial"/>
      <family val="2"/>
    </font>
    <font>
      <b/>
      <u/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b/>
      <sz val="16"/>
      <name val="Arial"/>
      <family val="2"/>
    </font>
    <font>
      <sz val="12"/>
      <color indexed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2" fontId="10" fillId="0" borderId="1" xfId="0" applyNumberFormat="1" applyFont="1" applyBorder="1" applyProtection="1"/>
    <xf numFmtId="0" fontId="10" fillId="0" borderId="1" xfId="0" applyFont="1" applyBorder="1" applyProtection="1"/>
    <xf numFmtId="0" fontId="10" fillId="0" borderId="1" xfId="0" applyFont="1" applyBorder="1" applyAlignment="1" applyProtection="1">
      <alignment horizontal="center"/>
    </xf>
    <xf numFmtId="0" fontId="12" fillId="0" borderId="2" xfId="0" applyFont="1" applyBorder="1" applyAlignment="1" applyProtection="1">
      <alignment horizontal="center"/>
      <protection locked="0"/>
    </xf>
    <xf numFmtId="2" fontId="12" fillId="0" borderId="3" xfId="0" applyNumberFormat="1" applyFont="1" applyBorder="1" applyAlignment="1" applyProtection="1">
      <alignment horizontal="left"/>
      <protection locked="0"/>
    </xf>
    <xf numFmtId="0" fontId="12" fillId="0" borderId="4" xfId="0" applyFont="1" applyBorder="1" applyAlignment="1" applyProtection="1">
      <alignment horizontal="left"/>
      <protection locked="0"/>
    </xf>
    <xf numFmtId="14" fontId="12" fillId="0" borderId="4" xfId="0" applyNumberFormat="1" applyFont="1" applyBorder="1" applyAlignment="1" applyProtection="1">
      <alignment horizontal="left"/>
      <protection locked="0"/>
    </xf>
    <xf numFmtId="0" fontId="0" fillId="0" borderId="0" xfId="0" applyAlignment="1" applyProtection="1">
      <alignment horizontal="centerContinuous"/>
    </xf>
    <xf numFmtId="0" fontId="0" fillId="0" borderId="0" xfId="0" applyProtection="1"/>
    <xf numFmtId="0" fontId="0" fillId="0" borderId="0" xfId="0" applyAlignment="1" applyProtection="1">
      <alignment horizontal="left"/>
    </xf>
    <xf numFmtId="0" fontId="3" fillId="0" borderId="0" xfId="0" applyFont="1" applyProtection="1"/>
    <xf numFmtId="0" fontId="0" fillId="0" borderId="0" xfId="0" applyBorder="1" applyProtection="1"/>
    <xf numFmtId="0" fontId="0" fillId="0" borderId="0" xfId="0" applyAlignment="1" applyProtection="1">
      <alignment horizontal="center"/>
    </xf>
    <xf numFmtId="2" fontId="0" fillId="0" borderId="0" xfId="0" applyNumberFormat="1" applyAlignment="1" applyProtection="1">
      <alignment horizontal="centerContinuous"/>
    </xf>
    <xf numFmtId="0" fontId="14" fillId="0" borderId="0" xfId="0" applyFont="1" applyAlignment="1" applyProtection="1">
      <alignment horizontal="centerContinuous"/>
    </xf>
    <xf numFmtId="0" fontId="4" fillId="0" borderId="0" xfId="0" applyFont="1" applyAlignment="1" applyProtection="1"/>
    <xf numFmtId="2" fontId="0" fillId="0" borderId="3" xfId="0" applyNumberFormat="1" applyBorder="1" applyAlignment="1" applyProtection="1">
      <alignment horizontal="left"/>
    </xf>
    <xf numFmtId="2" fontId="0" fillId="0" borderId="5" xfId="0" applyNumberFormat="1" applyBorder="1" applyAlignment="1" applyProtection="1">
      <alignment horizontal="centerContinuous"/>
    </xf>
    <xf numFmtId="2" fontId="0" fillId="0" borderId="6" xfId="0" applyNumberFormat="1" applyBorder="1" applyAlignment="1" applyProtection="1">
      <alignment horizontal="centerContinuous"/>
    </xf>
    <xf numFmtId="0" fontId="0" fillId="0" borderId="5" xfId="0" applyBorder="1" applyProtection="1"/>
    <xf numFmtId="2" fontId="0" fillId="0" borderId="3" xfId="0" applyNumberFormat="1" applyBorder="1" applyAlignment="1" applyProtection="1"/>
    <xf numFmtId="0" fontId="0" fillId="0" borderId="6" xfId="0" applyBorder="1" applyProtection="1"/>
    <xf numFmtId="0" fontId="6" fillId="0" borderId="0" xfId="0" quotePrefix="1" applyFont="1" applyProtection="1"/>
    <xf numFmtId="0" fontId="0" fillId="0" borderId="2" xfId="0" applyBorder="1" applyAlignment="1" applyProtection="1">
      <alignment horizontal="right"/>
    </xf>
    <xf numFmtId="0" fontId="0" fillId="0" borderId="3" xfId="0" applyBorder="1" applyAlignment="1" applyProtection="1">
      <alignment horizontal="left"/>
    </xf>
    <xf numFmtId="0" fontId="0" fillId="0" borderId="1" xfId="0" applyBorder="1" applyProtection="1"/>
    <xf numFmtId="0" fontId="0" fillId="0" borderId="7" xfId="0" applyBorder="1" applyProtection="1"/>
    <xf numFmtId="0" fontId="0" fillId="0" borderId="4" xfId="0" applyBorder="1" applyProtection="1"/>
    <xf numFmtId="0" fontId="0" fillId="0" borderId="4" xfId="0" applyBorder="1" applyAlignment="1" applyProtection="1">
      <alignment horizontal="left"/>
    </xf>
    <xf numFmtId="0" fontId="6" fillId="0" borderId="0" xfId="0" quotePrefix="1" applyFont="1" applyAlignment="1" applyProtection="1">
      <alignment horizontal="left"/>
    </xf>
    <xf numFmtId="0" fontId="0" fillId="0" borderId="4" xfId="0" applyBorder="1" applyAlignment="1" applyProtection="1"/>
    <xf numFmtId="2" fontId="0" fillId="0" borderId="0" xfId="0" applyNumberFormat="1" applyAlignment="1" applyProtection="1">
      <alignment horizontal="center"/>
    </xf>
    <xf numFmtId="2" fontId="6" fillId="0" borderId="0" xfId="0" applyNumberFormat="1" applyFont="1" applyAlignment="1" applyProtection="1">
      <alignment horizontal="center"/>
    </xf>
    <xf numFmtId="0" fontId="3" fillId="0" borderId="8" xfId="0" applyFont="1" applyBorder="1" applyAlignment="1" applyProtection="1">
      <alignment horizontal="center"/>
    </xf>
    <xf numFmtId="2" fontId="0" fillId="0" borderId="6" xfId="0" applyNumberFormat="1" applyBorder="1" applyAlignment="1" applyProtection="1">
      <alignment horizontal="center"/>
    </xf>
    <xf numFmtId="2" fontId="0" fillId="0" borderId="9" xfId="0" applyNumberFormat="1" applyBorder="1" applyAlignment="1" applyProtection="1">
      <alignment horizontal="center"/>
    </xf>
    <xf numFmtId="2" fontId="0" fillId="0" borderId="5" xfId="0" applyNumberFormat="1" applyBorder="1" applyAlignment="1" applyProtection="1">
      <alignment horizontal="center"/>
    </xf>
    <xf numFmtId="0" fontId="0" fillId="0" borderId="8" xfId="0" applyBorder="1" applyAlignment="1" applyProtection="1">
      <alignment horizontal="center"/>
    </xf>
    <xf numFmtId="2" fontId="0" fillId="0" borderId="2" xfId="0" applyNumberFormat="1" applyBorder="1" applyAlignment="1" applyProtection="1">
      <alignment horizontal="center"/>
    </xf>
    <xf numFmtId="2" fontId="0" fillId="0" borderId="8" xfId="0" applyNumberFormat="1" applyBorder="1" applyAlignment="1" applyProtection="1">
      <alignment horizontal="center"/>
    </xf>
    <xf numFmtId="2" fontId="0" fillId="0" borderId="3" xfId="0" applyNumberFormat="1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2" fontId="10" fillId="0" borderId="2" xfId="0" applyNumberFormat="1" applyFont="1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2" fontId="7" fillId="0" borderId="0" xfId="0" applyNumberFormat="1" applyFont="1" applyAlignment="1" applyProtection="1">
      <alignment horizontal="right"/>
    </xf>
    <xf numFmtId="2" fontId="0" fillId="0" borderId="0" xfId="0" applyNumberFormat="1" applyProtection="1"/>
    <xf numFmtId="2" fontId="7" fillId="0" borderId="2" xfId="0" applyNumberFormat="1" applyFont="1" applyBorder="1" applyAlignment="1" applyProtection="1">
      <alignment horizontal="center"/>
    </xf>
    <xf numFmtId="0" fontId="0" fillId="0" borderId="12" xfId="0" applyBorder="1" applyProtection="1"/>
    <xf numFmtId="0" fontId="0" fillId="0" borderId="13" xfId="0" applyBorder="1" applyProtection="1"/>
    <xf numFmtId="0" fontId="0" fillId="0" borderId="14" xfId="0" applyBorder="1" applyProtection="1"/>
    <xf numFmtId="0" fontId="0" fillId="0" borderId="3" xfId="0" applyBorder="1" applyAlignment="1" applyProtection="1">
      <alignment horizontal="centerContinuous"/>
    </xf>
    <xf numFmtId="0" fontId="0" fillId="0" borderId="5" xfId="0" applyBorder="1" applyAlignment="1" applyProtection="1">
      <alignment horizontal="centerContinuous"/>
    </xf>
    <xf numFmtId="1" fontId="0" fillId="0" borderId="2" xfId="0" applyNumberFormat="1" applyBorder="1" applyAlignment="1" applyProtection="1">
      <alignment horizontal="center"/>
    </xf>
    <xf numFmtId="2" fontId="0" fillId="0" borderId="15" xfId="0" applyNumberFormat="1" applyBorder="1" applyAlignment="1" applyProtection="1">
      <alignment horizontal="centerContinuous"/>
    </xf>
    <xf numFmtId="2" fontId="0" fillId="0" borderId="0" xfId="0" applyNumberFormat="1" applyBorder="1" applyAlignment="1" applyProtection="1">
      <alignment horizontal="centerContinuous"/>
    </xf>
    <xf numFmtId="2" fontId="0" fillId="0" borderId="16" xfId="0" applyNumberFormat="1" applyBorder="1" applyAlignment="1" applyProtection="1">
      <alignment horizontal="centerContinuous"/>
    </xf>
    <xf numFmtId="2" fontId="0" fillId="0" borderId="15" xfId="0" applyNumberFormat="1" applyBorder="1" applyAlignment="1" applyProtection="1">
      <alignment horizontal="left"/>
    </xf>
    <xf numFmtId="2" fontId="0" fillId="0" borderId="0" xfId="0" applyNumberFormat="1" applyBorder="1" applyAlignment="1" applyProtection="1">
      <alignment horizontal="center"/>
    </xf>
    <xf numFmtId="2" fontId="0" fillId="0" borderId="16" xfId="0" applyNumberFormat="1" applyBorder="1" applyAlignment="1" applyProtection="1">
      <alignment horizontal="center"/>
    </xf>
    <xf numFmtId="2" fontId="10" fillId="0" borderId="15" xfId="0" applyNumberFormat="1" applyFont="1" applyBorder="1" applyAlignment="1" applyProtection="1">
      <alignment horizontal="centerContinuous"/>
    </xf>
    <xf numFmtId="2" fontId="10" fillId="0" borderId="0" xfId="0" applyNumberFormat="1" applyFont="1" applyBorder="1" applyAlignment="1" applyProtection="1">
      <alignment horizontal="centerContinuous"/>
    </xf>
    <xf numFmtId="2" fontId="0" fillId="0" borderId="4" xfId="0" applyNumberFormat="1" applyBorder="1" applyAlignment="1" applyProtection="1">
      <alignment horizontal="center"/>
    </xf>
    <xf numFmtId="2" fontId="0" fillId="0" borderId="1" xfId="0" applyNumberFormat="1" applyBorder="1" applyAlignment="1" applyProtection="1">
      <alignment horizontal="center"/>
    </xf>
    <xf numFmtId="2" fontId="0" fillId="0" borderId="7" xfId="0" applyNumberFormat="1" applyBorder="1" applyAlignment="1" applyProtection="1">
      <alignment horizontal="center"/>
    </xf>
    <xf numFmtId="0" fontId="8" fillId="0" borderId="0" xfId="0" applyFont="1" applyProtection="1"/>
    <xf numFmtId="0" fontId="3" fillId="0" borderId="0" xfId="0" applyFont="1" applyBorder="1" applyAlignment="1" applyProtection="1">
      <alignment horizontal="centerContinuous"/>
    </xf>
    <xf numFmtId="0" fontId="5" fillId="0" borderId="3" xfId="0" applyFont="1" applyBorder="1" applyAlignment="1" applyProtection="1">
      <alignment horizontal="centerContinuous"/>
    </xf>
    <xf numFmtId="2" fontId="5" fillId="0" borderId="3" xfId="0" applyNumberFormat="1" applyFont="1" applyBorder="1" applyAlignment="1" applyProtection="1">
      <alignment horizontal="centerContinuous"/>
    </xf>
    <xf numFmtId="2" fontId="0" fillId="0" borderId="9" xfId="0" applyNumberFormat="1" applyBorder="1" applyAlignment="1" applyProtection="1">
      <alignment horizontal="centerContinuous"/>
    </xf>
    <xf numFmtId="0" fontId="1" fillId="0" borderId="12" xfId="0" applyFont="1" applyBorder="1" applyProtection="1"/>
    <xf numFmtId="2" fontId="0" fillId="0" borderId="13" xfId="0" applyNumberFormat="1" applyBorder="1" applyAlignment="1" applyProtection="1">
      <alignment horizontal="center"/>
    </xf>
    <xf numFmtId="2" fontId="0" fillId="0" borderId="14" xfId="0" applyNumberFormat="1" applyBorder="1" applyAlignment="1" applyProtection="1">
      <alignment horizontal="center"/>
    </xf>
    <xf numFmtId="2" fontId="0" fillId="0" borderId="12" xfId="0" applyNumberFormat="1" applyBorder="1" applyAlignment="1" applyProtection="1">
      <alignment horizontal="center"/>
    </xf>
    <xf numFmtId="2" fontId="0" fillId="0" borderId="17" xfId="0" applyNumberFormat="1" applyBorder="1" applyAlignment="1" applyProtection="1">
      <alignment horizontal="center"/>
    </xf>
    <xf numFmtId="0" fontId="0" fillId="0" borderId="15" xfId="0" applyBorder="1" applyProtection="1"/>
    <xf numFmtId="2" fontId="0" fillId="0" borderId="15" xfId="0" applyNumberFormat="1" applyBorder="1" applyAlignment="1" applyProtection="1">
      <alignment horizontal="center"/>
    </xf>
    <xf numFmtId="2" fontId="0" fillId="0" borderId="18" xfId="0" applyNumberFormat="1" applyBorder="1" applyAlignment="1" applyProtection="1">
      <alignment horizontal="center"/>
    </xf>
    <xf numFmtId="0" fontId="0" fillId="0" borderId="15" xfId="0" applyBorder="1" applyAlignment="1" applyProtection="1">
      <alignment horizontal="right"/>
    </xf>
    <xf numFmtId="2" fontId="0" fillId="0" borderId="0" xfId="0" applyNumberFormat="1" applyBorder="1" applyAlignment="1" applyProtection="1">
      <alignment horizontal="left"/>
    </xf>
    <xf numFmtId="2" fontId="1" fillId="0" borderId="0" xfId="0" applyNumberFormat="1" applyFont="1" applyBorder="1" applyAlignment="1" applyProtection="1">
      <alignment horizontal="right"/>
    </xf>
    <xf numFmtId="2" fontId="10" fillId="0" borderId="0" xfId="0" applyNumberFormat="1" applyFont="1" applyBorder="1" applyAlignment="1" applyProtection="1">
      <alignment horizontal="left"/>
    </xf>
    <xf numFmtId="2" fontId="0" fillId="0" borderId="0" xfId="0" applyNumberFormat="1" applyBorder="1" applyAlignment="1" applyProtection="1">
      <alignment horizontal="right"/>
    </xf>
    <xf numFmtId="0" fontId="0" fillId="0" borderId="4" xfId="0" applyBorder="1" applyAlignment="1" applyProtection="1">
      <alignment horizontal="right"/>
    </xf>
    <xf numFmtId="2" fontId="0" fillId="0" borderId="19" xfId="0" applyNumberFormat="1" applyBorder="1" applyAlignment="1" applyProtection="1">
      <alignment horizontal="center"/>
    </xf>
    <xf numFmtId="0" fontId="1" fillId="0" borderId="15" xfId="0" applyFont="1" applyBorder="1" applyProtection="1"/>
    <xf numFmtId="2" fontId="9" fillId="0" borderId="2" xfId="0" applyNumberFormat="1" applyFont="1" applyBorder="1" applyAlignment="1" applyProtection="1">
      <alignment horizontal="center"/>
    </xf>
    <xf numFmtId="1" fontId="0" fillId="0" borderId="20" xfId="0" applyNumberFormat="1" applyBorder="1" applyAlignment="1" applyProtection="1">
      <alignment horizontal="center"/>
    </xf>
    <xf numFmtId="2" fontId="11" fillId="0" borderId="0" xfId="0" applyNumberFormat="1" applyFont="1" applyAlignment="1" applyProtection="1">
      <alignment horizontal="left"/>
    </xf>
    <xf numFmtId="2" fontId="13" fillId="0" borderId="0" xfId="0" applyNumberFormat="1" applyFont="1" applyAlignment="1" applyProtection="1">
      <alignment horizontal="right"/>
    </xf>
    <xf numFmtId="2" fontId="13" fillId="0" borderId="0" xfId="0" applyNumberFormat="1" applyFont="1" applyAlignment="1" applyProtection="1">
      <alignment horizontal="center"/>
    </xf>
    <xf numFmtId="1" fontId="0" fillId="0" borderId="21" xfId="0" applyNumberFormat="1" applyBorder="1" applyAlignment="1" applyProtection="1">
      <alignment horizontal="center"/>
    </xf>
    <xf numFmtId="2" fontId="2" fillId="0" borderId="0" xfId="0" applyNumberFormat="1" applyFont="1" applyAlignment="1" applyProtection="1">
      <alignment horizontal="left"/>
    </xf>
    <xf numFmtId="0" fontId="10" fillId="0" borderId="0" xfId="0" applyFont="1" applyProtection="1"/>
    <xf numFmtId="2" fontId="10" fillId="0" borderId="0" xfId="0" applyNumberFormat="1" applyFont="1" applyAlignment="1" applyProtection="1">
      <alignment horizontal="left"/>
    </xf>
    <xf numFmtId="2" fontId="0" fillId="0" borderId="0" xfId="0" applyNumberFormat="1" applyAlignment="1" applyProtection="1">
      <alignment horizontal="left"/>
    </xf>
    <xf numFmtId="2" fontId="12" fillId="0" borderId="6" xfId="0" applyNumberFormat="1" applyFont="1" applyBorder="1" applyAlignment="1" applyProtection="1">
      <alignment horizontal="center"/>
      <protection locked="0"/>
    </xf>
    <xf numFmtId="0" fontId="0" fillId="0" borderId="2" xfId="0" applyNumberFormat="1" applyBorder="1" applyAlignment="1" applyProtection="1">
      <alignment horizontal="center"/>
      <protection locked="0"/>
    </xf>
    <xf numFmtId="0" fontId="10" fillId="0" borderId="21" xfId="0" applyNumberFormat="1" applyFont="1" applyBorder="1" applyAlignment="1" applyProtection="1">
      <alignment horizontal="center"/>
    </xf>
    <xf numFmtId="0" fontId="10" fillId="0" borderId="2" xfId="0" applyNumberFormat="1" applyFont="1" applyBorder="1" applyAlignment="1" applyProtection="1">
      <alignment horizontal="center"/>
    </xf>
    <xf numFmtId="0" fontId="0" fillId="0" borderId="0" xfId="0" applyNumberFormat="1" applyProtection="1"/>
    <xf numFmtId="0" fontId="0" fillId="0" borderId="0" xfId="0" applyNumberFormat="1" applyAlignment="1" applyProtection="1">
      <alignment horizontal="right"/>
    </xf>
    <xf numFmtId="11" fontId="0" fillId="0" borderId="3" xfId="0" applyNumberFormat="1" applyBorder="1" applyAlignment="1" applyProtection="1">
      <alignment horizontal="center"/>
    </xf>
    <xf numFmtId="11" fontId="0" fillId="0" borderId="2" xfId="0" applyNumberFormat="1" applyBorder="1" applyAlignment="1" applyProtection="1">
      <alignment horizontal="center"/>
    </xf>
    <xf numFmtId="11" fontId="0" fillId="0" borderId="22" xfId="0" applyNumberFormat="1" applyBorder="1" applyAlignment="1" applyProtection="1">
      <alignment horizontal="center"/>
    </xf>
    <xf numFmtId="11" fontId="0" fillId="0" borderId="23" xfId="0" applyNumberFormat="1" applyBorder="1" applyAlignment="1" applyProtection="1">
      <alignment horizontal="center"/>
    </xf>
    <xf numFmtId="164" fontId="1" fillId="0" borderId="2" xfId="0" applyNumberFormat="1" applyFont="1" applyBorder="1" applyAlignment="1" applyProtection="1">
      <alignment horizontal="center"/>
    </xf>
    <xf numFmtId="0" fontId="10" fillId="0" borderId="8" xfId="0" applyNumberFormat="1" applyFont="1" applyBorder="1" applyAlignment="1" applyProtection="1">
      <alignment horizontal="center"/>
    </xf>
    <xf numFmtId="0" fontId="10" fillId="0" borderId="10" xfId="0" applyNumberFormat="1" applyFont="1" applyBorder="1" applyAlignment="1" applyProtection="1">
      <alignment horizontal="center"/>
    </xf>
    <xf numFmtId="0" fontId="10" fillId="0" borderId="16" xfId="0" applyNumberFormat="1" applyFont="1" applyBorder="1" applyAlignment="1" applyProtection="1">
      <alignment horizontal="centerContinuous"/>
    </xf>
    <xf numFmtId="0" fontId="0" fillId="0" borderId="0" xfId="0" applyNumberFormat="1" applyAlignment="1" applyProtection="1">
      <alignment horizontal="center"/>
    </xf>
    <xf numFmtId="0" fontId="10" fillId="0" borderId="1" xfId="0" applyNumberFormat="1" applyFont="1" applyBorder="1" applyAlignment="1" applyProtection="1">
      <alignment horizontal="left"/>
    </xf>
    <xf numFmtId="0" fontId="10" fillId="0" borderId="0" xfId="0" applyNumberFormat="1" applyFont="1" applyBorder="1" applyAlignment="1" applyProtection="1">
      <alignment horizontal="left"/>
    </xf>
    <xf numFmtId="0" fontId="15" fillId="0" borderId="1" xfId="0" applyNumberFormat="1" applyFont="1" applyBorder="1" applyAlignment="1" applyProtection="1">
      <alignment horizontal="left"/>
    </xf>
    <xf numFmtId="0" fontId="15" fillId="0" borderId="0" xfId="0" applyNumberFormat="1" applyFont="1" applyBorder="1" applyAlignment="1" applyProtection="1">
      <alignment horizontal="left"/>
    </xf>
    <xf numFmtId="2" fontId="0" fillId="2" borderId="12" xfId="0" applyNumberFormat="1" applyFill="1" applyBorder="1" applyAlignment="1" applyProtection="1">
      <alignment horizontal="center"/>
    </xf>
    <xf numFmtId="2" fontId="0" fillId="2" borderId="13" xfId="0" applyNumberFormat="1" applyFill="1" applyBorder="1" applyAlignment="1" applyProtection="1">
      <alignment horizontal="center"/>
    </xf>
    <xf numFmtId="2" fontId="0" fillId="2" borderId="17" xfId="0" applyNumberFormat="1" applyFill="1" applyBorder="1" applyAlignment="1" applyProtection="1">
      <alignment horizontal="center"/>
    </xf>
    <xf numFmtId="2" fontId="0" fillId="2" borderId="15" xfId="0" applyNumberFormat="1" applyFill="1" applyBorder="1" applyAlignment="1" applyProtection="1">
      <alignment horizontal="center"/>
    </xf>
    <xf numFmtId="2" fontId="0" fillId="2" borderId="0" xfId="0" applyNumberFormat="1" applyFill="1" applyBorder="1" applyAlignment="1" applyProtection="1">
      <alignment horizontal="center"/>
    </xf>
    <xf numFmtId="2" fontId="0" fillId="2" borderId="18" xfId="0" applyNumberFormat="1" applyFill="1" applyBorder="1" applyAlignment="1" applyProtection="1">
      <alignment horizontal="center"/>
    </xf>
    <xf numFmtId="2" fontId="1" fillId="2" borderId="0" xfId="0" applyNumberFormat="1" applyFont="1" applyFill="1" applyBorder="1" applyAlignment="1" applyProtection="1">
      <alignment horizontal="right"/>
    </xf>
    <xf numFmtId="2" fontId="0" fillId="2" borderId="0" xfId="0" applyNumberFormat="1" applyFill="1" applyBorder="1" applyAlignment="1" applyProtection="1">
      <alignment horizontal="left"/>
    </xf>
    <xf numFmtId="2" fontId="0" fillId="2" borderId="0" xfId="0" applyNumberFormat="1" applyFill="1" applyBorder="1" applyAlignment="1" applyProtection="1">
      <alignment horizontal="right"/>
    </xf>
    <xf numFmtId="2" fontId="10" fillId="2" borderId="0" xfId="0" applyNumberFormat="1" applyFont="1" applyFill="1" applyBorder="1" applyAlignment="1" applyProtection="1">
      <alignment horizontal="left"/>
    </xf>
    <xf numFmtId="2" fontId="0" fillId="2" borderId="4" xfId="0" applyNumberFormat="1" applyFill="1" applyBorder="1" applyAlignment="1" applyProtection="1">
      <alignment horizontal="center"/>
    </xf>
    <xf numFmtId="0" fontId="0" fillId="2" borderId="1" xfId="0" applyFill="1" applyBorder="1" applyProtection="1"/>
    <xf numFmtId="2" fontId="0" fillId="2" borderId="19" xfId="0" applyNumberFormat="1" applyFill="1" applyBorder="1" applyAlignment="1" applyProtection="1">
      <alignment horizontal="center"/>
    </xf>
    <xf numFmtId="2" fontId="0" fillId="2" borderId="14" xfId="0" applyNumberFormat="1" applyFill="1" applyBorder="1" applyAlignment="1" applyProtection="1">
      <alignment horizontal="center"/>
    </xf>
    <xf numFmtId="2" fontId="0" fillId="2" borderId="16" xfId="0" applyNumberFormat="1" applyFill="1" applyBorder="1" applyAlignment="1" applyProtection="1">
      <alignment horizontal="center"/>
    </xf>
    <xf numFmtId="2" fontId="0" fillId="2" borderId="7" xfId="0" applyNumberFormat="1" applyFill="1" applyBorder="1" applyAlignment="1" applyProtection="1">
      <alignment horizontal="center"/>
    </xf>
    <xf numFmtId="169" fontId="10" fillId="0" borderId="6" xfId="0" applyNumberFormat="1" applyFont="1" applyBorder="1" applyAlignment="1" applyProtection="1">
      <alignment horizontal="left"/>
    </xf>
    <xf numFmtId="0" fontId="0" fillId="0" borderId="6" xfId="0" applyBorder="1" applyAlignment="1"/>
    <xf numFmtId="169" fontId="10" fillId="0" borderId="0" xfId="0" applyNumberFormat="1" applyFont="1" applyBorder="1" applyAlignment="1" applyProtection="1">
      <alignment horizontal="left"/>
    </xf>
    <xf numFmtId="0" fontId="0" fillId="0" borderId="0" xfId="0" applyAlignment="1"/>
    <xf numFmtId="0" fontId="16" fillId="0" borderId="0" xfId="0" applyFont="1" applyAlignment="1" applyProtection="1">
      <alignment horizontal="centerContinuous" vertical="center"/>
    </xf>
    <xf numFmtId="2" fontId="17" fillId="0" borderId="0" xfId="0" applyNumberFormat="1" applyFont="1" applyAlignment="1" applyProtection="1">
      <alignment horizontal="centerContinuous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338138</xdr:colOff>
      <xdr:row>40</xdr:row>
      <xdr:rowOff>9525</xdr:rowOff>
    </xdr:from>
    <xdr:to>
      <xdr:col>1</xdr:col>
      <xdr:colOff>338138</xdr:colOff>
      <xdr:row>40</xdr:row>
      <xdr:rowOff>142875</xdr:rowOff>
    </xdr:to>
    <xdr:sp macro="" textlink="">
      <xdr:nvSpPr>
        <xdr:cNvPr id="1367" name="Line 1">
          <a:extLst>
            <a:ext uri="{FF2B5EF4-FFF2-40B4-BE49-F238E27FC236}">
              <a16:creationId xmlns:a16="http://schemas.microsoft.com/office/drawing/2014/main" id="{D32DEC04-085F-4F65-A1D2-D5E427032A53}"/>
            </a:ext>
          </a:extLst>
        </xdr:cNvPr>
        <xdr:cNvSpPr>
          <a:spLocks noChangeShapeType="1"/>
        </xdr:cNvSpPr>
      </xdr:nvSpPr>
      <xdr:spPr bwMode="auto">
        <a:xfrm>
          <a:off x="1295400" y="7077075"/>
          <a:ext cx="0" cy="1333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338138</xdr:colOff>
      <xdr:row>40</xdr:row>
      <xdr:rowOff>142875</xdr:rowOff>
    </xdr:from>
    <xdr:to>
      <xdr:col>1</xdr:col>
      <xdr:colOff>695325</xdr:colOff>
      <xdr:row>40</xdr:row>
      <xdr:rowOff>142875</xdr:rowOff>
    </xdr:to>
    <xdr:sp macro="" textlink="">
      <xdr:nvSpPr>
        <xdr:cNvPr id="1368" name="Line 2">
          <a:extLst>
            <a:ext uri="{FF2B5EF4-FFF2-40B4-BE49-F238E27FC236}">
              <a16:creationId xmlns:a16="http://schemas.microsoft.com/office/drawing/2014/main" id="{C6640AF2-261A-435A-916C-25A864FDA2CD}"/>
            </a:ext>
          </a:extLst>
        </xdr:cNvPr>
        <xdr:cNvSpPr>
          <a:spLocks noChangeShapeType="1"/>
        </xdr:cNvSpPr>
      </xdr:nvSpPr>
      <xdr:spPr bwMode="auto">
        <a:xfrm>
          <a:off x="1295400" y="7210425"/>
          <a:ext cx="357188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338138</xdr:colOff>
      <xdr:row>40</xdr:row>
      <xdr:rowOff>9525</xdr:rowOff>
    </xdr:from>
    <xdr:to>
      <xdr:col>5</xdr:col>
      <xdr:colOff>338138</xdr:colOff>
      <xdr:row>40</xdr:row>
      <xdr:rowOff>142875</xdr:rowOff>
    </xdr:to>
    <xdr:sp macro="" textlink="">
      <xdr:nvSpPr>
        <xdr:cNvPr id="1369" name="Line 3">
          <a:extLst>
            <a:ext uri="{FF2B5EF4-FFF2-40B4-BE49-F238E27FC236}">
              <a16:creationId xmlns:a16="http://schemas.microsoft.com/office/drawing/2014/main" id="{B727CA9F-EFD6-41E6-BA9B-60A290FCE73C}"/>
            </a:ext>
          </a:extLst>
        </xdr:cNvPr>
        <xdr:cNvSpPr>
          <a:spLocks noChangeShapeType="1"/>
        </xdr:cNvSpPr>
      </xdr:nvSpPr>
      <xdr:spPr bwMode="auto">
        <a:xfrm>
          <a:off x="4076700" y="7077075"/>
          <a:ext cx="0" cy="1333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338138</xdr:colOff>
      <xdr:row>40</xdr:row>
      <xdr:rowOff>142875</xdr:rowOff>
    </xdr:from>
    <xdr:to>
      <xdr:col>6</xdr:col>
      <xdr:colOff>0</xdr:colOff>
      <xdr:row>40</xdr:row>
      <xdr:rowOff>142875</xdr:rowOff>
    </xdr:to>
    <xdr:sp macro="" textlink="">
      <xdr:nvSpPr>
        <xdr:cNvPr id="1370" name="Line 4">
          <a:extLst>
            <a:ext uri="{FF2B5EF4-FFF2-40B4-BE49-F238E27FC236}">
              <a16:creationId xmlns:a16="http://schemas.microsoft.com/office/drawing/2014/main" id="{F2161F01-4879-4015-A19E-EA135DEE1BFA}"/>
            </a:ext>
          </a:extLst>
        </xdr:cNvPr>
        <xdr:cNvSpPr>
          <a:spLocks noChangeShapeType="1"/>
        </xdr:cNvSpPr>
      </xdr:nvSpPr>
      <xdr:spPr bwMode="auto">
        <a:xfrm>
          <a:off x="4076700" y="7210425"/>
          <a:ext cx="357188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338138</xdr:colOff>
      <xdr:row>40</xdr:row>
      <xdr:rowOff>9525</xdr:rowOff>
    </xdr:from>
    <xdr:to>
      <xdr:col>9</xdr:col>
      <xdr:colOff>338138</xdr:colOff>
      <xdr:row>40</xdr:row>
      <xdr:rowOff>142875</xdr:rowOff>
    </xdr:to>
    <xdr:sp macro="" textlink="">
      <xdr:nvSpPr>
        <xdr:cNvPr id="1371" name="Line 5">
          <a:extLst>
            <a:ext uri="{FF2B5EF4-FFF2-40B4-BE49-F238E27FC236}">
              <a16:creationId xmlns:a16="http://schemas.microsoft.com/office/drawing/2014/main" id="{8000CCD6-F9D0-4C38-BA79-EFA8CF7D3AD4}"/>
            </a:ext>
          </a:extLst>
        </xdr:cNvPr>
        <xdr:cNvSpPr>
          <a:spLocks noChangeShapeType="1"/>
        </xdr:cNvSpPr>
      </xdr:nvSpPr>
      <xdr:spPr bwMode="auto">
        <a:xfrm>
          <a:off x="6862763" y="7077075"/>
          <a:ext cx="0" cy="13335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338138</xdr:colOff>
      <xdr:row>40</xdr:row>
      <xdr:rowOff>142875</xdr:rowOff>
    </xdr:from>
    <xdr:to>
      <xdr:col>10</xdr:col>
      <xdr:colOff>0</xdr:colOff>
      <xdr:row>40</xdr:row>
      <xdr:rowOff>142875</xdr:rowOff>
    </xdr:to>
    <xdr:sp macro="" textlink="">
      <xdr:nvSpPr>
        <xdr:cNvPr id="1372" name="Line 6">
          <a:extLst>
            <a:ext uri="{FF2B5EF4-FFF2-40B4-BE49-F238E27FC236}">
              <a16:creationId xmlns:a16="http://schemas.microsoft.com/office/drawing/2014/main" id="{5D4B7A85-7631-4537-AB1D-E1E28A7625C9}"/>
            </a:ext>
          </a:extLst>
        </xdr:cNvPr>
        <xdr:cNvSpPr>
          <a:spLocks noChangeShapeType="1"/>
        </xdr:cNvSpPr>
      </xdr:nvSpPr>
      <xdr:spPr bwMode="auto">
        <a:xfrm>
          <a:off x="6862763" y="7210425"/>
          <a:ext cx="357187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347663</xdr:colOff>
      <xdr:row>40</xdr:row>
      <xdr:rowOff>9525</xdr:rowOff>
    </xdr:from>
    <xdr:to>
      <xdr:col>3</xdr:col>
      <xdr:colOff>347663</xdr:colOff>
      <xdr:row>41</xdr:row>
      <xdr:rowOff>114300</xdr:rowOff>
    </xdr:to>
    <xdr:sp macro="" textlink="">
      <xdr:nvSpPr>
        <xdr:cNvPr id="1373" name="Line 7">
          <a:extLst>
            <a:ext uri="{FF2B5EF4-FFF2-40B4-BE49-F238E27FC236}">
              <a16:creationId xmlns:a16="http://schemas.microsoft.com/office/drawing/2014/main" id="{BB523A11-43AC-4173-BADA-A6DE4A081129}"/>
            </a:ext>
          </a:extLst>
        </xdr:cNvPr>
        <xdr:cNvSpPr>
          <a:spLocks noChangeShapeType="1"/>
        </xdr:cNvSpPr>
      </xdr:nvSpPr>
      <xdr:spPr bwMode="auto">
        <a:xfrm>
          <a:off x="2695575" y="7077075"/>
          <a:ext cx="0" cy="357188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41</xdr:row>
      <xdr:rowOff>114300</xdr:rowOff>
    </xdr:from>
    <xdr:to>
      <xdr:col>3</xdr:col>
      <xdr:colOff>347663</xdr:colOff>
      <xdr:row>41</xdr:row>
      <xdr:rowOff>114300</xdr:rowOff>
    </xdr:to>
    <xdr:sp macro="" textlink="">
      <xdr:nvSpPr>
        <xdr:cNvPr id="1374" name="Line 8">
          <a:extLst>
            <a:ext uri="{FF2B5EF4-FFF2-40B4-BE49-F238E27FC236}">
              <a16:creationId xmlns:a16="http://schemas.microsoft.com/office/drawing/2014/main" id="{D04C1B5E-D050-4F69-ADA1-7D30397214E9}"/>
            </a:ext>
          </a:extLst>
        </xdr:cNvPr>
        <xdr:cNvSpPr>
          <a:spLocks noChangeShapeType="1"/>
        </xdr:cNvSpPr>
      </xdr:nvSpPr>
      <xdr:spPr bwMode="auto">
        <a:xfrm flipH="1">
          <a:off x="2347913" y="7434263"/>
          <a:ext cx="347662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347663</xdr:colOff>
      <xdr:row>40</xdr:row>
      <xdr:rowOff>9525</xdr:rowOff>
    </xdr:from>
    <xdr:to>
      <xdr:col>7</xdr:col>
      <xdr:colOff>347663</xdr:colOff>
      <xdr:row>41</xdr:row>
      <xdr:rowOff>114300</xdr:rowOff>
    </xdr:to>
    <xdr:sp macro="" textlink="">
      <xdr:nvSpPr>
        <xdr:cNvPr id="1375" name="Line 9">
          <a:extLst>
            <a:ext uri="{FF2B5EF4-FFF2-40B4-BE49-F238E27FC236}">
              <a16:creationId xmlns:a16="http://schemas.microsoft.com/office/drawing/2014/main" id="{66423193-97F8-47A2-9513-50A109BF9E9D}"/>
            </a:ext>
          </a:extLst>
        </xdr:cNvPr>
        <xdr:cNvSpPr>
          <a:spLocks noChangeShapeType="1"/>
        </xdr:cNvSpPr>
      </xdr:nvSpPr>
      <xdr:spPr bwMode="auto">
        <a:xfrm>
          <a:off x="5476875" y="7077075"/>
          <a:ext cx="0" cy="357188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41</xdr:row>
      <xdr:rowOff>114300</xdr:rowOff>
    </xdr:from>
    <xdr:to>
      <xdr:col>7</xdr:col>
      <xdr:colOff>347663</xdr:colOff>
      <xdr:row>41</xdr:row>
      <xdr:rowOff>114300</xdr:rowOff>
    </xdr:to>
    <xdr:sp macro="" textlink="">
      <xdr:nvSpPr>
        <xdr:cNvPr id="1376" name="Line 10">
          <a:extLst>
            <a:ext uri="{FF2B5EF4-FFF2-40B4-BE49-F238E27FC236}">
              <a16:creationId xmlns:a16="http://schemas.microsoft.com/office/drawing/2014/main" id="{9CB1CC0F-DC87-4F68-95FA-B922DA605579}"/>
            </a:ext>
          </a:extLst>
        </xdr:cNvPr>
        <xdr:cNvSpPr>
          <a:spLocks noChangeShapeType="1"/>
        </xdr:cNvSpPr>
      </xdr:nvSpPr>
      <xdr:spPr bwMode="auto">
        <a:xfrm flipH="1">
          <a:off x="5129213" y="7434263"/>
          <a:ext cx="347662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357188</xdr:colOff>
      <xdr:row>40</xdr:row>
      <xdr:rowOff>9525</xdr:rowOff>
    </xdr:from>
    <xdr:to>
      <xdr:col>11</xdr:col>
      <xdr:colOff>357188</xdr:colOff>
      <xdr:row>41</xdr:row>
      <xdr:rowOff>114300</xdr:rowOff>
    </xdr:to>
    <xdr:sp macro="" textlink="">
      <xdr:nvSpPr>
        <xdr:cNvPr id="1377" name="Line 11">
          <a:extLst>
            <a:ext uri="{FF2B5EF4-FFF2-40B4-BE49-F238E27FC236}">
              <a16:creationId xmlns:a16="http://schemas.microsoft.com/office/drawing/2014/main" id="{44FDDCCB-22AC-475F-8838-58E5392F7477}"/>
            </a:ext>
          </a:extLst>
        </xdr:cNvPr>
        <xdr:cNvSpPr>
          <a:spLocks noChangeShapeType="1"/>
        </xdr:cNvSpPr>
      </xdr:nvSpPr>
      <xdr:spPr bwMode="auto">
        <a:xfrm>
          <a:off x="8272463" y="7077075"/>
          <a:ext cx="0" cy="357188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</xdr:colOff>
      <xdr:row>41</xdr:row>
      <xdr:rowOff>114300</xdr:rowOff>
    </xdr:from>
    <xdr:to>
      <xdr:col>11</xdr:col>
      <xdr:colOff>357188</xdr:colOff>
      <xdr:row>41</xdr:row>
      <xdr:rowOff>114300</xdr:rowOff>
    </xdr:to>
    <xdr:sp macro="" textlink="">
      <xdr:nvSpPr>
        <xdr:cNvPr id="1378" name="Line 12">
          <a:extLst>
            <a:ext uri="{FF2B5EF4-FFF2-40B4-BE49-F238E27FC236}">
              <a16:creationId xmlns:a16="http://schemas.microsoft.com/office/drawing/2014/main" id="{4ABF6282-49C9-467E-89A3-B2607B0A47B4}"/>
            </a:ext>
          </a:extLst>
        </xdr:cNvPr>
        <xdr:cNvSpPr>
          <a:spLocks noChangeShapeType="1"/>
        </xdr:cNvSpPr>
      </xdr:nvSpPr>
      <xdr:spPr bwMode="auto">
        <a:xfrm flipH="1">
          <a:off x="7924800" y="7434263"/>
          <a:ext cx="347663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42</xdr:row>
      <xdr:rowOff>180975</xdr:rowOff>
    </xdr:from>
    <xdr:to>
      <xdr:col>4</xdr:col>
      <xdr:colOff>366713</xdr:colOff>
      <xdr:row>42</xdr:row>
      <xdr:rowOff>180975</xdr:rowOff>
    </xdr:to>
    <xdr:sp macro="" textlink="">
      <xdr:nvSpPr>
        <xdr:cNvPr id="1379" name="Line 13">
          <a:extLst>
            <a:ext uri="{FF2B5EF4-FFF2-40B4-BE49-F238E27FC236}">
              <a16:creationId xmlns:a16="http://schemas.microsoft.com/office/drawing/2014/main" id="{946DCC91-4984-407C-B8EE-D233D1AA810A}"/>
            </a:ext>
          </a:extLst>
        </xdr:cNvPr>
        <xdr:cNvSpPr>
          <a:spLocks noChangeShapeType="1"/>
        </xdr:cNvSpPr>
      </xdr:nvSpPr>
      <xdr:spPr bwMode="auto">
        <a:xfrm>
          <a:off x="3062288" y="7753350"/>
          <a:ext cx="347662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366713</xdr:colOff>
      <xdr:row>41</xdr:row>
      <xdr:rowOff>9525</xdr:rowOff>
    </xdr:from>
    <xdr:to>
      <xdr:col>4</xdr:col>
      <xdr:colOff>366713</xdr:colOff>
      <xdr:row>42</xdr:row>
      <xdr:rowOff>180975</xdr:rowOff>
    </xdr:to>
    <xdr:sp macro="" textlink="">
      <xdr:nvSpPr>
        <xdr:cNvPr id="1380" name="Line 14">
          <a:extLst>
            <a:ext uri="{FF2B5EF4-FFF2-40B4-BE49-F238E27FC236}">
              <a16:creationId xmlns:a16="http://schemas.microsoft.com/office/drawing/2014/main" id="{9517EC6A-086C-4C0B-A7CD-4930708839D5}"/>
            </a:ext>
          </a:extLst>
        </xdr:cNvPr>
        <xdr:cNvSpPr>
          <a:spLocks noChangeShapeType="1"/>
        </xdr:cNvSpPr>
      </xdr:nvSpPr>
      <xdr:spPr bwMode="auto">
        <a:xfrm flipV="1">
          <a:off x="3409950" y="7329488"/>
          <a:ext cx="0" cy="423862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</xdr:colOff>
      <xdr:row>42</xdr:row>
      <xdr:rowOff>180975</xdr:rowOff>
    </xdr:from>
    <xdr:to>
      <xdr:col>12</xdr:col>
      <xdr:colOff>366713</xdr:colOff>
      <xdr:row>42</xdr:row>
      <xdr:rowOff>180975</xdr:rowOff>
    </xdr:to>
    <xdr:sp macro="" textlink="">
      <xdr:nvSpPr>
        <xdr:cNvPr id="1381" name="Line 15">
          <a:extLst>
            <a:ext uri="{FF2B5EF4-FFF2-40B4-BE49-F238E27FC236}">
              <a16:creationId xmlns:a16="http://schemas.microsoft.com/office/drawing/2014/main" id="{1EABFE16-80E2-413F-B081-553E85153DBE}"/>
            </a:ext>
          </a:extLst>
        </xdr:cNvPr>
        <xdr:cNvSpPr>
          <a:spLocks noChangeShapeType="1"/>
        </xdr:cNvSpPr>
      </xdr:nvSpPr>
      <xdr:spPr bwMode="auto">
        <a:xfrm>
          <a:off x="8629650" y="7753350"/>
          <a:ext cx="347663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366713</xdr:colOff>
      <xdr:row>41</xdr:row>
      <xdr:rowOff>9525</xdr:rowOff>
    </xdr:from>
    <xdr:to>
      <xdr:col>12</xdr:col>
      <xdr:colOff>366713</xdr:colOff>
      <xdr:row>42</xdr:row>
      <xdr:rowOff>180975</xdr:rowOff>
    </xdr:to>
    <xdr:sp macro="" textlink="">
      <xdr:nvSpPr>
        <xdr:cNvPr id="1382" name="Line 16">
          <a:extLst>
            <a:ext uri="{FF2B5EF4-FFF2-40B4-BE49-F238E27FC236}">
              <a16:creationId xmlns:a16="http://schemas.microsoft.com/office/drawing/2014/main" id="{D404ABE0-33A3-432B-81E7-27403206CEA6}"/>
            </a:ext>
          </a:extLst>
        </xdr:cNvPr>
        <xdr:cNvSpPr>
          <a:spLocks noChangeShapeType="1"/>
        </xdr:cNvSpPr>
      </xdr:nvSpPr>
      <xdr:spPr bwMode="auto">
        <a:xfrm flipV="1">
          <a:off x="8977313" y="7329488"/>
          <a:ext cx="0" cy="423862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42</xdr:row>
      <xdr:rowOff>180975</xdr:rowOff>
    </xdr:from>
    <xdr:to>
      <xdr:col>8</xdr:col>
      <xdr:colOff>357188</xdr:colOff>
      <xdr:row>42</xdr:row>
      <xdr:rowOff>180975</xdr:rowOff>
    </xdr:to>
    <xdr:sp macro="" textlink="">
      <xdr:nvSpPr>
        <xdr:cNvPr id="1383" name="Line 17">
          <a:extLst>
            <a:ext uri="{FF2B5EF4-FFF2-40B4-BE49-F238E27FC236}">
              <a16:creationId xmlns:a16="http://schemas.microsoft.com/office/drawing/2014/main" id="{A9700F6E-742E-4B13-B43C-5D01D4F9C89A}"/>
            </a:ext>
          </a:extLst>
        </xdr:cNvPr>
        <xdr:cNvSpPr>
          <a:spLocks noChangeShapeType="1"/>
        </xdr:cNvSpPr>
      </xdr:nvSpPr>
      <xdr:spPr bwMode="auto">
        <a:xfrm>
          <a:off x="5838825" y="7753350"/>
          <a:ext cx="347663" cy="0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357188</xdr:colOff>
      <xdr:row>41</xdr:row>
      <xdr:rowOff>9525</xdr:rowOff>
    </xdr:from>
    <xdr:to>
      <xdr:col>8</xdr:col>
      <xdr:colOff>357188</xdr:colOff>
      <xdr:row>42</xdr:row>
      <xdr:rowOff>180975</xdr:rowOff>
    </xdr:to>
    <xdr:sp macro="" textlink="">
      <xdr:nvSpPr>
        <xdr:cNvPr id="1384" name="Line 18">
          <a:extLst>
            <a:ext uri="{FF2B5EF4-FFF2-40B4-BE49-F238E27FC236}">
              <a16:creationId xmlns:a16="http://schemas.microsoft.com/office/drawing/2014/main" id="{5F19F9FE-0922-4950-BFF8-3180716529CC}"/>
            </a:ext>
          </a:extLst>
        </xdr:cNvPr>
        <xdr:cNvSpPr>
          <a:spLocks noChangeShapeType="1"/>
        </xdr:cNvSpPr>
      </xdr:nvSpPr>
      <xdr:spPr bwMode="auto">
        <a:xfrm flipV="1">
          <a:off x="6186488" y="7329488"/>
          <a:ext cx="0" cy="423862"/>
        </a:xfrm>
        <a:prstGeom prst="line">
          <a:avLst/>
        </a:prstGeom>
        <a:noFill/>
        <a:ln w="1714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23"/>
  <sheetViews>
    <sheetView showGridLines="0" tabSelected="1" topLeftCell="A36" zoomScaleNormal="100" workbookViewId="0">
      <selection activeCell="A52" sqref="A52:N89"/>
    </sheetView>
  </sheetViews>
  <sheetFormatPr defaultColWidth="9.1328125" defaultRowHeight="12.75" x14ac:dyDescent="0.35"/>
  <cols>
    <col min="1" max="1" width="13.3984375" style="9" customWidth="1"/>
    <col min="2" max="7" width="9.73046875" style="32" customWidth="1"/>
    <col min="8" max="8" width="9.796875" style="32" customWidth="1"/>
    <col min="9" max="10" width="9.73046875" style="32" customWidth="1"/>
    <col min="11" max="11" width="9.73046875" style="33" customWidth="1"/>
    <col min="12" max="13" width="9.73046875" style="32" customWidth="1"/>
    <col min="14" max="14" width="20.265625" style="9" customWidth="1"/>
    <col min="15" max="15" width="11.73046875" style="32" customWidth="1"/>
    <col min="16" max="16" width="11.1328125" style="32" customWidth="1"/>
    <col min="17" max="17" width="11.3984375" style="32" customWidth="1"/>
    <col min="18" max="18" width="20" style="9" customWidth="1"/>
    <col min="19" max="20" width="9.1328125" style="9"/>
    <col min="21" max="21" width="12.73046875" style="9" customWidth="1"/>
    <col min="22" max="16384" width="9.1328125" style="9"/>
  </cols>
  <sheetData>
    <row r="1" spans="1:17" ht="22.5" x14ac:dyDescent="0.35">
      <c r="A1" s="136" t="s">
        <v>0</v>
      </c>
      <c r="B1" s="137"/>
      <c r="C1" s="137"/>
      <c r="D1" s="137"/>
      <c r="E1" s="14"/>
      <c r="F1" s="14"/>
      <c r="G1" s="14"/>
      <c r="H1" s="14"/>
      <c r="I1" s="14"/>
      <c r="J1" s="14"/>
      <c r="K1" s="14"/>
      <c r="L1" s="14"/>
      <c r="M1" s="14"/>
      <c r="O1" s="14"/>
      <c r="P1" s="14"/>
      <c r="Q1" s="14"/>
    </row>
    <row r="2" spans="1:17" ht="20.65" x14ac:dyDescent="0.6">
      <c r="A2" s="15" t="s">
        <v>88</v>
      </c>
      <c r="B2" s="14"/>
      <c r="C2" s="14"/>
      <c r="D2" s="14"/>
      <c r="E2" s="14"/>
      <c r="F2" s="14"/>
      <c r="G2" s="14"/>
      <c r="H2" s="14"/>
      <c r="I2" s="14"/>
      <c r="J2" s="14"/>
      <c r="K2" s="14" t="s">
        <v>97</v>
      </c>
      <c r="L2" s="14" t="s">
        <v>98</v>
      </c>
      <c r="M2" s="14" t="s">
        <v>99</v>
      </c>
      <c r="N2" s="9" t="s">
        <v>100</v>
      </c>
    </row>
    <row r="3" spans="1:17" ht="22.15" x14ac:dyDescent="0.55000000000000004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7" ht="17.25" customHeight="1" x14ac:dyDescent="0.55000000000000004">
      <c r="A4" s="16"/>
      <c r="B4" s="14"/>
      <c r="C4" s="14"/>
      <c r="D4" s="17" t="s">
        <v>1</v>
      </c>
      <c r="E4" s="18"/>
      <c r="F4" s="5" t="s">
        <v>92</v>
      </c>
      <c r="G4" s="19"/>
      <c r="H4" s="20"/>
      <c r="I4" s="21" t="s">
        <v>2</v>
      </c>
      <c r="J4" s="18"/>
      <c r="K4" s="5" t="s">
        <v>91</v>
      </c>
      <c r="L4" s="22"/>
      <c r="M4" s="18"/>
    </row>
    <row r="5" spans="1:17" x14ac:dyDescent="0.35">
      <c r="A5" s="24" t="s">
        <v>4</v>
      </c>
      <c r="B5" s="4">
        <v>3</v>
      </c>
      <c r="C5" s="9"/>
      <c r="D5" s="25" t="s">
        <v>5</v>
      </c>
      <c r="E5" s="20"/>
      <c r="F5" s="6" t="s">
        <v>93</v>
      </c>
      <c r="G5" s="26"/>
      <c r="H5" s="27"/>
      <c r="I5" s="28" t="s">
        <v>6</v>
      </c>
      <c r="J5" s="27"/>
      <c r="K5" s="7">
        <v>36671</v>
      </c>
      <c r="L5" s="26"/>
      <c r="M5" s="27"/>
    </row>
    <row r="6" spans="1:17" x14ac:dyDescent="0.35">
      <c r="A6" s="24" t="s">
        <v>7</v>
      </c>
      <c r="B6" s="4">
        <v>3</v>
      </c>
      <c r="C6" s="9"/>
      <c r="D6" s="25" t="s">
        <v>8</v>
      </c>
      <c r="E6" s="20"/>
      <c r="F6" s="29" t="s">
        <v>9</v>
      </c>
      <c r="G6" s="26"/>
      <c r="H6" s="27"/>
      <c r="I6" s="28" t="s">
        <v>10</v>
      </c>
      <c r="J6" s="27"/>
      <c r="K6" s="6" t="s">
        <v>89</v>
      </c>
      <c r="L6" s="26"/>
      <c r="M6" s="27"/>
    </row>
    <row r="7" spans="1:17" x14ac:dyDescent="0.35">
      <c r="A7" s="24" t="s">
        <v>12</v>
      </c>
      <c r="B7" s="4">
        <v>29</v>
      </c>
      <c r="C7" s="9"/>
      <c r="D7" s="4">
        <v>0</v>
      </c>
      <c r="E7" s="9"/>
      <c r="F7" s="4">
        <v>0.4</v>
      </c>
      <c r="G7" s="9"/>
      <c r="H7" s="9"/>
      <c r="I7" s="31" t="s">
        <v>13</v>
      </c>
      <c r="J7" s="27"/>
      <c r="K7" s="7">
        <v>36671</v>
      </c>
      <c r="L7" s="26"/>
      <c r="M7" s="27"/>
    </row>
    <row r="8" spans="1:17" ht="12.75" customHeight="1" x14ac:dyDescent="0.35"/>
    <row r="9" spans="1:17" ht="20.25" customHeight="1" x14ac:dyDescent="0.4">
      <c r="A9" s="34" t="s">
        <v>14</v>
      </c>
      <c r="B9" s="35" t="s">
        <v>15</v>
      </c>
      <c r="C9" s="97" t="s">
        <v>94</v>
      </c>
      <c r="D9" s="35"/>
      <c r="E9" s="36"/>
      <c r="F9" s="35" t="s">
        <v>16</v>
      </c>
      <c r="G9" s="97" t="s">
        <v>95</v>
      </c>
      <c r="H9" s="35"/>
      <c r="I9" s="36"/>
      <c r="J9" s="35" t="s">
        <v>17</v>
      </c>
      <c r="K9" s="97" t="s">
        <v>96</v>
      </c>
      <c r="L9" s="35"/>
      <c r="M9" s="37"/>
    </row>
    <row r="10" spans="1:17" x14ac:dyDescent="0.35">
      <c r="A10" s="38" t="s">
        <v>18</v>
      </c>
      <c r="B10" s="39" t="s">
        <v>19</v>
      </c>
      <c r="C10" s="39" t="s">
        <v>20</v>
      </c>
      <c r="D10" s="39" t="s">
        <v>21</v>
      </c>
      <c r="E10" s="40" t="s">
        <v>22</v>
      </c>
      <c r="F10" s="39" t="s">
        <v>19</v>
      </c>
      <c r="G10" s="39" t="s">
        <v>20</v>
      </c>
      <c r="H10" s="39" t="s">
        <v>21</v>
      </c>
      <c r="I10" s="40" t="s">
        <v>22</v>
      </c>
      <c r="J10" s="39" t="s">
        <v>19</v>
      </c>
      <c r="K10" s="39" t="s">
        <v>20</v>
      </c>
      <c r="L10" s="39" t="s">
        <v>21</v>
      </c>
      <c r="M10" s="39" t="s">
        <v>22</v>
      </c>
    </row>
    <row r="11" spans="1:17" x14ac:dyDescent="0.35">
      <c r="A11" s="38">
        <v>1</v>
      </c>
      <c r="B11" s="98">
        <v>0.09</v>
      </c>
      <c r="C11" s="98">
        <v>0.1</v>
      </c>
      <c r="D11" s="98">
        <v>0.27</v>
      </c>
      <c r="E11" s="108">
        <f>ABS(MAX(B11:D11)-MIN(B11:D11))</f>
        <v>0.18000000000000002</v>
      </c>
      <c r="F11" s="98">
        <v>0.1</v>
      </c>
      <c r="G11" s="98">
        <v>0.1</v>
      </c>
      <c r="H11" s="98">
        <v>0.09</v>
      </c>
      <c r="I11" s="108">
        <f>ABS(MAX(F11:H11)-MIN(F11:H11))</f>
        <v>1.0000000000000009E-2</v>
      </c>
      <c r="J11" s="98">
        <v>0.27</v>
      </c>
      <c r="K11" s="98">
        <v>0.1</v>
      </c>
      <c r="L11" s="98">
        <v>0.08</v>
      </c>
      <c r="M11" s="100">
        <f>ABS(MAX(J11:L11)-MIN(J11:L11))</f>
        <v>0.19</v>
      </c>
    </row>
    <row r="12" spans="1:17" x14ac:dyDescent="0.35">
      <c r="A12" s="38">
        <v>2</v>
      </c>
      <c r="B12" s="98">
        <v>0.08</v>
      </c>
      <c r="C12" s="98">
        <v>0.09</v>
      </c>
      <c r="D12" s="98">
        <v>0.1</v>
      </c>
      <c r="E12" s="108">
        <f>ABS(MAX(B12:D12)-MIN(B12:D12))</f>
        <v>2.0000000000000004E-2</v>
      </c>
      <c r="F12" s="98">
        <v>0.09</v>
      </c>
      <c r="G12" s="98">
        <v>7.0000000000000007E-2</v>
      </c>
      <c r="H12" s="98">
        <v>0.08</v>
      </c>
      <c r="I12" s="108">
        <f t="shared" ref="I12:I17" si="0">ABS(MAX(F12:H12)-MIN(F12:H12))</f>
        <v>1.999999999999999E-2</v>
      </c>
      <c r="J12" s="98">
        <v>0.08</v>
      </c>
      <c r="K12" s="98">
        <v>7.0000000000000007E-2</v>
      </c>
      <c r="L12" s="98">
        <v>0.08</v>
      </c>
      <c r="M12" s="100">
        <f t="shared" ref="M12:M20" si="1">ABS(MAX(J12:L12)-MIN(J12:L12))</f>
        <v>9.999999999999995E-3</v>
      </c>
    </row>
    <row r="13" spans="1:17" x14ac:dyDescent="0.35">
      <c r="A13" s="38">
        <v>3</v>
      </c>
      <c r="B13" s="98">
        <v>0.09</v>
      </c>
      <c r="C13" s="98">
        <v>0.09</v>
      </c>
      <c r="D13" s="98">
        <v>0.09</v>
      </c>
      <c r="E13" s="108">
        <f>ABS(MAX(B13:D13)-MIN(B13:D13))</f>
        <v>0</v>
      </c>
      <c r="F13" s="98">
        <v>0.09</v>
      </c>
      <c r="G13" s="98">
        <v>0.1</v>
      </c>
      <c r="H13" s="98">
        <v>0.1</v>
      </c>
      <c r="I13" s="108">
        <f t="shared" si="0"/>
        <v>1.0000000000000009E-2</v>
      </c>
      <c r="J13" s="98">
        <v>0.1</v>
      </c>
      <c r="K13" s="98">
        <v>0.09</v>
      </c>
      <c r="L13" s="98">
        <v>0.1</v>
      </c>
      <c r="M13" s="100">
        <f t="shared" si="1"/>
        <v>1.0000000000000009E-2</v>
      </c>
    </row>
    <row r="14" spans="1:17" x14ac:dyDescent="0.35">
      <c r="A14" s="38">
        <v>4</v>
      </c>
      <c r="B14" s="98">
        <v>0.17</v>
      </c>
      <c r="C14" s="98">
        <v>0.17</v>
      </c>
      <c r="D14" s="98">
        <v>0.09</v>
      </c>
      <c r="E14" s="108">
        <f>ABS(MAX(B14:D14)-MIN(B14:D14))</f>
        <v>8.0000000000000016E-2</v>
      </c>
      <c r="F14" s="98">
        <v>0.16</v>
      </c>
      <c r="G14" s="98">
        <v>1.1499999999999999</v>
      </c>
      <c r="H14" s="98">
        <v>0.19</v>
      </c>
      <c r="I14" s="108">
        <f t="shared" si="0"/>
        <v>0.98999999999999988</v>
      </c>
      <c r="J14" s="98">
        <v>0.2</v>
      </c>
      <c r="K14" s="98">
        <v>0.19</v>
      </c>
      <c r="L14" s="98">
        <v>0.19</v>
      </c>
      <c r="M14" s="100">
        <f t="shared" si="1"/>
        <v>1.0000000000000009E-2</v>
      </c>
    </row>
    <row r="15" spans="1:17" x14ac:dyDescent="0.35">
      <c r="A15" s="38">
        <v>5</v>
      </c>
      <c r="B15" s="98">
        <v>0.15</v>
      </c>
      <c r="C15" s="98">
        <v>0.14000000000000001</v>
      </c>
      <c r="D15" s="98">
        <v>0.17</v>
      </c>
      <c r="E15" s="108">
        <f t="shared" ref="E15:E20" si="2">ABS(MAX(B15:D15)-MIN(B15:D15))</f>
        <v>0.03</v>
      </c>
      <c r="F15" s="98">
        <v>0.16</v>
      </c>
      <c r="G15" s="98">
        <v>0.14000000000000001</v>
      </c>
      <c r="H15" s="98">
        <v>0.19</v>
      </c>
      <c r="I15" s="108">
        <f t="shared" si="0"/>
        <v>4.9999999999999989E-2</v>
      </c>
      <c r="J15" s="98">
        <v>0.16</v>
      </c>
      <c r="K15" s="98">
        <v>0.13</v>
      </c>
      <c r="L15" s="98">
        <v>0.16</v>
      </c>
      <c r="M15" s="100">
        <f t="shared" si="1"/>
        <v>0.03</v>
      </c>
    </row>
    <row r="16" spans="1:17" x14ac:dyDescent="0.35">
      <c r="A16" s="38">
        <v>6</v>
      </c>
      <c r="B16" s="98">
        <v>0.1</v>
      </c>
      <c r="C16" s="98">
        <v>0.1</v>
      </c>
      <c r="D16" s="98">
        <v>0.15</v>
      </c>
      <c r="E16" s="108">
        <f t="shared" si="2"/>
        <v>4.9999999999999989E-2</v>
      </c>
      <c r="F16" s="98">
        <v>0.09</v>
      </c>
      <c r="G16" s="98">
        <v>0.1</v>
      </c>
      <c r="H16" s="98">
        <v>0.09</v>
      </c>
      <c r="I16" s="108">
        <f t="shared" si="0"/>
        <v>1.0000000000000009E-2</v>
      </c>
      <c r="J16" s="98">
        <v>0.1</v>
      </c>
      <c r="K16" s="98">
        <v>0.11</v>
      </c>
      <c r="L16" s="98">
        <v>0.12</v>
      </c>
      <c r="M16" s="100">
        <f t="shared" si="1"/>
        <v>1.999999999999999E-2</v>
      </c>
    </row>
    <row r="17" spans="1:13" x14ac:dyDescent="0.35">
      <c r="A17" s="38">
        <v>7</v>
      </c>
      <c r="B17" s="98">
        <v>0.1</v>
      </c>
      <c r="C17" s="98">
        <v>0.1</v>
      </c>
      <c r="D17" s="98">
        <v>0.09</v>
      </c>
      <c r="E17" s="108">
        <f t="shared" si="2"/>
        <v>1.0000000000000009E-2</v>
      </c>
      <c r="F17" s="98">
        <v>0.13</v>
      </c>
      <c r="G17" s="98">
        <v>0.11</v>
      </c>
      <c r="H17" s="98">
        <v>0.12</v>
      </c>
      <c r="I17" s="108">
        <f t="shared" si="0"/>
        <v>2.0000000000000004E-2</v>
      </c>
      <c r="J17" s="98">
        <v>0.11</v>
      </c>
      <c r="K17" s="98">
        <v>0.1</v>
      </c>
      <c r="L17" s="98">
        <v>0.11</v>
      </c>
      <c r="M17" s="100">
        <f t="shared" si="1"/>
        <v>9.999999999999995E-3</v>
      </c>
    </row>
    <row r="18" spans="1:13" x14ac:dyDescent="0.35">
      <c r="A18" s="38">
        <v>8</v>
      </c>
      <c r="B18" s="98">
        <v>0.1</v>
      </c>
      <c r="C18" s="98">
        <v>0.11</v>
      </c>
      <c r="D18" s="98">
        <v>0.11</v>
      </c>
      <c r="E18" s="108">
        <f t="shared" si="2"/>
        <v>9.999999999999995E-3</v>
      </c>
      <c r="F18" s="98">
        <v>0.11</v>
      </c>
      <c r="G18" s="98">
        <v>0.12</v>
      </c>
      <c r="H18" s="98">
        <v>0.15</v>
      </c>
      <c r="I18" s="108">
        <f t="shared" ref="I18:I30" si="3">ABS(MAX(F18:H18)-MIN(F18:H18))</f>
        <v>3.9999999999999994E-2</v>
      </c>
      <c r="J18" s="98">
        <v>0.13</v>
      </c>
      <c r="K18" s="98">
        <v>0.12</v>
      </c>
      <c r="L18" s="98">
        <v>0.11</v>
      </c>
      <c r="M18" s="100">
        <f t="shared" si="1"/>
        <v>2.0000000000000004E-2</v>
      </c>
    </row>
    <row r="19" spans="1:13" x14ac:dyDescent="0.35">
      <c r="A19" s="38">
        <v>9</v>
      </c>
      <c r="B19" s="98">
        <v>0.15</v>
      </c>
      <c r="C19" s="98">
        <v>0.16</v>
      </c>
      <c r="D19" s="98">
        <v>0.13</v>
      </c>
      <c r="E19" s="108">
        <f t="shared" si="2"/>
        <v>0.03</v>
      </c>
      <c r="F19" s="98">
        <v>0.11</v>
      </c>
      <c r="G19" s="98">
        <v>0.09</v>
      </c>
      <c r="H19" s="98">
        <v>0.09</v>
      </c>
      <c r="I19" s="108">
        <f t="shared" si="3"/>
        <v>2.0000000000000004E-2</v>
      </c>
      <c r="J19" s="98">
        <v>0.08</v>
      </c>
      <c r="K19" s="98">
        <v>0.08</v>
      </c>
      <c r="L19" s="98">
        <v>0.12</v>
      </c>
      <c r="M19" s="100">
        <f t="shared" si="1"/>
        <v>3.9999999999999994E-2</v>
      </c>
    </row>
    <row r="20" spans="1:13" x14ac:dyDescent="0.35">
      <c r="A20" s="38">
        <v>10</v>
      </c>
      <c r="B20" s="98">
        <v>0.06</v>
      </c>
      <c r="C20" s="98">
        <v>0.05</v>
      </c>
      <c r="D20" s="98">
        <v>0.09</v>
      </c>
      <c r="E20" s="108">
        <f t="shared" si="2"/>
        <v>3.9999999999999994E-2</v>
      </c>
      <c r="F20" s="98">
        <v>0.09</v>
      </c>
      <c r="G20" s="98">
        <v>0.09</v>
      </c>
      <c r="H20" s="98">
        <v>0.06</v>
      </c>
      <c r="I20" s="108">
        <f t="shared" si="3"/>
        <v>0.03</v>
      </c>
      <c r="J20" s="98">
        <v>0.09</v>
      </c>
      <c r="K20" s="98">
        <v>0.08</v>
      </c>
      <c r="L20" s="98">
        <v>0.08</v>
      </c>
      <c r="M20" s="100">
        <f t="shared" si="1"/>
        <v>9.999999999999995E-3</v>
      </c>
    </row>
    <row r="21" spans="1:13" x14ac:dyDescent="0.35">
      <c r="A21" s="38">
        <v>11</v>
      </c>
      <c r="B21" s="98">
        <v>0.36</v>
      </c>
      <c r="C21" s="98">
        <v>0.35</v>
      </c>
      <c r="D21" s="98">
        <v>0.11</v>
      </c>
      <c r="E21" s="108">
        <f t="shared" ref="E21:E39" si="4">ABS(MAX(B21:D21)-MIN(B21:D21))</f>
        <v>0.25</v>
      </c>
      <c r="F21" s="98">
        <v>0.35</v>
      </c>
      <c r="G21" s="98">
        <v>0.35</v>
      </c>
      <c r="H21" s="98">
        <v>0.34</v>
      </c>
      <c r="I21" s="108">
        <f t="shared" si="3"/>
        <v>9.9999999999999534E-3</v>
      </c>
      <c r="J21" s="98">
        <v>0.35</v>
      </c>
      <c r="K21" s="98">
        <v>0.36</v>
      </c>
      <c r="L21" s="98">
        <v>0.36</v>
      </c>
      <c r="M21" s="100">
        <f>ABS(MAX(J21:L21)-MIN(J21:L21))</f>
        <v>1.0000000000000009E-2</v>
      </c>
    </row>
    <row r="22" spans="1:13" x14ac:dyDescent="0.35">
      <c r="A22" s="38">
        <v>12</v>
      </c>
      <c r="B22" s="98">
        <v>0.16</v>
      </c>
      <c r="C22" s="98">
        <v>0.32</v>
      </c>
      <c r="D22" s="98">
        <v>0.35</v>
      </c>
      <c r="E22" s="108">
        <f t="shared" si="4"/>
        <v>0.18999999999999997</v>
      </c>
      <c r="F22" s="98">
        <v>0.35</v>
      </c>
      <c r="G22" s="98">
        <v>0.24</v>
      </c>
      <c r="H22" s="98">
        <v>0.18</v>
      </c>
      <c r="I22" s="108">
        <f t="shared" si="3"/>
        <v>0.16999999999999998</v>
      </c>
      <c r="J22" s="98">
        <v>0.65</v>
      </c>
      <c r="K22" s="98">
        <v>0.18</v>
      </c>
      <c r="L22" s="98">
        <v>0.21</v>
      </c>
      <c r="M22" s="100">
        <f t="shared" ref="M22:M39" si="5">ABS(MAX(J22:L22)-MIN(J22:L22))</f>
        <v>0.47000000000000003</v>
      </c>
    </row>
    <row r="23" spans="1:13" x14ac:dyDescent="0.35">
      <c r="A23" s="38">
        <v>13</v>
      </c>
      <c r="B23" s="98">
        <v>0.12</v>
      </c>
      <c r="C23" s="98">
        <v>0.13</v>
      </c>
      <c r="D23" s="98">
        <v>0.23</v>
      </c>
      <c r="E23" s="108">
        <f t="shared" si="4"/>
        <v>0.11000000000000001</v>
      </c>
      <c r="F23" s="98">
        <v>0.13</v>
      </c>
      <c r="G23" s="98">
        <v>0.13</v>
      </c>
      <c r="H23" s="98">
        <v>0.11</v>
      </c>
      <c r="I23" s="108">
        <f t="shared" si="3"/>
        <v>2.0000000000000004E-2</v>
      </c>
      <c r="J23" s="98">
        <v>0.12</v>
      </c>
      <c r="K23" s="98">
        <v>0.12</v>
      </c>
      <c r="L23" s="98">
        <v>0.12</v>
      </c>
      <c r="M23" s="100">
        <f t="shared" si="5"/>
        <v>0</v>
      </c>
    </row>
    <row r="24" spans="1:13" x14ac:dyDescent="0.35">
      <c r="A24" s="38">
        <v>14</v>
      </c>
      <c r="B24" s="98">
        <v>0.2</v>
      </c>
      <c r="C24" s="98">
        <v>0.19</v>
      </c>
      <c r="D24" s="98">
        <v>0.13</v>
      </c>
      <c r="E24" s="108">
        <f t="shared" si="4"/>
        <v>7.0000000000000007E-2</v>
      </c>
      <c r="F24" s="98">
        <v>0.22</v>
      </c>
      <c r="G24" s="98">
        <v>0.2</v>
      </c>
      <c r="H24" s="98">
        <v>0.19</v>
      </c>
      <c r="I24" s="108">
        <f t="shared" si="3"/>
        <v>0.03</v>
      </c>
      <c r="J24" s="98">
        <v>0.2</v>
      </c>
      <c r="K24" s="98">
        <v>0.22</v>
      </c>
      <c r="L24" s="98">
        <v>0.19</v>
      </c>
      <c r="M24" s="100">
        <f t="shared" si="5"/>
        <v>0.03</v>
      </c>
    </row>
    <row r="25" spans="1:13" x14ac:dyDescent="0.35">
      <c r="A25" s="38">
        <v>15</v>
      </c>
      <c r="B25" s="98">
        <v>0.19</v>
      </c>
      <c r="C25" s="98">
        <v>0.18</v>
      </c>
      <c r="D25" s="98">
        <v>0.19</v>
      </c>
      <c r="E25" s="108">
        <f t="shared" si="4"/>
        <v>1.0000000000000009E-2</v>
      </c>
      <c r="F25" s="98">
        <v>0.18</v>
      </c>
      <c r="G25" s="98">
        <v>0.17</v>
      </c>
      <c r="H25" s="98">
        <v>0.15</v>
      </c>
      <c r="I25" s="108">
        <f t="shared" si="3"/>
        <v>0.03</v>
      </c>
      <c r="J25" s="98">
        <v>0.15</v>
      </c>
      <c r="K25" s="98">
        <v>0.14000000000000001</v>
      </c>
      <c r="L25" s="98">
        <v>0.22</v>
      </c>
      <c r="M25" s="100">
        <f t="shared" si="5"/>
        <v>7.9999999999999988E-2</v>
      </c>
    </row>
    <row r="26" spans="1:13" x14ac:dyDescent="0.35">
      <c r="A26" s="38">
        <v>16</v>
      </c>
      <c r="B26" s="98">
        <v>0.2</v>
      </c>
      <c r="C26" s="98">
        <v>0.22</v>
      </c>
      <c r="D26" s="98">
        <v>0.23</v>
      </c>
      <c r="E26" s="108">
        <f t="shared" si="4"/>
        <v>0.03</v>
      </c>
      <c r="F26" s="98">
        <v>0.2</v>
      </c>
      <c r="G26" s="98">
        <v>0.22</v>
      </c>
      <c r="H26" s="98">
        <v>0.21</v>
      </c>
      <c r="I26" s="108">
        <f t="shared" si="3"/>
        <v>1.999999999999999E-2</v>
      </c>
      <c r="J26" s="98">
        <v>0.2</v>
      </c>
      <c r="K26" s="98">
        <v>0.21</v>
      </c>
      <c r="L26" s="98">
        <v>0.22</v>
      </c>
      <c r="M26" s="100">
        <f t="shared" si="5"/>
        <v>1.999999999999999E-2</v>
      </c>
    </row>
    <row r="27" spans="1:13" x14ac:dyDescent="0.35">
      <c r="A27" s="38">
        <v>17</v>
      </c>
      <c r="B27" s="98">
        <v>0.16</v>
      </c>
      <c r="C27" s="98">
        <v>0.16</v>
      </c>
      <c r="D27" s="98">
        <v>0.21</v>
      </c>
      <c r="E27" s="108">
        <f t="shared" si="4"/>
        <v>4.9999999999999989E-2</v>
      </c>
      <c r="F27" s="98">
        <v>0.15</v>
      </c>
      <c r="G27" s="98">
        <v>0.14000000000000001</v>
      </c>
      <c r="H27" s="98">
        <v>0.14000000000000001</v>
      </c>
      <c r="I27" s="108">
        <f t="shared" si="3"/>
        <v>9.9999999999999811E-3</v>
      </c>
      <c r="J27" s="98">
        <v>0.13</v>
      </c>
      <c r="K27" s="98">
        <v>0.13</v>
      </c>
      <c r="L27" s="98">
        <v>0.15</v>
      </c>
      <c r="M27" s="100">
        <f t="shared" si="5"/>
        <v>1.999999999999999E-2</v>
      </c>
    </row>
    <row r="28" spans="1:13" x14ac:dyDescent="0.35">
      <c r="A28" s="38">
        <v>18</v>
      </c>
      <c r="B28" s="98">
        <v>0.2</v>
      </c>
      <c r="C28" s="98">
        <v>0.19</v>
      </c>
      <c r="D28" s="98">
        <v>0.13</v>
      </c>
      <c r="E28" s="108">
        <f t="shared" si="4"/>
        <v>7.0000000000000007E-2</v>
      </c>
      <c r="F28" s="98">
        <v>0.21</v>
      </c>
      <c r="G28" s="98">
        <v>0.19</v>
      </c>
      <c r="H28" s="98">
        <v>0.2</v>
      </c>
      <c r="I28" s="108">
        <f t="shared" si="3"/>
        <v>1.999999999999999E-2</v>
      </c>
      <c r="J28" s="98">
        <v>0.68</v>
      </c>
      <c r="K28" s="98">
        <v>0.19</v>
      </c>
      <c r="L28" s="98">
        <v>0.2</v>
      </c>
      <c r="M28" s="100">
        <f t="shared" si="5"/>
        <v>0.49000000000000005</v>
      </c>
    </row>
    <row r="29" spans="1:13" x14ac:dyDescent="0.35">
      <c r="A29" s="38">
        <v>19</v>
      </c>
      <c r="B29" s="98">
        <v>0.23</v>
      </c>
      <c r="C29" s="98">
        <v>0.21</v>
      </c>
      <c r="D29" s="98">
        <v>0.19</v>
      </c>
      <c r="E29" s="108">
        <f t="shared" si="4"/>
        <v>4.0000000000000008E-2</v>
      </c>
      <c r="F29" s="98">
        <v>0.22</v>
      </c>
      <c r="G29" s="98">
        <v>0.2</v>
      </c>
      <c r="H29" s="98">
        <v>0.88</v>
      </c>
      <c r="I29" s="108">
        <f t="shared" si="3"/>
        <v>0.67999999999999994</v>
      </c>
      <c r="J29" s="98">
        <v>0.22</v>
      </c>
      <c r="K29" s="98">
        <v>0.22</v>
      </c>
      <c r="L29" s="98">
        <v>0.2</v>
      </c>
      <c r="M29" s="100">
        <f t="shared" si="5"/>
        <v>1.999999999999999E-2</v>
      </c>
    </row>
    <row r="30" spans="1:13" x14ac:dyDescent="0.35">
      <c r="A30" s="38">
        <v>20</v>
      </c>
      <c r="B30" s="98">
        <v>7.0000000000000007E-2</v>
      </c>
      <c r="C30" s="98">
        <v>0.09</v>
      </c>
      <c r="D30" s="98">
        <v>0.21</v>
      </c>
      <c r="E30" s="108">
        <f t="shared" si="4"/>
        <v>0.13999999999999999</v>
      </c>
      <c r="F30" s="98">
        <v>0.08</v>
      </c>
      <c r="G30" s="98">
        <v>0.09</v>
      </c>
      <c r="H30" s="98">
        <v>0.7</v>
      </c>
      <c r="I30" s="108">
        <f t="shared" si="3"/>
        <v>0.62</v>
      </c>
      <c r="J30" s="98">
        <v>7.0000000000000007E-2</v>
      </c>
      <c r="K30" s="98">
        <v>0.11</v>
      </c>
      <c r="L30" s="98">
        <v>0.09</v>
      </c>
      <c r="M30" s="100">
        <f>ABS(MAX(J30:L30)-MIN(J30:L30))</f>
        <v>3.9999999999999994E-2</v>
      </c>
    </row>
    <row r="31" spans="1:13" x14ac:dyDescent="0.35">
      <c r="A31" s="38">
        <v>21</v>
      </c>
      <c r="B31" s="98">
        <v>0.12</v>
      </c>
      <c r="C31" s="98">
        <v>0.14000000000000001</v>
      </c>
      <c r="D31" s="98">
        <v>0.08</v>
      </c>
      <c r="E31" s="108">
        <f t="shared" si="4"/>
        <v>6.0000000000000012E-2</v>
      </c>
      <c r="F31" s="98">
        <v>0.11</v>
      </c>
      <c r="G31" s="98">
        <v>0.15</v>
      </c>
      <c r="H31" s="98">
        <v>0.12</v>
      </c>
      <c r="I31" s="108">
        <f t="shared" ref="I31:I36" si="6">ABS(MAX(F31:H31)-MIN(F31:H31))</f>
        <v>3.9999999999999994E-2</v>
      </c>
      <c r="J31" s="98">
        <v>0.13</v>
      </c>
      <c r="K31" s="98">
        <v>0.13</v>
      </c>
      <c r="L31" s="98">
        <v>0.15</v>
      </c>
      <c r="M31" s="100">
        <f t="shared" ref="M31:M38" si="7">ABS(MAX(J31:L31)-MIN(J31:L31))</f>
        <v>1.999999999999999E-2</v>
      </c>
    </row>
    <row r="32" spans="1:13" x14ac:dyDescent="0.35">
      <c r="A32" s="38">
        <v>22</v>
      </c>
      <c r="B32" s="98">
        <v>0.14000000000000001</v>
      </c>
      <c r="C32" s="98">
        <v>0.14000000000000001</v>
      </c>
      <c r="D32" s="98">
        <v>0.13</v>
      </c>
      <c r="E32" s="108">
        <f t="shared" si="4"/>
        <v>1.0000000000000009E-2</v>
      </c>
      <c r="F32" s="98">
        <v>0.13</v>
      </c>
      <c r="G32" s="98">
        <v>0.14000000000000001</v>
      </c>
      <c r="H32" s="98">
        <v>0.14000000000000001</v>
      </c>
      <c r="I32" s="108">
        <f t="shared" si="6"/>
        <v>1.0000000000000009E-2</v>
      </c>
      <c r="J32" s="98">
        <v>0.13</v>
      </c>
      <c r="K32" s="98">
        <v>0.14000000000000001</v>
      </c>
      <c r="L32" s="98">
        <v>0.11</v>
      </c>
      <c r="M32" s="100">
        <f t="shared" si="7"/>
        <v>3.0000000000000013E-2</v>
      </c>
    </row>
    <row r="33" spans="1:13" x14ac:dyDescent="0.35">
      <c r="A33" s="38">
        <v>23</v>
      </c>
      <c r="B33" s="98">
        <v>0.21</v>
      </c>
      <c r="C33" s="98">
        <v>0.24</v>
      </c>
      <c r="D33" s="98">
        <v>0.13</v>
      </c>
      <c r="E33" s="108">
        <f t="shared" si="4"/>
        <v>0.10999999999999999</v>
      </c>
      <c r="F33" s="98">
        <v>0.23</v>
      </c>
      <c r="G33" s="98">
        <v>0.2</v>
      </c>
      <c r="H33" s="98">
        <v>0.18</v>
      </c>
      <c r="I33" s="108">
        <f t="shared" si="6"/>
        <v>5.0000000000000017E-2</v>
      </c>
      <c r="J33" s="98">
        <v>0.15</v>
      </c>
      <c r="K33" s="98">
        <v>0.19</v>
      </c>
      <c r="L33" s="98">
        <v>0.15</v>
      </c>
      <c r="M33" s="100">
        <f t="shared" si="7"/>
        <v>4.0000000000000008E-2</v>
      </c>
    </row>
    <row r="34" spans="1:13" x14ac:dyDescent="0.35">
      <c r="A34" s="38">
        <v>24</v>
      </c>
      <c r="B34" s="98">
        <v>0.38</v>
      </c>
      <c r="C34" s="98">
        <v>0.39</v>
      </c>
      <c r="D34" s="98">
        <v>0.24</v>
      </c>
      <c r="E34" s="108">
        <f t="shared" si="4"/>
        <v>0.15000000000000002</v>
      </c>
      <c r="F34" s="98">
        <v>0.37</v>
      </c>
      <c r="G34" s="98">
        <v>0.39</v>
      </c>
      <c r="H34" s="98">
        <v>0.38</v>
      </c>
      <c r="I34" s="108">
        <f t="shared" si="6"/>
        <v>2.0000000000000018E-2</v>
      </c>
      <c r="J34" s="98">
        <v>0.39</v>
      </c>
      <c r="K34" s="98">
        <v>0.38</v>
      </c>
      <c r="L34" s="98">
        <v>0.39</v>
      </c>
      <c r="M34" s="100">
        <f t="shared" si="7"/>
        <v>1.0000000000000009E-2</v>
      </c>
    </row>
    <row r="35" spans="1:13" x14ac:dyDescent="0.35">
      <c r="A35" s="38">
        <v>25</v>
      </c>
      <c r="B35" s="98">
        <v>0.12</v>
      </c>
      <c r="C35" s="98">
        <v>0.13</v>
      </c>
      <c r="D35" s="98">
        <v>0.37</v>
      </c>
      <c r="E35" s="108">
        <f t="shared" si="4"/>
        <v>0.25</v>
      </c>
      <c r="F35" s="98">
        <v>0.12</v>
      </c>
      <c r="G35" s="98">
        <v>0.13</v>
      </c>
      <c r="H35" s="98">
        <v>0.11</v>
      </c>
      <c r="I35" s="108">
        <f t="shared" si="6"/>
        <v>2.0000000000000004E-2</v>
      </c>
      <c r="J35" s="98">
        <v>0.13</v>
      </c>
      <c r="K35" s="98">
        <v>0.12</v>
      </c>
      <c r="L35" s="98">
        <v>0.11</v>
      </c>
      <c r="M35" s="100">
        <f t="shared" si="7"/>
        <v>2.0000000000000004E-2</v>
      </c>
    </row>
    <row r="36" spans="1:13" x14ac:dyDescent="0.35">
      <c r="A36" s="38">
        <v>26</v>
      </c>
      <c r="B36" s="98">
        <v>0.1</v>
      </c>
      <c r="C36" s="98">
        <v>0.1</v>
      </c>
      <c r="D36" s="98">
        <v>0.13</v>
      </c>
      <c r="E36" s="108">
        <f t="shared" si="4"/>
        <v>0.03</v>
      </c>
      <c r="F36" s="98">
        <v>0.19</v>
      </c>
      <c r="G36" s="98">
        <v>0.1</v>
      </c>
      <c r="H36" s="98">
        <v>0.21</v>
      </c>
      <c r="I36" s="108">
        <f t="shared" si="6"/>
        <v>0.10999999999999999</v>
      </c>
      <c r="J36" s="98">
        <v>0.09</v>
      </c>
      <c r="K36" s="98">
        <v>0.11</v>
      </c>
      <c r="L36" s="98">
        <v>0.1</v>
      </c>
      <c r="M36" s="100">
        <f t="shared" si="7"/>
        <v>2.0000000000000004E-2</v>
      </c>
    </row>
    <row r="37" spans="1:13" x14ac:dyDescent="0.35">
      <c r="A37" s="38">
        <v>27</v>
      </c>
      <c r="B37" s="98">
        <v>0.28000000000000003</v>
      </c>
      <c r="C37" s="98">
        <v>0.28999999999999998</v>
      </c>
      <c r="D37" s="98">
        <v>0.1</v>
      </c>
      <c r="E37" s="108">
        <f t="shared" si="4"/>
        <v>0.18999999999999997</v>
      </c>
      <c r="F37" s="98">
        <v>0.3</v>
      </c>
      <c r="G37" s="98">
        <v>0.28000000000000003</v>
      </c>
      <c r="H37" s="98">
        <v>0.27</v>
      </c>
      <c r="I37" s="108">
        <f>ABS(MAX(F37:H37)-MIN(F37:H37))</f>
        <v>2.9999999999999971E-2</v>
      </c>
      <c r="J37" s="98">
        <v>0.27</v>
      </c>
      <c r="K37" s="98">
        <v>0.26</v>
      </c>
      <c r="L37" s="98">
        <v>0.28000000000000003</v>
      </c>
      <c r="M37" s="100">
        <f t="shared" si="7"/>
        <v>2.0000000000000018E-2</v>
      </c>
    </row>
    <row r="38" spans="1:13" x14ac:dyDescent="0.35">
      <c r="A38" s="38">
        <v>28</v>
      </c>
      <c r="B38" s="98">
        <v>0.28999999999999998</v>
      </c>
      <c r="C38" s="98">
        <v>0.3</v>
      </c>
      <c r="D38" s="98">
        <v>0.28000000000000003</v>
      </c>
      <c r="E38" s="108">
        <f t="shared" si="4"/>
        <v>1.9999999999999962E-2</v>
      </c>
      <c r="F38" s="98">
        <v>0.28999999999999998</v>
      </c>
      <c r="G38" s="98">
        <v>0.3</v>
      </c>
      <c r="H38" s="98">
        <v>0.3</v>
      </c>
      <c r="I38" s="108">
        <f>ABS(MAX(F38:H38)-MIN(F38:H38))</f>
        <v>1.0000000000000009E-2</v>
      </c>
      <c r="J38" s="98">
        <v>0.3</v>
      </c>
      <c r="K38" s="98">
        <v>0.3</v>
      </c>
      <c r="L38" s="98">
        <v>0.3</v>
      </c>
      <c r="M38" s="100">
        <f t="shared" si="7"/>
        <v>0</v>
      </c>
    </row>
    <row r="39" spans="1:13" ht="13.15" thickBot="1" x14ac:dyDescent="0.4">
      <c r="A39" s="44">
        <v>29</v>
      </c>
      <c r="B39" s="98">
        <v>0.06</v>
      </c>
      <c r="C39" s="98">
        <v>0.08</v>
      </c>
      <c r="D39" s="98">
        <v>0.3</v>
      </c>
      <c r="E39" s="109">
        <f t="shared" si="4"/>
        <v>0.24</v>
      </c>
      <c r="F39" s="98">
        <v>0.06</v>
      </c>
      <c r="G39" s="98">
        <v>0.06</v>
      </c>
      <c r="H39" s="98">
        <v>7.0000000000000007E-2</v>
      </c>
      <c r="I39" s="109">
        <f>ABS(MAX(F39:H39)-MIN(F39:H39))</f>
        <v>1.0000000000000009E-2</v>
      </c>
      <c r="J39" s="98">
        <v>0.11</v>
      </c>
      <c r="K39" s="98">
        <v>0.06</v>
      </c>
      <c r="L39" s="98">
        <v>7.0000000000000007E-2</v>
      </c>
      <c r="M39" s="100">
        <f t="shared" si="5"/>
        <v>0.05</v>
      </c>
    </row>
    <row r="40" spans="1:13" ht="20.100000000000001" customHeight="1" thickTop="1" x14ac:dyDescent="0.35">
      <c r="A40" s="45" t="s">
        <v>27</v>
      </c>
      <c r="B40" s="99">
        <f t="shared" ref="B40:M40" si="8">SUM(B21:B39)</f>
        <v>3.5900000000000003</v>
      </c>
      <c r="C40" s="99">
        <f t="shared" si="8"/>
        <v>3.8499999999999996</v>
      </c>
      <c r="D40" s="99">
        <v>7.0000000000000007E-2</v>
      </c>
      <c r="E40" s="99">
        <f t="shared" si="8"/>
        <v>2.02</v>
      </c>
      <c r="F40" s="99">
        <f t="shared" si="8"/>
        <v>3.8899999999999997</v>
      </c>
      <c r="G40" s="99">
        <f t="shared" si="8"/>
        <v>3.68</v>
      </c>
      <c r="H40" s="99">
        <f t="shared" si="8"/>
        <v>4.8800000000000017</v>
      </c>
      <c r="I40" s="99">
        <f t="shared" si="8"/>
        <v>1.91</v>
      </c>
      <c r="J40" s="99">
        <f t="shared" si="8"/>
        <v>4.47</v>
      </c>
      <c r="K40" s="99">
        <f t="shared" si="8"/>
        <v>3.57</v>
      </c>
      <c r="L40" s="99">
        <f t="shared" si="8"/>
        <v>3.6199999999999997</v>
      </c>
      <c r="M40" s="99">
        <f t="shared" si="8"/>
        <v>1.3900000000000003</v>
      </c>
    </row>
    <row r="41" spans="1:13" ht="20.100000000000001" customHeight="1" x14ac:dyDescent="0.35">
      <c r="C41" s="100">
        <f>B40</f>
        <v>3.5900000000000003</v>
      </c>
      <c r="E41" s="100">
        <f>E40/10</f>
        <v>0.20200000000000001</v>
      </c>
      <c r="G41" s="100">
        <f>F40</f>
        <v>3.8899999999999997</v>
      </c>
      <c r="I41" s="100">
        <f>I40/10</f>
        <v>0.191</v>
      </c>
      <c r="K41" s="100">
        <f>J40</f>
        <v>4.47</v>
      </c>
      <c r="M41" s="100">
        <f>M40/10</f>
        <v>0.13900000000000004</v>
      </c>
    </row>
    <row r="42" spans="1:13" ht="20.100000000000001" customHeight="1" x14ac:dyDescent="0.35">
      <c r="C42" s="100">
        <f>D40</f>
        <v>7.0000000000000007E-2</v>
      </c>
      <c r="G42" s="100">
        <f>H40</f>
        <v>4.8800000000000017</v>
      </c>
      <c r="K42" s="100">
        <f>L40</f>
        <v>3.6199999999999997</v>
      </c>
    </row>
    <row r="43" spans="1:13" ht="20.100000000000001" customHeight="1" x14ac:dyDescent="0.35">
      <c r="B43" s="32" t="s">
        <v>29</v>
      </c>
      <c r="C43" s="100">
        <f>SUM(C40:C42)</f>
        <v>7.51</v>
      </c>
      <c r="D43" s="46" t="s">
        <v>30</v>
      </c>
      <c r="F43" s="32" t="s">
        <v>29</v>
      </c>
      <c r="G43" s="100">
        <f>SUM(G40:G42)</f>
        <v>12.450000000000003</v>
      </c>
      <c r="H43" s="46" t="s">
        <v>31</v>
      </c>
      <c r="J43" s="32" t="s">
        <v>29</v>
      </c>
      <c r="K43" s="100">
        <f>SUM(K40:K42)</f>
        <v>11.659999999999998</v>
      </c>
      <c r="L43" s="46" t="s">
        <v>32</v>
      </c>
    </row>
    <row r="44" spans="1:13" ht="20.100000000000001" customHeight="1" x14ac:dyDescent="0.35">
      <c r="B44" s="32" t="s">
        <v>33</v>
      </c>
      <c r="C44" s="100">
        <f>C43/(G102*I102)</f>
        <v>8.6321839080459761E-2</v>
      </c>
      <c r="F44" s="32" t="s">
        <v>34</v>
      </c>
      <c r="G44" s="100">
        <f>G43/(G102*I102)</f>
        <v>0.14310344827586211</v>
      </c>
      <c r="J44" s="32" t="s">
        <v>35</v>
      </c>
      <c r="K44" s="100">
        <f>K43/(G102*I102)</f>
        <v>0.13402298850574712</v>
      </c>
    </row>
    <row r="47" spans="1:13" x14ac:dyDescent="0.35">
      <c r="A47" s="48" t="s">
        <v>30</v>
      </c>
      <c r="B47" s="100">
        <f>E41</f>
        <v>0.20200000000000001</v>
      </c>
      <c r="C47" s="9"/>
      <c r="D47" s="39" t="s">
        <v>4</v>
      </c>
      <c r="E47" s="39" t="s">
        <v>37</v>
      </c>
      <c r="F47" s="9"/>
      <c r="G47" s="49"/>
      <c r="H47" s="50"/>
      <c r="I47" s="51"/>
      <c r="K47" s="52" t="s">
        <v>38</v>
      </c>
      <c r="L47" s="53"/>
      <c r="M47" s="100">
        <f>MAX(C44,G44,K44)</f>
        <v>0.14310344827586211</v>
      </c>
    </row>
    <row r="48" spans="1:13" x14ac:dyDescent="0.35">
      <c r="A48" s="48" t="s">
        <v>31</v>
      </c>
      <c r="B48" s="100">
        <f>I41</f>
        <v>0.191</v>
      </c>
      <c r="C48" s="9"/>
      <c r="D48" s="54">
        <v>2</v>
      </c>
      <c r="E48" s="43">
        <v>3.27</v>
      </c>
      <c r="F48" s="9"/>
      <c r="G48" s="55" t="s">
        <v>39</v>
      </c>
      <c r="H48" s="56"/>
      <c r="I48" s="57"/>
      <c r="K48" s="52" t="s">
        <v>40</v>
      </c>
      <c r="L48" s="53"/>
      <c r="M48" s="100">
        <f>MIN(C44,G44,K44)</f>
        <v>8.6321839080459761E-2</v>
      </c>
    </row>
    <row r="49" spans="1:17" x14ac:dyDescent="0.35">
      <c r="A49" s="48" t="s">
        <v>32</v>
      </c>
      <c r="B49" s="100">
        <f>M41</f>
        <v>0.13900000000000004</v>
      </c>
      <c r="C49" s="9"/>
      <c r="D49" s="54">
        <v>3</v>
      </c>
      <c r="E49" s="43">
        <v>2.57</v>
      </c>
      <c r="F49" s="9"/>
      <c r="G49" s="58"/>
      <c r="H49" s="59"/>
      <c r="I49" s="60"/>
      <c r="K49" s="52" t="s">
        <v>42</v>
      </c>
      <c r="L49" s="53"/>
      <c r="M49" s="100">
        <f>ABS(M47-M48)</f>
        <v>5.6781609195402344E-2</v>
      </c>
    </row>
    <row r="50" spans="1:17" x14ac:dyDescent="0.35">
      <c r="A50" s="39" t="s">
        <v>29</v>
      </c>
      <c r="B50" s="100">
        <f>SUM(B47:B49)</f>
        <v>0.53200000000000003</v>
      </c>
      <c r="C50" s="9"/>
      <c r="G50" s="61" t="str">
        <f>"( "&amp;TEXT(B51, "0.00")&amp;" )  x  ( "&amp;IF(G102=2,TEXT(E48,"0.00"),TEXT(E49,"0.00"))&amp;" )  ="</f>
        <v>( 0.18 )  x  ( 2.57 )  =</v>
      </c>
      <c r="H50" s="62"/>
      <c r="I50" s="110">
        <f>B51*IF(G102=2,E48,E49)</f>
        <v>0.45574666666666669</v>
      </c>
      <c r="M50" s="111"/>
    </row>
    <row r="51" spans="1:17" x14ac:dyDescent="0.35">
      <c r="A51" s="39" t="s">
        <v>44</v>
      </c>
      <c r="B51" s="100">
        <f>B50/3</f>
        <v>0.17733333333333334</v>
      </c>
      <c r="C51" s="9"/>
      <c r="G51" s="63"/>
      <c r="H51" s="64"/>
      <c r="I51" s="65"/>
      <c r="K51" s="52" t="s">
        <v>45</v>
      </c>
      <c r="L51" s="53"/>
      <c r="M51" s="100">
        <f>E112</f>
        <v>0.22888888888888886</v>
      </c>
    </row>
    <row r="52" spans="1:17" x14ac:dyDescent="0.35">
      <c r="O52" s="9"/>
      <c r="P52" s="9"/>
      <c r="Q52" s="9"/>
    </row>
    <row r="53" spans="1:17" x14ac:dyDescent="0.35">
      <c r="O53" s="9"/>
      <c r="P53" s="9"/>
      <c r="Q53" s="9"/>
    </row>
    <row r="54" spans="1:17" ht="17.25" x14ac:dyDescent="0.45">
      <c r="A54" s="66" t="s">
        <v>46</v>
      </c>
      <c r="B54" s="9"/>
      <c r="C54" s="1" t="s">
        <v>90</v>
      </c>
      <c r="D54" s="26"/>
      <c r="E54" s="26"/>
      <c r="F54" s="66" t="s">
        <v>47</v>
      </c>
      <c r="G54" s="9"/>
      <c r="H54" s="1" t="s">
        <v>91</v>
      </c>
      <c r="I54" s="26"/>
      <c r="J54" s="26"/>
      <c r="K54" s="11" t="s">
        <v>48</v>
      </c>
      <c r="M54" s="134">
        <v>45555</v>
      </c>
      <c r="N54" s="135"/>
      <c r="O54" s="9"/>
      <c r="P54" s="9"/>
      <c r="Q54" s="9"/>
    </row>
    <row r="55" spans="1:17" ht="17.25" x14ac:dyDescent="0.45">
      <c r="A55" s="66" t="s">
        <v>49</v>
      </c>
      <c r="B55" s="9"/>
      <c r="C55" s="2" t="str">
        <f>F5</f>
        <v>Loss Score</v>
      </c>
      <c r="D55" s="26"/>
      <c r="E55" s="26"/>
      <c r="F55" s="66" t="s">
        <v>50</v>
      </c>
      <c r="G55" s="9"/>
      <c r="H55" s="132">
        <v>45555</v>
      </c>
      <c r="I55" s="133"/>
      <c r="J55" s="26"/>
      <c r="O55" s="9"/>
      <c r="P55" s="9"/>
      <c r="Q55" s="9"/>
    </row>
    <row r="56" spans="1:17" ht="17.25" x14ac:dyDescent="0.45">
      <c r="A56" s="11" t="s">
        <v>8</v>
      </c>
      <c r="B56" s="3">
        <v>0</v>
      </c>
      <c r="C56" s="67" t="s">
        <v>9</v>
      </c>
      <c r="D56" s="8"/>
      <c r="E56" s="3">
        <v>0.4</v>
      </c>
      <c r="F56" s="66" t="s">
        <v>51</v>
      </c>
      <c r="G56" s="9"/>
      <c r="H56" s="2" t="s">
        <v>89</v>
      </c>
      <c r="I56" s="26"/>
      <c r="J56" s="26"/>
      <c r="O56" s="9"/>
      <c r="P56" s="9"/>
      <c r="Q56" s="9"/>
    </row>
    <row r="57" spans="1:17" ht="17.25" x14ac:dyDescent="0.45">
      <c r="A57" s="66"/>
      <c r="B57" s="9"/>
      <c r="C57" s="9"/>
      <c r="D57" s="9"/>
      <c r="E57" s="9"/>
      <c r="F57" s="66"/>
      <c r="G57" s="9"/>
      <c r="H57" s="9"/>
      <c r="I57" s="9"/>
      <c r="J57" s="9"/>
      <c r="O57" s="9"/>
      <c r="P57" s="9"/>
      <c r="Q57" s="9"/>
    </row>
    <row r="58" spans="1:17" ht="15" x14ac:dyDescent="0.4">
      <c r="A58" s="68" t="s">
        <v>52</v>
      </c>
      <c r="B58" s="19"/>
      <c r="C58" s="19"/>
      <c r="D58" s="19"/>
      <c r="E58" s="18"/>
      <c r="F58" s="69" t="s">
        <v>53</v>
      </c>
      <c r="G58" s="19"/>
      <c r="H58" s="19"/>
      <c r="I58" s="70"/>
      <c r="J58" s="69" t="s">
        <v>54</v>
      </c>
      <c r="K58" s="19"/>
      <c r="L58" s="19"/>
      <c r="M58" s="18"/>
      <c r="O58" s="9"/>
      <c r="P58" s="9"/>
      <c r="Q58" s="9"/>
    </row>
    <row r="59" spans="1:17" ht="13.15" x14ac:dyDescent="0.4">
      <c r="A59" s="71" t="s">
        <v>55</v>
      </c>
      <c r="B59" s="72"/>
      <c r="C59" s="72"/>
      <c r="D59" s="72"/>
      <c r="E59" s="73"/>
      <c r="F59" s="74"/>
      <c r="G59" s="72"/>
      <c r="H59" s="72"/>
      <c r="I59" s="75"/>
      <c r="J59" s="74"/>
      <c r="K59" s="72"/>
      <c r="L59" s="72"/>
      <c r="M59" s="73"/>
      <c r="O59" s="9"/>
      <c r="P59" s="9"/>
      <c r="Q59" s="9"/>
    </row>
    <row r="60" spans="1:17" x14ac:dyDescent="0.35">
      <c r="A60" s="76"/>
      <c r="B60" s="59"/>
      <c r="C60" s="59"/>
      <c r="D60" s="59"/>
      <c r="E60" s="60"/>
      <c r="F60" s="77"/>
      <c r="G60" s="59"/>
      <c r="H60" s="59"/>
      <c r="I60" s="78"/>
      <c r="J60" s="77"/>
      <c r="K60" s="59"/>
      <c r="L60" s="59"/>
      <c r="M60" s="60"/>
      <c r="O60" s="9"/>
      <c r="P60" s="9"/>
      <c r="Q60" s="9"/>
    </row>
    <row r="61" spans="1:17" ht="13.15" x14ac:dyDescent="0.4">
      <c r="A61" s="79" t="s">
        <v>56</v>
      </c>
      <c r="B61" s="80" t="s">
        <v>57</v>
      </c>
      <c r="C61" s="59"/>
      <c r="D61" s="39" t="s">
        <v>4</v>
      </c>
      <c r="E61" s="39" t="s">
        <v>58</v>
      </c>
      <c r="F61" s="76"/>
      <c r="G61" s="81" t="s">
        <v>59</v>
      </c>
      <c r="H61" s="59" t="s">
        <v>60</v>
      </c>
      <c r="I61" s="78"/>
      <c r="J61" s="76"/>
      <c r="K61" s="81" t="s">
        <v>59</v>
      </c>
      <c r="L61" s="80" t="s">
        <v>61</v>
      </c>
      <c r="M61" s="60"/>
      <c r="O61" s="9"/>
      <c r="P61" s="9"/>
      <c r="Q61" s="9"/>
    </row>
    <row r="62" spans="1:17" x14ac:dyDescent="0.35">
      <c r="A62" s="79" t="s">
        <v>62</v>
      </c>
      <c r="B62" s="113" t="str">
        <f>"( "&amp;TEXT(B51,"0.00")&amp;" )  x  ( "&amp;IF(G102=2,TEXT(E62,"0.00"),TEXT(E63,"0.00"))&amp;" )"</f>
        <v>( 0.18 )  x  ( 3.05 )</v>
      </c>
      <c r="C62" s="59"/>
      <c r="D62" s="54">
        <v>2</v>
      </c>
      <c r="E62" s="39">
        <v>4.5599999999999996</v>
      </c>
      <c r="F62" s="76"/>
      <c r="G62" s="59"/>
      <c r="H62" s="59"/>
      <c r="I62" s="78"/>
      <c r="J62" s="76"/>
      <c r="K62" s="59"/>
      <c r="L62" s="59"/>
      <c r="M62" s="60"/>
      <c r="O62" s="9"/>
      <c r="P62" s="9"/>
      <c r="Q62" s="9"/>
    </row>
    <row r="63" spans="1:17" x14ac:dyDescent="0.35">
      <c r="A63" s="76"/>
      <c r="B63" s="59"/>
      <c r="C63" s="59"/>
      <c r="D63" s="54">
        <v>3</v>
      </c>
      <c r="E63" s="39">
        <v>3.05</v>
      </c>
      <c r="F63" s="76"/>
      <c r="G63" s="83" t="s">
        <v>62</v>
      </c>
      <c r="H63" s="82" t="str">
        <f>TEXT(100*(B64/B90),"0.00")&amp;" %"</f>
        <v>81.19 %</v>
      </c>
      <c r="I63" s="78"/>
      <c r="J63" s="76"/>
      <c r="K63" s="83" t="s">
        <v>62</v>
      </c>
      <c r="L63" s="82" t="str">
        <f>TEXT(100*(B64/ABS((B56-E56))),"0.00")&amp;" %"</f>
        <v>135.22 %</v>
      </c>
      <c r="M63" s="60"/>
      <c r="O63" s="9"/>
      <c r="P63" s="9"/>
      <c r="Q63" s="9"/>
    </row>
    <row r="64" spans="1:17" x14ac:dyDescent="0.35">
      <c r="A64" s="84" t="s">
        <v>62</v>
      </c>
      <c r="B64" s="112">
        <f>B51*IF(G102=2,E62,E63)</f>
        <v>0.54086666666666672</v>
      </c>
      <c r="C64" s="64"/>
      <c r="D64" s="64"/>
      <c r="E64" s="65"/>
      <c r="F64" s="63"/>
      <c r="G64" s="64"/>
      <c r="H64" s="64"/>
      <c r="I64" s="85"/>
      <c r="J64" s="63"/>
      <c r="K64" s="64"/>
      <c r="L64" s="64"/>
      <c r="M64" s="65"/>
      <c r="O64" s="9"/>
      <c r="P64" s="9"/>
      <c r="Q64" s="9"/>
    </row>
    <row r="65" spans="1:17" x14ac:dyDescent="0.35">
      <c r="A65" s="79"/>
      <c r="B65" s="80"/>
      <c r="C65" s="59"/>
      <c r="D65" s="59"/>
      <c r="E65" s="60"/>
      <c r="F65" s="74"/>
      <c r="G65" s="72"/>
      <c r="H65" s="72"/>
      <c r="I65" s="75"/>
      <c r="J65" s="74"/>
      <c r="K65" s="72"/>
      <c r="L65" s="72"/>
      <c r="M65" s="73"/>
      <c r="O65" s="9"/>
      <c r="P65" s="9"/>
      <c r="Q65" s="9"/>
    </row>
    <row r="66" spans="1:17" ht="13.15" x14ac:dyDescent="0.4">
      <c r="A66" s="86" t="s">
        <v>63</v>
      </c>
      <c r="B66" s="59"/>
      <c r="C66" s="59"/>
      <c r="D66" s="59"/>
      <c r="E66" s="60"/>
      <c r="F66" s="77"/>
      <c r="G66" s="59"/>
      <c r="H66" s="59"/>
      <c r="I66" s="78"/>
      <c r="J66" s="77"/>
      <c r="K66" s="59"/>
      <c r="L66" s="59"/>
      <c r="M66" s="60"/>
      <c r="O66" s="9"/>
      <c r="P66" s="9"/>
      <c r="Q66" s="9"/>
    </row>
    <row r="67" spans="1:17" x14ac:dyDescent="0.35">
      <c r="A67" s="76"/>
      <c r="B67" s="59"/>
      <c r="C67" s="59"/>
      <c r="D67" s="59"/>
      <c r="E67" s="60"/>
      <c r="F67" s="77"/>
      <c r="G67" s="59"/>
      <c r="H67" s="59"/>
      <c r="I67" s="78"/>
      <c r="J67" s="77"/>
      <c r="K67" s="59"/>
      <c r="L67" s="59"/>
      <c r="M67" s="60"/>
      <c r="O67" s="9"/>
      <c r="P67" s="9"/>
      <c r="Q67" s="9"/>
    </row>
    <row r="68" spans="1:17" ht="13.15" x14ac:dyDescent="0.4">
      <c r="A68" s="79" t="s">
        <v>64</v>
      </c>
      <c r="B68" s="80" t="s">
        <v>65</v>
      </c>
      <c r="C68" s="59"/>
      <c r="D68" s="59"/>
      <c r="E68" s="60"/>
      <c r="F68" s="77"/>
      <c r="G68" s="81" t="s">
        <v>66</v>
      </c>
      <c r="H68" s="80" t="s">
        <v>67</v>
      </c>
      <c r="I68" s="78"/>
      <c r="J68" s="77"/>
      <c r="K68" s="81" t="s">
        <v>66</v>
      </c>
      <c r="L68" s="80" t="s">
        <v>68</v>
      </c>
      <c r="M68" s="60"/>
      <c r="O68" s="9"/>
      <c r="P68" s="9"/>
      <c r="Q68" s="9"/>
    </row>
    <row r="69" spans="1:17" x14ac:dyDescent="0.35">
      <c r="A69" s="76"/>
      <c r="B69" s="9"/>
      <c r="C69" s="59"/>
      <c r="D69" s="59"/>
      <c r="E69" s="60"/>
      <c r="F69" s="77"/>
      <c r="G69" s="59"/>
      <c r="H69" s="59"/>
      <c r="I69" s="78"/>
      <c r="J69" s="77"/>
      <c r="K69" s="59"/>
      <c r="L69" s="59"/>
      <c r="M69" s="60"/>
      <c r="O69" s="9"/>
      <c r="P69" s="9"/>
      <c r="Q69" s="9"/>
    </row>
    <row r="70" spans="1:17" ht="15" x14ac:dyDescent="0.4">
      <c r="A70" s="79" t="s">
        <v>62</v>
      </c>
      <c r="B70" s="115">
        <f>IF(((M49*IF(H102=2,D72,E72))^2)-((B64)^2/(10*G102))&lt;0,0,(((M49*IF(H102=2,D72,E72))^2)-((B64)^2/(10*G102)))^0.5)</f>
        <v>0.11727248950251032</v>
      </c>
      <c r="C70" s="59"/>
      <c r="D70" s="59"/>
      <c r="E70" s="60"/>
      <c r="F70" s="77"/>
      <c r="G70" s="83" t="s">
        <v>62</v>
      </c>
      <c r="H70" s="82" t="str">
        <f>TEXT(100*(B70/B90),"0.00")&amp;" %"</f>
        <v>17.60 %</v>
      </c>
      <c r="I70" s="78"/>
      <c r="J70" s="77"/>
      <c r="K70" s="83" t="s">
        <v>62</v>
      </c>
      <c r="L70" s="82" t="str">
        <f>TEXT(100*(B70/(ABS(B56-E56))),"0.00")&amp;" %"</f>
        <v>29.32 %</v>
      </c>
      <c r="M70" s="60"/>
      <c r="O70" s="9"/>
      <c r="P70" s="9"/>
      <c r="Q70" s="9"/>
    </row>
    <row r="71" spans="1:17" x14ac:dyDescent="0.35">
      <c r="A71" s="79"/>
      <c r="B71" s="9"/>
      <c r="C71" s="87" t="s">
        <v>69</v>
      </c>
      <c r="D71" s="54">
        <v>2</v>
      </c>
      <c r="E71" s="54">
        <v>3</v>
      </c>
      <c r="F71" s="77"/>
      <c r="G71" s="59"/>
      <c r="H71" s="59"/>
      <c r="I71" s="78"/>
      <c r="J71" s="77"/>
      <c r="K71" s="59"/>
      <c r="L71" s="59"/>
      <c r="M71" s="60"/>
      <c r="O71" s="9"/>
      <c r="P71" s="9"/>
      <c r="Q71" s="9"/>
    </row>
    <row r="72" spans="1:17" x14ac:dyDescent="0.35">
      <c r="A72" s="28"/>
      <c r="B72" s="64"/>
      <c r="C72" s="39" t="s">
        <v>70</v>
      </c>
      <c r="D72" s="39">
        <v>3.65</v>
      </c>
      <c r="E72" s="39">
        <v>2.7</v>
      </c>
      <c r="F72" s="63"/>
      <c r="G72" s="64"/>
      <c r="H72" s="64"/>
      <c r="I72" s="85"/>
      <c r="J72" s="63"/>
      <c r="K72" s="64"/>
      <c r="L72" s="64"/>
      <c r="M72" s="65"/>
      <c r="O72" s="9"/>
      <c r="P72" s="9"/>
      <c r="Q72" s="9"/>
    </row>
    <row r="73" spans="1:17" x14ac:dyDescent="0.35">
      <c r="A73" s="76"/>
      <c r="B73" s="59"/>
      <c r="C73" s="59"/>
      <c r="D73" s="59"/>
      <c r="E73" s="60"/>
      <c r="F73" s="116"/>
      <c r="G73" s="117"/>
      <c r="H73" s="117"/>
      <c r="I73" s="118"/>
      <c r="J73" s="116"/>
      <c r="K73" s="117"/>
      <c r="L73" s="117"/>
      <c r="M73" s="129"/>
      <c r="O73" s="9"/>
      <c r="P73" s="9"/>
      <c r="Q73" s="9"/>
    </row>
    <row r="74" spans="1:17" ht="13.15" x14ac:dyDescent="0.4">
      <c r="A74" s="86" t="s">
        <v>71</v>
      </c>
      <c r="B74" s="59"/>
      <c r="C74" s="59"/>
      <c r="D74" s="59"/>
      <c r="E74" s="60"/>
      <c r="F74" s="119"/>
      <c r="G74" s="120"/>
      <c r="H74" s="120"/>
      <c r="I74" s="121"/>
      <c r="J74" s="119"/>
      <c r="K74" s="120"/>
      <c r="L74" s="120"/>
      <c r="M74" s="130"/>
      <c r="O74" s="9"/>
      <c r="P74" s="9"/>
      <c r="Q74" s="9"/>
    </row>
    <row r="75" spans="1:17" ht="13.15" x14ac:dyDescent="0.4">
      <c r="A75" s="76"/>
      <c r="B75" s="59"/>
      <c r="C75" s="59"/>
      <c r="D75" s="59"/>
      <c r="E75" s="60"/>
      <c r="F75" s="119"/>
      <c r="G75" s="122" t="s">
        <v>72</v>
      </c>
      <c r="H75" s="123" t="s">
        <v>73</v>
      </c>
      <c r="I75" s="121"/>
      <c r="J75" s="119"/>
      <c r="K75" s="122" t="s">
        <v>72</v>
      </c>
      <c r="L75" s="123" t="s">
        <v>74</v>
      </c>
      <c r="M75" s="130"/>
      <c r="O75" s="9"/>
      <c r="P75" s="9"/>
      <c r="Q75" s="9"/>
    </row>
    <row r="76" spans="1:17" x14ac:dyDescent="0.35">
      <c r="A76" s="79" t="s">
        <v>75</v>
      </c>
      <c r="B76" s="80" t="s">
        <v>76</v>
      </c>
      <c r="C76" s="59"/>
      <c r="D76" s="59"/>
      <c r="E76" s="60"/>
      <c r="F76" s="119"/>
      <c r="G76" s="120"/>
      <c r="H76" s="120"/>
      <c r="I76" s="121"/>
      <c r="J76" s="119"/>
      <c r="K76" s="120"/>
      <c r="L76" s="120"/>
      <c r="M76" s="130"/>
      <c r="O76" s="9"/>
      <c r="P76" s="9"/>
      <c r="Q76" s="9"/>
    </row>
    <row r="77" spans="1:17" x14ac:dyDescent="0.35">
      <c r="A77" s="76"/>
      <c r="B77" s="59"/>
      <c r="C77" s="59"/>
      <c r="D77" s="39" t="s">
        <v>12</v>
      </c>
      <c r="E77" s="37" t="s">
        <v>77</v>
      </c>
      <c r="F77" s="119"/>
      <c r="G77" s="124" t="s">
        <v>62</v>
      </c>
      <c r="H77" s="125" t="str">
        <f>TEXT(100*(B78/B90),"0.00")&amp;" %"</f>
        <v>83.08 %</v>
      </c>
      <c r="I77" s="121"/>
      <c r="J77" s="119"/>
      <c r="K77" s="124" t="s">
        <v>62</v>
      </c>
      <c r="L77" s="125" t="str">
        <f>TEXT(100*(B78/ABS((B56-E56))),"0.00")&amp;" %"</f>
        <v>138.36 %</v>
      </c>
      <c r="M77" s="130"/>
      <c r="O77" s="9"/>
      <c r="P77" s="9"/>
      <c r="Q77" s="9"/>
    </row>
    <row r="78" spans="1:17" ht="15" x14ac:dyDescent="0.4">
      <c r="A78" s="84" t="s">
        <v>62</v>
      </c>
      <c r="B78" s="114">
        <f>((B64^2)+(B70^2))^0.5</f>
        <v>0.55343435735887192</v>
      </c>
      <c r="C78" s="64"/>
      <c r="D78" s="88">
        <v>2</v>
      </c>
      <c r="E78" s="60">
        <v>3.65</v>
      </c>
      <c r="F78" s="126"/>
      <c r="G78" s="127"/>
      <c r="H78" s="127"/>
      <c r="I78" s="128"/>
      <c r="J78" s="126"/>
      <c r="K78" s="127"/>
      <c r="L78" s="127"/>
      <c r="M78" s="131"/>
      <c r="O78" s="9"/>
      <c r="P78" s="9"/>
      <c r="Q78" s="9"/>
    </row>
    <row r="79" spans="1:17" ht="13.15" x14ac:dyDescent="0.4">
      <c r="A79" s="79"/>
      <c r="B79" s="80"/>
      <c r="C79" s="59"/>
      <c r="D79" s="88">
        <v>3</v>
      </c>
      <c r="E79" s="60">
        <v>2.7</v>
      </c>
      <c r="F79" s="89" t="s">
        <v>78</v>
      </c>
      <c r="H79" s="90" t="s">
        <v>79</v>
      </c>
      <c r="I79" s="91">
        <f>IF(G102=3,(ABS(E56-B56))/(6*(((STDEVP(B21:B39,C21:C39,D21:D39))^2+(STDEVP(B21:B39,C21:C39,D21:D39,F21:F39,G21:G23,G24:G39,H21:H39,J21:L39))^2)^0.5)),(ABS(E56-B56))/(6*(((STDEVP(B21:B39,C21:C39,D21:D39))^2+(STDEVP(B21:B39,C21:C39,D21:D39,F21:F39,G21:G23,G24:G39,H21:H39))^2)^0.5)))</f>
        <v>0.45502786126951922</v>
      </c>
      <c r="J79" s="9"/>
      <c r="K79" s="9"/>
      <c r="M79"/>
      <c r="O79" s="9"/>
      <c r="P79" s="9"/>
      <c r="Q79" s="9"/>
    </row>
    <row r="80" spans="1:17" ht="13.15" x14ac:dyDescent="0.4">
      <c r="A80" s="86" t="s">
        <v>80</v>
      </c>
      <c r="B80" s="59"/>
      <c r="C80" s="59"/>
      <c r="D80" s="88">
        <v>4</v>
      </c>
      <c r="E80" s="60">
        <v>2.2999999999999998</v>
      </c>
      <c r="F80" s="9"/>
      <c r="G80" s="9"/>
      <c r="J80" s="9"/>
      <c r="K80" s="9"/>
      <c r="M80"/>
      <c r="O80" s="9"/>
      <c r="P80" s="9"/>
      <c r="Q80" s="9"/>
    </row>
    <row r="81" spans="1:17" x14ac:dyDescent="0.35">
      <c r="A81" s="76"/>
      <c r="B81" s="59"/>
      <c r="C81" s="59"/>
      <c r="D81" s="88">
        <v>5</v>
      </c>
      <c r="E81" s="60">
        <v>2.08</v>
      </c>
      <c r="F81" s="93" t="s">
        <v>81</v>
      </c>
      <c r="G81" s="94" t="str">
        <f>IF(VALUE(H77)&lt;0.1,B94,IF(VALUE(H77)&lt;0.3,B96,B98))</f>
        <v>- Gage System being measured is ACCEPTABLE.   (%GRR &lt; 10%)</v>
      </c>
      <c r="J81" s="9"/>
      <c r="K81" s="9"/>
      <c r="M81"/>
      <c r="O81" s="9"/>
      <c r="P81" s="9"/>
      <c r="Q81" s="9"/>
    </row>
    <row r="82" spans="1:17" x14ac:dyDescent="0.35">
      <c r="A82" s="79" t="s">
        <v>82</v>
      </c>
      <c r="B82" s="80" t="s">
        <v>83</v>
      </c>
      <c r="C82" s="59"/>
      <c r="D82" s="88">
        <v>6</v>
      </c>
      <c r="E82" s="60">
        <v>1.93</v>
      </c>
      <c r="G82" s="9"/>
      <c r="J82" s="9"/>
      <c r="K82" s="9"/>
      <c r="M82"/>
    </row>
    <row r="83" spans="1:17" x14ac:dyDescent="0.35">
      <c r="A83" s="76"/>
      <c r="B83" s="59"/>
      <c r="C83" s="59"/>
      <c r="D83" s="88">
        <v>7</v>
      </c>
      <c r="E83" s="60">
        <v>1.82</v>
      </c>
      <c r="F83" s="93" t="s">
        <v>84</v>
      </c>
      <c r="G83" s="95" t="str">
        <f>IF(VALUE(L77)&lt;0.1,B94,IF(VALUE(L77)&lt;0.3,B96,B98))</f>
        <v>- Gage System being measured is ACCEPTABLE.   (%GRR &lt; 10%)</v>
      </c>
      <c r="J83" s="9"/>
      <c r="K83" s="9"/>
      <c r="M83"/>
    </row>
    <row r="84" spans="1:17" x14ac:dyDescent="0.35">
      <c r="A84" s="84" t="s">
        <v>62</v>
      </c>
      <c r="B84" s="112">
        <f>M51*IF(I102=2,E78,IF(I102=3,E79,IF(I102=4,E80,IF(I102=5,E81,IF(I102=6,E82,IF(I102=7,E83,IF(I102=8,E84,IF(I102=9,E85,E86))))))))</f>
        <v>0.37079999999999996</v>
      </c>
      <c r="C84" s="64"/>
      <c r="D84" s="88">
        <v>8</v>
      </c>
      <c r="E84" s="60">
        <v>1.74</v>
      </c>
      <c r="F84"/>
      <c r="G84"/>
      <c r="H84"/>
      <c r="I84"/>
      <c r="J84"/>
      <c r="K84"/>
      <c r="L84"/>
      <c r="M84"/>
    </row>
    <row r="85" spans="1:17" x14ac:dyDescent="0.35">
      <c r="A85" s="49"/>
      <c r="B85" s="50"/>
      <c r="C85" s="72"/>
      <c r="D85" s="88">
        <v>9</v>
      </c>
      <c r="E85" s="60">
        <v>1.67</v>
      </c>
      <c r="F85"/>
      <c r="G85"/>
      <c r="H85"/>
      <c r="I85"/>
      <c r="J85"/>
      <c r="K85"/>
      <c r="L85"/>
    </row>
    <row r="86" spans="1:17" ht="13.15" x14ac:dyDescent="0.4">
      <c r="A86" s="86" t="s">
        <v>85</v>
      </c>
      <c r="B86" s="59"/>
      <c r="C86" s="59"/>
      <c r="D86" s="92">
        <v>10</v>
      </c>
      <c r="E86" s="65">
        <v>1.62</v>
      </c>
      <c r="F86"/>
      <c r="G86"/>
      <c r="H86"/>
      <c r="I86"/>
      <c r="J86"/>
      <c r="K86"/>
      <c r="L86"/>
    </row>
    <row r="87" spans="1:17" x14ac:dyDescent="0.35">
      <c r="A87" s="76"/>
      <c r="B87" s="59"/>
      <c r="C87" s="59"/>
      <c r="D87" s="59"/>
      <c r="E87" s="60"/>
      <c r="F87"/>
      <c r="G87"/>
      <c r="H87"/>
      <c r="I87"/>
      <c r="J87"/>
      <c r="K87"/>
      <c r="L87"/>
    </row>
    <row r="88" spans="1:17" x14ac:dyDescent="0.35">
      <c r="A88" s="79" t="s">
        <v>86</v>
      </c>
      <c r="B88" s="80" t="s">
        <v>87</v>
      </c>
      <c r="C88" s="59"/>
      <c r="D88" s="59"/>
      <c r="E88" s="60"/>
      <c r="F88"/>
      <c r="G88"/>
      <c r="H88"/>
      <c r="I88"/>
      <c r="J88"/>
      <c r="K88"/>
      <c r="L88"/>
    </row>
    <row r="89" spans="1:17" x14ac:dyDescent="0.35">
      <c r="A89" s="76"/>
      <c r="B89" s="9"/>
      <c r="C89" s="59"/>
      <c r="D89" s="59"/>
      <c r="E89" s="60"/>
      <c r="F89"/>
      <c r="G89"/>
      <c r="H89"/>
      <c r="I89"/>
      <c r="J89"/>
      <c r="K89"/>
      <c r="L89"/>
    </row>
    <row r="90" spans="1:17" x14ac:dyDescent="0.35">
      <c r="A90" s="84" t="s">
        <v>62</v>
      </c>
      <c r="B90" s="112">
        <f>(B78^2+B84^2)^0.5</f>
        <v>0.66616981911913986</v>
      </c>
      <c r="C90" s="64"/>
      <c r="D90" s="64"/>
      <c r="E90" s="65"/>
      <c r="G90" s="96"/>
      <c r="J90" s="9"/>
      <c r="K90" s="9"/>
    </row>
    <row r="91" spans="1:17" x14ac:dyDescent="0.35">
      <c r="C91" s="12"/>
      <c r="D91" s="12"/>
      <c r="E91" s="59"/>
      <c r="F91" s="59"/>
      <c r="G91" s="59"/>
    </row>
    <row r="93" spans="1:17" x14ac:dyDescent="0.35">
      <c r="B93" s="9"/>
      <c r="C93" s="9"/>
      <c r="D93" s="9"/>
      <c r="E93" s="9"/>
      <c r="F93" s="9"/>
      <c r="G93" s="9"/>
      <c r="H93" s="9"/>
      <c r="I93" s="9"/>
      <c r="J93" s="9"/>
    </row>
    <row r="94" spans="1:17" x14ac:dyDescent="0.35">
      <c r="B94" s="23" t="s">
        <v>3</v>
      </c>
      <c r="C94" s="9"/>
      <c r="D94" s="9"/>
      <c r="E94" s="9"/>
      <c r="F94" s="9"/>
      <c r="G94" s="9"/>
      <c r="H94" s="9"/>
      <c r="I94" s="9"/>
      <c r="J94" s="9"/>
    </row>
    <row r="95" spans="1:17" x14ac:dyDescent="0.35">
      <c r="B95" s="9"/>
      <c r="C95" s="9"/>
      <c r="D95" s="9"/>
      <c r="E95" s="9"/>
      <c r="F95" s="9"/>
      <c r="G95" s="9"/>
      <c r="H95" s="9"/>
      <c r="I95" s="9"/>
      <c r="J95" s="9"/>
    </row>
    <row r="96" spans="1:17" x14ac:dyDescent="0.35">
      <c r="B96" s="30" t="s">
        <v>11</v>
      </c>
      <c r="C96" s="9"/>
      <c r="D96" s="9"/>
      <c r="E96" s="9"/>
      <c r="F96" s="9"/>
      <c r="G96" s="9"/>
      <c r="H96" s="9"/>
      <c r="I96" s="9"/>
      <c r="J96" s="9"/>
    </row>
    <row r="97" spans="2:10" x14ac:dyDescent="0.35">
      <c r="B97" s="9"/>
      <c r="C97" s="9"/>
      <c r="D97" s="9"/>
      <c r="E97" s="9"/>
      <c r="F97" s="9"/>
      <c r="G97" s="9"/>
      <c r="H97" s="9"/>
      <c r="I97" s="9"/>
      <c r="J97" s="9"/>
    </row>
    <row r="98" spans="2:10" x14ac:dyDescent="0.35">
      <c r="B98" s="23" t="s">
        <v>3</v>
      </c>
      <c r="C98" s="9"/>
      <c r="D98" s="9"/>
      <c r="E98" s="9"/>
      <c r="F98" s="9"/>
      <c r="G98" s="9"/>
      <c r="H98" s="9"/>
      <c r="I98" s="9"/>
      <c r="J98" s="9"/>
    </row>
    <row r="99" spans="2:10" x14ac:dyDescent="0.35">
      <c r="E99" s="10"/>
      <c r="F99" s="10"/>
      <c r="G99" s="9"/>
      <c r="H99" s="9"/>
      <c r="I99" s="9"/>
      <c r="J99" s="9"/>
    </row>
    <row r="100" spans="2:10" x14ac:dyDescent="0.35">
      <c r="B100" s="9"/>
      <c r="C100" s="9"/>
      <c r="D100" s="9"/>
      <c r="E100" s="9"/>
      <c r="F100" s="9"/>
      <c r="G100" s="9"/>
      <c r="H100" s="9"/>
      <c r="I100" s="9"/>
      <c r="J100" s="9"/>
    </row>
    <row r="101" spans="2:10" x14ac:dyDescent="0.35">
      <c r="B101" s="41" t="s">
        <v>23</v>
      </c>
      <c r="C101" s="41" t="s">
        <v>24</v>
      </c>
      <c r="D101" s="39" t="s">
        <v>25</v>
      </c>
      <c r="E101" s="42" t="s">
        <v>26</v>
      </c>
      <c r="F101" s="9"/>
      <c r="G101" s="9" t="s">
        <v>4</v>
      </c>
      <c r="H101" s="9" t="s">
        <v>7</v>
      </c>
      <c r="I101" s="13" t="s">
        <v>12</v>
      </c>
      <c r="J101" s="9"/>
    </row>
    <row r="102" spans="2:10" x14ac:dyDescent="0.35">
      <c r="B102" s="103">
        <f t="shared" ref="B102:B110" si="9">AVERAGE(B21:D21)</f>
        <v>0.27333333333333332</v>
      </c>
      <c r="C102" s="103">
        <f t="shared" ref="C102:C110" si="10">AVERAGE(F21:H21)</f>
        <v>0.34666666666666668</v>
      </c>
      <c r="D102" s="104">
        <f t="shared" ref="D102:D110" si="11">IF(H$102=2,"",AVERAGE(J21:L21))</f>
        <v>0.35666666666666663</v>
      </c>
      <c r="E102" s="104">
        <f>AVERAGE(B102:D102)</f>
        <v>0.32555555555555554</v>
      </c>
      <c r="F102" s="9"/>
      <c r="G102" s="13">
        <f>B5</f>
        <v>3</v>
      </c>
      <c r="H102" s="13">
        <f>B6</f>
        <v>3</v>
      </c>
      <c r="I102" s="13">
        <f>B7</f>
        <v>29</v>
      </c>
      <c r="J102" s="9"/>
    </row>
    <row r="103" spans="2:10" x14ac:dyDescent="0.35">
      <c r="B103" s="103">
        <f t="shared" si="9"/>
        <v>0.27666666666666667</v>
      </c>
      <c r="C103" s="103">
        <f t="shared" si="10"/>
        <v>0.25666666666666665</v>
      </c>
      <c r="D103" s="104">
        <f t="shared" si="11"/>
        <v>0.34666666666666668</v>
      </c>
      <c r="E103" s="104">
        <f t="shared" ref="E103:E111" si="12">AVERAGE(B103:D103)</f>
        <v>0.29333333333333333</v>
      </c>
      <c r="F103" s="9"/>
      <c r="G103" s="9"/>
      <c r="H103" s="9"/>
      <c r="I103" s="9"/>
      <c r="J103" s="9"/>
    </row>
    <row r="104" spans="2:10" x14ac:dyDescent="0.35">
      <c r="B104" s="103">
        <f t="shared" si="9"/>
        <v>0.16</v>
      </c>
      <c r="C104" s="103">
        <f t="shared" si="10"/>
        <v>0.12333333333333334</v>
      </c>
      <c r="D104" s="104">
        <f t="shared" si="11"/>
        <v>0.12</v>
      </c>
      <c r="E104" s="104">
        <f t="shared" si="12"/>
        <v>0.13444444444444445</v>
      </c>
      <c r="F104" s="9"/>
      <c r="G104" s="9"/>
      <c r="H104" s="9"/>
      <c r="I104" s="9"/>
      <c r="J104" s="9"/>
    </row>
    <row r="105" spans="2:10" x14ac:dyDescent="0.35">
      <c r="B105" s="103">
        <f t="shared" si="9"/>
        <v>0.17333333333333334</v>
      </c>
      <c r="C105" s="103">
        <f t="shared" si="10"/>
        <v>0.20333333333333337</v>
      </c>
      <c r="D105" s="104">
        <f t="shared" si="11"/>
        <v>0.20333333333333337</v>
      </c>
      <c r="E105" s="104">
        <f t="shared" si="12"/>
        <v>0.19333333333333336</v>
      </c>
      <c r="F105" s="9"/>
      <c r="G105" s="9"/>
      <c r="H105" s="9"/>
      <c r="I105" s="9"/>
      <c r="J105" s="9"/>
    </row>
    <row r="106" spans="2:10" x14ac:dyDescent="0.35">
      <c r="B106" s="103">
        <f t="shared" si="9"/>
        <v>0.18666666666666668</v>
      </c>
      <c r="C106" s="103">
        <f t="shared" si="10"/>
        <v>0.16666666666666666</v>
      </c>
      <c r="D106" s="104">
        <f t="shared" si="11"/>
        <v>0.17</v>
      </c>
      <c r="E106" s="104">
        <f t="shared" si="12"/>
        <v>0.17444444444444443</v>
      </c>
      <c r="F106" s="9"/>
      <c r="G106" s="9"/>
      <c r="H106" s="9"/>
      <c r="I106" s="9"/>
      <c r="J106" s="9"/>
    </row>
    <row r="107" spans="2:10" x14ac:dyDescent="0.35">
      <c r="B107" s="103">
        <f t="shared" si="9"/>
        <v>0.21666666666666667</v>
      </c>
      <c r="C107" s="103">
        <f t="shared" si="10"/>
        <v>0.21</v>
      </c>
      <c r="D107" s="104">
        <f t="shared" si="11"/>
        <v>0.21</v>
      </c>
      <c r="E107" s="104">
        <f t="shared" si="12"/>
        <v>0.2122222222222222</v>
      </c>
      <c r="F107" s="9"/>
      <c r="G107" s="9"/>
      <c r="H107" s="9"/>
      <c r="I107" s="9"/>
      <c r="J107" s="9"/>
    </row>
    <row r="108" spans="2:10" x14ac:dyDescent="0.35">
      <c r="B108" s="103">
        <f t="shared" si="9"/>
        <v>0.17666666666666667</v>
      </c>
      <c r="C108" s="103">
        <f t="shared" si="10"/>
        <v>0.14333333333333334</v>
      </c>
      <c r="D108" s="104">
        <f t="shared" si="11"/>
        <v>0.13666666666666669</v>
      </c>
      <c r="E108" s="104">
        <f t="shared" si="12"/>
        <v>0.15222222222222223</v>
      </c>
      <c r="F108" s="9"/>
      <c r="G108" s="9"/>
      <c r="H108" s="9"/>
      <c r="I108" s="9"/>
      <c r="J108" s="9"/>
    </row>
    <row r="109" spans="2:10" x14ac:dyDescent="0.35">
      <c r="B109" s="103">
        <f t="shared" si="9"/>
        <v>0.17333333333333334</v>
      </c>
      <c r="C109" s="103">
        <f t="shared" si="10"/>
        <v>0.20000000000000004</v>
      </c>
      <c r="D109" s="104">
        <f t="shared" si="11"/>
        <v>0.35666666666666669</v>
      </c>
      <c r="E109" s="104">
        <f t="shared" si="12"/>
        <v>0.24333333333333337</v>
      </c>
      <c r="F109" s="9"/>
      <c r="G109" s="9"/>
      <c r="H109" s="9"/>
      <c r="I109" s="9"/>
      <c r="J109" s="9"/>
    </row>
    <row r="110" spans="2:10" x14ac:dyDescent="0.35">
      <c r="B110" s="103">
        <f t="shared" si="9"/>
        <v>0.21</v>
      </c>
      <c r="C110" s="103">
        <f t="shared" si="10"/>
        <v>0.43333333333333335</v>
      </c>
      <c r="D110" s="104">
        <f t="shared" si="11"/>
        <v>0.21333333333333335</v>
      </c>
      <c r="E110" s="104">
        <f t="shared" si="12"/>
        <v>0.28555555555555556</v>
      </c>
      <c r="F110" s="9"/>
      <c r="G110" s="9"/>
      <c r="H110" s="9"/>
      <c r="I110" s="9"/>
      <c r="J110" s="9"/>
    </row>
    <row r="111" spans="2:10" ht="13.15" thickBot="1" x14ac:dyDescent="0.4">
      <c r="B111" s="105">
        <f>AVERAGE(B39:D39)</f>
        <v>0.14666666666666667</v>
      </c>
      <c r="C111" s="105">
        <f>AVERAGE(F39:H39)</f>
        <v>6.3333333333333339E-2</v>
      </c>
      <c r="D111" s="106">
        <f>IF(H$102=2,"",AVERAGE(J39:L39))</f>
        <v>0.08</v>
      </c>
      <c r="E111" s="106">
        <f t="shared" si="12"/>
        <v>9.6666666666666679E-2</v>
      </c>
      <c r="F111" s="9"/>
      <c r="G111" s="9"/>
      <c r="H111" s="9"/>
      <c r="I111" s="9"/>
      <c r="J111" s="9"/>
    </row>
    <row r="112" spans="2:10" ht="13.5" thickTop="1" x14ac:dyDescent="0.4">
      <c r="B112" s="101"/>
      <c r="C112" s="101"/>
      <c r="D112" s="102" t="s">
        <v>28</v>
      </c>
      <c r="E112" s="107">
        <f>MAX(E102:E111)-MIN(E102:E111)</f>
        <v>0.22888888888888886</v>
      </c>
      <c r="F112" s="9"/>
      <c r="G112" s="9"/>
      <c r="H112" s="9"/>
      <c r="I112" s="9"/>
      <c r="J112" s="9"/>
    </row>
    <row r="113" spans="2:10" x14ac:dyDescent="0.35">
      <c r="E113" s="9"/>
      <c r="F113" s="9"/>
      <c r="G113" s="9"/>
      <c r="H113" s="9"/>
      <c r="I113" s="9"/>
      <c r="J113" s="9"/>
    </row>
    <row r="114" spans="2:10" x14ac:dyDescent="0.35">
      <c r="E114" s="9"/>
      <c r="F114" s="9"/>
      <c r="G114" s="9"/>
      <c r="H114" s="9"/>
      <c r="I114" s="9"/>
      <c r="J114" s="9"/>
    </row>
    <row r="115" spans="2:10" x14ac:dyDescent="0.35">
      <c r="B115" s="9"/>
      <c r="C115" s="9"/>
      <c r="D115" s="9"/>
      <c r="E115" s="9"/>
      <c r="F115" s="9"/>
      <c r="G115" s="9"/>
      <c r="H115" s="9"/>
      <c r="I115" s="9"/>
      <c r="J115" s="9"/>
    </row>
    <row r="116" spans="2:10" x14ac:dyDescent="0.35">
      <c r="E116" s="9"/>
      <c r="F116" s="9"/>
      <c r="G116" s="9"/>
      <c r="H116" s="9"/>
      <c r="I116" s="9"/>
      <c r="J116" s="9"/>
    </row>
    <row r="117" spans="2:10" x14ac:dyDescent="0.35">
      <c r="E117" s="9"/>
      <c r="F117" s="47"/>
      <c r="G117" s="9"/>
      <c r="H117" s="47"/>
      <c r="I117" s="9"/>
      <c r="J117" s="9"/>
    </row>
    <row r="118" spans="2:10" x14ac:dyDescent="0.35">
      <c r="B118" s="9" t="s">
        <v>36</v>
      </c>
      <c r="C118" s="9"/>
      <c r="D118" s="9"/>
      <c r="E118" s="9"/>
      <c r="F118" s="9"/>
      <c r="G118" s="9"/>
      <c r="H118" s="9"/>
      <c r="I118" s="9"/>
      <c r="J118" s="9"/>
    </row>
    <row r="119" spans="2:10" x14ac:dyDescent="0.35">
      <c r="B119" s="9"/>
      <c r="C119" s="9"/>
      <c r="D119" s="9"/>
      <c r="E119" s="9"/>
      <c r="F119" s="9"/>
      <c r="G119" s="9"/>
      <c r="H119" s="9"/>
      <c r="I119" s="9"/>
      <c r="J119" s="9"/>
    </row>
    <row r="120" spans="2:10" x14ac:dyDescent="0.35">
      <c r="B120" s="9" t="s">
        <v>41</v>
      </c>
      <c r="C120" s="9"/>
      <c r="D120" s="9"/>
      <c r="E120" s="9"/>
      <c r="F120" s="9"/>
      <c r="G120" s="9"/>
      <c r="H120" s="9"/>
      <c r="I120" s="9"/>
      <c r="J120" s="9"/>
    </row>
    <row r="121" spans="2:10" x14ac:dyDescent="0.35">
      <c r="B121" s="9" t="s">
        <v>43</v>
      </c>
      <c r="C121" s="9"/>
      <c r="D121" s="9"/>
      <c r="E121" s="9"/>
      <c r="F121" s="9"/>
      <c r="G121" s="9"/>
      <c r="H121" s="9"/>
      <c r="I121" s="9"/>
      <c r="J121" s="9"/>
    </row>
    <row r="122" spans="2:10" x14ac:dyDescent="0.35">
      <c r="B122" s="9"/>
      <c r="C122" s="9"/>
      <c r="D122" s="9"/>
      <c r="E122" s="9"/>
      <c r="F122" s="9"/>
      <c r="G122" s="9"/>
      <c r="H122" s="9"/>
      <c r="I122" s="9"/>
      <c r="J122" s="9"/>
    </row>
    <row r="123" spans="2:10" x14ac:dyDescent="0.35">
      <c r="B123" s="9"/>
      <c r="C123" s="9"/>
      <c r="D123" s="9"/>
      <c r="E123" s="9"/>
      <c r="F123" s="9"/>
      <c r="G123" s="9"/>
      <c r="H123" s="9"/>
      <c r="I123" s="9"/>
      <c r="J123" s="9"/>
    </row>
  </sheetData>
  <mergeCells count="2">
    <mergeCell ref="H55:I55"/>
    <mergeCell ref="M54:N54"/>
  </mergeCells>
  <printOptions horizontalCentered="1" verticalCentered="1" gridLinesSet="0"/>
  <pageMargins left="0.25" right="0.25" top="0.87" bottom="0.67" header="0.5" footer="0.5"/>
  <pageSetup scale="49" orientation="portrait" horizontalDpi="4294967292" r:id="rId1"/>
  <headerFooter alignWithMargins="0"/>
  <rowBreaks count="1" manualBreakCount="1">
    <brk id="92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GR&amp;R    Long Form</vt:lpstr>
      <vt:lpstr>data</vt:lpstr>
      <vt:lpstr>headings</vt:lpstr>
      <vt:lpstr>inputs</vt:lpstr>
      <vt:lpstr>'GR&amp;R    Long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GAGE R&amp;R FORMS TEMPLATE</dc:title>
  <dc:subject>GAGE R&amp;R SPEADSHEET</dc:subject>
  <dc:creator>Authorized Gateway Customer</dc:creator>
  <cp:lastModifiedBy>Sommai Siri</cp:lastModifiedBy>
  <cp:lastPrinted>2001-02-15T15:11:51Z</cp:lastPrinted>
  <dcterms:created xsi:type="dcterms:W3CDTF">1996-12-30T19:18:22Z</dcterms:created>
  <dcterms:modified xsi:type="dcterms:W3CDTF">2024-09-23T14:27:39Z</dcterms:modified>
</cp:coreProperties>
</file>