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sharedStrings.xml" ContentType="application/vnd.openxmlformats-officedocument.spreadsheetml.sharedStrings+xml"/>
  <Override PartName="/xl/media/image106.png" ContentType="image/png"/>
  <Override PartName="/xl/media/image111.png" ContentType="image/png"/>
  <Override PartName="/xl/media/image107.png" ContentType="image/png"/>
  <Override PartName="/xl/media/image112.png" ContentType="image/png"/>
  <Override PartName="/xl/media/image108.png" ContentType="image/png"/>
  <Override PartName="/xl/media/image109.png" ContentType="image/png"/>
  <Override PartName="/xl/media/image110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_rels/chart191.xml.rels" ContentType="application/vnd.openxmlformats-package.relationships+xml"/>
  <Override PartName="/xl/charts/_rels/chart19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map - Diário" sheetId="1" state="visible" r:id="rId2"/>
    <sheet name="grafLog" sheetId="2" state="visible" r:id="rId3"/>
    <sheet name="grafNormal" sheetId="3" state="visible" r:id="rId4"/>
    <sheet name="determ.K" sheetId="4" state="visible" r:id="rId5"/>
    <sheet name="resumo" sheetId="5" state="visible" r:id="rId6"/>
    <sheet name="Introdução" sheetId="6" state="visible" r:id="rId7"/>
    <sheet name="Metodologia" sheetId="7" state="visible" r:id="rId8"/>
    <sheet name="Calibração" sheetId="8" state="visible" r:id="rId9"/>
    <sheet name="Avaliação" sheetId="9" state="visible" r:id="rId10"/>
    <sheet name="Listagem" sheetId="10" state="visible" r:id="rId11"/>
  </sheets>
  <definedNames>
    <definedName function="false" hidden="false" localSheetId="0" name="_xlnm.Print_Area" vbProcedure="false">'Smap - Diário'!$A$1:$AA$33</definedName>
    <definedName function="false" hidden="false" name="anscount" vbProcedure="false">2</definedName>
    <definedName function="false" hidden="false" name="limcount" vbProcedure="false">2</definedName>
    <definedName function="false" hidden="false" name="sencount" vbProcedure="false">2</definedName>
    <definedName function="false" hidden="false" localSheetId="0" name="solver_adj" vbProcedure="false">'Smap - Diário'!$D$8:$G$8</definedName>
    <definedName function="false" hidden="false" localSheetId="0" name="solver_cvg" vbProcedure="false">0.001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hs1" vbProcedure="false">'Smap - Diário'!$B$9</definedName>
    <definedName function="false" hidden="false" localSheetId="0" name="solver_lhs10" vbProcedure="false">'Smap - Diário'!$K$6</definedName>
    <definedName function="false" hidden="false" localSheetId="0" name="solver_lhs11" vbProcedure="false">'Smap - Diário'!$K$7</definedName>
    <definedName function="false" hidden="false" localSheetId="0" name="solver_lhs12" vbProcedure="false">'Smap - Diário'!$K$8</definedName>
    <definedName function="false" hidden="false" localSheetId="0" name="solver_lhs13" vbProcedure="false">'Smap - Diário'!$K$7</definedName>
    <definedName function="false" hidden="false" localSheetId="0" name="solver_lhs14" vbProcedure="false">'Smap - Diário'!$K$8</definedName>
    <definedName function="false" hidden="false" localSheetId="0" name="solver_lhs15" vbProcedure="false">'Smap - Diário'!$K$8</definedName>
    <definedName function="false" hidden="false" localSheetId="0" name="solver_lhs16" vbProcedure="false">'Smap - Diário'!$K$8</definedName>
    <definedName function="false" hidden="false" localSheetId="0" name="solver_lhs17" vbProcedure="false">'Smap - Diário'!$K$8</definedName>
    <definedName function="false" hidden="false" localSheetId="0" name="solver_lhs18" vbProcedure="false">'Smap - Diário'!$K$8</definedName>
    <definedName function="false" hidden="false" localSheetId="0" name="solver_lhs19" vbProcedure="false">'Smap - Diário'!$K$8</definedName>
    <definedName function="false" hidden="false" localSheetId="0" name="solver_lhs2" vbProcedure="false">'Smap - Diário'!$K$3</definedName>
    <definedName function="false" hidden="false" localSheetId="0" name="solver_lhs20" vbProcedure="false">'Smap - Diário'!$K$8</definedName>
    <definedName function="false" hidden="false" localSheetId="0" name="solver_lhs21" vbProcedure="false">'Smap - Diário'!$K$8</definedName>
    <definedName function="false" hidden="false" localSheetId="0" name="solver_lhs22" vbProcedure="false">'Smap - Diário'!$K$8</definedName>
    <definedName function="false" hidden="false" localSheetId="0" name="solver_lhs23" vbProcedure="false">'Smap - Diário'!$K$8</definedName>
    <definedName function="false" hidden="false" localSheetId="0" name="solver_lhs24" vbProcedure="false">'Smap - Diário'!$K$8</definedName>
    <definedName function="false" hidden="false" localSheetId="0" name="solver_lhs25" vbProcedure="false">'Smap - Diário'!$K$8</definedName>
    <definedName function="false" hidden="false" localSheetId="0" name="solver_lhs26" vbProcedure="false">'Smap - Diário'!$D$8</definedName>
    <definedName function="false" hidden="false" localSheetId="0" name="solver_lhs3" vbProcedure="false">'Smap - Diário'!$B$9</definedName>
    <definedName function="false" hidden="false" localSheetId="0" name="solver_lhs4" vbProcedure="false">'Smap - Diário'!$K$4</definedName>
    <definedName function="false" hidden="false" localSheetId="0" name="solver_lhs5" vbProcedure="false">'Smap - Diário'!$K$3</definedName>
    <definedName function="false" hidden="false" localSheetId="0" name="solver_lhs6" vbProcedure="false">'Smap - Diário'!$K$4</definedName>
    <definedName function="false" hidden="false" localSheetId="0" name="solver_lhs7" vbProcedure="false">'Smap - Diário'!$K$5</definedName>
    <definedName function="false" hidden="false" localSheetId="0" name="solver_lhs8" vbProcedure="false">'Smap - Diário'!$K$5</definedName>
    <definedName function="false" hidden="false" localSheetId="0" name="solver_lhs9" vbProcedure="false">'Smap - Diário'!$K$6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14</definedName>
    <definedName function="false" hidden="false" localSheetId="0" name="solver_nwt" vbProcedure="false">1</definedName>
    <definedName function="false" hidden="false" localSheetId="0" name="solver_opt" vbProcedure="false">'Smap - Diário'!$V$3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el1" vbProcedure="false">1</definedName>
    <definedName function="false" hidden="false" localSheetId="0" name="solver_rel10" vbProcedure="false">1</definedName>
    <definedName function="false" hidden="false" localSheetId="0" name="solver_rel11" vbProcedure="false">1</definedName>
    <definedName function="false" hidden="false" localSheetId="0" name="solver_rel12" vbProcedure="false">1</definedName>
    <definedName function="false" hidden="false" localSheetId="0" name="solver_rel13" vbProcedure="false">3</definedName>
    <definedName function="false" hidden="false" localSheetId="0" name="solver_rel14" vbProcedure="false">3</definedName>
    <definedName function="false" hidden="false" localSheetId="0" name="solver_rel15" vbProcedure="false">3</definedName>
    <definedName function="false" hidden="false" localSheetId="0" name="solver_rel16" vbProcedure="false">3</definedName>
    <definedName function="false" hidden="false" localSheetId="0" name="solver_rel17" vbProcedure="false">3</definedName>
    <definedName function="false" hidden="false" localSheetId="0" name="solver_rel18" vbProcedure="false">3</definedName>
    <definedName function="false" hidden="false" localSheetId="0" name="solver_rel19" vbProcedure="false">3</definedName>
    <definedName function="false" hidden="false" localSheetId="0" name="solver_rel2" vbProcedure="false">1</definedName>
    <definedName function="false" hidden="false" localSheetId="0" name="solver_rel20" vbProcedure="false">3</definedName>
    <definedName function="false" hidden="false" localSheetId="0" name="solver_rel21" vbProcedure="false">3</definedName>
    <definedName function="false" hidden="false" localSheetId="0" name="solver_rel22" vbProcedure="false">3</definedName>
    <definedName function="false" hidden="false" localSheetId="0" name="solver_rel23" vbProcedure="false">3</definedName>
    <definedName function="false" hidden="false" localSheetId="0" name="solver_rel24" vbProcedure="false">3</definedName>
    <definedName function="false" hidden="false" localSheetId="0" name="solver_rel25" vbProcedure="false">3</definedName>
    <definedName function="false" hidden="false" localSheetId="0" name="solver_rel26" vbProcedure="false">3</definedName>
    <definedName function="false" hidden="false" localSheetId="0" name="solver_rel3" vbProcedure="false">3</definedName>
    <definedName function="false" hidden="false" localSheetId="0" name="solver_rel4" vbProcedure="false">1</definedName>
    <definedName function="false" hidden="false" localSheetId="0" name="solver_rel5" vbProcedure="false">3</definedName>
    <definedName function="false" hidden="false" localSheetId="0" name="solver_rel6" vbProcedure="false">3</definedName>
    <definedName function="false" hidden="false" localSheetId="0" name="solver_rel7" vbProcedure="false">3</definedName>
    <definedName function="false" hidden="false" localSheetId="0" name="solver_rel8" vbProcedure="false">1</definedName>
    <definedName function="false" hidden="false" localSheetId="0" name="solver_rel9" vbProcedure="false">3</definedName>
    <definedName function="false" hidden="false" localSheetId="0" name="solver_rhs1" vbProcedure="false">1.05</definedName>
    <definedName function="false" hidden="false" localSheetId="0" name="solver_rhs10" vbProcedure="false">9</definedName>
    <definedName function="false" hidden="false" localSheetId="0" name="solver_rhs11" vbProcedure="false">10</definedName>
    <definedName function="false" hidden="false" localSheetId="0" name="solver_rhs12" vbProcedure="false">270</definedName>
    <definedName function="false" hidden="false" localSheetId="0" name="solver_rhs13" vbProcedure="false">0.2</definedName>
    <definedName function="false" hidden="false" localSheetId="0" name="solver_rhs14" vbProcedure="false">10</definedName>
    <definedName function="false" hidden="false" localSheetId="0" name="solver_rhs15" vbProcedure="false">10</definedName>
    <definedName function="false" hidden="false" localSheetId="0" name="solver_rhs16" vbProcedure="false">10</definedName>
    <definedName function="false" hidden="false" localSheetId="0" name="solver_rhs17" vbProcedure="false">10</definedName>
    <definedName function="false" hidden="false" localSheetId="0" name="solver_rhs18" vbProcedure="false">10</definedName>
    <definedName function="false" hidden="false" localSheetId="0" name="solver_rhs19" vbProcedure="false">10</definedName>
    <definedName function="false" hidden="false" localSheetId="0" name="solver_rhs2" vbProcedure="false">2000</definedName>
    <definedName function="false" hidden="false" localSheetId="0" name="solver_rhs20" vbProcedure="false">10</definedName>
    <definedName function="false" hidden="false" localSheetId="0" name="solver_rhs21" vbProcedure="false">10</definedName>
    <definedName function="false" hidden="false" localSheetId="0" name="solver_rhs22" vbProcedure="false">10</definedName>
    <definedName function="false" hidden="false" localSheetId="0" name="solver_rhs23" vbProcedure="false">10</definedName>
    <definedName function="false" hidden="false" localSheetId="0" name="solver_rhs24" vbProcedure="false">10</definedName>
    <definedName function="false" hidden="false" localSheetId="0" name="solver_rhs25" vbProcedure="false">10</definedName>
    <definedName function="false" hidden="false" localSheetId="0" name="solver_rhs26" vbProcedure="false">0</definedName>
    <definedName function="false" hidden="false" localSheetId="0" name="solver_rhs3" vbProcedure="false">0.95</definedName>
    <definedName function="false" hidden="false" localSheetId="0" name="solver_rhs4" vbProcedure="false">100</definedName>
    <definedName function="false" hidden="false" localSheetId="0" name="solver_rhs5" vbProcedure="false">100</definedName>
    <definedName function="false" hidden="false" localSheetId="0" name="solver_rhs6" vbProcedure="false">0</definedName>
    <definedName function="false" hidden="false" localSheetId="0" name="solver_rhs7" vbProcedure="false">20</definedName>
    <definedName function="false" hidden="false" localSheetId="0" name="solver_rhs8" vbProcedure="false">60</definedName>
    <definedName function="false" hidden="false" localSheetId="0" name="solver_rhs9" vbProcedure="false">0</definedName>
    <definedName function="false" hidden="false" localSheetId="0" name="solver_rlx" vbProcedure="false">1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100</definedName>
    <definedName function="false" hidden="false" localSheetId="0" name="solver_tol" vbProcedure="false">0.05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8" name="solver_eng" vbProcedure="false">1</definedName>
    <definedName function="false" hidden="false" localSheetId="8" name="solver_neg" vbProcedure="false">1</definedName>
    <definedName function="false" hidden="false" localSheetId="8" name="solver_num" vbProcedure="false">0</definedName>
    <definedName function="false" hidden="false" localSheetId="8" name="solver_opt" vbProcedure="false">Avaliação!$A$6</definedName>
    <definedName function="false" hidden="false" localSheetId="8" name="solver_typ" vbProcedure="false">1</definedName>
    <definedName function="false" hidden="false" localSheetId="8" name="solver_val" vbProcedure="false">0</definedName>
    <definedName function="false" hidden="false" localSheetId="8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<sst xmlns="http://schemas.openxmlformats.org/spreadsheetml/2006/main" count="1079" uniqueCount="391">
  <si>
    <t xml:space="preserve">Rio Laranjinha em Porto Santa Terezinha</t>
  </si>
  <si>
    <t xml:space="preserve">Parâmetros</t>
  </si>
  <si>
    <t xml:space="preserve">Faixa Variação</t>
  </si>
  <si>
    <t xml:space="preserve">Inicialização</t>
  </si>
  <si>
    <t xml:space="preserve">Avaliação do Ajuste</t>
  </si>
  <si>
    <t xml:space="preserve">Str</t>
  </si>
  <si>
    <t xml:space="preserve">mm</t>
  </si>
  <si>
    <t xml:space="preserve">100&lt;2000</t>
  </si>
  <si>
    <t xml:space="preserve">Tuin</t>
  </si>
  <si>
    <t xml:space="preserve">%</t>
  </si>
  <si>
    <t xml:space="preserve">NSE</t>
  </si>
  <si>
    <t xml:space="preserve">Crec</t>
  </si>
  <si>
    <t xml:space="preserve">  0&lt;100</t>
  </si>
  <si>
    <t xml:space="preserve">Ebin</t>
  </si>
  <si>
    <t xml:space="preserve">m3/s</t>
  </si>
  <si>
    <t xml:space="preserve">Pbias</t>
  </si>
  <si>
    <t xml:space="preserve">jelopes1@gmail.com</t>
  </si>
  <si>
    <t xml:space="preserve">Capc</t>
  </si>
  <si>
    <t xml:space="preserve">  20&lt;60</t>
  </si>
  <si>
    <t xml:space="preserve">Supin</t>
  </si>
  <si>
    <t xml:space="preserve">preencher dados em azul</t>
  </si>
  <si>
    <t xml:space="preserve">Ai</t>
  </si>
  <si>
    <t xml:space="preserve">  0&lt;9</t>
  </si>
  <si>
    <t xml:space="preserve">C.C.Massa</t>
  </si>
  <si>
    <t xml:space="preserve">K2t</t>
  </si>
  <si>
    <t xml:space="preserve">dias</t>
  </si>
  <si>
    <t xml:space="preserve">  0,2&lt;10</t>
  </si>
  <si>
    <t xml:space="preserve">Dados</t>
  </si>
  <si>
    <t xml:space="preserve">Sign Test</t>
  </si>
  <si>
    <t xml:space="preserve">i.repr</t>
  </si>
  <si>
    <t xml:space="preserve">Kkt</t>
  </si>
  <si>
    <t xml:space="preserve">  10&lt;270</t>
  </si>
  <si>
    <t xml:space="preserve">Ad=</t>
  </si>
  <si>
    <t xml:space="preserve">km2</t>
  </si>
  <si>
    <t xml:space="preserve">variança</t>
  </si>
  <si>
    <t xml:space="preserve">f.real</t>
  </si>
  <si>
    <t xml:space="preserve">dados</t>
  </si>
  <si>
    <t xml:space="preserve">residuos</t>
  </si>
  <si>
    <t xml:space="preserve">P</t>
  </si>
  <si>
    <t xml:space="preserve">Rsolo</t>
  </si>
  <si>
    <t xml:space="preserve">Tu</t>
  </si>
  <si>
    <t xml:space="preserve">Es</t>
  </si>
  <si>
    <t xml:space="preserve">Er</t>
  </si>
  <si>
    <t xml:space="preserve">Rec</t>
  </si>
  <si>
    <t xml:space="preserve">Rsup</t>
  </si>
  <si>
    <t xml:space="preserve">Ed</t>
  </si>
  <si>
    <t xml:space="preserve">Rsub</t>
  </si>
  <si>
    <t xml:space="preserve">Eb</t>
  </si>
  <si>
    <t xml:space="preserve">Vazão</t>
  </si>
  <si>
    <t xml:space="preserve">data</t>
  </si>
  <si>
    <t xml:space="preserve">Ep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</si>
  <si>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</si>
  <si>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</si>
  <si>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</si>
  <si>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</si>
  <si>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</si>
  <si>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</si>
  <si>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média</t>
  </si>
  <si>
    <t xml:space="preserve">min</t>
  </si>
  <si>
    <t xml:space="preserve">superficial</t>
  </si>
  <si>
    <t xml:space="preserve">basica</t>
  </si>
  <si>
    <t xml:space="preserve">calculada</t>
  </si>
  <si>
    <t xml:space="preserve">dist.media</t>
  </si>
  <si>
    <t xml:space="preserve">erro abs.</t>
  </si>
  <si>
    <t xml:space="preserve">observada</t>
  </si>
  <si>
    <t xml:space="preserve">potencial</t>
  </si>
  <si>
    <t xml:space="preserve">(mm/dia)</t>
  </si>
  <si>
    <t xml:space="preserve">max</t>
  </si>
  <si>
    <t xml:space="preserve">ao quadrado</t>
  </si>
  <si>
    <t xml:space="preserve">Erro</t>
  </si>
  <si>
    <t xml:space="preserve">(m3/s)</t>
  </si>
  <si>
    <t xml:space="preserve">desv.padrao</t>
  </si>
  <si>
    <t xml:space="preserve">C.Eficiencia</t>
  </si>
  <si>
    <t xml:space="preserve">quadratico</t>
  </si>
  <si>
    <t xml:space="preserve">Curva de Massa</t>
  </si>
  <si>
    <t xml:space="preserve">relativo</t>
  </si>
  <si>
    <t xml:space="preserve">Thiessen</t>
  </si>
  <si>
    <t xml:space="preserve">Pcof</t>
  </si>
  <si>
    <t xml:space="preserve">media</t>
  </si>
  <si>
    <t xml:space="preserve">VT</t>
  </si>
  <si>
    <t xml:space="preserve">VN</t>
  </si>
  <si>
    <t xml:space="preserve">erro absoluto</t>
  </si>
  <si>
    <t xml:space="preserve">v.obs</t>
  </si>
  <si>
    <t xml:space="preserve">Sign</t>
  </si>
  <si>
    <t xml:space="preserve">Test</t>
  </si>
  <si>
    <t xml:space="preserve">ano/med</t>
  </si>
  <si>
    <t xml:space="preserve">inicialização</t>
  </si>
  <si>
    <t xml:space="preserve">7,546</t>
  </si>
  <si>
    <t xml:space="preserve">16,627</t>
  </si>
  <si>
    <t xml:space="preserve">8,781</t>
  </si>
  <si>
    <t xml:space="preserve">7,349</t>
  </si>
  <si>
    <t xml:space="preserve">6,587</t>
  </si>
  <si>
    <t xml:space="preserve">9,881</t>
  </si>
  <si>
    <t xml:space="preserve">23,546</t>
  </si>
  <si>
    <t xml:space="preserve">11,774</t>
  </si>
  <si>
    <t xml:space="preserve">9,434</t>
  </si>
  <si>
    <t xml:space="preserve">8,996</t>
  </si>
  <si>
    <t xml:space="preserve">7,948</t>
  </si>
  <si>
    <t xml:space="preserve">9,656</t>
  </si>
  <si>
    <t xml:space="preserve">16,047</t>
  </si>
  <si>
    <t xml:space="preserve">12,022</t>
  </si>
  <si>
    <t xml:space="preserve">11,045</t>
  </si>
  <si>
    <t xml:space="preserve">8,152</t>
  </si>
  <si>
    <t xml:space="preserve">7,746</t>
  </si>
  <si>
    <t xml:space="preserve">27,648</t>
  </si>
  <si>
    <t xml:space="preserve">Hidrogramas ajudam a identificar tendências, diferenças na magnitude e tempo de ocorrência dos picos</t>
  </si>
  <si>
    <t xml:space="preserve">13,563</t>
  </si>
  <si>
    <t xml:space="preserve"> de cheias e na forma e inclinação das curvas de recessão.</t>
  </si>
  <si>
    <t xml:space="preserve">10,572</t>
  </si>
  <si>
    <t xml:space="preserve">P1 – estação plu 02143020 (Chapéu D’Uvas)</t>
  </si>
  <si>
    <t xml:space="preserve">P2 – estação plu 02244039 (Resende)</t>
  </si>
  <si>
    <t xml:space="preserve">P3 – estação plu 02243008 (Rio das Flores)</t>
  </si>
  <si>
    <t xml:space="preserve">8,569</t>
  </si>
  <si>
    <t xml:space="preserve">P4 – estação plu 02244033 (Valença)</t>
  </si>
  <si>
    <t xml:space="preserve">P5 – estação plu 02143021 (Sobragi)</t>
  </si>
  <si>
    <t xml:space="preserve">P6 – estação plu 02143013 (Mar de Espanha)</t>
  </si>
  <si>
    <t xml:space="preserve">7,155</t>
  </si>
  <si>
    <t xml:space="preserve">6,963</t>
  </si>
  <si>
    <t xml:space="preserve">6,774</t>
  </si>
  <si>
    <t xml:space="preserve">10,339</t>
  </si>
  <si>
    <t xml:space="preserve">17,217</t>
  </si>
  <si>
    <t xml:space="preserve">10,109</t>
  </si>
  <si>
    <t xml:space="preserve">11,285</t>
  </si>
  <si>
    <t xml:space="preserve">5,866</t>
  </si>
  <si>
    <t xml:space="preserve">5,352</t>
  </si>
  <si>
    <t xml:space="preserve">6,403</t>
  </si>
  <si>
    <t xml:space="preserve">12,272</t>
  </si>
  <si>
    <t xml:space="preserve">6,221</t>
  </si>
  <si>
    <t xml:space="preserve">6,043</t>
  </si>
  <si>
    <t xml:space="preserve">5,692</t>
  </si>
  <si>
    <t xml:space="preserve">14,918</t>
  </si>
  <si>
    <t xml:space="preserve">10,807</t>
  </si>
  <si>
    <t xml:space="preserve">12,525</t>
  </si>
  <si>
    <t xml:space="preserve">9,214</t>
  </si>
  <si>
    <t xml:space="preserve">22,896</t>
  </si>
  <si>
    <t xml:space="preserve">13,039</t>
  </si>
  <si>
    <t xml:space="preserve">5,521</t>
  </si>
  <si>
    <t xml:space="preserve">5,186</t>
  </si>
  <si>
    <t xml:space="preserve">5,023</t>
  </si>
  <si>
    <t xml:space="preserve">4,862</t>
  </si>
  <si>
    <t xml:space="preserve">4,704</t>
  </si>
  <si>
    <t xml:space="preserve">4,548</t>
  </si>
  <si>
    <t xml:space="preserve">4,395</t>
  </si>
  <si>
    <t xml:space="preserve">4,244</t>
  </si>
  <si>
    <t xml:space="preserve">4,096</t>
  </si>
  <si>
    <t xml:space="preserve">3,951</t>
  </si>
  <si>
    <t xml:space="preserve">3,808</t>
  </si>
  <si>
    <t xml:space="preserve">3,668</t>
  </si>
  <si>
    <t xml:space="preserve">3,395</t>
  </si>
  <si>
    <t xml:space="preserve">3,262</t>
  </si>
  <si>
    <t xml:space="preserve">13,829</t>
  </si>
  <si>
    <t xml:space="preserve">12,781</t>
  </si>
  <si>
    <t xml:space="preserve">16,336</t>
  </si>
  <si>
    <t xml:space="preserve">16,921</t>
  </si>
  <si>
    <t xml:space="preserve">29,092</t>
  </si>
  <si>
    <t xml:space="preserve">20,969</t>
  </si>
  <si>
    <t xml:space="preserve">25,214</t>
  </si>
  <si>
    <t xml:space="preserve">14,097</t>
  </si>
  <si>
    <t xml:space="preserve">44,746</t>
  </si>
  <si>
    <t xml:space="preserve">18,121</t>
  </si>
  <si>
    <t xml:space="preserve">29,829</t>
  </si>
  <si>
    <t xml:space="preserve">14,642</t>
  </si>
  <si>
    <t xml:space="preserve">21,964</t>
  </si>
  <si>
    <t xml:space="preserve">18,427</t>
  </si>
  <si>
    <t xml:space="preserve">11,528</t>
  </si>
  <si>
    <t xml:space="preserve">18,736</t>
  </si>
  <si>
    <t xml:space="preserve">19,048</t>
  </si>
  <si>
    <t xml:space="preserve">14,368</t>
  </si>
  <si>
    <t xml:space="preserve">20,319</t>
  </si>
  <si>
    <t xml:space="preserve">17,516</t>
  </si>
  <si>
    <t xml:space="preserve">15,477</t>
  </si>
  <si>
    <t xml:space="preserve">56,458</t>
  </si>
  <si>
    <t xml:space="preserve">22,575</t>
  </si>
  <si>
    <t xml:space="preserve">8,359</t>
  </si>
  <si>
    <t xml:space="preserve">24,875</t>
  </si>
  <si>
    <t xml:space="preserve">24,206</t>
  </si>
  <si>
    <t xml:space="preserve">17,817</t>
  </si>
  <si>
    <t xml:space="preserve">Ed=Vazão Observada - Basica calc.</t>
  </si>
  <si>
    <t xml:space="preserve">Eb=Vazão Observada</t>
  </si>
  <si>
    <t xml:space="preserve">ad</t>
  </si>
  <si>
    <t xml:space="preserve">Posto EVP</t>
  </si>
  <si>
    <t xml:space="preserve">Postos Chuva</t>
  </si>
  <si>
    <t xml:space="preserve">Ind.Repr</t>
  </si>
  <si>
    <t xml:space="preserve">soma coef.</t>
  </si>
  <si>
    <t xml:space="preserve">Resultados</t>
  </si>
  <si>
    <t xml:space="preserve">NSE        ( &gt; 0.1 )</t>
  </si>
  <si>
    <t xml:space="preserve">Pbias% (-25 a +25)</t>
  </si>
  <si>
    <t xml:space="preserve">Modelo   S M A P          ( Soil Moisture Accounting Procedure )</t>
  </si>
  <si>
    <t xml:space="preserve">Esta planilha destina-se a calibração do modelo SMAP.</t>
  </si>
  <si>
    <t xml:space="preserve">Permite a calibração manual e a utilização do solver para calibração semi-automática. Apresenta saída gráfica para análise.</t>
  </si>
  <si>
    <t xml:space="preserve">Necessita de dados de chuva, evaporação de tanque classe A e vazões médias diarias.</t>
  </si>
  <si>
    <t xml:space="preserve">Você pode calibrar o exemplo fornecido ou montar seus próprios dados alterando as celulas com fundo azul.</t>
  </si>
  <si>
    <t xml:space="preserve">Neste exemplo pode-se mudar os parâmetros de entrada para avaliar a sensibilidade dos mesmos.</t>
  </si>
  <si>
    <t xml:space="preserve">O modelo SMAP é um modelo determinístico de simulação hidrológica do tipo transformação chuva-vazão.</t>
  </si>
  <si>
    <t xml:space="preserve">Foi desenvolvido em 1981 por Lopes J.E.G., Braga B.P.F. e Conejo J.G.L., e apresentado no International Symposium </t>
  </si>
  <si>
    <t xml:space="preserve">on Rainfall-Runoff Modeling realizado em Mississippi, U.S.A. e publicado pela Water Resourses Publications (1982).</t>
  </si>
  <si>
    <t xml:space="preserve">O desenvolvimento do modelo baseou-se na experiência com a aplicação do modelo Stanford Watershed IV (Crawford &amp; Linsley, 1966) </t>
  </si>
  <si>
    <t xml:space="preserve">e modelo Mero  (Mero, 1969) em trabalhos realizados no DAEE- Departamento de Águas e Energia Elétrica do Estado de São Paulo.</t>
  </si>
  <si>
    <t xml:space="preserve">Foi originalmente desenvolvido para intervalo de tempo diário e posteriormente apresentada  versão mensal,</t>
  </si>
  <si>
    <t xml:space="preserve">adaptando-se algumas modificações em sua estrutura.</t>
  </si>
  <si>
    <t xml:space="preserve"> BIBLIOGRAFIA</t>
  </si>
  <si>
    <t xml:space="preserve">LOPES J.E.G., BRAGA B.P.F., CONEJO J.G.L. (1982),</t>
  </si>
  <si>
    <t xml:space="preserve"> SMAP - A Simplified Hydrological Model, Applied Modelling in Catchment Hydrology, ed. V.P.Singh, Water Resourses Publications. </t>
  </si>
  <si>
    <t xml:space="preserve">LOPES J.E.G., PORTO R.L.L. (1991),</t>
  </si>
  <si>
    <t xml:space="preserve"> Técnica de Pesquisa Global de Parâmetros para a Calibração de Modelos Chuva-Vazão, ABRH, IX Simpósio Bras. de Rec. Hídricos.</t>
  </si>
  <si>
    <t xml:space="preserve">CANEDO P.M. (1989), </t>
  </si>
  <si>
    <t xml:space="preserve"> Hidrologia Superficial, Engenharia Hidrológica, ABRH/ed. UFRJ.</t>
  </si>
  <si>
    <t xml:space="preserve">TUCCI C.E.M. (1987),</t>
  </si>
  <si>
    <t xml:space="preserve"> Modelos Determinísticos, Modelos Para Gerenciamento de Recursos Hídricos, ABRH/ed. Nobel.</t>
  </si>
  <si>
    <t xml:space="preserve">AITKEN, A. P. (1973), </t>
  </si>
  <si>
    <t xml:space="preserve">Assessing Systematic Errors in Rainfall-Runoff Models, Journal of Hydrology, nº 20, pp 121-136</t>
  </si>
  <si>
    <t xml:space="preserve">Moriasi, D. N. (2007),</t>
  </si>
  <si>
    <t xml:space="preserve">MODEL EVALUATION GUIDELINES FOR SYSTEMATIC QUANTIFICATION OF ACCURACY IN WATERSHED SIMULATIONS</t>
  </si>
  <si>
    <t xml:space="preserve">Transactions of the ASABE Vol. 50(3): 885−900 2007 American Society of Agricultural and Biological Engineers ISSN 0001−2351</t>
  </si>
  <si>
    <t xml:space="preserve">Crawford, N., &amp; Linsley, R. (1966). Digital Simulation on Hydrology: Stanford Watershed Model IV. Stanford University. Palo Alto, CA: Stanford University Press.</t>
  </si>
  <si>
    <t xml:space="preserve">Mero, F. (1969). An approach to daily Hydrometeorological Water Balance Computations for Surface and Ground Water Basins. Delft Seminar. </t>
  </si>
  <si>
    <t xml:space="preserve">METODOLOGIA DO MODELO SMAP</t>
  </si>
  <si>
    <t xml:space="preserve">Em sua versão diária, tem a seguinte descrição:</t>
  </si>
  <si>
    <t xml:space="preserve">É constituído de três reservatórios matemáticos, cujas variáveis de estado são atualizadas a cada dia da forma:</t>
  </si>
  <si>
    <t xml:space="preserve">A figura ilustra a estrutura do modelo em sua versão diária.</t>
  </si>
  <si>
    <t xml:space="preserve">Rsolo(i) = Rsolo(i-1) + P(i) – Es(i) – Er(i) – Rec(i)</t>
  </si>
  <si>
    <t xml:space="preserve">Rsup(i) = Rsup(i-1) + Es(i) – Ed(i)</t>
  </si>
  <si>
    <t xml:space="preserve">Rsub(i) = Rsub(i-1) + Rec(i) – Eb(i)</t>
  </si>
  <si>
    <t xml:space="preserve">onde:</t>
  </si>
  <si>
    <t xml:space="preserve">Rsolo(i) = reservatório do solo (zona aerada) (mm)</t>
  </si>
  <si>
    <t xml:space="preserve">Rsup(i)  = reservatório da superfície da bacia (mm)</t>
  </si>
  <si>
    <t xml:space="preserve">Rsub(i)  = reservatório subterrâneo (zona saturada) (mm)</t>
  </si>
  <si>
    <t xml:space="preserve">P(i)     = chuva média (mm)</t>
  </si>
  <si>
    <t xml:space="preserve">Es(i)    = escoamento superficial (mm)</t>
  </si>
  <si>
    <t xml:space="preserve">Ed(i)    = escoamento direto (mm)</t>
  </si>
  <si>
    <t xml:space="preserve">Er(i)    = evapotranspiração real (mm)</t>
  </si>
  <si>
    <t xml:space="preserve">Rec(i)   = recarga subterrânea (mm)</t>
  </si>
  <si>
    <t xml:space="preserve">Eb(i)    = escoamento básico (mm)</t>
  </si>
  <si>
    <t xml:space="preserve">i = intervalo de tempo (dia)</t>
  </si>
  <si>
    <t xml:space="preserve">inicialização:</t>
  </si>
  <si>
    <t xml:space="preserve">Rsolo(0) = Tuin / 100 * Str</t>
  </si>
  <si>
    <t xml:space="preserve">Rsup(0) = Supin / (1 - 0,5 ^ (1/K2t)) / Ad * 86.4</t>
  </si>
  <si>
    <t xml:space="preserve">Rsub(0) = Ebin / (1 - 0,5 ^ (1/Kkt)) / Ad * 86.4</t>
  </si>
  <si>
    <t xml:space="preserve">Tuin = teor de umidade inicial (%)</t>
  </si>
  <si>
    <t xml:space="preserve">Supin = vazão superficial inicial (m3/s)</t>
  </si>
  <si>
    <t xml:space="preserve">Ebin = vazão básica inicial (m3/s)</t>
  </si>
  <si>
    <t xml:space="preserve">Ad   = área de drenagem (km2)</t>
  </si>
  <si>
    <t xml:space="preserve">Str = capacidade de saturação do solo (mm)</t>
  </si>
  <si>
    <t xml:space="preserve">Kkt = constante de recessão do escoamento básico (dias)</t>
  </si>
  <si>
    <t xml:space="preserve">K2t = constante de recessão do escoamento superficial (dias)</t>
  </si>
  <si>
    <t xml:space="preserve">É composto de 5 funções de transferência:</t>
  </si>
  <si>
    <t xml:space="preserve">1- Se (P(i) &gt; Ai)</t>
  </si>
  <si>
    <t xml:space="preserve">Então</t>
  </si>
  <si>
    <t xml:space="preserve">Es(i) = (P(i) - Ai) ^ 2 / (P(i) - Ai + Str – Rsolo(i-1) )</t>
  </si>
  <si>
    <t xml:space="preserve">Caso contrário</t>
  </si>
  <si>
    <t xml:space="preserve">Es(i) = 0</t>
  </si>
  <si>
    <t xml:space="preserve">A separação do escoamento superficial (equação 1) é baseado no método do SCS (Soil Conservation Service do U.S.Dept. Agr.).</t>
  </si>
  <si>
    <t xml:space="preserve">2- Se ((P(i) – Es(i) ) &gt; Ep(i) )</t>
  </si>
  <si>
    <t xml:space="preserve">Er(i) = Ep(i)</t>
  </si>
  <si>
    <t xml:space="preserve">Er(i) = (P(i) – Es(i) ) + (Ep(i) - (P(i) – Es(i) )) * Tu(i)</t>
  </si>
  <si>
    <t xml:space="preserve">Onde</t>
  </si>
  <si>
    <t xml:space="preserve">Tu(i) = Rsolo(i-1) / Str</t>
  </si>
  <si>
    <t xml:space="preserve">Ep = Evaporação Potencial de Tanque Classe “A” (mm)</t>
  </si>
  <si>
    <t xml:space="preserve">3- Se Rsolo(i-1) &gt; (Capc / 100 * Str)</t>
  </si>
  <si>
    <t xml:space="preserve">Rec(i) = Crec / 100 * Tu(i) * (Rsolo(i-1) - (Capc / 100 * Str))</t>
  </si>
  <si>
    <t xml:space="preserve">Rec(i) = 0</t>
  </si>
  <si>
    <t xml:space="preserve">4- Ed(i)  = Rsup(i-1) * ( 1 - 0,5 ^ (1/K2t) )</t>
  </si>
  <si>
    <t xml:space="preserve">5- Eb(i)  = Rsub(i-1) * ( 1 - 0,5 ^ (1/Kkt) )</t>
  </si>
  <si>
    <t xml:space="preserve">Kkt  e  K2t  são expressos em dias em que a vazão cai à metade de seu valor.</t>
  </si>
  <si>
    <t xml:space="preserve">São 6 os parâmetros do modelo:</t>
  </si>
  <si>
    <t xml:space="preserve">- capacidade de saturação do solo (mm)</t>
  </si>
  <si>
    <t xml:space="preserve">- parâmetro de recarga subterrânea (%)</t>
  </si>
  <si>
    <t xml:space="preserve">- capacidade de campo (%)</t>
  </si>
  <si>
    <t xml:space="preserve">- abstração inicial (ou interceptação) (mm)</t>
  </si>
  <si>
    <t xml:space="preserve">- constante de recessão do escoamento superficial (dias)</t>
  </si>
  <si>
    <t xml:space="preserve">- constante de recessão do escoamento básico (dias)</t>
  </si>
  <si>
    <t xml:space="preserve">Finalmente o cálculo da vazão é dado pela equação:</t>
  </si>
  <si>
    <t xml:space="preserve">Q(i) = (Ed(i) + Eb(i) ) * Ad / 86.4</t>
  </si>
  <si>
    <t xml:space="preserve">As series de dados de entrada do modelo são: o total diário de chuva media na bacia e o total diário de evaporação potencial (tanque classe “A”). </t>
  </si>
  <si>
    <t xml:space="preserve"> Para calibração é necessária a série de vazão média diária, incluindo eventos de cheia e períodos de recessão.</t>
  </si>
  <si>
    <t xml:space="preserve">A chuva média na bacia deve ser calculada através da média, ponderada por pesos, de postos pluviométricos disponíveis na bacia ou seu entorno. </t>
  </si>
  <si>
    <t xml:space="preserve"> Pode ser utilizado um coeficiente de ajuste da chuva media da bacia 'Pcof’ que deve ser atribuído em função da distribuição espacial dos postos.</t>
  </si>
  <si>
    <t xml:space="preserve">INICIALIZAÇÃO DAS VARIÁVEIS DE ESTADO</t>
  </si>
  <si>
    <t xml:space="preserve">A inicialização correta das variáveis de estado do modelo (Rsolo, Rsup e Rsub), efetuada pelas variáveis Tuin, Supin e Ebin, é fundamental para o bom desempenho do modelo. </t>
  </si>
  <si>
    <t xml:space="preserve"> Uma má inicialização, mesmo com parâmetros corretos, causa distorções que se propagam ao longo do horizonte de tempo.</t>
  </si>
  <si>
    <t xml:space="preserve">Recomenda-se iniciar a calibração após um período seco, pois dessa forma, a umidade do solo e a vazão básica estarão com valores baixos. </t>
  </si>
  <si>
    <t xml:space="preserve"> O ajuste da inicialização das variáveis de estado deve então ser feito manualmente verificando a aderência do hidrograma no instante inicial, com as seguintes recomendações:</t>
  </si>
  <si>
    <t xml:space="preserve">Ebin (Rsub): atribuir valor a vazão básica inicial que tangencie por baixo a recessão do hidrograma observado até o próximo evento de cheia. </t>
  </si>
  <si>
    <t xml:space="preserve">Tuin (Rsolo): atribuir valor dentro da faixa de variação apresentada na simulação de todo o período (próximo ao mínimo se após período seco antecedente). </t>
  </si>
  <si>
    <t xml:space="preserve">Supin (Rsolo): atribuir valor a vazão superficial inicial caso visualize uma recessão do hidrograma observado acentuada (chuva forte nos dias antecedentes). Para período seco antecedente atribua zero.</t>
  </si>
  <si>
    <t xml:space="preserve">PARAMETROS DE CALIBRAÇÃO</t>
  </si>
  <si>
    <t xml:space="preserve">Dos seis parâmetros do modelo SMAP, dois devem ser obtidos manualmente (por tentativa e erro) verificando-se o ajuste dos hidrogramas calculado e observado. </t>
  </si>
  <si>
    <t xml:space="preserve"> As faixas de variação dos parâmetros, obtida na aplicação do modelo em bacias de variadas regiões brasileiras, está apresentada a seguir.</t>
  </si>
  <si>
    <t xml:space="preserve">Os parâmetros "Kkt" e “K2t” (constantes de recessão dos escoamentos básico e superficial) devem ser ajustados manualmente. </t>
  </si>
  <si>
    <t xml:space="preserve"> Este ajuste deve ser feito observando-se no hidrograma os trechos de recessão (hidrograma em escala logarítmica ajuda na visualização do ajuste). </t>
  </si>
  <si>
    <t xml:space="preserve">Kkt   [10 &lt; Kkt &lt; 270 dias] está associado a permeabilidade do solo profundo (saturado).  Representa o tempo em dias em que a vazão básica cai à metade de seu valor (não considerando recarga nesse período).</t>
  </si>
  <si>
    <t xml:space="preserve">K2t   [0.2 &lt; K2t &lt; 10 dias] está associado ao tamanho, forma e declividade da bacia. </t>
  </si>
  <si>
    <t xml:space="preserve">Os parâmetros “Capc” e “Ai” podem ser obtidos através do tipo de solo superficial (zona aerada) e de características da cobertura vegetal respectivamente.</t>
  </si>
  <si>
    <t xml:space="preserve">Capc =</t>
  </si>
  <si>
    <t xml:space="preserve">Arenoso</t>
  </si>
  <si>
    <t xml:space="preserve">[20 &lt; Capc &lt; 60%]</t>
  </si>
  <si>
    <t xml:space="preserve">Misto</t>
  </si>
  <si>
    <t xml:space="preserve">Argiloso</t>
  </si>
  <si>
    <t xml:space="preserve">Ai =</t>
  </si>
  <si>
    <t xml:space="preserve">2,5 mm</t>
  </si>
  <si>
    <t xml:space="preserve">Campo</t>
  </si>
  <si>
    <t xml:space="preserve">[0 &lt; Ai &lt; 9 mm]</t>
  </si>
  <si>
    <t xml:space="preserve">3,7 mm</t>
  </si>
  <si>
    <t xml:space="preserve">Mata</t>
  </si>
  <si>
    <t xml:space="preserve">5,0 mm</t>
  </si>
  <si>
    <t xml:space="preserve">Floresta</t>
  </si>
  <si>
    <t xml:space="preserve">Os dois parâmetros restantes (permitem calibração automática) são mais difíceis de associar numericamente a caractristicas fisicas da bacia.</t>
  </si>
  <si>
    <t xml:space="preserve">Str    [100 &lt; Str &lt; 2000 mm] está associado ao tamanho da zona aerada do solo em termos médios à toda bacia.</t>
  </si>
  <si>
    <t xml:space="preserve">Crec    [0 &lt; Crec &lt; 100 %] está associado a permeabilidade do solo da zona aerada do solo.</t>
  </si>
  <si>
    <t xml:space="preserve">METODOLOGIA DE CALIBRAÇÃO</t>
  </si>
  <si>
    <t xml:space="preserve">A calibração de modelos Chuva-Vazão é tradicionalmente efetuada de forma manual, através de "tentativa e erro". Este método requer muita experiência do hidrólogo e constitui um processo trabalhoso e subjetivo. </t>
  </si>
  <si>
    <t xml:space="preserve"> Por outro lado, apresenta a vantagem do acompanhamento total do hidrólogo na determinação de cada parâmetro, onde toda sua experiência é passada ao processo.</t>
  </si>
  <si>
    <t xml:space="preserve">Recentemente, têm se utilizado de métodos matemáticos de otimização para calibração automática desses modelos, de forma a facilitar o trabalho e diminuir a subjetividade do processo manual. </t>
  </si>
  <si>
    <t xml:space="preserve"> Infelizmente as facilidades fornecidas por esses métodos, em geral, acarretam a falta de acompanhamento do hidrólogo na calibração passo a passo dos parâmetros, </t>
  </si>
  <si>
    <t xml:space="preserve"> impedindo o desenvolvimento da sua sensibilidade, e com isso, diminuindo a confiabilidade dos resultados.</t>
  </si>
  <si>
    <t xml:space="preserve">Propõe-se uma calibração semiautomática para aproveitar as vantagens dos dois métodos, de forma a permitir boa calibração e colocar os modelos ao alcance de hidrólogos menos experientes.</t>
  </si>
  <si>
    <t xml:space="preserve">A calibração automática consiste em, a partir de um valor inicial dos parâmetros, minimizar uma função objetivo que represente o ajuste dos hidrogramas calculado e observado. </t>
  </si>
  <si>
    <t xml:space="preserve"> As principais críticas a calibração automática recaem sobre a escolha da função objetivo e ao fato desses métodos poderem convergir a um mínimo local da função objetivo sem conseguir atingir o mínimo global. </t>
  </si>
  <si>
    <t xml:space="preserve"> Foi utilizado o algoritmo de Gradiente Reduzido disponível na ferramenta Solver do Excel.</t>
  </si>
  <si>
    <t xml:space="preserve">Avaliação do Ajuste do Modelo </t>
  </si>
  <si>
    <t xml:space="preserve">A avaliação do ajuste do modelo pode ser feita pela comparação visual gráfica dos hidrogramas calculado e observado</t>
  </si>
  <si>
    <t xml:space="preserve"> e também por dois índices estatísticos quantitativos.</t>
  </si>
  <si>
    <t xml:space="preserve">O hidrograma é o gráfico das series temporais calculada pelo modelo e observada ao longo dos períodos de calibração</t>
  </si>
  <si>
    <t xml:space="preserve"> e validação. Hidrogramas ajudam a identificar tendências, diferenças na magnitude e tempo de ocorrência dos picos</t>
  </si>
  <si>
    <t xml:space="preserve">Uma classificação do ajuste é sugerida na tabela que segue:</t>
  </si>
  <si>
    <t xml:space="preserve">Índice de eficiência do ajuste Nash-Sutcliffe (NSE) é uma estatística normalizada que determina a magnitude relativa</t>
  </si>
  <si>
    <t xml:space="preserve"> da variância residual (ruído) comparada a variância da série observada (informação).</t>
  </si>
  <si>
    <t xml:space="preserve">Tendência percentual (PBias) mede a tendência media do dado calculado ser maior ou menor que o dado observado. </t>
  </si>
  <si>
    <t xml:space="preserve">Índice de eficiência do ajuste Nash-Sutcliffe (NSE) igual a 1 representa o ajuste perfeito. Um valor igual a zero indica que as previsões são tão acuradas quanto a média das observações. </t>
  </si>
  <si>
    <t xml:space="preserve"> Quando negativo indica resultados insatisfatórios sendo melhor previsor a própria média das observações.</t>
  </si>
  <si>
    <t xml:space="preserve">Utilizar índices estatísticos quantitativos como função objetivo para calibração de parâmetros nem sempre representa a calibração ideal, mas constitui auxilio para viabilizar processos </t>
  </si>
  <si>
    <t xml:space="preserve"> matemáticos de otimização de parâmetros. Será sempre necessário analisar cuidadosamente o hidrograma para concluir a calibração.</t>
  </si>
  <si>
    <t xml:space="preserve">Esta técnica foi testada em várias bacias variando desde rios intermitentes do Nordeste brasileiro, a bacias litorâneas de alta precipitação.</t>
  </si>
  <si>
    <t xml:space="preserve">Na maioria dos casos foi necessário efetuar reajustes manuais na inicialização das variáveis de estado, à medida que a calibração evoluía. </t>
  </si>
  <si>
    <t xml:space="preserve">Calibrando-se uma bacia em períodos diferentes nota-se que os parâmetros obtidos automaticamente são sensivelmente diferentes. A escolha final dos parâmetros deve então recair em </t>
  </si>
  <si>
    <t xml:space="preserve"> valores que satisfaçam os dois períodos, desprezando-se nuances da função objetivo que os diferenciariam caso fosse adotado um procedimento totalmente automático.</t>
  </si>
  <si>
    <t xml:space="preserve">A mesma solução pode ser empregada de forma regional, calibrando-se várias bacias vizinhas e regionalizando-se os resultados. Isto aumenta a confiança em encontrar parâmetros</t>
  </si>
  <si>
    <t xml:space="preserve"> adequados, ao invés de utilizar apenas um período e uma única bacia.</t>
  </si>
  <si>
    <t xml:space="preserve">A calibração de modelos chuva-vazão efetuada em casos reais de aplicações em engenharia enfrenta problemas de falhas nos dados, distribuição deficiente dos postos de chuva, etc.</t>
  </si>
  <si>
    <t xml:space="preserve">SUB ModeloSmapDiario</t>
  </si>
  <si>
    <t xml:space="preserve">INPUT ndias, Ad</t>
  </si>
  <si>
    <t xml:space="preserve">entrada de dados</t>
  </si>
  <si>
    <t xml:space="preserve">INPUT  Tuin, Ebin, Supin</t>
  </si>
  <si>
    <t xml:space="preserve">entrada da inicializacao</t>
  </si>
  <si>
    <t xml:space="preserve">INPUT Str, Crec, Capc, Ai, K2t, Kkt</t>
  </si>
  <si>
    <t xml:space="preserve">entrada de parametros</t>
  </si>
  <si>
    <t xml:space="preserve">INPUT Ep(i), Pr(i), Pcof</t>
  </si>
  <si>
    <t xml:space="preserve">entrada de evaporacao pot. e chuva</t>
  </si>
  <si>
    <t xml:space="preserve">inicializacao dos reservatorios</t>
  </si>
  <si>
    <t xml:space="preserve">Rsub(0) = Ebin / (1 - .5 ^ (1 / Kkt)) / Ad * 86.4</t>
  </si>
  <si>
    <t xml:space="preserve">Rsup(0) = Supin / (1 - .5 ^ (1 / K2t)) / Ad * 86.4</t>
  </si>
  <si>
    <t xml:space="preserve">   FOR i = 1 TO ndias </t>
  </si>
  <si>
    <t xml:space="preserve">loop diario</t>
  </si>
  <si>
    <t xml:space="preserve">     P(i) = Pr(i) * Pcof   </t>
  </si>
  <si>
    <t xml:space="preserve">ajusta chuva media na bacia</t>
  </si>
  <si>
    <t xml:space="preserve">     Tu(i) = Rsolo(i-1) / Str   </t>
  </si>
  <si>
    <t xml:space="preserve">calcula teor de umidade</t>
  </si>
  <si>
    <t xml:space="preserve">     IF P(i) &gt; Ai THEN   </t>
  </si>
  <si>
    <t xml:space="preserve">calcula escoamento superficial</t>
  </si>
  <si>
    <t xml:space="preserve">                          Es(i) = (P(i) - Ai) ^ 2 / (P(i) - Ai + Str - Rsolo(i-1))</t>
  </si>
  <si>
    <t xml:space="preserve">                    ELSE</t>
  </si>
  <si>
    <t xml:space="preserve">                          Es(i) = 0</t>
  </si>
  <si>
    <t xml:space="preserve">     END IF</t>
  </si>
  <si>
    <t xml:space="preserve">     IF (P(i) - Es(i)) &gt; Ep(i) THEN </t>
  </si>
  <si>
    <t xml:space="preserve">calcula evapotranspiracao real</t>
  </si>
  <si>
    <t xml:space="preserve">                                   Er(i) = Ep(i)</t>
  </si>
  <si>
    <t xml:space="preserve">                              ELSE</t>
  </si>
  <si>
    <t xml:space="preserve">                                   Er(i) = (P(i) - Es(i)) + (Ep(i) - (P(i) - Es(i))) * Tu(i)</t>
  </si>
  <si>
    <t xml:space="preserve">     IF Rsolo(i-1) &gt; (Capc/100 * Str) THEN </t>
  </si>
  <si>
    <t xml:space="preserve">calcula recarga</t>
  </si>
  <si>
    <t xml:space="preserve">                           Rec(i) = Crec/100 * Tu(i) * (Rsolo(i-1) - (Capc/100 * Str))</t>
  </si>
  <si>
    <t xml:space="preserve">                      ELSE</t>
  </si>
  <si>
    <t xml:space="preserve">                           Rec(i) = 0</t>
  </si>
  <si>
    <t xml:space="preserve">     Rsolo(i) = Rsolo(i-1) + P(i) - Es(i) - Er(i) - Rec(i)</t>
  </si>
  <si>
    <t xml:space="preserve">atualiza res. do solo</t>
  </si>
  <si>
    <t xml:space="preserve">     IF Rsolo(i) &gt; Str THEN </t>
  </si>
  <si>
    <t xml:space="preserve">testa saturacao do solo</t>
  </si>
  <si>
    <t xml:space="preserve">                         Es(i) = Es(i) + Rsolo(i) - Str(i)</t>
  </si>
  <si>
    <t xml:space="preserve">                         Rsolo(i) = Str</t>
  </si>
  <si>
    <t xml:space="preserve">     Ed(i) = Rsup(i-1) * (1 - .5 ^ (1 / K2t)) </t>
  </si>
  <si>
    <t xml:space="preserve">calcula escoamento direto</t>
  </si>
  <si>
    <t xml:space="preserve">     Rsup(i) = Rsup(i-1) + Es(i) - Ed(i)</t>
  </si>
  <si>
    <t xml:space="preserve">atualiza res. da superficie</t>
  </si>
  <si>
    <t xml:space="preserve">     Eb(i) = Rsub(i-1) * (1 - .5 ^ (1 / Kkt))</t>
  </si>
  <si>
    <t xml:space="preserve">calcula escoamento basico</t>
  </si>
  <si>
    <t xml:space="preserve">     Rsub(i) = Rsub(i-1) + Rec(i) -Eb(i)</t>
  </si>
  <si>
    <t xml:space="preserve">atualiza res. subterraneo</t>
  </si>
  <si>
    <t xml:space="preserve">     Q(i) = (Ed(i) + Eb(i)) * Ad / 86.4 </t>
  </si>
  <si>
    <t xml:space="preserve">calcula vazao total</t>
  </si>
  <si>
    <t xml:space="preserve">   NEXT i   </t>
  </si>
  <si>
    <t xml:space="preserve">fim do loop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</si>
</sst>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"/>
    <numFmt numFmtId="166" formatCode="0"/>
    <numFmt numFmtId="167" formatCode="0.0000"/>
    <numFmt numFmtId="168" formatCode="General"/>
    <numFmt numFmtId="169" formatCode="0.000"/>
    <numFmt numFmtId="170" formatCode="dd/mm/yyyy"/>
    <numFmt numFmtId="171" formatCode="0.00000"/>
    <numFmt numFmtId="172" formatCode="[$-416]mmm\-yy;@"/>
    <numFmt numFmtId="173" formatCode="d/m/yyyy"/>
    <numFmt numFmtId="174" formatCode="d/m/yy"/>
    <numFmt numFmtId="175" formatCode="[$-416]d\-mmm\-yy;@"/>
    <numFmt numFmtId="176" formatCode="0%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BFBFB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A6A6A6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984807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C9211E"/>
      <name val="Arial"/>
      <family val="0"/>
      <charset val="1"/>
    </font>
    <font>
      <b val="true"/>
      <sz val="10"/>
      <color rgb="FFFF0000"/>
      <name val="Arial"/>
      <family val="2"/>
      <charset val="1"/>
    </font>
    <font>
      <sz val="9.75"/>
      <color rgb="FF000000"/>
      <name val="Arial"/>
      <family val="2"/>
    </font>
    <font>
      <sz val="8"/>
      <color rgb="FF000000"/>
      <name val="Arial"/>
      <family val="2"/>
    </font>
    <font>
      <sz val="7.55"/>
      <color rgb="FF000000"/>
      <name val="Arial"/>
      <family val="2"/>
    </font>
    <font>
      <sz val="9.25"/>
      <color rgb="FF000000"/>
      <name val="Arial"/>
      <family val="2"/>
    </font>
    <font>
      <sz val="10"/>
      <name val="Arial"/>
      <family val="2"/>
    </font>
    <font>
      <sz val="10.8"/>
      <color rgb="FF000000"/>
      <name val="Arial"/>
      <family val="2"/>
    </font>
    <font>
      <sz val="9"/>
      <color rgb="FF00000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sz val="11"/>
      <color rgb="FF595959"/>
      <name val="Calibri"/>
      <family val="2"/>
    </font>
    <font>
      <sz val="13.2"/>
      <color rgb="FF595959"/>
      <name val="Calibri"/>
      <family val="2"/>
    </font>
    <font>
      <sz val="9"/>
      <name val="Arial"/>
      <family val="2"/>
      <charset val="1"/>
    </font>
    <font>
      <sz val="10"/>
      <color rgb="FF000080"/>
      <name val="Arial"/>
      <family val="2"/>
      <charset val="1"/>
    </font>
    <font>
      <sz val="8"/>
      <color rgb="FFFF0000"/>
      <name val="Arial"/>
      <family val="2"/>
      <charset val="1"/>
    </font>
    <font>
      <sz val="8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3CDDD"/>
      </patternFill>
    </fill>
    <fill>
      <patternFill patternType="solid">
        <fgColor rgb="FF00B0F0"/>
        <bgColor rgb="FF4BACC6"/>
      </patternFill>
    </fill>
    <fill>
      <patternFill patternType="solid">
        <fgColor rgb="FFD9D9D9"/>
        <bgColor rgb="FFD7E4BD"/>
      </patternFill>
    </fill>
    <fill>
      <patternFill patternType="solid">
        <fgColor rgb="FFC0C0C0"/>
        <bgColor rgb="FFBFBFBF"/>
      </patternFill>
    </fill>
    <fill>
      <patternFill patternType="solid">
        <fgColor rgb="FF93CDDD"/>
        <bgColor rgb="FF8EB4E3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D7E4BD"/>
      </patternFill>
    </fill>
    <fill>
      <patternFill patternType="solid">
        <fgColor rgb="FFD7E4BD"/>
        <bgColor rgb="FFD9D9D9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1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1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2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C0504D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3CDDD"/>
      <rgbColor rgb="FFBFBFBF"/>
      <rgbColor rgb="FFB7B7B7"/>
      <rgbColor rgb="FFFFCC99"/>
      <rgbColor rgb="FF4F81BD"/>
      <rgbColor rgb="FF4BACC6"/>
      <rgbColor rgb="FF9BBB59"/>
      <rgbColor rgb="FFFFCC00"/>
      <rgbColor rgb="FFF79646"/>
      <rgbColor rgb="FFFF6600"/>
      <rgbColor rgb="FF8064A2"/>
      <rgbColor rgb="FFA6A6A6"/>
      <rgbColor rgb="FF003366"/>
      <rgbColor rgb="FF339966"/>
      <rgbColor rgb="FF003300"/>
      <rgbColor rgb="FF333300"/>
      <rgbColor rgb="FF984807"/>
      <rgbColor rgb="FFC9211E"/>
      <rgbColor rgb="FF2C4D75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_rels/chart191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192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9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975" spc="-1" strike="noStrike">
                <a:solidFill>
                  <a:srgbClr val="000000"/>
                </a:solidFill>
                <a:latin typeface="Arial"/>
                <a:ea typeface="Arial"/>
              </a:rPr>
              <a:t>Vazões (m3/s)</a:t>
            </a:r>
          </a:p>
        </c:rich>
      </c:tx>
      <c:layout>
        <c:manualLayout>
          <c:xMode val="edge"/>
          <c:yMode val="edge"/>
          <c:x val="0.0952771188268277"/>
          <c:y val="0.015897868240395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61009273237007"/>
          <c:y val="0.104420089124413"/>
          <c:w val="0.938667241751132"/>
          <c:h val="0.825243887751415"/>
        </c:manualLayout>
      </c:layout>
      <c:scatterChart>
        <c:scatterStyle val="line"/>
        <c:varyColors val="0"/>
        <c:ser>
          <c:idx val="0"/>
          <c:order val="0"/>
          <c:tx>
            <c:strRef>
              <c:f>"Q obs"</c:f>
              <c:strCache>
                <c:ptCount val="1"/>
                <c:pt idx="0">
                  <c:v>Q obs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Diário'!$A$18:$A$748</c:f>
              <c:numCache>
                <c:formatCode>General</c:formatCode>
                <c:ptCount val="7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</c:numCache>
            </c:numRef>
          </c:xVal>
          <c:yVal>
            <c:numRef>
              <c:f>'Smap - Diário'!$B$18:$B$748</c:f>
              <c:numCache>
                <c:formatCode>General</c:formatCode>
                <c:ptCount val="731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  <c:pt idx="374">
                  <c:v>13.3</c:v>
                </c:pt>
                <c:pt idx="375">
                  <c:v>13.3</c:v>
                </c:pt>
                <c:pt idx="379">
                  <c:v>23.22</c:v>
                </c:pt>
                <c:pt idx="419">
                  <c:v>13.3</c:v>
                </c:pt>
                <c:pt idx="454">
                  <c:v>13.3</c:v>
                </c:pt>
                <c:pt idx="623">
                  <c:v>3.53</c:v>
                </c:pt>
                <c:pt idx="625">
                  <c:v>3.53</c:v>
                </c:pt>
                <c:pt idx="633">
                  <c:v>3.53</c:v>
                </c:pt>
                <c:pt idx="634">
                  <c:v>3.53</c:v>
                </c:pt>
                <c:pt idx="637">
                  <c:v>3.53</c:v>
                </c:pt>
                <c:pt idx="649">
                  <c:v>3.53</c:v>
                </c:pt>
                <c:pt idx="650">
                  <c:v>3.53</c:v>
                </c:pt>
                <c:pt idx="683">
                  <c:v>3.53</c:v>
                </c:pt>
                <c:pt idx="684">
                  <c:v>3.53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 calc"</c:f>
              <c:strCache>
                <c:ptCount val="1"/>
                <c:pt idx="0">
                  <c:v>Q calc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Diário'!$A$18:$A$748</c:f>
              <c:numCache>
                <c:formatCode>General</c:formatCode>
                <c:ptCount val="7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</c:numCache>
            </c:numRef>
          </c:xVal>
          <c:yVal>
            <c:numRef>
              <c:f>'Smap - Diário'!$V$18:$V$748</c:f>
              <c:numCache>
                <c:formatCode>General</c:formatCode>
                <c:ptCount val="731"/>
                <c:pt idx="0">
                  <c:v>35</c:v>
                </c:pt>
                <c:pt idx="1">
                  <c:v>35.9101631468804</c:v>
                </c:pt>
                <c:pt idx="2">
                  <c:v>45.996539249963</c:v>
                </c:pt>
                <c:pt idx="3">
                  <c:v>41.981371455262</c:v>
                </c:pt>
                <c:pt idx="4">
                  <c:v>36.9580050614945</c:v>
                </c:pt>
                <c:pt idx="5">
                  <c:v>34.2508327274893</c:v>
                </c:pt>
                <c:pt idx="6">
                  <c:v>33.8210414456539</c:v>
                </c:pt>
                <c:pt idx="7">
                  <c:v>38.7564663995135</c:v>
                </c:pt>
                <c:pt idx="8">
                  <c:v>39.4533083229953</c:v>
                </c:pt>
                <c:pt idx="9">
                  <c:v>77.4358525970643</c:v>
                </c:pt>
                <c:pt idx="10">
                  <c:v>53.7131855194508</c:v>
                </c:pt>
                <c:pt idx="11">
                  <c:v>43.4964677902554</c:v>
                </c:pt>
                <c:pt idx="12">
                  <c:v>36.4277881565358</c:v>
                </c:pt>
                <c:pt idx="13">
                  <c:v>32.7362795333681</c:v>
                </c:pt>
                <c:pt idx="14">
                  <c:v>30.7100727813151</c:v>
                </c:pt>
                <c:pt idx="15">
                  <c:v>29.4915243021794</c:v>
                </c:pt>
                <c:pt idx="16">
                  <c:v>28.6691948681883</c:v>
                </c:pt>
                <c:pt idx="17">
                  <c:v>28.5256667854708</c:v>
                </c:pt>
                <c:pt idx="18">
                  <c:v>27.7934487904336</c:v>
                </c:pt>
                <c:pt idx="19">
                  <c:v>27.2177147895255</c:v>
                </c:pt>
                <c:pt idx="20">
                  <c:v>28.5527777561419</c:v>
                </c:pt>
                <c:pt idx="21">
                  <c:v>27.2081701261727</c:v>
                </c:pt>
                <c:pt idx="22">
                  <c:v>26.3233341208096</c:v>
                </c:pt>
                <c:pt idx="23">
                  <c:v>25.6612108144836</c:v>
                </c:pt>
                <c:pt idx="24">
                  <c:v>25.0990197761824</c:v>
                </c:pt>
                <c:pt idx="25">
                  <c:v>24.5792972570121</c:v>
                </c:pt>
                <c:pt idx="26">
                  <c:v>24.0742924048956</c:v>
                </c:pt>
                <c:pt idx="27">
                  <c:v>23.8454069817929</c:v>
                </c:pt>
                <c:pt idx="28">
                  <c:v>34.3178786686966</c:v>
                </c:pt>
                <c:pt idx="29">
                  <c:v>45.8346507055775</c:v>
                </c:pt>
                <c:pt idx="30">
                  <c:v>44.763484973748</c:v>
                </c:pt>
                <c:pt idx="31">
                  <c:v>36.8469684794471</c:v>
                </c:pt>
                <c:pt idx="32">
                  <c:v>30.2328801561058</c:v>
                </c:pt>
                <c:pt idx="33">
                  <c:v>26.2818769921812</c:v>
                </c:pt>
                <c:pt idx="34">
                  <c:v>24.1911153447352</c:v>
                </c:pt>
                <c:pt idx="35">
                  <c:v>23.0071219796166</c:v>
                </c:pt>
                <c:pt idx="36">
                  <c:v>22.2598411539989</c:v>
                </c:pt>
                <c:pt idx="37">
                  <c:v>21.7214769998913</c:v>
                </c:pt>
                <c:pt idx="38">
                  <c:v>21.2755969480768</c:v>
                </c:pt>
                <c:pt idx="39">
                  <c:v>20.869661107638</c:v>
                </c:pt>
                <c:pt idx="40">
                  <c:v>20.4798733483375</c:v>
                </c:pt>
                <c:pt idx="41">
                  <c:v>20.0936614706564</c:v>
                </c:pt>
                <c:pt idx="42">
                  <c:v>24.6689508709304</c:v>
                </c:pt>
                <c:pt idx="43">
                  <c:v>24.1114153593213</c:v>
                </c:pt>
                <c:pt idx="44">
                  <c:v>23.0308698641924</c:v>
                </c:pt>
                <c:pt idx="45">
                  <c:v>20.9088109470325</c:v>
                </c:pt>
                <c:pt idx="46">
                  <c:v>19.7265543159735</c:v>
                </c:pt>
                <c:pt idx="47">
                  <c:v>18.9944607010051</c:v>
                </c:pt>
                <c:pt idx="48">
                  <c:v>18.4830476746235</c:v>
                </c:pt>
                <c:pt idx="49">
                  <c:v>18.0832934750223</c:v>
                </c:pt>
                <c:pt idx="50">
                  <c:v>17.7282473771085</c:v>
                </c:pt>
                <c:pt idx="51">
                  <c:v>17.3921732231443</c:v>
                </c:pt>
                <c:pt idx="52">
                  <c:v>17.0604116054672</c:v>
                </c:pt>
                <c:pt idx="53">
                  <c:v>16.7281920139286</c:v>
                </c:pt>
                <c:pt idx="54">
                  <c:v>16.3934817085789</c:v>
                </c:pt>
                <c:pt idx="55">
                  <c:v>16.9521253340328</c:v>
                </c:pt>
                <c:pt idx="56">
                  <c:v>16.2103085489144</c:v>
                </c:pt>
                <c:pt idx="57">
                  <c:v>15.6870798350572</c:v>
                </c:pt>
                <c:pt idx="58">
                  <c:v>15.2685275470034</c:v>
                </c:pt>
                <c:pt idx="59">
                  <c:v>14.9014785118731</c:v>
                </c:pt>
                <c:pt idx="60">
                  <c:v>14.5601651923741</c:v>
                </c:pt>
                <c:pt idx="61">
                  <c:v>14.2306980439019</c:v>
                </c:pt>
                <c:pt idx="62">
                  <c:v>13.9064191119919</c:v>
                </c:pt>
                <c:pt idx="63">
                  <c:v>13.5854590726873</c:v>
                </c:pt>
                <c:pt idx="64">
                  <c:v>13.2734982647219</c:v>
                </c:pt>
                <c:pt idx="65">
                  <c:v>12.9694968984126</c:v>
                </c:pt>
                <c:pt idx="66">
                  <c:v>12.6728560563834</c:v>
                </c:pt>
                <c:pt idx="67">
                  <c:v>12.3831990622886</c:v>
                </c:pt>
                <c:pt idx="68">
                  <c:v>12.1002621239515</c:v>
                </c:pt>
                <c:pt idx="69">
                  <c:v>11.8238396146519</c:v>
                </c:pt>
                <c:pt idx="70">
                  <c:v>11.5537566744075</c:v>
                </c:pt>
                <c:pt idx="71">
                  <c:v>11.2898554721523</c:v>
                </c:pt>
                <c:pt idx="72">
                  <c:v>11.879941393723</c:v>
                </c:pt>
                <c:pt idx="73">
                  <c:v>11.300544158562</c:v>
                </c:pt>
                <c:pt idx="74">
                  <c:v>12.2715853130794</c:v>
                </c:pt>
                <c:pt idx="75">
                  <c:v>13.4064549187258</c:v>
                </c:pt>
                <c:pt idx="76">
                  <c:v>21.9866654109195</c:v>
                </c:pt>
                <c:pt idx="77">
                  <c:v>16.0631346670981</c:v>
                </c:pt>
                <c:pt idx="78">
                  <c:v>13.063469064017</c:v>
                </c:pt>
                <c:pt idx="79">
                  <c:v>11.5157841276584</c:v>
                </c:pt>
                <c:pt idx="80">
                  <c:v>10.6875460119357</c:v>
                </c:pt>
                <c:pt idx="81">
                  <c:v>10.2211013582803</c:v>
                </c:pt>
                <c:pt idx="82">
                  <c:v>9.92306786117863</c:v>
                </c:pt>
                <c:pt idx="83">
                  <c:v>9.78334465920751</c:v>
                </c:pt>
                <c:pt idx="84">
                  <c:v>10.0036440819501</c:v>
                </c:pt>
                <c:pt idx="85">
                  <c:v>9.65687998924546</c:v>
                </c:pt>
                <c:pt idx="86">
                  <c:v>9.4270390577787</c:v>
                </c:pt>
                <c:pt idx="87">
                  <c:v>9.25313183704636</c:v>
                </c:pt>
                <c:pt idx="88">
                  <c:v>9.09783479111279</c:v>
                </c:pt>
                <c:pt idx="89">
                  <c:v>20.1240619878853</c:v>
                </c:pt>
                <c:pt idx="90">
                  <c:v>14.5245409687111</c:v>
                </c:pt>
                <c:pt idx="91">
                  <c:v>11.6996365300276</c:v>
                </c:pt>
                <c:pt idx="92">
                  <c:v>10.2544585299592</c:v>
                </c:pt>
                <c:pt idx="93">
                  <c:v>9.50134602532324</c:v>
                </c:pt>
                <c:pt idx="94">
                  <c:v>9.08410795353781</c:v>
                </c:pt>
                <c:pt idx="95">
                  <c:v>8.82683008210218</c:v>
                </c:pt>
                <c:pt idx="96">
                  <c:v>8.64230161558407</c:v>
                </c:pt>
                <c:pt idx="97">
                  <c:v>8.48863358360166</c:v>
                </c:pt>
                <c:pt idx="98">
                  <c:v>8.57708559099645</c:v>
                </c:pt>
                <c:pt idx="99">
                  <c:v>8.35295089302964</c:v>
                </c:pt>
                <c:pt idx="100">
                  <c:v>8.18336570767483</c:v>
                </c:pt>
                <c:pt idx="101">
                  <c:v>9.30504405584676</c:v>
                </c:pt>
                <c:pt idx="102">
                  <c:v>8.59723311221993</c:v>
                </c:pt>
                <c:pt idx="103">
                  <c:v>8.19955741818229</c:v>
                </c:pt>
                <c:pt idx="104">
                  <c:v>7.95046198732319</c:v>
                </c:pt>
                <c:pt idx="105">
                  <c:v>7.77181526502502</c:v>
                </c:pt>
                <c:pt idx="106">
                  <c:v>7.62449566531616</c:v>
                </c:pt>
                <c:pt idx="107">
                  <c:v>7.74075928083252</c:v>
                </c:pt>
                <c:pt idx="108">
                  <c:v>7.50898447422896</c:v>
                </c:pt>
                <c:pt idx="109">
                  <c:v>7.3471729061536</c:v>
                </c:pt>
                <c:pt idx="110">
                  <c:v>7.21204531698116</c:v>
                </c:pt>
                <c:pt idx="111">
                  <c:v>7.08783368136184</c:v>
                </c:pt>
                <c:pt idx="112">
                  <c:v>7.01924880202221</c:v>
                </c:pt>
                <c:pt idx="113">
                  <c:v>7.15669616330535</c:v>
                </c:pt>
                <c:pt idx="114">
                  <c:v>6.93280499513337</c:v>
                </c:pt>
                <c:pt idx="115">
                  <c:v>6.78421894113306</c:v>
                </c:pt>
                <c:pt idx="116">
                  <c:v>6.67320792992146</c:v>
                </c:pt>
                <c:pt idx="117">
                  <c:v>6.57251354856582</c:v>
                </c:pt>
                <c:pt idx="118">
                  <c:v>6.47266090880958</c:v>
                </c:pt>
                <c:pt idx="119">
                  <c:v>6.37351826873296</c:v>
                </c:pt>
                <c:pt idx="120">
                  <c:v>6.27450560276102</c:v>
                </c:pt>
                <c:pt idx="121">
                  <c:v>7.54635060304517</c:v>
                </c:pt>
                <c:pt idx="122">
                  <c:v>10.9380112777131</c:v>
                </c:pt>
                <c:pt idx="123">
                  <c:v>8.56523114411191</c:v>
                </c:pt>
                <c:pt idx="124">
                  <c:v>7.38252851548959</c:v>
                </c:pt>
                <c:pt idx="125">
                  <c:v>6.78360708447509</c:v>
                </c:pt>
                <c:pt idx="126">
                  <c:v>6.47014478913454</c:v>
                </c:pt>
                <c:pt idx="127">
                  <c:v>6.29338009418417</c:v>
                </c:pt>
                <c:pt idx="128">
                  <c:v>6.18053397865361</c:v>
                </c:pt>
                <c:pt idx="129">
                  <c:v>6.0951519960754</c:v>
                </c:pt>
                <c:pt idx="130">
                  <c:v>6.02190781105697</c:v>
                </c:pt>
                <c:pt idx="131">
                  <c:v>5.95693117408108</c:v>
                </c:pt>
                <c:pt idx="132">
                  <c:v>6.0525866931457</c:v>
                </c:pt>
                <c:pt idx="133">
                  <c:v>5.91929142836773</c:v>
                </c:pt>
                <c:pt idx="134">
                  <c:v>5.89091998191218</c:v>
                </c:pt>
                <c:pt idx="135">
                  <c:v>6.15178955660525</c:v>
                </c:pt>
                <c:pt idx="136">
                  <c:v>13.5755994470792</c:v>
                </c:pt>
                <c:pt idx="137">
                  <c:v>10.2707318379601</c:v>
                </c:pt>
                <c:pt idx="138">
                  <c:v>8.14133244107398</c:v>
                </c:pt>
                <c:pt idx="139">
                  <c:v>7.10162465088807</c:v>
                </c:pt>
                <c:pt idx="140">
                  <c:v>6.59447836208646</c:v>
                </c:pt>
                <c:pt idx="141">
                  <c:v>6.34594147943815</c:v>
                </c:pt>
                <c:pt idx="142">
                  <c:v>6.22461859978894</c:v>
                </c:pt>
                <c:pt idx="143">
                  <c:v>6.15510315348915</c:v>
                </c:pt>
                <c:pt idx="144">
                  <c:v>6.10414964989289</c:v>
                </c:pt>
                <c:pt idx="145">
                  <c:v>6.05654574232715</c:v>
                </c:pt>
                <c:pt idx="146">
                  <c:v>6.0058966082883</c:v>
                </c:pt>
                <c:pt idx="147">
                  <c:v>5.94924155692698</c:v>
                </c:pt>
                <c:pt idx="148">
                  <c:v>5.8871569182147</c:v>
                </c:pt>
                <c:pt idx="149">
                  <c:v>5.82035916824522</c:v>
                </c:pt>
                <c:pt idx="150">
                  <c:v>5.74775305962801</c:v>
                </c:pt>
                <c:pt idx="151">
                  <c:v>5.67006954604843</c:v>
                </c:pt>
                <c:pt idx="152">
                  <c:v>5.58741717710758</c:v>
                </c:pt>
                <c:pt idx="153">
                  <c:v>5.50158598895929</c:v>
                </c:pt>
                <c:pt idx="154">
                  <c:v>5.41244795087027</c:v>
                </c:pt>
                <c:pt idx="155">
                  <c:v>5.3201792604629</c:v>
                </c:pt>
                <c:pt idx="156">
                  <c:v>5.22226597262383</c:v>
                </c:pt>
                <c:pt idx="157">
                  <c:v>5.12016189888315</c:v>
                </c:pt>
                <c:pt idx="158">
                  <c:v>5.01401008832186</c:v>
                </c:pt>
                <c:pt idx="159">
                  <c:v>4.91659679418471</c:v>
                </c:pt>
                <c:pt idx="160">
                  <c:v>4.83399149903756</c:v>
                </c:pt>
                <c:pt idx="161">
                  <c:v>4.74684799467787</c:v>
                </c:pt>
                <c:pt idx="162">
                  <c:v>5.57067713191917</c:v>
                </c:pt>
                <c:pt idx="163">
                  <c:v>5.06970241119071</c:v>
                </c:pt>
                <c:pt idx="164">
                  <c:v>4.82883933423459</c:v>
                </c:pt>
                <c:pt idx="165">
                  <c:v>4.65566931935889</c:v>
                </c:pt>
                <c:pt idx="166">
                  <c:v>4.54313067348908</c:v>
                </c:pt>
                <c:pt idx="167">
                  <c:v>4.45865153541416</c:v>
                </c:pt>
                <c:pt idx="168">
                  <c:v>4.38658003472867</c:v>
                </c:pt>
                <c:pt idx="169">
                  <c:v>4.3176352283839</c:v>
                </c:pt>
                <c:pt idx="170">
                  <c:v>4.24968373877409</c:v>
                </c:pt>
                <c:pt idx="171">
                  <c:v>4.17897255531653</c:v>
                </c:pt>
                <c:pt idx="172">
                  <c:v>4.10554161506524</c:v>
                </c:pt>
                <c:pt idx="173">
                  <c:v>4.03982678683553</c:v>
                </c:pt>
                <c:pt idx="174">
                  <c:v>6.16175312138092</c:v>
                </c:pt>
                <c:pt idx="175">
                  <c:v>5.06652905673906</c:v>
                </c:pt>
                <c:pt idx="176">
                  <c:v>4.50800499270646</c:v>
                </c:pt>
                <c:pt idx="177">
                  <c:v>4.22427482624183</c:v>
                </c:pt>
                <c:pt idx="178">
                  <c:v>4.06838732007142</c:v>
                </c:pt>
                <c:pt idx="179">
                  <c:v>3.97486162139953</c:v>
                </c:pt>
                <c:pt idx="180">
                  <c:v>3.90823154673986</c:v>
                </c:pt>
                <c:pt idx="181">
                  <c:v>3.85098778241074</c:v>
                </c:pt>
                <c:pt idx="182">
                  <c:v>3.79708280665529</c:v>
                </c:pt>
                <c:pt idx="183">
                  <c:v>3.74293664229456</c:v>
                </c:pt>
                <c:pt idx="184">
                  <c:v>3.68743144669327</c:v>
                </c:pt>
                <c:pt idx="185">
                  <c:v>3.62868138196612</c:v>
                </c:pt>
                <c:pt idx="186">
                  <c:v>3.56695307022776</c:v>
                </c:pt>
                <c:pt idx="187">
                  <c:v>3.50104846666736</c:v>
                </c:pt>
                <c:pt idx="188">
                  <c:v>3.43077662705233</c:v>
                </c:pt>
                <c:pt idx="189">
                  <c:v>3.3568454046587</c:v>
                </c:pt>
                <c:pt idx="190">
                  <c:v>3.28109316425278</c:v>
                </c:pt>
                <c:pt idx="191">
                  <c:v>3.20613696239691</c:v>
                </c:pt>
                <c:pt idx="192">
                  <c:v>3.13290072776455</c:v>
                </c:pt>
                <c:pt idx="193">
                  <c:v>3.0613411936465</c:v>
                </c:pt>
                <c:pt idx="194">
                  <c:v>2.9914180728483</c:v>
                </c:pt>
                <c:pt idx="195">
                  <c:v>3.01059513045196</c:v>
                </c:pt>
                <c:pt idx="196">
                  <c:v>2.90363311864088</c:v>
                </c:pt>
                <c:pt idx="197">
                  <c:v>2.81785604246596</c:v>
                </c:pt>
                <c:pt idx="198">
                  <c:v>2.74305786788356</c:v>
                </c:pt>
                <c:pt idx="199">
                  <c:v>2.67518721278205</c:v>
                </c:pt>
                <c:pt idx="200">
                  <c:v>2.62410826551977</c:v>
                </c:pt>
                <c:pt idx="201">
                  <c:v>2.56258721609347</c:v>
                </c:pt>
                <c:pt idx="202">
                  <c:v>2.50671575809924</c:v>
                </c:pt>
                <c:pt idx="203">
                  <c:v>2.4512273485714</c:v>
                </c:pt>
                <c:pt idx="204">
                  <c:v>2.39548789322005</c:v>
                </c:pt>
                <c:pt idx="205">
                  <c:v>2.34031660817199</c:v>
                </c:pt>
                <c:pt idx="206">
                  <c:v>2.28663456999172</c:v>
                </c:pt>
                <c:pt idx="207">
                  <c:v>2.23429319774588</c:v>
                </c:pt>
                <c:pt idx="208">
                  <c:v>2.18320458733827</c:v>
                </c:pt>
                <c:pt idx="209">
                  <c:v>2.133311484027</c:v>
                </c:pt>
                <c:pt idx="210">
                  <c:v>2.08457226158125</c:v>
                </c:pt>
                <c:pt idx="211">
                  <c:v>2.03695340492015</c:v>
                </c:pt>
                <c:pt idx="212">
                  <c:v>1.99042574465105</c:v>
                </c:pt>
                <c:pt idx="213">
                  <c:v>1.94496256771256</c:v>
                </c:pt>
                <c:pt idx="214">
                  <c:v>1.90053866622111</c:v>
                </c:pt>
                <c:pt idx="215">
                  <c:v>1.85712985556734</c:v>
                </c:pt>
                <c:pt idx="216">
                  <c:v>1.81471272728181</c:v>
                </c:pt>
                <c:pt idx="217">
                  <c:v>1.77326451942658</c:v>
                </c:pt>
                <c:pt idx="218">
                  <c:v>1.73276304588778</c:v>
                </c:pt>
                <c:pt idx="219">
                  <c:v>1.69318665525339</c:v>
                </c:pt>
                <c:pt idx="220">
                  <c:v>1.65451420461552</c:v>
                </c:pt>
                <c:pt idx="221">
                  <c:v>1.61672504096353</c:v>
                </c:pt>
                <c:pt idx="222">
                  <c:v>1.57979898649849</c:v>
                </c:pt>
                <c:pt idx="223">
                  <c:v>1.54371632603117</c:v>
                </c:pt>
                <c:pt idx="224">
                  <c:v>1.50845779554198</c:v>
                </c:pt>
                <c:pt idx="225">
                  <c:v>1.47400457143915</c:v>
                </c:pt>
                <c:pt idx="226">
                  <c:v>1.4403382602809</c:v>
                </c:pt>
                <c:pt idx="227">
                  <c:v>1.40744088884146</c:v>
                </c:pt>
                <c:pt idx="228">
                  <c:v>1.38312456142915</c:v>
                </c:pt>
                <c:pt idx="229">
                  <c:v>1.34779794911498</c:v>
                </c:pt>
                <c:pt idx="230">
                  <c:v>1.31514619957706</c:v>
                </c:pt>
                <c:pt idx="231">
                  <c:v>1.2841742179472</c:v>
                </c:pt>
                <c:pt idx="232">
                  <c:v>1.25437663781439</c:v>
                </c:pt>
                <c:pt idx="233">
                  <c:v>1.22549313558188</c:v>
                </c:pt>
                <c:pt idx="234">
                  <c:v>1.19738608356683</c:v>
                </c:pt>
                <c:pt idx="235">
                  <c:v>1.1699793725644</c:v>
                </c:pt>
                <c:pt idx="236">
                  <c:v>1.14322781923506</c:v>
                </c:pt>
                <c:pt idx="237">
                  <c:v>1.11710186599254</c:v>
                </c:pt>
                <c:pt idx="238">
                  <c:v>1.09157992722894</c:v>
                </c:pt>
                <c:pt idx="239">
                  <c:v>1.0666445587934</c:v>
                </c:pt>
                <c:pt idx="240">
                  <c:v>1.04228053918057</c:v>
                </c:pt>
                <c:pt idx="241">
                  <c:v>1.01847390665505</c:v>
                </c:pt>
                <c:pt idx="242">
                  <c:v>0.995211474423013</c:v>
                </c:pt>
                <c:pt idx="243">
                  <c:v>0.972480584905023</c:v>
                </c:pt>
                <c:pt idx="244">
                  <c:v>0.950268983634925</c:v>
                </c:pt>
                <c:pt idx="245">
                  <c:v>0.928564753045854</c:v>
                </c:pt>
                <c:pt idx="246">
                  <c:v>0.907356276271994</c:v>
                </c:pt>
                <c:pt idx="247">
                  <c:v>0.886632216028834</c:v>
                </c:pt>
                <c:pt idx="248">
                  <c:v>0.866381501101659</c:v>
                </c:pt>
                <c:pt idx="249">
                  <c:v>0.846593316705581</c:v>
                </c:pt>
                <c:pt idx="250">
                  <c:v>0.827257096847204</c:v>
                </c:pt>
                <c:pt idx="251">
                  <c:v>0.808362517751487</c:v>
                </c:pt>
                <c:pt idx="252">
                  <c:v>0.789899491884104</c:v>
                </c:pt>
                <c:pt idx="253">
                  <c:v>0.771858162333015</c:v>
                </c:pt>
                <c:pt idx="254">
                  <c:v>0.754228897429702</c:v>
                </c:pt>
                <c:pt idx="255">
                  <c:v>0.737002285548933</c:v>
                </c:pt>
                <c:pt idx="256">
                  <c:v>0.720169130055127</c:v>
                </c:pt>
                <c:pt idx="257">
                  <c:v>0.703720444378069</c:v>
                </c:pt>
                <c:pt idx="258">
                  <c:v>0.687647447208049</c:v>
                </c:pt>
                <c:pt idx="259">
                  <c:v>0.671941557804227</c:v>
                </c:pt>
                <c:pt idx="260">
                  <c:v>0.656594391411897</c:v>
                </c:pt>
                <c:pt idx="261">
                  <c:v>0.641597754785282</c:v>
                </c:pt>
                <c:pt idx="262">
                  <c:v>0.626943641813035</c:v>
                </c:pt>
                <c:pt idx="263">
                  <c:v>0.612624229243858</c:v>
                </c:pt>
                <c:pt idx="264">
                  <c:v>0.598631872509874</c:v>
                </c:pt>
                <c:pt idx="265">
                  <c:v>0.584959101645428</c:v>
                </c:pt>
                <c:pt idx="266">
                  <c:v>1.4596016195593</c:v>
                </c:pt>
                <c:pt idx="267">
                  <c:v>1.00254478796715</c:v>
                </c:pt>
                <c:pt idx="268">
                  <c:v>1.15033376350157</c:v>
                </c:pt>
                <c:pt idx="269">
                  <c:v>0.835594179340251</c:v>
                </c:pt>
                <c:pt idx="270">
                  <c:v>1.56686726913106</c:v>
                </c:pt>
                <c:pt idx="271">
                  <c:v>1.04086910921634</c:v>
                </c:pt>
                <c:pt idx="272">
                  <c:v>0.763421815155914</c:v>
                </c:pt>
                <c:pt idx="273">
                  <c:v>0.619148331424715</c:v>
                </c:pt>
                <c:pt idx="274">
                  <c:v>0.541588511303564</c:v>
                </c:pt>
                <c:pt idx="275">
                  <c:v>0.497509386265978</c:v>
                </c:pt>
                <c:pt idx="276">
                  <c:v>0.470291643007522</c:v>
                </c:pt>
                <c:pt idx="277">
                  <c:v>0.451622860450179</c:v>
                </c:pt>
                <c:pt idx="278">
                  <c:v>0.437344126768711</c:v>
                </c:pt>
                <c:pt idx="279">
                  <c:v>0.425373346461731</c:v>
                </c:pt>
                <c:pt idx="280">
                  <c:v>0.414666892478072</c:v>
                </c:pt>
                <c:pt idx="281">
                  <c:v>0.404700430902978</c:v>
                </c:pt>
                <c:pt idx="282">
                  <c:v>0.395209331955669</c:v>
                </c:pt>
                <c:pt idx="283">
                  <c:v>0.386058874173316</c:v>
                </c:pt>
                <c:pt idx="284">
                  <c:v>0.377179345218255</c:v>
                </c:pt>
                <c:pt idx="285">
                  <c:v>0.368533591026169</c:v>
                </c:pt>
                <c:pt idx="286">
                  <c:v>0.639041488653578</c:v>
                </c:pt>
                <c:pt idx="287">
                  <c:v>1.84068605649812</c:v>
                </c:pt>
                <c:pt idx="288">
                  <c:v>1.08823664075857</c:v>
                </c:pt>
                <c:pt idx="289">
                  <c:v>0.708177237479384</c:v>
                </c:pt>
                <c:pt idx="290">
                  <c:v>0.514400424994584</c:v>
                </c:pt>
                <c:pt idx="291">
                  <c:v>0.413850492036959</c:v>
                </c:pt>
                <c:pt idx="292">
                  <c:v>0.359997628228676</c:v>
                </c:pt>
                <c:pt idx="293">
                  <c:v>0.329575018283008</c:v>
                </c:pt>
                <c:pt idx="294">
                  <c:v>1.83756702301224</c:v>
                </c:pt>
                <c:pt idx="295">
                  <c:v>1.06549869941193</c:v>
                </c:pt>
                <c:pt idx="296">
                  <c:v>0.672308882944179</c:v>
                </c:pt>
                <c:pt idx="297">
                  <c:v>0.472526430565841</c:v>
                </c:pt>
                <c:pt idx="298">
                  <c:v>0.425196273081246</c:v>
                </c:pt>
                <c:pt idx="299">
                  <c:v>0.342811785335355</c:v>
                </c:pt>
                <c:pt idx="300">
                  <c:v>0.298645457613646</c:v>
                </c:pt>
                <c:pt idx="301">
                  <c:v>1.49878552774715</c:v>
                </c:pt>
                <c:pt idx="302">
                  <c:v>0.870886394147446</c:v>
                </c:pt>
                <c:pt idx="303">
                  <c:v>0.558427148786771</c:v>
                </c:pt>
                <c:pt idx="304">
                  <c:v>0.395220747188988</c:v>
                </c:pt>
                <c:pt idx="305">
                  <c:v>0.310967938901592</c:v>
                </c:pt>
                <c:pt idx="306">
                  <c:v>7.71134692672117</c:v>
                </c:pt>
                <c:pt idx="307">
                  <c:v>3.99408231810992</c:v>
                </c:pt>
                <c:pt idx="308">
                  <c:v>2.10809841316485</c:v>
                </c:pt>
                <c:pt idx="309">
                  <c:v>1.16492968464004</c:v>
                </c:pt>
                <c:pt idx="310">
                  <c:v>8.46443335983788</c:v>
                </c:pt>
                <c:pt idx="311">
                  <c:v>8.80358420785153</c:v>
                </c:pt>
                <c:pt idx="312">
                  <c:v>4.7053476142308</c:v>
                </c:pt>
                <c:pt idx="313">
                  <c:v>2.70779230431455</c:v>
                </c:pt>
                <c:pt idx="314">
                  <c:v>1.7479184092631</c:v>
                </c:pt>
                <c:pt idx="315">
                  <c:v>2.24942508890964</c:v>
                </c:pt>
                <c:pt idx="316">
                  <c:v>2.1472936768951</c:v>
                </c:pt>
                <c:pt idx="317">
                  <c:v>1.85389340153344</c:v>
                </c:pt>
                <c:pt idx="318">
                  <c:v>5.16895899894233</c:v>
                </c:pt>
                <c:pt idx="319">
                  <c:v>4.57044517688729</c:v>
                </c:pt>
                <c:pt idx="320">
                  <c:v>3.30031861702137</c:v>
                </c:pt>
                <c:pt idx="321">
                  <c:v>3.3603399164419</c:v>
                </c:pt>
                <c:pt idx="322">
                  <c:v>2.80128744275891</c:v>
                </c:pt>
                <c:pt idx="323">
                  <c:v>2.60270845822419</c:v>
                </c:pt>
                <c:pt idx="324">
                  <c:v>2.56252771363481</c:v>
                </c:pt>
                <c:pt idx="325">
                  <c:v>4.98448626131938</c:v>
                </c:pt>
                <c:pt idx="326">
                  <c:v>12.3734291582097</c:v>
                </c:pt>
                <c:pt idx="327">
                  <c:v>7.76424298271657</c:v>
                </c:pt>
                <c:pt idx="328">
                  <c:v>5.61711073980211</c:v>
                </c:pt>
                <c:pt idx="329">
                  <c:v>4.58582853103489</c:v>
                </c:pt>
                <c:pt idx="330">
                  <c:v>5.55462211918968</c:v>
                </c:pt>
                <c:pt idx="331">
                  <c:v>5.91072612977681</c:v>
                </c:pt>
                <c:pt idx="332">
                  <c:v>5.27469077847402</c:v>
                </c:pt>
                <c:pt idx="333">
                  <c:v>8.79148488942746</c:v>
                </c:pt>
                <c:pt idx="334">
                  <c:v>6.92549040433894</c:v>
                </c:pt>
                <c:pt idx="335">
                  <c:v>5.99465820509247</c:v>
                </c:pt>
                <c:pt idx="336">
                  <c:v>5.45366045011817</c:v>
                </c:pt>
                <c:pt idx="337">
                  <c:v>5.23952312197963</c:v>
                </c:pt>
                <c:pt idx="338">
                  <c:v>5.24730065218014</c:v>
                </c:pt>
                <c:pt idx="339">
                  <c:v>5.88494357357805</c:v>
                </c:pt>
                <c:pt idx="340">
                  <c:v>5.59614136537502</c:v>
                </c:pt>
                <c:pt idx="341">
                  <c:v>5.46846997664602</c:v>
                </c:pt>
                <c:pt idx="342">
                  <c:v>5.5973191472979</c:v>
                </c:pt>
                <c:pt idx="343">
                  <c:v>5.47672512363723</c:v>
                </c:pt>
                <c:pt idx="344">
                  <c:v>5.40705470951602</c:v>
                </c:pt>
                <c:pt idx="345">
                  <c:v>7.49507337339204</c:v>
                </c:pt>
                <c:pt idx="346">
                  <c:v>6.97681723929108</c:v>
                </c:pt>
                <c:pt idx="347">
                  <c:v>6.26369180937486</c:v>
                </c:pt>
                <c:pt idx="348">
                  <c:v>6.87600903682364</c:v>
                </c:pt>
                <c:pt idx="349">
                  <c:v>6.48823953532399</c:v>
                </c:pt>
                <c:pt idx="350">
                  <c:v>6.53816691743762</c:v>
                </c:pt>
                <c:pt idx="351">
                  <c:v>6.14072533370893</c:v>
                </c:pt>
                <c:pt idx="352">
                  <c:v>6.21636352167501</c:v>
                </c:pt>
                <c:pt idx="353">
                  <c:v>6.21932977555719</c:v>
                </c:pt>
                <c:pt idx="354">
                  <c:v>6.03592987781014</c:v>
                </c:pt>
                <c:pt idx="355">
                  <c:v>6.10604583792658</c:v>
                </c:pt>
                <c:pt idx="356">
                  <c:v>7.11589280445818</c:v>
                </c:pt>
                <c:pt idx="357">
                  <c:v>6.53242956614765</c:v>
                </c:pt>
                <c:pt idx="358">
                  <c:v>6.23741575369622</c:v>
                </c:pt>
                <c:pt idx="359">
                  <c:v>6.07678387394035</c:v>
                </c:pt>
                <c:pt idx="360">
                  <c:v>5.97407943413148</c:v>
                </c:pt>
                <c:pt idx="361">
                  <c:v>5.89855710554122</c:v>
                </c:pt>
                <c:pt idx="362">
                  <c:v>9.35918009756353</c:v>
                </c:pt>
                <c:pt idx="363">
                  <c:v>7.57338021525873</c:v>
                </c:pt>
                <c:pt idx="364">
                  <c:v>6.66392746629413</c:v>
                </c:pt>
                <c:pt idx="365">
                  <c:v>6.22704328614757</c:v>
                </c:pt>
                <c:pt idx="366">
                  <c:v>5.95226339586729</c:v>
                </c:pt>
                <c:pt idx="367">
                  <c:v>5.78795962213746</c:v>
                </c:pt>
                <c:pt idx="368">
                  <c:v>5.66738812384141</c:v>
                </c:pt>
                <c:pt idx="369">
                  <c:v>28.6684329228646</c:v>
                </c:pt>
                <c:pt idx="370">
                  <c:v>17.513599831361</c:v>
                </c:pt>
                <c:pt idx="371">
                  <c:v>12.9328911189863</c:v>
                </c:pt>
                <c:pt idx="372">
                  <c:v>10.8820925005298</c:v>
                </c:pt>
                <c:pt idx="373">
                  <c:v>10.1052727369688</c:v>
                </c:pt>
                <c:pt idx="374">
                  <c:v>8.38411180543609</c:v>
                </c:pt>
                <c:pt idx="375">
                  <c:v>8.18676015504659</c:v>
                </c:pt>
                <c:pt idx="376">
                  <c:v>23.7331098959401</c:v>
                </c:pt>
                <c:pt idx="377">
                  <c:v>63.8377455544628</c:v>
                </c:pt>
                <c:pt idx="378">
                  <c:v>45.3846644151913</c:v>
                </c:pt>
                <c:pt idx="379">
                  <c:v>28.6069609449275</c:v>
                </c:pt>
                <c:pt idx="380">
                  <c:v>28.7093283609906</c:v>
                </c:pt>
                <c:pt idx="381">
                  <c:v>20.6822782022601</c:v>
                </c:pt>
                <c:pt idx="382">
                  <c:v>18.6064565987842</c:v>
                </c:pt>
                <c:pt idx="383">
                  <c:v>20.8884316055854</c:v>
                </c:pt>
                <c:pt idx="384">
                  <c:v>16.0385644834602</c:v>
                </c:pt>
                <c:pt idx="385">
                  <c:v>18.9046511178821</c:v>
                </c:pt>
                <c:pt idx="386">
                  <c:v>16.6455246510631</c:v>
                </c:pt>
                <c:pt idx="387">
                  <c:v>13.8367040571302</c:v>
                </c:pt>
                <c:pt idx="388">
                  <c:v>12.1984153312937</c:v>
                </c:pt>
                <c:pt idx="389">
                  <c:v>14.7045935795608</c:v>
                </c:pt>
                <c:pt idx="390">
                  <c:v>12.7853642315276</c:v>
                </c:pt>
                <c:pt idx="391">
                  <c:v>12.3444923377339</c:v>
                </c:pt>
                <c:pt idx="392">
                  <c:v>11.7730797624549</c:v>
                </c:pt>
                <c:pt idx="393">
                  <c:v>15.637977844277</c:v>
                </c:pt>
                <c:pt idx="394">
                  <c:v>13.4682943869217</c:v>
                </c:pt>
                <c:pt idx="395">
                  <c:v>12.7263273835997</c:v>
                </c:pt>
                <c:pt idx="396">
                  <c:v>14.3129238199986</c:v>
                </c:pt>
                <c:pt idx="397">
                  <c:v>30.3781098089035</c:v>
                </c:pt>
                <c:pt idx="398">
                  <c:v>32.001120694694</c:v>
                </c:pt>
                <c:pt idx="399">
                  <c:v>28.3972503801701</c:v>
                </c:pt>
                <c:pt idx="400">
                  <c:v>20.4085965594099</c:v>
                </c:pt>
                <c:pt idx="401">
                  <c:v>17.6027685179995</c:v>
                </c:pt>
                <c:pt idx="402">
                  <c:v>22.2648144278057</c:v>
                </c:pt>
                <c:pt idx="403">
                  <c:v>36.0440200941379</c:v>
                </c:pt>
                <c:pt idx="404">
                  <c:v>39.1651559492742</c:v>
                </c:pt>
                <c:pt idx="405">
                  <c:v>26.8174026040406</c:v>
                </c:pt>
                <c:pt idx="406">
                  <c:v>23.3021008417751</c:v>
                </c:pt>
                <c:pt idx="407">
                  <c:v>18.6079175020956</c:v>
                </c:pt>
                <c:pt idx="408">
                  <c:v>16.240707270615</c:v>
                </c:pt>
                <c:pt idx="409">
                  <c:v>15.0554504425652</c:v>
                </c:pt>
                <c:pt idx="410">
                  <c:v>14.4274823251709</c:v>
                </c:pt>
                <c:pt idx="411">
                  <c:v>14.0636903082282</c:v>
                </c:pt>
                <c:pt idx="412">
                  <c:v>13.8158087519094</c:v>
                </c:pt>
                <c:pt idx="413">
                  <c:v>13.6124198205525</c:v>
                </c:pt>
                <c:pt idx="414">
                  <c:v>13.423211530205</c:v>
                </c:pt>
                <c:pt idx="415">
                  <c:v>13.2373043125735</c:v>
                </c:pt>
                <c:pt idx="416">
                  <c:v>13.0426585647955</c:v>
                </c:pt>
                <c:pt idx="417">
                  <c:v>12.8387549108121</c:v>
                </c:pt>
                <c:pt idx="418">
                  <c:v>12.6242538831304</c:v>
                </c:pt>
                <c:pt idx="419">
                  <c:v>12.398660692163</c:v>
                </c:pt>
                <c:pt idx="420">
                  <c:v>12.1623886325885</c:v>
                </c:pt>
                <c:pt idx="421">
                  <c:v>11.9246703710142</c:v>
                </c:pt>
                <c:pt idx="422">
                  <c:v>11.681059504022</c:v>
                </c:pt>
                <c:pt idx="423">
                  <c:v>11.4884065348768</c:v>
                </c:pt>
                <c:pt idx="424">
                  <c:v>12.1395100113188</c:v>
                </c:pt>
                <c:pt idx="425">
                  <c:v>12.1080101948881</c:v>
                </c:pt>
                <c:pt idx="426">
                  <c:v>11.5045344669675</c:v>
                </c:pt>
                <c:pt idx="427">
                  <c:v>13.0219154851266</c:v>
                </c:pt>
                <c:pt idx="428">
                  <c:v>12.8530499237931</c:v>
                </c:pt>
                <c:pt idx="429">
                  <c:v>12.7393868305073</c:v>
                </c:pt>
                <c:pt idx="430">
                  <c:v>12.0082742052428</c:v>
                </c:pt>
                <c:pt idx="431">
                  <c:v>13.2438351163279</c:v>
                </c:pt>
                <c:pt idx="432">
                  <c:v>11.8708011342618</c:v>
                </c:pt>
                <c:pt idx="433">
                  <c:v>12.0174921144528</c:v>
                </c:pt>
                <c:pt idx="434">
                  <c:v>11.5156015875056</c:v>
                </c:pt>
                <c:pt idx="435">
                  <c:v>12.4734965030876</c:v>
                </c:pt>
                <c:pt idx="436">
                  <c:v>12.4700223825799</c:v>
                </c:pt>
                <c:pt idx="437">
                  <c:v>15.4869900930016</c:v>
                </c:pt>
                <c:pt idx="438">
                  <c:v>13.38782173936</c:v>
                </c:pt>
                <c:pt idx="439">
                  <c:v>12.1619815748047</c:v>
                </c:pt>
                <c:pt idx="440">
                  <c:v>11.4715430247992</c:v>
                </c:pt>
                <c:pt idx="441">
                  <c:v>11.1173428102567</c:v>
                </c:pt>
                <c:pt idx="442">
                  <c:v>10.918028420325</c:v>
                </c:pt>
                <c:pt idx="443">
                  <c:v>10.8420951687314</c:v>
                </c:pt>
                <c:pt idx="444">
                  <c:v>10.7299171444295</c:v>
                </c:pt>
                <c:pt idx="445">
                  <c:v>10.6342332353991</c:v>
                </c:pt>
                <c:pt idx="446">
                  <c:v>10.5411996926241</c:v>
                </c:pt>
                <c:pt idx="447">
                  <c:v>10.4398185567328</c:v>
                </c:pt>
                <c:pt idx="448">
                  <c:v>10.4719319756543</c:v>
                </c:pt>
                <c:pt idx="449">
                  <c:v>10.3618704584406</c:v>
                </c:pt>
                <c:pt idx="450">
                  <c:v>10.2062524170237</c:v>
                </c:pt>
                <c:pt idx="451">
                  <c:v>10.6055216775936</c:v>
                </c:pt>
                <c:pt idx="452">
                  <c:v>10.7221336671193</c:v>
                </c:pt>
                <c:pt idx="453">
                  <c:v>14.5690489086432</c:v>
                </c:pt>
                <c:pt idx="454">
                  <c:v>35.7462415142408</c:v>
                </c:pt>
                <c:pt idx="455">
                  <c:v>23.0477624584063</c:v>
                </c:pt>
                <c:pt idx="456">
                  <c:v>17.0026286072678</c:v>
                </c:pt>
                <c:pt idx="457">
                  <c:v>13.7425887095698</c:v>
                </c:pt>
                <c:pt idx="458">
                  <c:v>12.1220181247564</c:v>
                </c:pt>
                <c:pt idx="459">
                  <c:v>11.3387374171259</c:v>
                </c:pt>
                <c:pt idx="460">
                  <c:v>10.9168806166477</c:v>
                </c:pt>
                <c:pt idx="461">
                  <c:v>10.6880007767289</c:v>
                </c:pt>
                <c:pt idx="462">
                  <c:v>11.1338972268484</c:v>
                </c:pt>
                <c:pt idx="463">
                  <c:v>10.8879289960385</c:v>
                </c:pt>
                <c:pt idx="464">
                  <c:v>12.963072556717</c:v>
                </c:pt>
                <c:pt idx="465">
                  <c:v>12.0259963893266</c:v>
                </c:pt>
                <c:pt idx="466">
                  <c:v>12.9703427448341</c:v>
                </c:pt>
                <c:pt idx="467">
                  <c:v>11.8159221574847</c:v>
                </c:pt>
                <c:pt idx="468">
                  <c:v>11.2353185167438</c:v>
                </c:pt>
                <c:pt idx="469">
                  <c:v>10.9413871456136</c:v>
                </c:pt>
                <c:pt idx="470">
                  <c:v>10.9366670218771</c:v>
                </c:pt>
                <c:pt idx="471">
                  <c:v>10.7675678502327</c:v>
                </c:pt>
                <c:pt idx="472">
                  <c:v>10.6544016492097</c:v>
                </c:pt>
                <c:pt idx="473">
                  <c:v>10.5564097222819</c:v>
                </c:pt>
                <c:pt idx="474">
                  <c:v>10.4557051185652</c:v>
                </c:pt>
                <c:pt idx="475">
                  <c:v>10.3486595749159</c:v>
                </c:pt>
                <c:pt idx="476">
                  <c:v>10.2321226266464</c:v>
                </c:pt>
                <c:pt idx="477">
                  <c:v>10.1054793141801</c:v>
                </c:pt>
                <c:pt idx="478">
                  <c:v>9.97137634181424</c:v>
                </c:pt>
                <c:pt idx="479">
                  <c:v>9.82960554359138</c:v>
                </c:pt>
                <c:pt idx="480">
                  <c:v>9.68006468302498</c:v>
                </c:pt>
                <c:pt idx="481">
                  <c:v>9.52496625305994</c:v>
                </c:pt>
                <c:pt idx="482">
                  <c:v>9.36613301443593</c:v>
                </c:pt>
                <c:pt idx="483">
                  <c:v>9.20359401857168</c:v>
                </c:pt>
                <c:pt idx="484">
                  <c:v>9.03758871526898</c:v>
                </c:pt>
                <c:pt idx="485">
                  <c:v>8.86982489659726</c:v>
                </c:pt>
                <c:pt idx="486">
                  <c:v>8.70032593523055</c:v>
                </c:pt>
                <c:pt idx="487">
                  <c:v>8.52888533169219</c:v>
                </c:pt>
                <c:pt idx="488">
                  <c:v>8.35736519222272</c:v>
                </c:pt>
                <c:pt idx="489">
                  <c:v>8.18583456116388</c:v>
                </c:pt>
                <c:pt idx="490">
                  <c:v>8.01345475436141</c:v>
                </c:pt>
                <c:pt idx="491">
                  <c:v>7.840107539858</c:v>
                </c:pt>
                <c:pt idx="492">
                  <c:v>7.6673033449183</c:v>
                </c:pt>
                <c:pt idx="493">
                  <c:v>7.49760085036006</c:v>
                </c:pt>
                <c:pt idx="494">
                  <c:v>7.32902144831242</c:v>
                </c:pt>
                <c:pt idx="495">
                  <c:v>7.16162635767085</c:v>
                </c:pt>
                <c:pt idx="496">
                  <c:v>6.99805458089149</c:v>
                </c:pt>
                <c:pt idx="497">
                  <c:v>6.83821879101106</c:v>
                </c:pt>
                <c:pt idx="498">
                  <c:v>6.68203365679383</c:v>
                </c:pt>
                <c:pt idx="499">
                  <c:v>6.52941579656072</c:v>
                </c:pt>
                <c:pt idx="500">
                  <c:v>6.38028373336709</c:v>
                </c:pt>
                <c:pt idx="501">
                  <c:v>6.23455785135139</c:v>
                </c:pt>
                <c:pt idx="502">
                  <c:v>6.09216035315445</c:v>
                </c:pt>
                <c:pt idx="503">
                  <c:v>5.95301521834798</c:v>
                </c:pt>
                <c:pt idx="504">
                  <c:v>5.81704816283111</c:v>
                </c:pt>
                <c:pt idx="505">
                  <c:v>5.68418659916334</c:v>
                </c:pt>
                <c:pt idx="506">
                  <c:v>5.55435959780821</c:v>
                </c:pt>
                <c:pt idx="507">
                  <c:v>5.42749784926443</c:v>
                </c:pt>
                <c:pt idx="508">
                  <c:v>5.30353362706301</c:v>
                </c:pt>
                <c:pt idx="509">
                  <c:v>5.78620072924894</c:v>
                </c:pt>
                <c:pt idx="510">
                  <c:v>5.48941715199138</c:v>
                </c:pt>
                <c:pt idx="511">
                  <c:v>6.01541953502122</c:v>
                </c:pt>
                <c:pt idx="512">
                  <c:v>5.42582317582488</c:v>
                </c:pt>
                <c:pt idx="513">
                  <c:v>5.09497075884989</c:v>
                </c:pt>
                <c:pt idx="514">
                  <c:v>5.36764694693735</c:v>
                </c:pt>
                <c:pt idx="515">
                  <c:v>5.32688541131957</c:v>
                </c:pt>
                <c:pt idx="516">
                  <c:v>4.99495199225976</c:v>
                </c:pt>
                <c:pt idx="517">
                  <c:v>4.80793104769751</c:v>
                </c:pt>
                <c:pt idx="518">
                  <c:v>4.69054122970187</c:v>
                </c:pt>
                <c:pt idx="519">
                  <c:v>4.60471978001018</c:v>
                </c:pt>
                <c:pt idx="520">
                  <c:v>4.64481658248699</c:v>
                </c:pt>
                <c:pt idx="521">
                  <c:v>6.2603752181427</c:v>
                </c:pt>
                <c:pt idx="522">
                  <c:v>6.16075802893241</c:v>
                </c:pt>
                <c:pt idx="523">
                  <c:v>5.3739134128056</c:v>
                </c:pt>
                <c:pt idx="524">
                  <c:v>4.9855964578377</c:v>
                </c:pt>
                <c:pt idx="525">
                  <c:v>4.79224240467778</c:v>
                </c:pt>
                <c:pt idx="526">
                  <c:v>4.69060506127026</c:v>
                </c:pt>
                <c:pt idx="527">
                  <c:v>4.62957939681789</c:v>
                </c:pt>
                <c:pt idx="528">
                  <c:v>4.58326917875765</c:v>
                </c:pt>
                <c:pt idx="529">
                  <c:v>4.5414098832762</c:v>
                </c:pt>
                <c:pt idx="530">
                  <c:v>4.98941364845076</c:v>
                </c:pt>
                <c:pt idx="531">
                  <c:v>4.73489097363444</c:v>
                </c:pt>
                <c:pt idx="532">
                  <c:v>4.59463287388565</c:v>
                </c:pt>
                <c:pt idx="533">
                  <c:v>4.50806261536513</c:v>
                </c:pt>
                <c:pt idx="534">
                  <c:v>4.44335337755142</c:v>
                </c:pt>
                <c:pt idx="535">
                  <c:v>4.38408138607505</c:v>
                </c:pt>
                <c:pt idx="536">
                  <c:v>4.32756047610776</c:v>
                </c:pt>
                <c:pt idx="537">
                  <c:v>4.26943969385895</c:v>
                </c:pt>
                <c:pt idx="538">
                  <c:v>4.20954835117754</c:v>
                </c:pt>
                <c:pt idx="539">
                  <c:v>4.14601719148377</c:v>
                </c:pt>
                <c:pt idx="540">
                  <c:v>4.07831483233158</c:v>
                </c:pt>
                <c:pt idx="541">
                  <c:v>4.00812262410631</c:v>
                </c:pt>
                <c:pt idx="542">
                  <c:v>3.93784767699964</c:v>
                </c:pt>
                <c:pt idx="543">
                  <c:v>3.86480549347235</c:v>
                </c:pt>
                <c:pt idx="544">
                  <c:v>3.78827222357105</c:v>
                </c:pt>
                <c:pt idx="545">
                  <c:v>6.66421196297912</c:v>
                </c:pt>
                <c:pt idx="546">
                  <c:v>5.17325992123245</c:v>
                </c:pt>
                <c:pt idx="547">
                  <c:v>4.41152391521841</c:v>
                </c:pt>
                <c:pt idx="548">
                  <c:v>4.01337122885013</c:v>
                </c:pt>
                <c:pt idx="549">
                  <c:v>13.2583524418969</c:v>
                </c:pt>
                <c:pt idx="550">
                  <c:v>8.51393265416711</c:v>
                </c:pt>
                <c:pt idx="551">
                  <c:v>6.16574321635689</c:v>
                </c:pt>
                <c:pt idx="552">
                  <c:v>5.00619117143649</c:v>
                </c:pt>
                <c:pt idx="553">
                  <c:v>4.43262698697534</c:v>
                </c:pt>
                <c:pt idx="554">
                  <c:v>4.14653090449851</c:v>
                </c:pt>
                <c:pt idx="555">
                  <c:v>3.99927536610335</c:v>
                </c:pt>
                <c:pt idx="556">
                  <c:v>3.91806281003997</c:v>
                </c:pt>
                <c:pt idx="557">
                  <c:v>5.66378572929347</c:v>
                </c:pt>
                <c:pt idx="558">
                  <c:v>4.78960112239033</c:v>
                </c:pt>
                <c:pt idx="559">
                  <c:v>4.35916797748833</c:v>
                </c:pt>
                <c:pt idx="560">
                  <c:v>4.14405964997042</c:v>
                </c:pt>
                <c:pt idx="561">
                  <c:v>4.02987809235375</c:v>
                </c:pt>
                <c:pt idx="562">
                  <c:v>3.96076684471834</c:v>
                </c:pt>
                <c:pt idx="563">
                  <c:v>3.91052422839239</c:v>
                </c:pt>
                <c:pt idx="564">
                  <c:v>3.86747010896953</c:v>
                </c:pt>
                <c:pt idx="565">
                  <c:v>3.82403764063754</c:v>
                </c:pt>
                <c:pt idx="566">
                  <c:v>4.16188268606712</c:v>
                </c:pt>
                <c:pt idx="567">
                  <c:v>3.95175959889504</c:v>
                </c:pt>
                <c:pt idx="568">
                  <c:v>3.83092971069511</c:v>
                </c:pt>
                <c:pt idx="569">
                  <c:v>3.74533587758964</c:v>
                </c:pt>
                <c:pt idx="570">
                  <c:v>3.67482461879781</c:v>
                </c:pt>
                <c:pt idx="571">
                  <c:v>3.61547590473993</c:v>
                </c:pt>
                <c:pt idx="572">
                  <c:v>5.16123298918284</c:v>
                </c:pt>
                <c:pt idx="573">
                  <c:v>4.36075842894929</c:v>
                </c:pt>
                <c:pt idx="574">
                  <c:v>3.95951089498328</c:v>
                </c:pt>
                <c:pt idx="575">
                  <c:v>3.75029660603675</c:v>
                </c:pt>
                <c:pt idx="576">
                  <c:v>3.63437486639572</c:v>
                </c:pt>
                <c:pt idx="577">
                  <c:v>3.56291934332406</c:v>
                </c:pt>
                <c:pt idx="578">
                  <c:v>3.51194904425608</c:v>
                </c:pt>
                <c:pt idx="579">
                  <c:v>3.46772566653533</c:v>
                </c:pt>
                <c:pt idx="580">
                  <c:v>3.4231746916513</c:v>
                </c:pt>
                <c:pt idx="581">
                  <c:v>3.3762332921665</c:v>
                </c:pt>
                <c:pt idx="582">
                  <c:v>3.32555023321585</c:v>
                </c:pt>
                <c:pt idx="583">
                  <c:v>3.26982951047953</c:v>
                </c:pt>
                <c:pt idx="584">
                  <c:v>3.21204287468678</c:v>
                </c:pt>
                <c:pt idx="585">
                  <c:v>3.15011597242285</c:v>
                </c:pt>
                <c:pt idx="586">
                  <c:v>3.08623351538514</c:v>
                </c:pt>
                <c:pt idx="587">
                  <c:v>3.01817175430755</c:v>
                </c:pt>
                <c:pt idx="588">
                  <c:v>2.94921321047327</c:v>
                </c:pt>
                <c:pt idx="589">
                  <c:v>2.8818413848044</c:v>
                </c:pt>
                <c:pt idx="590">
                  <c:v>2.81601418518421</c:v>
                </c:pt>
                <c:pt idx="591">
                  <c:v>2.75169340659311</c:v>
                </c:pt>
                <c:pt idx="592">
                  <c:v>2.68884317947131</c:v>
                </c:pt>
                <c:pt idx="593">
                  <c:v>2.62836863588935</c:v>
                </c:pt>
                <c:pt idx="594">
                  <c:v>2.5678879791841</c:v>
                </c:pt>
                <c:pt idx="595">
                  <c:v>2.57601667129175</c:v>
                </c:pt>
                <c:pt idx="596">
                  <c:v>2.62064681180319</c:v>
                </c:pt>
                <c:pt idx="597">
                  <c:v>2.48666304211815</c:v>
                </c:pt>
                <c:pt idx="598">
                  <c:v>2.39447296768523</c:v>
                </c:pt>
                <c:pt idx="599">
                  <c:v>2.32223073872895</c:v>
                </c:pt>
                <c:pt idx="600">
                  <c:v>2.25910080629711</c:v>
                </c:pt>
                <c:pt idx="601">
                  <c:v>2.20245781804291</c:v>
                </c:pt>
                <c:pt idx="602">
                  <c:v>2.14963108469249</c:v>
                </c:pt>
                <c:pt idx="603">
                  <c:v>2.09927217923135</c:v>
                </c:pt>
                <c:pt idx="604">
                  <c:v>2.05069410457658</c:v>
                </c:pt>
                <c:pt idx="605">
                  <c:v>2.00354087058834</c:v>
                </c:pt>
                <c:pt idx="606">
                  <c:v>1.95762227590681</c:v>
                </c:pt>
                <c:pt idx="607">
                  <c:v>1.91283129235428</c:v>
                </c:pt>
                <c:pt idx="608">
                  <c:v>1.86910275076844</c:v>
                </c:pt>
                <c:pt idx="609">
                  <c:v>1.826392677697</c:v>
                </c:pt>
                <c:pt idx="610">
                  <c:v>1.78466795766482</c:v>
                </c:pt>
                <c:pt idx="611">
                  <c:v>1.7439011583663</c:v>
                </c:pt>
                <c:pt idx="612">
                  <c:v>1.70406793745613</c:v>
                </c:pt>
                <c:pt idx="613">
                  <c:v>2.14136908109938</c:v>
                </c:pt>
                <c:pt idx="614">
                  <c:v>5.93475466126338</c:v>
                </c:pt>
                <c:pt idx="615">
                  <c:v>3.7766575119382</c:v>
                </c:pt>
                <c:pt idx="616">
                  <c:v>2.69844617193656</c:v>
                </c:pt>
                <c:pt idx="617">
                  <c:v>2.15183985159954</c:v>
                </c:pt>
                <c:pt idx="618">
                  <c:v>1.86703607963013</c:v>
                </c:pt>
                <c:pt idx="619">
                  <c:v>1.7108443505824</c:v>
                </c:pt>
                <c:pt idx="620">
                  <c:v>1.61787463821483</c:v>
                </c:pt>
                <c:pt idx="621">
                  <c:v>1.55314812011756</c:v>
                </c:pt>
                <c:pt idx="622">
                  <c:v>1.50161608678767</c:v>
                </c:pt>
                <c:pt idx="623">
                  <c:v>1.45929008734574</c:v>
                </c:pt>
                <c:pt idx="624">
                  <c:v>1.42194533537715</c:v>
                </c:pt>
                <c:pt idx="625">
                  <c:v>1.38746079887734</c:v>
                </c:pt>
                <c:pt idx="626">
                  <c:v>1.35476752035723</c:v>
                </c:pt>
                <c:pt idx="627">
                  <c:v>1.32332277238926</c:v>
                </c:pt>
                <c:pt idx="628">
                  <c:v>1.29284713097683</c:v>
                </c:pt>
                <c:pt idx="629">
                  <c:v>1.26319300793594</c:v>
                </c:pt>
                <c:pt idx="630">
                  <c:v>1.23427891288119</c:v>
                </c:pt>
                <c:pt idx="631">
                  <c:v>1.20605658011012</c:v>
                </c:pt>
                <c:pt idx="632">
                  <c:v>1.17849452803036</c:v>
                </c:pt>
                <c:pt idx="633">
                  <c:v>1.15333976975574</c:v>
                </c:pt>
                <c:pt idx="634">
                  <c:v>1.18500193659386</c:v>
                </c:pt>
                <c:pt idx="635">
                  <c:v>1.12942995384346</c:v>
                </c:pt>
                <c:pt idx="636">
                  <c:v>1.21380769336094</c:v>
                </c:pt>
                <c:pt idx="637">
                  <c:v>1.22120965971808</c:v>
                </c:pt>
                <c:pt idx="638">
                  <c:v>1.53023276477903</c:v>
                </c:pt>
                <c:pt idx="639">
                  <c:v>1.25464661327103</c:v>
                </c:pt>
                <c:pt idx="640">
                  <c:v>1.10567265159131</c:v>
                </c:pt>
                <c:pt idx="641">
                  <c:v>1.0202601566132</c:v>
                </c:pt>
                <c:pt idx="642">
                  <c:v>2.40908137807391</c:v>
                </c:pt>
                <c:pt idx="643">
                  <c:v>3.15373900159952</c:v>
                </c:pt>
                <c:pt idx="644">
                  <c:v>2.31619316546691</c:v>
                </c:pt>
                <c:pt idx="645">
                  <c:v>1.73803381720374</c:v>
                </c:pt>
                <c:pt idx="646">
                  <c:v>1.46994275497168</c:v>
                </c:pt>
                <c:pt idx="647">
                  <c:v>1.35459120999656</c:v>
                </c:pt>
                <c:pt idx="648">
                  <c:v>1.31413088938549</c:v>
                </c:pt>
                <c:pt idx="649">
                  <c:v>1.30806505731019</c:v>
                </c:pt>
                <c:pt idx="650">
                  <c:v>1.31010696785461</c:v>
                </c:pt>
                <c:pt idx="651">
                  <c:v>1.31070353341626</c:v>
                </c:pt>
                <c:pt idx="652">
                  <c:v>1.30755745802997</c:v>
                </c:pt>
                <c:pt idx="653">
                  <c:v>1.29217583163673</c:v>
                </c:pt>
                <c:pt idx="654">
                  <c:v>1.26756779287248</c:v>
                </c:pt>
                <c:pt idx="655">
                  <c:v>1.2408601088319</c:v>
                </c:pt>
                <c:pt idx="656">
                  <c:v>7.21795600158499</c:v>
                </c:pt>
                <c:pt idx="657">
                  <c:v>4.28414026186516</c:v>
                </c:pt>
                <c:pt idx="658">
                  <c:v>3.28724319067997</c:v>
                </c:pt>
                <c:pt idx="659">
                  <c:v>3.10383122253984</c:v>
                </c:pt>
                <c:pt idx="660">
                  <c:v>2.35951338155774</c:v>
                </c:pt>
                <c:pt idx="661">
                  <c:v>2.08004847186044</c:v>
                </c:pt>
                <c:pt idx="662">
                  <c:v>1.90387098437151</c:v>
                </c:pt>
                <c:pt idx="663">
                  <c:v>1.83416843029773</c:v>
                </c:pt>
                <c:pt idx="664">
                  <c:v>1.80479126979829</c:v>
                </c:pt>
                <c:pt idx="665">
                  <c:v>1.79667341355405</c:v>
                </c:pt>
                <c:pt idx="666">
                  <c:v>1.81325065331237</c:v>
                </c:pt>
                <c:pt idx="667">
                  <c:v>1.79858008150046</c:v>
                </c:pt>
                <c:pt idx="668">
                  <c:v>1.78338434070299</c:v>
                </c:pt>
                <c:pt idx="669">
                  <c:v>1.76681626915079</c:v>
                </c:pt>
                <c:pt idx="670">
                  <c:v>1.74779944431803</c:v>
                </c:pt>
                <c:pt idx="671">
                  <c:v>1.72734038187104</c:v>
                </c:pt>
                <c:pt idx="672">
                  <c:v>1.70830643164956</c:v>
                </c:pt>
                <c:pt idx="673">
                  <c:v>1.68275186049478</c:v>
                </c:pt>
                <c:pt idx="674">
                  <c:v>1.64749924690889</c:v>
                </c:pt>
                <c:pt idx="675">
                  <c:v>1.60980179112693</c:v>
                </c:pt>
                <c:pt idx="676">
                  <c:v>1.58036364859812</c:v>
                </c:pt>
                <c:pt idx="677">
                  <c:v>9.39418799907343</c:v>
                </c:pt>
                <c:pt idx="678">
                  <c:v>6.79963664299653</c:v>
                </c:pt>
                <c:pt idx="679">
                  <c:v>4.30081550695125</c:v>
                </c:pt>
                <c:pt idx="680">
                  <c:v>3.0776578538972</c:v>
                </c:pt>
                <c:pt idx="681">
                  <c:v>2.48399075572759</c:v>
                </c:pt>
                <c:pt idx="682">
                  <c:v>2.19397257273429</c:v>
                </c:pt>
                <c:pt idx="683">
                  <c:v>2.04246529149452</c:v>
                </c:pt>
                <c:pt idx="684">
                  <c:v>1.95867332086606</c:v>
                </c:pt>
                <c:pt idx="685">
                  <c:v>1.90581002882201</c:v>
                </c:pt>
                <c:pt idx="686">
                  <c:v>1.8636453626893</c:v>
                </c:pt>
                <c:pt idx="687">
                  <c:v>1.86010008154846</c:v>
                </c:pt>
                <c:pt idx="688">
                  <c:v>2.51111899522525</c:v>
                </c:pt>
                <c:pt idx="689">
                  <c:v>2.22217987146962</c:v>
                </c:pt>
                <c:pt idx="690">
                  <c:v>2.02174512714045</c:v>
                </c:pt>
                <c:pt idx="691">
                  <c:v>1.91857688007375</c:v>
                </c:pt>
                <c:pt idx="692">
                  <c:v>1.88265110514369</c:v>
                </c:pt>
                <c:pt idx="693">
                  <c:v>4.81072964350766</c:v>
                </c:pt>
                <c:pt idx="694">
                  <c:v>9.89882143000058</c:v>
                </c:pt>
                <c:pt idx="695">
                  <c:v>8.93648956944627</c:v>
                </c:pt>
                <c:pt idx="696">
                  <c:v>10.6820418724029</c:v>
                </c:pt>
                <c:pt idx="697">
                  <c:v>8.30264622313055</c:v>
                </c:pt>
                <c:pt idx="698">
                  <c:v>9.33339377098582</c:v>
                </c:pt>
                <c:pt idx="699">
                  <c:v>6.35312714074982</c:v>
                </c:pt>
                <c:pt idx="700">
                  <c:v>7.09663001355321</c:v>
                </c:pt>
                <c:pt idx="701">
                  <c:v>40.7333839473866</c:v>
                </c:pt>
                <c:pt idx="702">
                  <c:v>39.1626441059944</c:v>
                </c:pt>
                <c:pt idx="703">
                  <c:v>29.3858719638361</c:v>
                </c:pt>
                <c:pt idx="704">
                  <c:v>17.3555531749341</c:v>
                </c:pt>
                <c:pt idx="705">
                  <c:v>11.4595190358374</c:v>
                </c:pt>
                <c:pt idx="706">
                  <c:v>13.4944389975434</c:v>
                </c:pt>
                <c:pt idx="707">
                  <c:v>9.76434142396341</c:v>
                </c:pt>
                <c:pt idx="708">
                  <c:v>8.30433417514725</c:v>
                </c:pt>
                <c:pt idx="709">
                  <c:v>7.32133571916381</c:v>
                </c:pt>
                <c:pt idx="710">
                  <c:v>6.87131040892551</c:v>
                </c:pt>
                <c:pt idx="711">
                  <c:v>14.9727425372946</c:v>
                </c:pt>
                <c:pt idx="712">
                  <c:v>18.8741090439476</c:v>
                </c:pt>
                <c:pt idx="713">
                  <c:v>16.1468187161149</c:v>
                </c:pt>
                <c:pt idx="714">
                  <c:v>79.4246562452502</c:v>
                </c:pt>
                <c:pt idx="715">
                  <c:v>46.4555956899265</c:v>
                </c:pt>
                <c:pt idx="716">
                  <c:v>28.1837657885418</c:v>
                </c:pt>
                <c:pt idx="717">
                  <c:v>18.6648350174588</c:v>
                </c:pt>
                <c:pt idx="718">
                  <c:v>14.1030244459543</c:v>
                </c:pt>
                <c:pt idx="719">
                  <c:v>11.5262013090625</c:v>
                </c:pt>
                <c:pt idx="720">
                  <c:v>10.3991625685536</c:v>
                </c:pt>
                <c:pt idx="721">
                  <c:v>9.79558319055415</c:v>
                </c:pt>
                <c:pt idx="722">
                  <c:v>10.9478716115715</c:v>
                </c:pt>
                <c:pt idx="723">
                  <c:v>14.6208851592146</c:v>
                </c:pt>
                <c:pt idx="724">
                  <c:v>12.132306393683</c:v>
                </c:pt>
                <c:pt idx="725">
                  <c:v>16.8721378880993</c:v>
                </c:pt>
                <c:pt idx="726">
                  <c:v>13.4802526856271</c:v>
                </c:pt>
                <c:pt idx="727">
                  <c:v>11.7729539769039</c:v>
                </c:pt>
                <c:pt idx="728">
                  <c:v>10.9379166187678</c:v>
                </c:pt>
                <c:pt idx="729">
                  <c:v>10.5152859205531</c:v>
                </c:pt>
                <c:pt idx="730">
                  <c:v>10.284972381973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 basica calc"</c:f>
              <c:strCache>
                <c:ptCount val="1"/>
                <c:pt idx="0">
                  <c:v>Q basica calc</c:v>
                </c:pt>
              </c:strCache>
            </c:strRef>
          </c:tx>
          <c:spPr>
            <a:solidFill>
              <a:srgbClr val="ffcc00"/>
            </a:solidFill>
            <a:ln w="1260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Diário'!$A$18:$A$748</c:f>
              <c:numCache>
                <c:formatCode>General</c:formatCode>
                <c:ptCount val="7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</c:numCache>
            </c:numRef>
          </c:xVal>
          <c:yVal>
            <c:numRef>
              <c:f>'Smap - Diário'!$U$18:$U$748</c:f>
              <c:numCache>
                <c:formatCode>General</c:formatCode>
                <c:ptCount val="731"/>
                <c:pt idx="0">
                  <c:v>35</c:v>
                </c:pt>
                <c:pt idx="1">
                  <c:v>34.2005988951986</c:v>
                </c:pt>
                <c:pt idx="2">
                  <c:v>33.4662587381593</c:v>
                </c:pt>
                <c:pt idx="3">
                  <c:v>32.8756787278023</c:v>
                </c:pt>
                <c:pt idx="4">
                  <c:v>32.348660947691</c:v>
                </c:pt>
                <c:pt idx="5">
                  <c:v>31.8242976816395</c:v>
                </c:pt>
                <c:pt idx="6">
                  <c:v>31.3064207773107</c:v>
                </c:pt>
                <c:pt idx="7">
                  <c:v>30.8279367641899</c:v>
                </c:pt>
                <c:pt idx="8">
                  <c:v>30.4403489909171</c:v>
                </c:pt>
                <c:pt idx="9">
                  <c:v>30.1219513766084</c:v>
                </c:pt>
                <c:pt idx="10">
                  <c:v>29.9676711719253</c:v>
                </c:pt>
                <c:pt idx="11">
                  <c:v>29.7624377438826</c:v>
                </c:pt>
                <c:pt idx="12">
                  <c:v>29.5593649802556</c:v>
                </c:pt>
                <c:pt idx="13">
                  <c:v>29.302067945228</c:v>
                </c:pt>
                <c:pt idx="14">
                  <c:v>28.9929669872451</c:v>
                </c:pt>
                <c:pt idx="15">
                  <c:v>28.6329714051443</c:v>
                </c:pt>
                <c:pt idx="16">
                  <c:v>28.2352146219794</c:v>
                </c:pt>
                <c:pt idx="17">
                  <c:v>27.8336293020611</c:v>
                </c:pt>
                <c:pt idx="18">
                  <c:v>27.4474300487288</c:v>
                </c:pt>
                <c:pt idx="19">
                  <c:v>27.0360357754917</c:v>
                </c:pt>
                <c:pt idx="20">
                  <c:v>26.6161539043601</c:v>
                </c:pt>
                <c:pt idx="21">
                  <c:v>26.2398582002817</c:v>
                </c:pt>
                <c:pt idx="22">
                  <c:v>25.8391781578641</c:v>
                </c:pt>
                <c:pt idx="23">
                  <c:v>25.4191328330108</c:v>
                </c:pt>
                <c:pt idx="24">
                  <c:v>24.9779807854461</c:v>
                </c:pt>
                <c:pt idx="25">
                  <c:v>24.5187777616439</c:v>
                </c:pt>
                <c:pt idx="26">
                  <c:v>24.0440326572115</c:v>
                </c:pt>
                <c:pt idx="27">
                  <c:v>23.5652096694552</c:v>
                </c:pt>
                <c:pt idx="28">
                  <c:v>23.1188040458893</c:v>
                </c:pt>
                <c:pt idx="29">
                  <c:v>22.8067537946003</c:v>
                </c:pt>
                <c:pt idx="30">
                  <c:v>22.6448905290805</c:v>
                </c:pt>
                <c:pt idx="31">
                  <c:v>22.5674510857955</c:v>
                </c:pt>
                <c:pt idx="32">
                  <c:v>22.5108920709089</c:v>
                </c:pt>
                <c:pt idx="33">
                  <c:v>22.4208829495827</c:v>
                </c:pt>
                <c:pt idx="34">
                  <c:v>22.260618323436</c:v>
                </c:pt>
                <c:pt idx="35">
                  <c:v>22.041873468967</c:v>
                </c:pt>
                <c:pt idx="36">
                  <c:v>21.7772168986741</c:v>
                </c:pt>
                <c:pt idx="37">
                  <c:v>21.4801648722289</c:v>
                </c:pt>
                <c:pt idx="38">
                  <c:v>21.1549408842456</c:v>
                </c:pt>
                <c:pt idx="39">
                  <c:v>20.8093330757224</c:v>
                </c:pt>
                <c:pt idx="40">
                  <c:v>20.4497093323797</c:v>
                </c:pt>
                <c:pt idx="41">
                  <c:v>20.0785794626775</c:v>
                </c:pt>
                <c:pt idx="42">
                  <c:v>19.7025696817492</c:v>
                </c:pt>
                <c:pt idx="43">
                  <c:v>19.4123786934746</c:v>
                </c:pt>
                <c:pt idx="44">
                  <c:v>19.1792595621342</c:v>
                </c:pt>
                <c:pt idx="45">
                  <c:v>18.9812122565318</c:v>
                </c:pt>
                <c:pt idx="46">
                  <c:v>18.7627549707232</c:v>
                </c:pt>
                <c:pt idx="47">
                  <c:v>18.5125610283799</c:v>
                </c:pt>
                <c:pt idx="48">
                  <c:v>18.242097838311</c:v>
                </c:pt>
                <c:pt idx="49">
                  <c:v>17.962818556866</c:v>
                </c:pt>
                <c:pt idx="50">
                  <c:v>17.6680099180304</c:v>
                </c:pt>
                <c:pt idx="51">
                  <c:v>17.3620544936052</c:v>
                </c:pt>
                <c:pt idx="52">
                  <c:v>17.0453522406977</c:v>
                </c:pt>
                <c:pt idx="53">
                  <c:v>16.7206623315438</c:v>
                </c:pt>
                <c:pt idx="54">
                  <c:v>16.3897168673865</c:v>
                </c:pt>
                <c:pt idx="55">
                  <c:v>16.0569654940898</c:v>
                </c:pt>
                <c:pt idx="56">
                  <c:v>15.7627286289429</c:v>
                </c:pt>
                <c:pt idx="57">
                  <c:v>15.4632898750715</c:v>
                </c:pt>
                <c:pt idx="58">
                  <c:v>15.1566325670105</c:v>
                </c:pt>
                <c:pt idx="59">
                  <c:v>14.8455310218766</c:v>
                </c:pt>
                <c:pt idx="60">
                  <c:v>14.5321914473759</c:v>
                </c:pt>
                <c:pt idx="61">
                  <c:v>14.2167111714028</c:v>
                </c:pt>
                <c:pt idx="62">
                  <c:v>13.8994256757424</c:v>
                </c:pt>
                <c:pt idx="63">
                  <c:v>13.5819623545626</c:v>
                </c:pt>
                <c:pt idx="64">
                  <c:v>13.2717499056595</c:v>
                </c:pt>
                <c:pt idx="65">
                  <c:v>12.9686227188814</c:v>
                </c:pt>
                <c:pt idx="66">
                  <c:v>12.6724189666178</c:v>
                </c:pt>
                <c:pt idx="67">
                  <c:v>12.3829805174058</c:v>
                </c:pt>
                <c:pt idx="68">
                  <c:v>12.1001528515101</c:v>
                </c:pt>
                <c:pt idx="69">
                  <c:v>11.8237849784312</c:v>
                </c:pt>
                <c:pt idx="70">
                  <c:v>11.5537293562971</c:v>
                </c:pt>
                <c:pt idx="71">
                  <c:v>11.2898418130971</c:v>
                </c:pt>
                <c:pt idx="72">
                  <c:v>11.0319814697136</c:v>
                </c:pt>
                <c:pt idx="73">
                  <c:v>10.7800106647125</c:v>
                </c:pt>
                <c:pt idx="74">
                  <c:v>10.5404051991055</c:v>
                </c:pt>
                <c:pt idx="75">
                  <c:v>10.3412822318951</c:v>
                </c:pt>
                <c:pt idx="76">
                  <c:v>10.193723840434</c:v>
                </c:pt>
                <c:pt idx="77">
                  <c:v>10.1666638818553</c:v>
                </c:pt>
                <c:pt idx="78">
                  <c:v>10.1152336713956</c:v>
                </c:pt>
                <c:pt idx="79">
                  <c:v>10.0416664313477</c:v>
                </c:pt>
                <c:pt idx="80">
                  <c:v>9.95041881999019</c:v>
                </c:pt>
                <c:pt idx="81">
                  <c:v>9.85253776230759</c:v>
                </c:pt>
                <c:pt idx="82">
                  <c:v>9.73878606319226</c:v>
                </c:pt>
                <c:pt idx="83">
                  <c:v>9.60913809952748</c:v>
                </c:pt>
                <c:pt idx="84">
                  <c:v>9.49047766365228</c:v>
                </c:pt>
                <c:pt idx="85">
                  <c:v>9.39366570743024</c:v>
                </c:pt>
                <c:pt idx="86">
                  <c:v>9.29543191687109</c:v>
                </c:pt>
                <c:pt idx="87">
                  <c:v>9.18732826659255</c:v>
                </c:pt>
                <c:pt idx="88">
                  <c:v>9.06493300588588</c:v>
                </c:pt>
                <c:pt idx="89">
                  <c:v>8.93513484915637</c:v>
                </c:pt>
                <c:pt idx="90">
                  <c:v>8.93007739934661</c:v>
                </c:pt>
                <c:pt idx="91">
                  <c:v>8.90240474534535</c:v>
                </c:pt>
                <c:pt idx="92">
                  <c:v>8.85578651005774</c:v>
                </c:pt>
                <c:pt idx="93">
                  <c:v>8.8020100153725</c:v>
                </c:pt>
                <c:pt idx="94">
                  <c:v>8.73443994856244</c:v>
                </c:pt>
                <c:pt idx="95">
                  <c:v>8.65199607961449</c:v>
                </c:pt>
                <c:pt idx="96">
                  <c:v>8.55488461434022</c:v>
                </c:pt>
                <c:pt idx="97">
                  <c:v>8.44492508297974</c:v>
                </c:pt>
                <c:pt idx="98">
                  <c:v>8.32738775483327</c:v>
                </c:pt>
                <c:pt idx="99">
                  <c:v>8.22810197494805</c:v>
                </c:pt>
                <c:pt idx="100">
                  <c:v>8.12094124863403</c:v>
                </c:pt>
                <c:pt idx="101">
                  <c:v>8.0159954723861</c:v>
                </c:pt>
                <c:pt idx="102">
                  <c:v>7.9527088204896</c:v>
                </c:pt>
                <c:pt idx="103">
                  <c:v>7.87729527231713</c:v>
                </c:pt>
                <c:pt idx="104">
                  <c:v>7.78933091439061</c:v>
                </c:pt>
                <c:pt idx="105">
                  <c:v>7.69124972855872</c:v>
                </c:pt>
                <c:pt idx="106">
                  <c:v>7.58421289708302</c:v>
                </c:pt>
                <c:pt idx="107">
                  <c:v>7.46777264721632</c:v>
                </c:pt>
                <c:pt idx="108">
                  <c:v>7.37249115742086</c:v>
                </c:pt>
                <c:pt idx="109">
                  <c:v>7.27892624774955</c:v>
                </c:pt>
                <c:pt idx="110">
                  <c:v>7.17792198777914</c:v>
                </c:pt>
                <c:pt idx="111">
                  <c:v>7.07077201676083</c:v>
                </c:pt>
                <c:pt idx="112">
                  <c:v>6.95752252502669</c:v>
                </c:pt>
                <c:pt idx="113">
                  <c:v>6.85772169443602</c:v>
                </c:pt>
                <c:pt idx="114">
                  <c:v>6.78331776069871</c:v>
                </c:pt>
                <c:pt idx="115">
                  <c:v>6.70853187774481</c:v>
                </c:pt>
                <c:pt idx="116">
                  <c:v>6.63536439822733</c:v>
                </c:pt>
                <c:pt idx="117">
                  <c:v>6.55359178271876</c:v>
                </c:pt>
                <c:pt idx="118">
                  <c:v>6.46320002588605</c:v>
                </c:pt>
                <c:pt idx="119">
                  <c:v>6.36878782727119</c:v>
                </c:pt>
                <c:pt idx="120">
                  <c:v>6.27214038203014</c:v>
                </c:pt>
                <c:pt idx="121">
                  <c:v>6.17536806351525</c:v>
                </c:pt>
                <c:pt idx="122">
                  <c:v>6.12785260773203</c:v>
                </c:pt>
                <c:pt idx="123">
                  <c:v>6.1601518091214</c:v>
                </c:pt>
                <c:pt idx="124">
                  <c:v>6.17998884799434</c:v>
                </c:pt>
                <c:pt idx="125">
                  <c:v>6.18233725072746</c:v>
                </c:pt>
                <c:pt idx="126">
                  <c:v>6.16950987226073</c:v>
                </c:pt>
                <c:pt idx="127">
                  <c:v>6.14306263574727</c:v>
                </c:pt>
                <c:pt idx="128">
                  <c:v>6.10537524943516</c:v>
                </c:pt>
                <c:pt idx="129">
                  <c:v>6.05757263146618</c:v>
                </c:pt>
                <c:pt idx="130">
                  <c:v>6.00311812875236</c:v>
                </c:pt>
                <c:pt idx="131">
                  <c:v>5.94753633292877</c:v>
                </c:pt>
                <c:pt idx="132">
                  <c:v>5.88314166834559</c:v>
                </c:pt>
                <c:pt idx="133">
                  <c:v>5.83456891596768</c:v>
                </c:pt>
                <c:pt idx="134">
                  <c:v>5.77692983264444</c:v>
                </c:pt>
                <c:pt idx="135">
                  <c:v>5.73261372247938</c:v>
                </c:pt>
                <c:pt idx="136">
                  <c:v>5.71455014184705</c:v>
                </c:pt>
                <c:pt idx="137">
                  <c:v>5.80319801162318</c:v>
                </c:pt>
                <c:pt idx="138">
                  <c:v>5.90756552790554</c:v>
                </c:pt>
                <c:pt idx="139">
                  <c:v>5.98474119430385</c:v>
                </c:pt>
                <c:pt idx="140">
                  <c:v>6.03603663379435</c:v>
                </c:pt>
                <c:pt idx="141">
                  <c:v>6.0667206152921</c:v>
                </c:pt>
                <c:pt idx="142">
                  <c:v>6.08500816771591</c:v>
                </c:pt>
                <c:pt idx="143">
                  <c:v>6.08529793745264</c:v>
                </c:pt>
                <c:pt idx="144">
                  <c:v>6.06924704187463</c:v>
                </c:pt>
                <c:pt idx="145">
                  <c:v>6.03909443831803</c:v>
                </c:pt>
                <c:pt idx="146">
                  <c:v>5.99717095628374</c:v>
                </c:pt>
                <c:pt idx="147">
                  <c:v>5.9448787309247</c:v>
                </c:pt>
                <c:pt idx="148">
                  <c:v>5.88497550521356</c:v>
                </c:pt>
                <c:pt idx="149">
                  <c:v>5.81926846174465</c:v>
                </c:pt>
                <c:pt idx="150">
                  <c:v>5.74720770637772</c:v>
                </c:pt>
                <c:pt idx="151">
                  <c:v>5.66979686942329</c:v>
                </c:pt>
                <c:pt idx="152">
                  <c:v>5.58728083879501</c:v>
                </c:pt>
                <c:pt idx="153">
                  <c:v>5.501517819803</c:v>
                </c:pt>
                <c:pt idx="154">
                  <c:v>5.41241386629213</c:v>
                </c:pt>
                <c:pt idx="155">
                  <c:v>5.32016221817382</c:v>
                </c:pt>
                <c:pt idx="156">
                  <c:v>5.2222574514793</c:v>
                </c:pt>
                <c:pt idx="157">
                  <c:v>5.12015763831088</c:v>
                </c:pt>
                <c:pt idx="158">
                  <c:v>5.01400795803572</c:v>
                </c:pt>
                <c:pt idx="159">
                  <c:v>4.91659572904165</c:v>
                </c:pt>
                <c:pt idx="160">
                  <c:v>4.82378824620346</c:v>
                </c:pt>
                <c:pt idx="161">
                  <c:v>4.74174636826082</c:v>
                </c:pt>
                <c:pt idx="162">
                  <c:v>4.65844610693974</c:v>
                </c:pt>
                <c:pt idx="163">
                  <c:v>4.61358689870099</c:v>
                </c:pt>
                <c:pt idx="164">
                  <c:v>4.56170577699399</c:v>
                </c:pt>
                <c:pt idx="165">
                  <c:v>4.52210254073859</c:v>
                </c:pt>
                <c:pt idx="166">
                  <c:v>4.47634728417893</c:v>
                </c:pt>
                <c:pt idx="167">
                  <c:v>4.42525984075909</c:v>
                </c:pt>
                <c:pt idx="168">
                  <c:v>4.36988418740113</c:v>
                </c:pt>
                <c:pt idx="169">
                  <c:v>4.30928730472013</c:v>
                </c:pt>
                <c:pt idx="170">
                  <c:v>4.2455097769422</c:v>
                </c:pt>
                <c:pt idx="171">
                  <c:v>4.17688557440059</c:v>
                </c:pt>
                <c:pt idx="172">
                  <c:v>4.10447947050329</c:v>
                </c:pt>
                <c:pt idx="173">
                  <c:v>4.03929571455455</c:v>
                </c:pt>
                <c:pt idx="174">
                  <c:v>3.97901827004392</c:v>
                </c:pt>
                <c:pt idx="175">
                  <c:v>3.97516163107055</c:v>
                </c:pt>
                <c:pt idx="176">
                  <c:v>3.96101043561433</c:v>
                </c:pt>
                <c:pt idx="177">
                  <c:v>3.95077754769577</c:v>
                </c:pt>
                <c:pt idx="178">
                  <c:v>3.93163868079839</c:v>
                </c:pt>
                <c:pt idx="179">
                  <c:v>3.90648730176301</c:v>
                </c:pt>
                <c:pt idx="180">
                  <c:v>3.87404438692161</c:v>
                </c:pt>
                <c:pt idx="181">
                  <c:v>3.83389420250161</c:v>
                </c:pt>
                <c:pt idx="182">
                  <c:v>3.78853601670073</c:v>
                </c:pt>
                <c:pt idx="183">
                  <c:v>3.73866324731728</c:v>
                </c:pt>
                <c:pt idx="184">
                  <c:v>3.68529474920463</c:v>
                </c:pt>
                <c:pt idx="185">
                  <c:v>3.6276130332218</c:v>
                </c:pt>
                <c:pt idx="186">
                  <c:v>3.5664188958556</c:v>
                </c:pt>
                <c:pt idx="187">
                  <c:v>3.50078137948128</c:v>
                </c:pt>
                <c:pt idx="188">
                  <c:v>3.43064308345929</c:v>
                </c:pt>
                <c:pt idx="189">
                  <c:v>3.35677863286218</c:v>
                </c:pt>
                <c:pt idx="190">
                  <c:v>3.28105977835452</c:v>
                </c:pt>
                <c:pt idx="191">
                  <c:v>3.20612026944778</c:v>
                </c:pt>
                <c:pt idx="192">
                  <c:v>3.13289238128999</c:v>
                </c:pt>
                <c:pt idx="193">
                  <c:v>3.06133702040921</c:v>
                </c:pt>
                <c:pt idx="194">
                  <c:v>2.99141598622965</c:v>
                </c:pt>
                <c:pt idx="195">
                  <c:v>2.92309195067787</c:v>
                </c:pt>
                <c:pt idx="196">
                  <c:v>2.85988152875384</c:v>
                </c:pt>
                <c:pt idx="197">
                  <c:v>2.79598024752244</c:v>
                </c:pt>
                <c:pt idx="198">
                  <c:v>2.7321199704118</c:v>
                </c:pt>
                <c:pt idx="199">
                  <c:v>2.66971826404617</c:v>
                </c:pt>
                <c:pt idx="200">
                  <c:v>2.60874181462368</c:v>
                </c:pt>
                <c:pt idx="201">
                  <c:v>2.55490399064543</c:v>
                </c:pt>
                <c:pt idx="202">
                  <c:v>2.50287414537522</c:v>
                </c:pt>
                <c:pt idx="203">
                  <c:v>2.44930654220939</c:v>
                </c:pt>
                <c:pt idx="204">
                  <c:v>2.39452749003905</c:v>
                </c:pt>
                <c:pt idx="205">
                  <c:v>2.33983640658149</c:v>
                </c:pt>
                <c:pt idx="206">
                  <c:v>2.28639446919647</c:v>
                </c:pt>
                <c:pt idx="207">
                  <c:v>2.23417314734826</c:v>
                </c:pt>
                <c:pt idx="208">
                  <c:v>2.18314456213946</c:v>
                </c:pt>
                <c:pt idx="209">
                  <c:v>2.13328147142759</c:v>
                </c:pt>
                <c:pt idx="210">
                  <c:v>2.08455725528155</c:v>
                </c:pt>
                <c:pt idx="211">
                  <c:v>2.0369459017703</c:v>
                </c:pt>
                <c:pt idx="212">
                  <c:v>1.99042199307613</c:v>
                </c:pt>
                <c:pt idx="213">
                  <c:v>1.9449606919251</c:v>
                </c:pt>
                <c:pt idx="214">
                  <c:v>1.90053772832738</c:v>
                </c:pt>
                <c:pt idx="215">
                  <c:v>1.85712938662047</c:v>
                </c:pt>
                <c:pt idx="216">
                  <c:v>1.81471249280837</c:v>
                </c:pt>
                <c:pt idx="217">
                  <c:v>1.77326440218986</c:v>
                </c:pt>
                <c:pt idx="218">
                  <c:v>1.73276298726942</c:v>
                </c:pt>
                <c:pt idx="219">
                  <c:v>1.69318662594421</c:v>
                </c:pt>
                <c:pt idx="220">
                  <c:v>1.65451418996093</c:v>
                </c:pt>
                <c:pt idx="221">
                  <c:v>1.61672503363624</c:v>
                </c:pt>
                <c:pt idx="222">
                  <c:v>1.57979898283484</c:v>
                </c:pt>
                <c:pt idx="223">
                  <c:v>1.54371632419935</c:v>
                </c:pt>
                <c:pt idx="224">
                  <c:v>1.50845779462606</c:v>
                </c:pt>
                <c:pt idx="225">
                  <c:v>1.4740045709812</c:v>
                </c:pt>
                <c:pt idx="226">
                  <c:v>1.44033826005192</c:v>
                </c:pt>
                <c:pt idx="227">
                  <c:v>1.40744088872697</c:v>
                </c:pt>
                <c:pt idx="228">
                  <c:v>1.37529489440152</c:v>
                </c:pt>
                <c:pt idx="229">
                  <c:v>1.34388311560116</c:v>
                </c:pt>
                <c:pt idx="230">
                  <c:v>1.31318878282015</c:v>
                </c:pt>
                <c:pt idx="231">
                  <c:v>1.28319550956874</c:v>
                </c:pt>
                <c:pt idx="232">
                  <c:v>1.25388728362516</c:v>
                </c:pt>
                <c:pt idx="233">
                  <c:v>1.22524845848726</c:v>
                </c:pt>
                <c:pt idx="234">
                  <c:v>1.19726374501952</c:v>
                </c:pt>
                <c:pt idx="235">
                  <c:v>1.16991820329074</c:v>
                </c:pt>
                <c:pt idx="236">
                  <c:v>1.14319723459823</c:v>
                </c:pt>
                <c:pt idx="237">
                  <c:v>1.11708657367413</c:v>
                </c:pt>
                <c:pt idx="238">
                  <c:v>1.09157228106973</c:v>
                </c:pt>
                <c:pt idx="239">
                  <c:v>1.06664073571379</c:v>
                </c:pt>
                <c:pt idx="240">
                  <c:v>1.04227862764077</c:v>
                </c:pt>
                <c:pt idx="241">
                  <c:v>1.01847295088515</c:v>
                </c:pt>
                <c:pt idx="242">
                  <c:v>0.995210996538062</c:v>
                </c:pt>
                <c:pt idx="243">
                  <c:v>0.972480345962547</c:v>
                </c:pt>
                <c:pt idx="244">
                  <c:v>0.950268864163687</c:v>
                </c:pt>
                <c:pt idx="245">
                  <c:v>0.928564693310235</c:v>
                </c:pt>
                <c:pt idx="246">
                  <c:v>0.907356246404185</c:v>
                </c:pt>
                <c:pt idx="247">
                  <c:v>0.886632201094929</c:v>
                </c:pt>
                <c:pt idx="248">
                  <c:v>0.866381493634707</c:v>
                </c:pt>
                <c:pt idx="249">
                  <c:v>0.846593312972105</c:v>
                </c:pt>
                <c:pt idx="250">
                  <c:v>0.827257094980466</c:v>
                </c:pt>
                <c:pt idx="251">
                  <c:v>0.808362516818118</c:v>
                </c:pt>
                <c:pt idx="252">
                  <c:v>0.78989949141742</c:v>
                </c:pt>
                <c:pt idx="253">
                  <c:v>0.771858162099673</c:v>
                </c:pt>
                <c:pt idx="254">
                  <c:v>0.754228897313031</c:v>
                </c:pt>
                <c:pt idx="255">
                  <c:v>0.737002285490598</c:v>
                </c:pt>
                <c:pt idx="256">
                  <c:v>0.72016913002596</c:v>
                </c:pt>
                <c:pt idx="257">
                  <c:v>0.703720444363485</c:v>
                </c:pt>
                <c:pt idx="258">
                  <c:v>0.687647447200757</c:v>
                </c:pt>
                <c:pt idx="259">
                  <c:v>0.671941557800581</c:v>
                </c:pt>
                <c:pt idx="260">
                  <c:v>0.656594391410074</c:v>
                </c:pt>
                <c:pt idx="261">
                  <c:v>0.641597754784371</c:v>
                </c:pt>
                <c:pt idx="262">
                  <c:v>0.626943641812579</c:v>
                </c:pt>
                <c:pt idx="263">
                  <c:v>0.612624229243631</c:v>
                </c:pt>
                <c:pt idx="264">
                  <c:v>0.59863187250976</c:v>
                </c:pt>
                <c:pt idx="265">
                  <c:v>0.584959101645371</c:v>
                </c:pt>
                <c:pt idx="266">
                  <c:v>0.571598617299115</c:v>
                </c:pt>
                <c:pt idx="267">
                  <c:v>0.558543286837062</c:v>
                </c:pt>
                <c:pt idx="268">
                  <c:v>0.545786140534864</c:v>
                </c:pt>
                <c:pt idx="269">
                  <c:v>0.533320367856896</c:v>
                </c:pt>
                <c:pt idx="270">
                  <c:v>0.521139313820385</c:v>
                </c:pt>
                <c:pt idx="271">
                  <c:v>0.509236475442572</c:v>
                </c:pt>
                <c:pt idx="272">
                  <c:v>0.497605498269031</c:v>
                </c:pt>
                <c:pt idx="273">
                  <c:v>0.486240172981273</c:v>
                </c:pt>
                <c:pt idx="274">
                  <c:v>0.475134432081843</c:v>
                </c:pt>
                <c:pt idx="275">
                  <c:v>0.464282346655117</c:v>
                </c:pt>
                <c:pt idx="276">
                  <c:v>0.453678123202092</c:v>
                </c:pt>
                <c:pt idx="277">
                  <c:v>0.443316100547464</c:v>
                </c:pt>
                <c:pt idx="278">
                  <c:v>0.433190746817353</c:v>
                </c:pt>
                <c:pt idx="279">
                  <c:v>0.423296656486052</c:v>
                </c:pt>
                <c:pt idx="280">
                  <c:v>0.413628547490233</c:v>
                </c:pt>
                <c:pt idx="281">
                  <c:v>0.404181258409059</c:v>
                </c:pt>
                <c:pt idx="282">
                  <c:v>0.394949745708709</c:v>
                </c:pt>
                <c:pt idx="283">
                  <c:v>0.385929081049836</c:v>
                </c:pt>
                <c:pt idx="284">
                  <c:v>0.377114448656515</c:v>
                </c:pt>
                <c:pt idx="285">
                  <c:v>0.368501142745299</c:v>
                </c:pt>
                <c:pt idx="286">
                  <c:v>0.360084565012979</c:v>
                </c:pt>
                <c:pt idx="287">
                  <c:v>0.351860222181742</c:v>
                </c:pt>
                <c:pt idx="288">
                  <c:v>0.343823723600378</c:v>
                </c:pt>
                <c:pt idx="289">
                  <c:v>0.33597077890029</c:v>
                </c:pt>
                <c:pt idx="290">
                  <c:v>0.328297195705037</c:v>
                </c:pt>
                <c:pt idx="291">
                  <c:v>0.320798877392185</c:v>
                </c:pt>
                <c:pt idx="292">
                  <c:v>0.313471820906289</c:v>
                </c:pt>
                <c:pt idx="293">
                  <c:v>0.306312114621815</c:v>
                </c:pt>
                <c:pt idx="294">
                  <c:v>0.29931593625488</c:v>
                </c:pt>
                <c:pt idx="295">
                  <c:v>0.292479550822685</c:v>
                </c:pt>
                <c:pt idx="296">
                  <c:v>0.285799308649557</c:v>
                </c:pt>
                <c:pt idx="297">
                  <c:v>0.279271643418531</c:v>
                </c:pt>
                <c:pt idx="298">
                  <c:v>0.272893070267432</c:v>
                </c:pt>
                <c:pt idx="299">
                  <c:v>0.266660183928448</c:v>
                </c:pt>
                <c:pt idx="300">
                  <c:v>0.260569656910192</c:v>
                </c:pt>
                <c:pt idx="301">
                  <c:v>0.254618237721286</c:v>
                </c:pt>
                <c:pt idx="302">
                  <c:v>0.248802749134515</c:v>
                </c:pt>
                <c:pt idx="303">
                  <c:v>0.243120086490636</c:v>
                </c:pt>
                <c:pt idx="304">
                  <c:v>0.237567216040921</c:v>
                </c:pt>
                <c:pt idx="305">
                  <c:v>0.232141173327558</c:v>
                </c:pt>
                <c:pt idx="306">
                  <c:v>0.226839061601046</c:v>
                </c:pt>
                <c:pt idx="307">
                  <c:v>0.221658050273732</c:v>
                </c:pt>
                <c:pt idx="308">
                  <c:v>0.22188627924676</c:v>
                </c:pt>
                <c:pt idx="309">
                  <c:v>0.221823617680996</c:v>
                </c:pt>
                <c:pt idx="310">
                  <c:v>0.219019622613683</c:v>
                </c:pt>
                <c:pt idx="311">
                  <c:v>0.304346442241412</c:v>
                </c:pt>
                <c:pt idx="312">
                  <c:v>0.455728731425743</c:v>
                </c:pt>
                <c:pt idx="313">
                  <c:v>0.582982862912025</c:v>
                </c:pt>
                <c:pt idx="314">
                  <c:v>0.685513688561833</c:v>
                </c:pt>
                <c:pt idx="315">
                  <c:v>0.773624942825341</c:v>
                </c:pt>
                <c:pt idx="316">
                  <c:v>0.894109386090359</c:v>
                </c:pt>
                <c:pt idx="317">
                  <c:v>1.02470901942767</c:v>
                </c:pt>
                <c:pt idx="318">
                  <c:v>1.14927616327556</c:v>
                </c:pt>
                <c:pt idx="319">
                  <c:v>1.34098571875779</c:v>
                </c:pt>
                <c:pt idx="320">
                  <c:v>1.56120332772689</c:v>
                </c:pt>
                <c:pt idx="321">
                  <c:v>1.77818533228209</c:v>
                </c:pt>
                <c:pt idx="322">
                  <c:v>2.01021015067901</c:v>
                </c:pt>
                <c:pt idx="323">
                  <c:v>2.20716981218424</c:v>
                </c:pt>
                <c:pt idx="324">
                  <c:v>2.36475839061483</c:v>
                </c:pt>
                <c:pt idx="325">
                  <c:v>2.48734491448853</c:v>
                </c:pt>
                <c:pt idx="326">
                  <c:v>2.65423184566542</c:v>
                </c:pt>
                <c:pt idx="327">
                  <c:v>2.90464432644442</c:v>
                </c:pt>
                <c:pt idx="328">
                  <c:v>3.11335046866698</c:v>
                </c:pt>
                <c:pt idx="329">
                  <c:v>3.2943850663365</c:v>
                </c:pt>
                <c:pt idx="330">
                  <c:v>3.4461026355301</c:v>
                </c:pt>
                <c:pt idx="331">
                  <c:v>3.63351870882733</c:v>
                </c:pt>
                <c:pt idx="332">
                  <c:v>3.8421333256985</c:v>
                </c:pt>
                <c:pt idx="333">
                  <c:v>4.04813995008764</c:v>
                </c:pt>
                <c:pt idx="334">
                  <c:v>4.296758437832</c:v>
                </c:pt>
                <c:pt idx="335">
                  <c:v>4.51879802206283</c:v>
                </c:pt>
                <c:pt idx="336">
                  <c:v>4.71573035860335</c:v>
                </c:pt>
                <c:pt idx="337">
                  <c:v>4.87055807622222</c:v>
                </c:pt>
                <c:pt idx="338">
                  <c:v>4.98809811626632</c:v>
                </c:pt>
                <c:pt idx="339">
                  <c:v>5.09210775884231</c:v>
                </c:pt>
                <c:pt idx="340">
                  <c:v>5.19972345800715</c:v>
                </c:pt>
                <c:pt idx="341">
                  <c:v>5.27026102296208</c:v>
                </c:pt>
                <c:pt idx="342">
                  <c:v>5.3061638277332</c:v>
                </c:pt>
                <c:pt idx="343">
                  <c:v>5.33114746385488</c:v>
                </c:pt>
                <c:pt idx="344">
                  <c:v>5.33426587962485</c:v>
                </c:pt>
                <c:pt idx="345">
                  <c:v>5.32884893187441</c:v>
                </c:pt>
                <c:pt idx="346">
                  <c:v>5.36319599535659</c:v>
                </c:pt>
                <c:pt idx="347">
                  <c:v>5.39767886957912</c:v>
                </c:pt>
                <c:pt idx="348">
                  <c:v>5.42459729039776</c:v>
                </c:pt>
                <c:pt idx="349">
                  <c:v>5.48013027857457</c:v>
                </c:pt>
                <c:pt idx="350">
                  <c:v>5.54527936778916</c:v>
                </c:pt>
                <c:pt idx="351">
                  <c:v>5.61960612232418</c:v>
                </c:pt>
                <c:pt idx="352">
                  <c:v>5.67893387107386</c:v>
                </c:pt>
                <c:pt idx="353">
                  <c:v>5.73966230454935</c:v>
                </c:pt>
                <c:pt idx="354">
                  <c:v>5.79609614230622</c:v>
                </c:pt>
                <c:pt idx="355">
                  <c:v>5.82968227087943</c:v>
                </c:pt>
                <c:pt idx="356">
                  <c:v>5.85546819098796</c:v>
                </c:pt>
                <c:pt idx="357">
                  <c:v>5.90221725941253</c:v>
                </c:pt>
                <c:pt idx="358">
                  <c:v>5.92230960032866</c:v>
                </c:pt>
                <c:pt idx="359">
                  <c:v>5.91923079725657</c:v>
                </c:pt>
                <c:pt idx="360">
                  <c:v>5.89530289578959</c:v>
                </c:pt>
                <c:pt idx="361">
                  <c:v>5.84854362038617</c:v>
                </c:pt>
                <c:pt idx="362">
                  <c:v>5.78995194779516</c:v>
                </c:pt>
                <c:pt idx="363">
                  <c:v>5.78876614037454</c:v>
                </c:pt>
                <c:pt idx="364">
                  <c:v>5.77162042885204</c:v>
                </c:pt>
                <c:pt idx="365">
                  <c:v>5.73949352917796</c:v>
                </c:pt>
                <c:pt idx="366">
                  <c:v>5.70848851738248</c:v>
                </c:pt>
                <c:pt idx="367">
                  <c:v>5.66607218289506</c:v>
                </c:pt>
                <c:pt idx="368">
                  <c:v>5.60644440422021</c:v>
                </c:pt>
                <c:pt idx="369">
                  <c:v>5.53600832309303</c:v>
                </c:pt>
                <c:pt idx="370">
                  <c:v>5.63406802400921</c:v>
                </c:pt>
                <c:pt idx="371">
                  <c:v>5.73617547910667</c:v>
                </c:pt>
                <c:pt idx="372">
                  <c:v>5.85377810449516</c:v>
                </c:pt>
                <c:pt idx="373">
                  <c:v>5.98228777451975</c:v>
                </c:pt>
                <c:pt idx="374">
                  <c:v>6.12429999706486</c:v>
                </c:pt>
                <c:pt idx="375">
                  <c:v>6.24265159140026</c:v>
                </c:pt>
                <c:pt idx="376">
                  <c:v>6.36502862528085</c:v>
                </c:pt>
                <c:pt idx="377">
                  <c:v>6.61692061709581</c:v>
                </c:pt>
                <c:pt idx="378">
                  <c:v>7.02546329027026</c:v>
                </c:pt>
                <c:pt idx="379">
                  <c:v>7.44129102745851</c:v>
                </c:pt>
                <c:pt idx="380">
                  <c:v>7.81597118815531</c:v>
                </c:pt>
                <c:pt idx="381">
                  <c:v>8.20239728841183</c:v>
                </c:pt>
                <c:pt idx="382">
                  <c:v>8.5574197868428</c:v>
                </c:pt>
                <c:pt idx="383">
                  <c:v>8.90046895432881</c:v>
                </c:pt>
                <c:pt idx="384">
                  <c:v>9.23700715980829</c:v>
                </c:pt>
                <c:pt idx="385">
                  <c:v>9.52593704515472</c:v>
                </c:pt>
                <c:pt idx="386">
                  <c:v>9.81863421060922</c:v>
                </c:pt>
                <c:pt idx="387">
                  <c:v>10.091079956083</c:v>
                </c:pt>
                <c:pt idx="388">
                  <c:v>10.3256032807702</c:v>
                </c:pt>
                <c:pt idx="389">
                  <c:v>10.4947921503504</c:v>
                </c:pt>
                <c:pt idx="390">
                  <c:v>10.6804635169224</c:v>
                </c:pt>
                <c:pt idx="391">
                  <c:v>10.7954121832077</c:v>
                </c:pt>
                <c:pt idx="392">
                  <c:v>10.8816619040359</c:v>
                </c:pt>
                <c:pt idx="393">
                  <c:v>10.943948907848</c:v>
                </c:pt>
                <c:pt idx="394">
                  <c:v>11.0546894123128</c:v>
                </c:pt>
                <c:pt idx="395">
                  <c:v>11.1448236283604</c:v>
                </c:pt>
                <c:pt idx="396">
                  <c:v>11.2319853958502</c:v>
                </c:pt>
                <c:pt idx="397">
                  <c:v>11.3458605715891</c:v>
                </c:pt>
                <c:pt idx="398">
                  <c:v>11.5589434335834</c:v>
                </c:pt>
                <c:pt idx="399">
                  <c:v>11.8061956560388</c:v>
                </c:pt>
                <c:pt idx="400">
                  <c:v>12.0519713410974</c:v>
                </c:pt>
                <c:pt idx="401">
                  <c:v>12.2296930928914</c:v>
                </c:pt>
                <c:pt idx="402">
                  <c:v>12.3986596541146</c:v>
                </c:pt>
                <c:pt idx="403">
                  <c:v>12.6098412465047</c:v>
                </c:pt>
                <c:pt idx="404">
                  <c:v>12.880744387253</c:v>
                </c:pt>
                <c:pt idx="405">
                  <c:v>13.1713284433095</c:v>
                </c:pt>
                <c:pt idx="406">
                  <c:v>13.3993184473592</c:v>
                </c:pt>
                <c:pt idx="407">
                  <c:v>13.5992906580232</c:v>
                </c:pt>
                <c:pt idx="408">
                  <c:v>13.7363938485788</c:v>
                </c:pt>
                <c:pt idx="409">
                  <c:v>13.8032937315471</c:v>
                </c:pt>
                <c:pt idx="410">
                  <c:v>13.8014039696618</c:v>
                </c:pt>
                <c:pt idx="411">
                  <c:v>13.7506511304736</c:v>
                </c:pt>
                <c:pt idx="412">
                  <c:v>13.6592891630322</c:v>
                </c:pt>
                <c:pt idx="413">
                  <c:v>13.5341600261139</c:v>
                </c:pt>
                <c:pt idx="414">
                  <c:v>13.3840816329857</c:v>
                </c:pt>
                <c:pt idx="415">
                  <c:v>13.2177393639638</c:v>
                </c:pt>
                <c:pt idx="416">
                  <c:v>13.0328760904907</c:v>
                </c:pt>
                <c:pt idx="417">
                  <c:v>12.8338636736596</c:v>
                </c:pt>
                <c:pt idx="418">
                  <c:v>12.6218082645542</c:v>
                </c:pt>
                <c:pt idx="419">
                  <c:v>12.3974378828748</c:v>
                </c:pt>
                <c:pt idx="420">
                  <c:v>12.1617772279445</c:v>
                </c:pt>
                <c:pt idx="421">
                  <c:v>11.9243646686922</c:v>
                </c:pt>
                <c:pt idx="422">
                  <c:v>11.680906652861</c:v>
                </c:pt>
                <c:pt idx="423">
                  <c:v>11.4313958098483</c:v>
                </c:pt>
                <c:pt idx="424">
                  <c:v>11.1903367403832</c:v>
                </c:pt>
                <c:pt idx="425">
                  <c:v>10.9859306465638</c:v>
                </c:pt>
                <c:pt idx="426">
                  <c:v>10.8152639747075</c:v>
                </c:pt>
                <c:pt idx="427">
                  <c:v>10.6646263023374</c:v>
                </c:pt>
                <c:pt idx="428">
                  <c:v>10.5707030228822</c:v>
                </c:pt>
                <c:pt idx="429">
                  <c:v>10.5054302025988</c:v>
                </c:pt>
                <c:pt idx="430">
                  <c:v>10.4616670205961</c:v>
                </c:pt>
                <c:pt idx="431">
                  <c:v>10.4259576394338</c:v>
                </c:pt>
                <c:pt idx="432">
                  <c:v>10.4305991980325</c:v>
                </c:pt>
                <c:pt idx="433">
                  <c:v>10.4209513675414</c:v>
                </c:pt>
                <c:pt idx="434">
                  <c:v>10.4279251837608</c:v>
                </c:pt>
                <c:pt idx="435">
                  <c:v>10.4336374288137</c:v>
                </c:pt>
                <c:pt idx="436">
                  <c:v>10.4594842513334</c:v>
                </c:pt>
                <c:pt idx="437">
                  <c:v>10.4993783785268</c:v>
                </c:pt>
                <c:pt idx="438">
                  <c:v>10.5866491439645</c:v>
                </c:pt>
                <c:pt idx="439">
                  <c:v>10.6593573789046</c:v>
                </c:pt>
                <c:pt idx="440">
                  <c:v>10.7202309268492</c:v>
                </c:pt>
                <c:pt idx="441">
                  <c:v>10.7416867612816</c:v>
                </c:pt>
                <c:pt idx="442">
                  <c:v>10.7302003958375</c:v>
                </c:pt>
                <c:pt idx="443">
                  <c:v>10.6938053118123</c:v>
                </c:pt>
                <c:pt idx="444">
                  <c:v>10.65577221597</c:v>
                </c:pt>
                <c:pt idx="445">
                  <c:v>10.5971607711693</c:v>
                </c:pt>
                <c:pt idx="446">
                  <c:v>10.5226634605092</c:v>
                </c:pt>
                <c:pt idx="447">
                  <c:v>10.4305504406754</c:v>
                </c:pt>
                <c:pt idx="448">
                  <c:v>10.323355155846</c:v>
                </c:pt>
                <c:pt idx="449">
                  <c:v>10.2263177748269</c:v>
                </c:pt>
                <c:pt idx="450">
                  <c:v>10.1332377957551</c:v>
                </c:pt>
                <c:pt idx="451">
                  <c:v>10.0361281762733</c:v>
                </c:pt>
                <c:pt idx="452">
                  <c:v>9.96508248862241</c:v>
                </c:pt>
                <c:pt idx="453">
                  <c:v>9.92058754113581</c:v>
                </c:pt>
                <c:pt idx="454">
                  <c:v>9.9344325245702</c:v>
                </c:pt>
                <c:pt idx="455">
                  <c:v>10.1030483640181</c:v>
                </c:pt>
                <c:pt idx="456">
                  <c:v>10.2404250540842</c:v>
                </c:pt>
                <c:pt idx="457">
                  <c:v>10.361486932978</c:v>
                </c:pt>
                <c:pt idx="458">
                  <c:v>10.4314672364605</c:v>
                </c:pt>
                <c:pt idx="459">
                  <c:v>10.4587052648925</c:v>
                </c:pt>
                <c:pt idx="460">
                  <c:v>10.476864540531</c:v>
                </c:pt>
                <c:pt idx="461">
                  <c:v>10.4679927386706</c:v>
                </c:pt>
                <c:pt idx="462">
                  <c:v>10.4369646931953</c:v>
                </c:pt>
                <c:pt idx="463">
                  <c:v>10.4189871592896</c:v>
                </c:pt>
                <c:pt idx="464">
                  <c:v>10.399891060997</c:v>
                </c:pt>
                <c:pt idx="465">
                  <c:v>10.4296640076874</c:v>
                </c:pt>
                <c:pt idx="466">
                  <c:v>10.4662596344724</c:v>
                </c:pt>
                <c:pt idx="467">
                  <c:v>10.5406218796205</c:v>
                </c:pt>
                <c:pt idx="468">
                  <c:v>10.5976683778117</c:v>
                </c:pt>
                <c:pt idx="469">
                  <c:v>10.6120590956424</c:v>
                </c:pt>
                <c:pt idx="470">
                  <c:v>10.6055940289131</c:v>
                </c:pt>
                <c:pt idx="471">
                  <c:v>10.6020313537507</c:v>
                </c:pt>
                <c:pt idx="472">
                  <c:v>10.5716334009687</c:v>
                </c:pt>
                <c:pt idx="473">
                  <c:v>10.5150255981614</c:v>
                </c:pt>
                <c:pt idx="474">
                  <c:v>10.435013056505</c:v>
                </c:pt>
                <c:pt idx="475">
                  <c:v>10.3383135438858</c:v>
                </c:pt>
                <c:pt idx="476">
                  <c:v>10.2269496111314</c:v>
                </c:pt>
                <c:pt idx="477">
                  <c:v>10.1028928064225</c:v>
                </c:pt>
                <c:pt idx="478">
                  <c:v>9.97008308793547</c:v>
                </c:pt>
                <c:pt idx="479">
                  <c:v>9.82895891665199</c:v>
                </c:pt>
                <c:pt idx="480">
                  <c:v>9.67974136955529</c:v>
                </c:pt>
                <c:pt idx="481">
                  <c:v>9.5248045963251</c:v>
                </c:pt>
                <c:pt idx="482">
                  <c:v>9.36605218606851</c:v>
                </c:pt>
                <c:pt idx="483">
                  <c:v>9.20355360438797</c:v>
                </c:pt>
                <c:pt idx="484">
                  <c:v>9.03756850817713</c:v>
                </c:pt>
                <c:pt idx="485">
                  <c:v>8.86981479305133</c:v>
                </c:pt>
                <c:pt idx="486">
                  <c:v>8.70032088345758</c:v>
                </c:pt>
                <c:pt idx="487">
                  <c:v>8.52888280580571</c:v>
                </c:pt>
                <c:pt idx="488">
                  <c:v>8.35736392927948</c:v>
                </c:pt>
                <c:pt idx="489">
                  <c:v>8.18583392969226</c:v>
                </c:pt>
                <c:pt idx="490">
                  <c:v>8.0134544386256</c:v>
                </c:pt>
                <c:pt idx="491">
                  <c:v>7.8401073819901</c:v>
                </c:pt>
                <c:pt idx="492">
                  <c:v>7.66730326598435</c:v>
                </c:pt>
                <c:pt idx="493">
                  <c:v>7.49760081089309</c:v>
                </c:pt>
                <c:pt idx="494">
                  <c:v>7.32902142857893</c:v>
                </c:pt>
                <c:pt idx="495">
                  <c:v>7.1616263478041</c:v>
                </c:pt>
                <c:pt idx="496">
                  <c:v>6.99805457595812</c:v>
                </c:pt>
                <c:pt idx="497">
                  <c:v>6.83821878854437</c:v>
                </c:pt>
                <c:pt idx="498">
                  <c:v>6.68203365556048</c:v>
                </c:pt>
                <c:pt idx="499">
                  <c:v>6.52941579594405</c:v>
                </c:pt>
                <c:pt idx="500">
                  <c:v>6.38028373305876</c:v>
                </c:pt>
                <c:pt idx="501">
                  <c:v>6.23455785119723</c:v>
                </c:pt>
                <c:pt idx="502">
                  <c:v>6.09216035307736</c:v>
                </c:pt>
                <c:pt idx="503">
                  <c:v>5.95301521830944</c:v>
                </c:pt>
                <c:pt idx="504">
                  <c:v>5.81704816281184</c:v>
                </c:pt>
                <c:pt idx="505">
                  <c:v>5.6841865991537</c:v>
                </c:pt>
                <c:pt idx="506">
                  <c:v>5.5543595978034</c:v>
                </c:pt>
                <c:pt idx="507">
                  <c:v>5.42749784926202</c:v>
                </c:pt>
                <c:pt idx="508">
                  <c:v>5.30353362706181</c:v>
                </c:pt>
                <c:pt idx="509">
                  <c:v>5.18240075160968</c:v>
                </c:pt>
                <c:pt idx="510">
                  <c:v>5.06403455485653</c:v>
                </c:pt>
                <c:pt idx="511">
                  <c:v>4.9625116580023</c:v>
                </c:pt>
                <c:pt idx="512">
                  <c:v>4.89936923731542</c:v>
                </c:pt>
                <c:pt idx="513">
                  <c:v>4.83174378959516</c:v>
                </c:pt>
                <c:pt idx="514">
                  <c:v>4.75817230959017</c:v>
                </c:pt>
                <c:pt idx="515">
                  <c:v>4.71150645810995</c:v>
                </c:pt>
                <c:pt idx="516">
                  <c:v>4.68726251565495</c:v>
                </c:pt>
                <c:pt idx="517">
                  <c:v>4.65408630939511</c:v>
                </c:pt>
                <c:pt idx="518">
                  <c:v>4.61361886055067</c:v>
                </c:pt>
                <c:pt idx="519">
                  <c:v>4.56625859543458</c:v>
                </c:pt>
                <c:pt idx="520">
                  <c:v>4.50997742028079</c:v>
                </c:pt>
                <c:pt idx="521">
                  <c:v>4.47394402348795</c:v>
                </c:pt>
                <c:pt idx="522">
                  <c:v>4.49021680008876</c:v>
                </c:pt>
                <c:pt idx="523">
                  <c:v>4.53864279838377</c:v>
                </c:pt>
                <c:pt idx="524">
                  <c:v>4.56796115062679</c:v>
                </c:pt>
                <c:pt idx="525">
                  <c:v>4.58342475107232</c:v>
                </c:pt>
                <c:pt idx="526">
                  <c:v>4.58619623446753</c:v>
                </c:pt>
                <c:pt idx="527">
                  <c:v>4.57737498341653</c:v>
                </c:pt>
                <c:pt idx="528">
                  <c:v>4.55716697205697</c:v>
                </c:pt>
                <c:pt idx="529">
                  <c:v>4.52835877992586</c:v>
                </c:pt>
                <c:pt idx="530">
                  <c:v>4.49283004731086</c:v>
                </c:pt>
                <c:pt idx="531">
                  <c:v>4.48659917306449</c:v>
                </c:pt>
                <c:pt idx="532">
                  <c:v>4.47048697360067</c:v>
                </c:pt>
                <c:pt idx="533">
                  <c:v>4.44598966522264</c:v>
                </c:pt>
                <c:pt idx="534">
                  <c:v>4.41231690248018</c:v>
                </c:pt>
                <c:pt idx="535">
                  <c:v>4.36856314853943</c:v>
                </c:pt>
                <c:pt idx="536">
                  <c:v>4.31980135733995</c:v>
                </c:pt>
                <c:pt idx="537">
                  <c:v>4.26556013447504</c:v>
                </c:pt>
                <c:pt idx="538">
                  <c:v>4.20760857148559</c:v>
                </c:pt>
                <c:pt idx="539">
                  <c:v>4.1450473016378</c:v>
                </c:pt>
                <c:pt idx="540">
                  <c:v>4.0778298874086</c:v>
                </c:pt>
                <c:pt idx="541">
                  <c:v>4.00788015164482</c:v>
                </c:pt>
                <c:pt idx="542">
                  <c:v>3.93772644076889</c:v>
                </c:pt>
                <c:pt idx="543">
                  <c:v>3.86474487535697</c:v>
                </c:pt>
                <c:pt idx="544">
                  <c:v>3.78824191451337</c:v>
                </c:pt>
                <c:pt idx="545">
                  <c:v>3.7100481300088</c:v>
                </c:pt>
                <c:pt idx="546">
                  <c:v>3.69617800474729</c:v>
                </c:pt>
                <c:pt idx="547">
                  <c:v>3.67298295697583</c:v>
                </c:pt>
                <c:pt idx="548">
                  <c:v>3.64410074972884</c:v>
                </c:pt>
                <c:pt idx="549">
                  <c:v>3.61074822712724</c:v>
                </c:pt>
                <c:pt idx="550">
                  <c:v>3.6901305467823</c:v>
                </c:pt>
                <c:pt idx="551">
                  <c:v>3.75384216266448</c:v>
                </c:pt>
                <c:pt idx="552">
                  <c:v>3.80024064459028</c:v>
                </c:pt>
                <c:pt idx="553">
                  <c:v>3.82965172355224</c:v>
                </c:pt>
                <c:pt idx="554">
                  <c:v>3.84504327278695</c:v>
                </c:pt>
                <c:pt idx="555">
                  <c:v>3.84853155024758</c:v>
                </c:pt>
                <c:pt idx="556">
                  <c:v>3.84269090211208</c:v>
                </c:pt>
                <c:pt idx="557">
                  <c:v>3.83114515106005</c:v>
                </c:pt>
                <c:pt idx="558">
                  <c:v>3.87328083327361</c:v>
                </c:pt>
                <c:pt idx="559">
                  <c:v>3.90100783292997</c:v>
                </c:pt>
                <c:pt idx="560">
                  <c:v>3.91497957769124</c:v>
                </c:pt>
                <c:pt idx="561">
                  <c:v>3.91533805621416</c:v>
                </c:pt>
                <c:pt idx="562">
                  <c:v>3.90349682664855</c:v>
                </c:pt>
                <c:pt idx="563">
                  <c:v>3.88188921935749</c:v>
                </c:pt>
                <c:pt idx="564">
                  <c:v>3.85315260445208</c:v>
                </c:pt>
                <c:pt idx="565">
                  <c:v>3.81687888837882</c:v>
                </c:pt>
                <c:pt idx="566">
                  <c:v>3.77332552265917</c:v>
                </c:pt>
                <c:pt idx="567">
                  <c:v>3.75138682103556</c:v>
                </c:pt>
                <c:pt idx="568">
                  <c:v>3.73074332176537</c:v>
                </c:pt>
                <c:pt idx="569">
                  <c:v>3.69524268312477</c:v>
                </c:pt>
                <c:pt idx="570">
                  <c:v>3.64977802156537</c:v>
                </c:pt>
                <c:pt idx="571">
                  <c:v>3.60295260612372</c:v>
                </c:pt>
                <c:pt idx="572">
                  <c:v>3.5538940133799</c:v>
                </c:pt>
                <c:pt idx="573">
                  <c:v>3.55708894104782</c:v>
                </c:pt>
                <c:pt idx="574">
                  <c:v>3.55767615103255</c:v>
                </c:pt>
                <c:pt idx="575">
                  <c:v>3.54937923406138</c:v>
                </c:pt>
                <c:pt idx="576">
                  <c:v>3.53391618040804</c:v>
                </c:pt>
                <c:pt idx="577">
                  <c:v>3.51269000033021</c:v>
                </c:pt>
                <c:pt idx="578">
                  <c:v>3.48683437275915</c:v>
                </c:pt>
                <c:pt idx="579">
                  <c:v>3.45516833078687</c:v>
                </c:pt>
                <c:pt idx="580">
                  <c:v>3.41689602377707</c:v>
                </c:pt>
                <c:pt idx="581">
                  <c:v>3.37309395822938</c:v>
                </c:pt>
                <c:pt idx="582">
                  <c:v>3.32398056624729</c:v>
                </c:pt>
                <c:pt idx="583">
                  <c:v>3.26904467699525</c:v>
                </c:pt>
                <c:pt idx="584">
                  <c:v>3.21165045794464</c:v>
                </c:pt>
                <c:pt idx="585">
                  <c:v>3.14991976405178</c:v>
                </c:pt>
                <c:pt idx="586">
                  <c:v>3.0861354111996</c:v>
                </c:pt>
                <c:pt idx="587">
                  <c:v>3.01812270221479</c:v>
                </c:pt>
                <c:pt idx="588">
                  <c:v>2.94918868442688</c:v>
                </c:pt>
                <c:pt idx="589">
                  <c:v>2.88182912178121</c:v>
                </c:pt>
                <c:pt idx="590">
                  <c:v>2.81600805367262</c:v>
                </c:pt>
                <c:pt idx="591">
                  <c:v>2.75169034083732</c:v>
                </c:pt>
                <c:pt idx="592">
                  <c:v>2.68884164659341</c:v>
                </c:pt>
                <c:pt idx="593">
                  <c:v>2.6274284185099</c:v>
                </c:pt>
                <c:pt idx="594">
                  <c:v>2.56741787049438</c:v>
                </c:pt>
                <c:pt idx="595">
                  <c:v>2.5087779652898</c:v>
                </c:pt>
                <c:pt idx="596">
                  <c:v>2.45147739737112</c:v>
                </c:pt>
                <c:pt idx="597">
                  <c:v>2.40207833490212</c:v>
                </c:pt>
                <c:pt idx="598">
                  <c:v>2.35218061407722</c:v>
                </c:pt>
                <c:pt idx="599">
                  <c:v>2.30108456192494</c:v>
                </c:pt>
                <c:pt idx="600">
                  <c:v>2.24852771789511</c:v>
                </c:pt>
                <c:pt idx="601">
                  <c:v>2.19717127384191</c:v>
                </c:pt>
                <c:pt idx="602">
                  <c:v>2.14698781259199</c:v>
                </c:pt>
                <c:pt idx="603">
                  <c:v>2.0979505431811</c:v>
                </c:pt>
                <c:pt idx="604">
                  <c:v>2.05003328655145</c:v>
                </c:pt>
                <c:pt idx="605">
                  <c:v>2.00321046157577</c:v>
                </c:pt>
                <c:pt idx="606">
                  <c:v>1.95745707140053</c:v>
                </c:pt>
                <c:pt idx="607">
                  <c:v>1.91274869010114</c:v>
                </c:pt>
                <c:pt idx="608">
                  <c:v>1.86906144964187</c:v>
                </c:pt>
                <c:pt idx="609">
                  <c:v>1.82637202713372</c:v>
                </c:pt>
                <c:pt idx="610">
                  <c:v>1.78465763238317</c:v>
                </c:pt>
                <c:pt idx="611">
                  <c:v>1.74389599572548</c:v>
                </c:pt>
                <c:pt idx="612">
                  <c:v>1.70406535613571</c:v>
                </c:pt>
                <c:pt idx="613">
                  <c:v>1.66514444961147</c:v>
                </c:pt>
                <c:pt idx="614">
                  <c:v>1.6271124978208</c:v>
                </c:pt>
                <c:pt idx="615">
                  <c:v>1.62283643021691</c:v>
                </c:pt>
                <c:pt idx="616">
                  <c:v>1.62153563107591</c:v>
                </c:pt>
                <c:pt idx="617">
                  <c:v>1.61338458116922</c:v>
                </c:pt>
                <c:pt idx="618">
                  <c:v>1.59780844441497</c:v>
                </c:pt>
                <c:pt idx="619">
                  <c:v>1.57623053297482</c:v>
                </c:pt>
                <c:pt idx="620">
                  <c:v>1.55056772941104</c:v>
                </c:pt>
                <c:pt idx="621">
                  <c:v>1.51949466571567</c:v>
                </c:pt>
                <c:pt idx="622">
                  <c:v>1.48478935958672</c:v>
                </c:pt>
                <c:pt idx="623">
                  <c:v>1.45087672374527</c:v>
                </c:pt>
                <c:pt idx="624">
                  <c:v>1.41773865357691</c:v>
                </c:pt>
                <c:pt idx="625">
                  <c:v>1.38535745797722</c:v>
                </c:pt>
                <c:pt idx="626">
                  <c:v>1.35371584990717</c:v>
                </c:pt>
                <c:pt idx="627">
                  <c:v>1.32279693716423</c:v>
                </c:pt>
                <c:pt idx="628">
                  <c:v>1.29258421336431</c:v>
                </c:pt>
                <c:pt idx="629">
                  <c:v>1.26306154912968</c:v>
                </c:pt>
                <c:pt idx="630">
                  <c:v>1.23421318347807</c:v>
                </c:pt>
                <c:pt idx="631">
                  <c:v>1.20602371540856</c:v>
                </c:pt>
                <c:pt idx="632">
                  <c:v>1.17847809567958</c:v>
                </c:pt>
                <c:pt idx="633">
                  <c:v>1.15156161877471</c:v>
                </c:pt>
                <c:pt idx="634">
                  <c:v>1.12525991505198</c:v>
                </c:pt>
                <c:pt idx="635">
                  <c:v>1.09955894307252</c:v>
                </c:pt>
                <c:pt idx="636">
                  <c:v>1.07444498210433</c:v>
                </c:pt>
                <c:pt idx="637">
                  <c:v>1.0499046247974</c:v>
                </c:pt>
                <c:pt idx="638">
                  <c:v>1.025924770026</c:v>
                </c:pt>
                <c:pt idx="639">
                  <c:v>1.00249261589452</c:v>
                </c:pt>
                <c:pt idx="640">
                  <c:v>0.97959565290305</c:v>
                </c:pt>
                <c:pt idx="641">
                  <c:v>0.957221657269069</c:v>
                </c:pt>
                <c:pt idx="642">
                  <c:v>0.93535868440162</c:v>
                </c:pt>
                <c:pt idx="643">
                  <c:v>0.949007404590229</c:v>
                </c:pt>
                <c:pt idx="644">
                  <c:v>1.00988931369388</c:v>
                </c:pt>
                <c:pt idx="645">
                  <c:v>1.08488189131723</c:v>
                </c:pt>
                <c:pt idx="646">
                  <c:v>1.14336679202843</c:v>
                </c:pt>
                <c:pt idx="647">
                  <c:v>1.19130322852494</c:v>
                </c:pt>
                <c:pt idx="648">
                  <c:v>1.23248689864967</c:v>
                </c:pt>
                <c:pt idx="649">
                  <c:v>1.26724306194228</c:v>
                </c:pt>
                <c:pt idx="650">
                  <c:v>1.28969597017065</c:v>
                </c:pt>
                <c:pt idx="651">
                  <c:v>1.30049803457428</c:v>
                </c:pt>
                <c:pt idx="652">
                  <c:v>1.30245470860898</c:v>
                </c:pt>
                <c:pt idx="653">
                  <c:v>1.28962445692624</c:v>
                </c:pt>
                <c:pt idx="654">
                  <c:v>1.26629210551723</c:v>
                </c:pt>
                <c:pt idx="655">
                  <c:v>1.23941915689295</c:v>
                </c:pt>
                <c:pt idx="656">
                  <c:v>1.22033779035943</c:v>
                </c:pt>
                <c:pt idx="657">
                  <c:v>1.28509301189456</c:v>
                </c:pt>
                <c:pt idx="658">
                  <c:v>1.34505298186478</c:v>
                </c:pt>
                <c:pt idx="659">
                  <c:v>1.42284062540375</c:v>
                </c:pt>
                <c:pt idx="660">
                  <c:v>1.5190180829897</c:v>
                </c:pt>
                <c:pt idx="661">
                  <c:v>1.59062656454532</c:v>
                </c:pt>
                <c:pt idx="662">
                  <c:v>1.65916003071395</c:v>
                </c:pt>
                <c:pt idx="663">
                  <c:v>1.71181295346895</c:v>
                </c:pt>
                <c:pt idx="664">
                  <c:v>1.7436135313839</c:v>
                </c:pt>
                <c:pt idx="665">
                  <c:v>1.76608454434685</c:v>
                </c:pt>
                <c:pt idx="666">
                  <c:v>1.77648862059493</c:v>
                </c:pt>
                <c:pt idx="667">
                  <c:v>1.78019906514174</c:v>
                </c:pt>
                <c:pt idx="668">
                  <c:v>1.77419383252363</c:v>
                </c:pt>
                <c:pt idx="669">
                  <c:v>1.76222101506111</c:v>
                </c:pt>
                <c:pt idx="670">
                  <c:v>1.74550181727319</c:v>
                </c:pt>
                <c:pt idx="671">
                  <c:v>1.72619156834862</c:v>
                </c:pt>
                <c:pt idx="672">
                  <c:v>1.70773202488835</c:v>
                </c:pt>
                <c:pt idx="673">
                  <c:v>1.68246465711417</c:v>
                </c:pt>
                <c:pt idx="674">
                  <c:v>1.64735564521859</c:v>
                </c:pt>
                <c:pt idx="675">
                  <c:v>1.60972999028178</c:v>
                </c:pt>
                <c:pt idx="676">
                  <c:v>1.5729637064914</c:v>
                </c:pt>
                <c:pt idx="677">
                  <c:v>1.53766061785649</c:v>
                </c:pt>
                <c:pt idx="678">
                  <c:v>1.60148651675804</c:v>
                </c:pt>
                <c:pt idx="679">
                  <c:v>1.701740443832</c:v>
                </c:pt>
                <c:pt idx="680">
                  <c:v>1.77812032233758</c:v>
                </c:pt>
                <c:pt idx="681">
                  <c:v>1.83422198994777</c:v>
                </c:pt>
                <c:pt idx="682">
                  <c:v>1.86908818984439</c:v>
                </c:pt>
                <c:pt idx="683">
                  <c:v>1.88002310004956</c:v>
                </c:pt>
                <c:pt idx="684">
                  <c:v>1.87745222514359</c:v>
                </c:pt>
                <c:pt idx="685">
                  <c:v>1.86519948096077</c:v>
                </c:pt>
                <c:pt idx="686">
                  <c:v>1.84334008875868</c:v>
                </c:pt>
                <c:pt idx="687">
                  <c:v>1.80945688857297</c:v>
                </c:pt>
                <c:pt idx="688">
                  <c:v>1.78863305152098</c:v>
                </c:pt>
                <c:pt idx="689">
                  <c:v>1.79782043819824</c:v>
                </c:pt>
                <c:pt idx="690">
                  <c:v>1.80854552047495</c:v>
                </c:pt>
                <c:pt idx="691">
                  <c:v>1.811977076741</c:v>
                </c:pt>
                <c:pt idx="692">
                  <c:v>1.80057990866755</c:v>
                </c:pt>
                <c:pt idx="693">
                  <c:v>1.79499200148939</c:v>
                </c:pt>
                <c:pt idx="694">
                  <c:v>1.85404612473519</c:v>
                </c:pt>
                <c:pt idx="695">
                  <c:v>2.00971105116099</c:v>
                </c:pt>
                <c:pt idx="696">
                  <c:v>2.2227092532225</c:v>
                </c:pt>
                <c:pt idx="697">
                  <c:v>2.50266783675663</c:v>
                </c:pt>
                <c:pt idx="698">
                  <c:v>2.78653883985362</c:v>
                </c:pt>
                <c:pt idx="699">
                  <c:v>3.07969967518373</c:v>
                </c:pt>
                <c:pt idx="700">
                  <c:v>3.30947605754564</c:v>
                </c:pt>
                <c:pt idx="701">
                  <c:v>3.56811086782548</c:v>
                </c:pt>
                <c:pt idx="702">
                  <c:v>3.98412156433905</c:v>
                </c:pt>
                <c:pt idx="703">
                  <c:v>4.44685066031372</c:v>
                </c:pt>
                <c:pt idx="704">
                  <c:v>4.88604252317287</c:v>
                </c:pt>
                <c:pt idx="705">
                  <c:v>5.22476370995682</c:v>
                </c:pt>
                <c:pt idx="706">
                  <c:v>5.47607752808334</c:v>
                </c:pt>
                <c:pt idx="707">
                  <c:v>5.7551606892334</c:v>
                </c:pt>
                <c:pt idx="708">
                  <c:v>5.96754658077095</c:v>
                </c:pt>
                <c:pt idx="709">
                  <c:v>6.15294192197566</c:v>
                </c:pt>
                <c:pt idx="710">
                  <c:v>6.28711351033143</c:v>
                </c:pt>
                <c:pt idx="711">
                  <c:v>6.37084166115332</c:v>
                </c:pt>
                <c:pt idx="712">
                  <c:v>6.55208366215764</c:v>
                </c:pt>
                <c:pt idx="713">
                  <c:v>6.80697479352023</c:v>
                </c:pt>
                <c:pt idx="714">
                  <c:v>7.07746285940158</c:v>
                </c:pt>
                <c:pt idx="715">
                  <c:v>7.49184429226439</c:v>
                </c:pt>
                <c:pt idx="716">
                  <c:v>7.86751831611527</c:v>
                </c:pt>
                <c:pt idx="717">
                  <c:v>8.19183059503254</c:v>
                </c:pt>
                <c:pt idx="718">
                  <c:v>8.46991013497918</c:v>
                </c:pt>
                <c:pt idx="719">
                  <c:v>8.70964415357499</c:v>
                </c:pt>
                <c:pt idx="720">
                  <c:v>8.89607212234146</c:v>
                </c:pt>
                <c:pt idx="721">
                  <c:v>9.04403796744807</c:v>
                </c:pt>
                <c:pt idx="722">
                  <c:v>9.15509911890696</c:v>
                </c:pt>
                <c:pt idx="723">
                  <c:v>9.28462151025897</c:v>
                </c:pt>
                <c:pt idx="724">
                  <c:v>9.46417456920518</c:v>
                </c:pt>
                <c:pt idx="725">
                  <c:v>9.5972460714798</c:v>
                </c:pt>
                <c:pt idx="726">
                  <c:v>9.78296455373771</c:v>
                </c:pt>
                <c:pt idx="727">
                  <c:v>9.92430991095918</c:v>
                </c:pt>
                <c:pt idx="728">
                  <c:v>10.0135945857955</c:v>
                </c:pt>
                <c:pt idx="729">
                  <c:v>10.0531249040669</c:v>
                </c:pt>
                <c:pt idx="730">
                  <c:v>10.0538918737299</c:v>
                </c:pt>
              </c:numCache>
            </c:numRef>
          </c:yVal>
          <c:smooth val="0"/>
        </c:ser>
        <c:axId val="22230946"/>
        <c:axId val="23292640"/>
      </c:scatterChart>
      <c:valAx>
        <c:axId val="22230946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292640"/>
        <c:crosses val="autoZero"/>
        <c:crossBetween val="midCat"/>
        <c:majorUnit val="30.5"/>
      </c:valAx>
      <c:valAx>
        <c:axId val="23292640"/>
        <c:scaling>
          <c:logBase val="10"/>
          <c:orientation val="minMax"/>
          <c:min val="1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2230946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566915366711237"/>
          <c:y val="0.0117568897637795"/>
          <c:w val="0.315448755769544"/>
          <c:h val="0.0764331210191083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75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Chuva média na bacia (mm/dia)</a:t>
            </a:r>
          </a:p>
        </c:rich>
      </c:tx>
      <c:layout>
        <c:manualLayout>
          <c:xMode val="edge"/>
          <c:yMode val="edge"/>
          <c:x val="0.0803987571206629"/>
          <c:y val="0.00713153724247227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0914897289833"/>
          <c:y val="0.166798732171157"/>
          <c:w val="0.93129639219748"/>
          <c:h val="0.636291600633914"/>
        </c:manualLayout>
      </c:layout>
      <c:scatterChart>
        <c:scatterStyle val="line"/>
        <c:varyColors val="0"/>
        <c:ser>
          <c:idx val="0"/>
          <c:order val="0"/>
          <c:tx>
            <c:strRef>
              <c:f>"Pmed"</c:f>
              <c:strCache>
                <c:ptCount val="1"/>
                <c:pt idx="0">
                  <c:v>Pmed</c:v>
                </c:pt>
              </c:strCache>
            </c:strRef>
          </c:tx>
          <c:spPr>
            <a:solidFill>
              <a:srgbClr val="0000ff"/>
            </a:solidFill>
            <a:ln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Diário'!$A$18:$A$748</c:f>
              <c:numCache>
                <c:formatCode>General</c:formatCode>
                <c:ptCount val="7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</c:numCache>
            </c:numRef>
          </c:xVal>
          <c:yVal>
            <c:numRef>
              <c:f>'Smap - Diário'!$J$18:$J$748</c:f>
              <c:numCache>
                <c:formatCode>General</c:formatCode>
                <c:ptCount val="731"/>
                <c:pt idx="0">
                  <c:v>13.5275649269304</c:v>
                </c:pt>
                <c:pt idx="1">
                  <c:v>32.2129250617142</c:v>
                </c:pt>
                <c:pt idx="2">
                  <c:v>14.3713393024056</c:v>
                </c:pt>
                <c:pt idx="3">
                  <c:v>3.97065722313096</c:v>
                </c:pt>
                <c:pt idx="4">
                  <c:v>4.69708868618416</c:v>
                </c:pt>
                <c:pt idx="5">
                  <c:v>10.0196712535852</c:v>
                </c:pt>
                <c:pt idx="6">
                  <c:v>20.2594537720528</c:v>
                </c:pt>
                <c:pt idx="7">
                  <c:v>16.3425725652439</c:v>
                </c:pt>
                <c:pt idx="8">
                  <c:v>50.919538291791</c:v>
                </c:pt>
                <c:pt idx="9">
                  <c:v>3.61998734990684</c:v>
                </c:pt>
                <c:pt idx="10">
                  <c:v>8.75898524936075</c:v>
                </c:pt>
                <c:pt idx="11">
                  <c:v>2.65659948222298</c:v>
                </c:pt>
                <c:pt idx="12">
                  <c:v>1.2524568832233</c:v>
                </c:pt>
                <c:pt idx="13">
                  <c:v>0.668425038328114</c:v>
                </c:pt>
                <c:pt idx="14">
                  <c:v>0.0225366736962325</c:v>
                </c:pt>
                <c:pt idx="15">
                  <c:v>2.90393569747764</c:v>
                </c:pt>
                <c:pt idx="16">
                  <c:v>6.76250651651282</c:v>
                </c:pt>
                <c:pt idx="17">
                  <c:v>0.532828539433349</c:v>
                </c:pt>
                <c:pt idx="18">
                  <c:v>3.07777646055886</c:v>
                </c:pt>
                <c:pt idx="19">
                  <c:v>11.6714918469867</c:v>
                </c:pt>
                <c:pt idx="20">
                  <c:v>0.115500452693192</c:v>
                </c:pt>
                <c:pt idx="21">
                  <c:v>0.435000767040643</c:v>
                </c:pt>
                <c:pt idx="22">
                  <c:v>0</c:v>
                </c:pt>
                <c:pt idx="23">
                  <c:v>0.281708421202907</c:v>
                </c:pt>
                <c:pt idx="24">
                  <c:v>0</c:v>
                </c:pt>
                <c:pt idx="25">
                  <c:v>0.0845125263608721</c:v>
                </c:pt>
                <c:pt idx="26">
                  <c:v>6.36440093589766</c:v>
                </c:pt>
                <c:pt idx="27">
                  <c:v>30.003472498371</c:v>
                </c:pt>
                <c:pt idx="28">
                  <c:v>34.2718181994079</c:v>
                </c:pt>
                <c:pt idx="29">
                  <c:v>22.7178596701435</c:v>
                </c:pt>
                <c:pt idx="30">
                  <c:v>11.5757984410378</c:v>
                </c:pt>
                <c:pt idx="31">
                  <c:v>5.97399416358386</c:v>
                </c:pt>
                <c:pt idx="32">
                  <c:v>0.0100596064220291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20.2370369724064</c:v>
                </c:pt>
                <c:pt idx="42">
                  <c:v>13.0488195461634</c:v>
                </c:pt>
                <c:pt idx="43">
                  <c:v>10.6013555479998</c:v>
                </c:pt>
                <c:pt idx="44">
                  <c:v>2.75425669498459</c:v>
                </c:pt>
                <c:pt idx="45">
                  <c:v>0.146488379025512</c:v>
                </c:pt>
                <c:pt idx="46">
                  <c:v>0.436304145634352</c:v>
                </c:pt>
                <c:pt idx="47">
                  <c:v>1.99811153313368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0.29694341061</c:v>
                </c:pt>
                <c:pt idx="54">
                  <c:v>9.97035942044919</c:v>
                </c:pt>
                <c:pt idx="55">
                  <c:v>0.238223706903337</c:v>
                </c:pt>
                <c:pt idx="56">
                  <c:v>0.318330515959285</c:v>
                </c:pt>
                <c:pt idx="57">
                  <c:v>0.00563416842405814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0.171842136933773</c:v>
                </c:pt>
                <c:pt idx="63">
                  <c:v>0.877282988329207</c:v>
                </c:pt>
                <c:pt idx="64">
                  <c:v>0.225366736962325</c:v>
                </c:pt>
                <c:pt idx="65">
                  <c:v>0.2422692422345</c:v>
                </c:pt>
                <c:pt idx="66">
                  <c:v>0.157756715873628</c:v>
                </c:pt>
                <c:pt idx="67">
                  <c:v>0.832077156203867</c:v>
                </c:pt>
                <c:pt idx="68">
                  <c:v>0.535246000285523</c:v>
                </c:pt>
                <c:pt idx="69">
                  <c:v>2.07676950577872</c:v>
                </c:pt>
                <c:pt idx="70">
                  <c:v>1.08385018563814</c:v>
                </c:pt>
                <c:pt idx="71">
                  <c:v>10.4605883349788</c:v>
                </c:pt>
                <c:pt idx="72">
                  <c:v>5.03213838852758</c:v>
                </c:pt>
                <c:pt idx="73">
                  <c:v>12.6073291254389</c:v>
                </c:pt>
                <c:pt idx="74">
                  <c:v>14.4832788532197</c:v>
                </c:pt>
                <c:pt idx="75">
                  <c:v>28.9382320589979</c:v>
                </c:pt>
                <c:pt idx="76">
                  <c:v>0.523977663437407</c:v>
                </c:pt>
                <c:pt idx="77">
                  <c:v>0.0281708421202907</c:v>
                </c:pt>
                <c:pt idx="78">
                  <c:v>0.377079800705517</c:v>
                </c:pt>
                <c:pt idx="79">
                  <c:v>2.55605573941263</c:v>
                </c:pt>
                <c:pt idx="80">
                  <c:v>0.01448504442</c:v>
                </c:pt>
                <c:pt idx="81">
                  <c:v>0</c:v>
                </c:pt>
                <c:pt idx="82">
                  <c:v>4.57411059426195</c:v>
                </c:pt>
                <c:pt idx="83">
                  <c:v>7.25799821283939</c:v>
                </c:pt>
                <c:pt idx="84">
                  <c:v>3.06596482828751</c:v>
                </c:pt>
                <c:pt idx="85">
                  <c:v>1.36696273376675</c:v>
                </c:pt>
                <c:pt idx="86">
                  <c:v>0.0281708421202907</c:v>
                </c:pt>
                <c:pt idx="87">
                  <c:v>0.0704271053007267</c:v>
                </c:pt>
                <c:pt idx="88">
                  <c:v>30.5778193847601</c:v>
                </c:pt>
                <c:pt idx="89">
                  <c:v>0.189995973466491</c:v>
                </c:pt>
                <c:pt idx="90">
                  <c:v>0.85301475837</c:v>
                </c:pt>
                <c:pt idx="91">
                  <c:v>2.54969093169749</c:v>
                </c:pt>
                <c:pt idx="92">
                  <c:v>1.03454159992559</c:v>
                </c:pt>
                <c:pt idx="93">
                  <c:v>0</c:v>
                </c:pt>
                <c:pt idx="94">
                  <c:v>0.185927557993919</c:v>
                </c:pt>
                <c:pt idx="95">
                  <c:v>0</c:v>
                </c:pt>
                <c:pt idx="96">
                  <c:v>0</c:v>
                </c:pt>
                <c:pt idx="97">
                  <c:v>6.05623476120749</c:v>
                </c:pt>
                <c:pt idx="98">
                  <c:v>0.760612737247849</c:v>
                </c:pt>
                <c:pt idx="99">
                  <c:v>2.351752904568</c:v>
                </c:pt>
                <c:pt idx="100">
                  <c:v>11.0383961969562</c:v>
                </c:pt>
                <c:pt idx="101">
                  <c:v>0.228183821174355</c:v>
                </c:pt>
                <c:pt idx="102">
                  <c:v>0.146488379025512</c:v>
                </c:pt>
                <c:pt idx="103">
                  <c:v>0.93808904260568</c:v>
                </c:pt>
                <c:pt idx="104">
                  <c:v>0.00845125263608721</c:v>
                </c:pt>
                <c:pt idx="105">
                  <c:v>0</c:v>
                </c:pt>
                <c:pt idx="106">
                  <c:v>6.33296761408379</c:v>
                </c:pt>
                <c:pt idx="107">
                  <c:v>2.41037324386798</c:v>
                </c:pt>
                <c:pt idx="108">
                  <c:v>0.111055294002174</c:v>
                </c:pt>
                <c:pt idx="109">
                  <c:v>0.05069765547</c:v>
                </c:pt>
                <c:pt idx="110">
                  <c:v>0</c:v>
                </c:pt>
                <c:pt idx="111">
                  <c:v>4.25614002937741</c:v>
                </c:pt>
                <c:pt idx="112">
                  <c:v>6.43862116321064</c:v>
                </c:pt>
                <c:pt idx="113">
                  <c:v>2.26388786443152</c:v>
                </c:pt>
                <c:pt idx="114">
                  <c:v>2.72323648443264</c:v>
                </c:pt>
                <c:pt idx="115">
                  <c:v>0</c:v>
                </c:pt>
                <c:pt idx="116">
                  <c:v>0.351021858092982</c:v>
                </c:pt>
                <c:pt idx="117">
                  <c:v>1.2215075840237</c:v>
                </c:pt>
                <c:pt idx="118">
                  <c:v>1.33813701039282</c:v>
                </c:pt>
                <c:pt idx="119">
                  <c:v>1.19170556608689</c:v>
                </c:pt>
                <c:pt idx="120">
                  <c:v>11.7834671564918</c:v>
                </c:pt>
                <c:pt idx="121">
                  <c:v>18.3524326853896</c:v>
                </c:pt>
                <c:pt idx="122">
                  <c:v>1.61956510877052</c:v>
                </c:pt>
                <c:pt idx="123">
                  <c:v>0.15209296641</c:v>
                </c:pt>
                <c:pt idx="124">
                  <c:v>0</c:v>
                </c:pt>
                <c:pt idx="125">
                  <c:v>0.1025232429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1.73586238658675</c:v>
                </c:pt>
                <c:pt idx="130">
                  <c:v>0</c:v>
                </c:pt>
                <c:pt idx="131">
                  <c:v>5.52859426496447</c:v>
                </c:pt>
                <c:pt idx="132">
                  <c:v>0</c:v>
                </c:pt>
                <c:pt idx="133">
                  <c:v>4.47552869068552</c:v>
                </c:pt>
                <c:pt idx="134">
                  <c:v>6.94395003418452</c:v>
                </c:pt>
                <c:pt idx="135">
                  <c:v>24.3487759372589</c:v>
                </c:pt>
                <c:pt idx="136">
                  <c:v>7.1761339491459</c:v>
                </c:pt>
                <c:pt idx="137">
                  <c:v>0.640647914518765</c:v>
                </c:pt>
                <c:pt idx="138">
                  <c:v>0.0563416842405814</c:v>
                </c:pt>
                <c:pt idx="139">
                  <c:v>0</c:v>
                </c:pt>
                <c:pt idx="140">
                  <c:v>1.45574696421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1.1145128892265</c:v>
                </c:pt>
                <c:pt idx="147">
                  <c:v>0.341374739244349</c:v>
                </c:pt>
                <c:pt idx="148">
                  <c:v>0</c:v>
                </c:pt>
                <c:pt idx="149">
                  <c:v>0.00724252221</c:v>
                </c:pt>
                <c:pt idx="150">
                  <c:v>0.01448504442</c:v>
                </c:pt>
                <c:pt idx="151">
                  <c:v>0.00724252221</c:v>
                </c:pt>
                <c:pt idx="152">
                  <c:v>0</c:v>
                </c:pt>
                <c:pt idx="153">
                  <c:v>0</c:v>
                </c:pt>
                <c:pt idx="154">
                  <c:v>0.00724252221</c:v>
                </c:pt>
                <c:pt idx="155">
                  <c:v>0.01448504442</c:v>
                </c:pt>
                <c:pt idx="156">
                  <c:v>0.03621261105</c:v>
                </c:pt>
                <c:pt idx="157">
                  <c:v>2.30616809859372</c:v>
                </c:pt>
                <c:pt idx="158">
                  <c:v>1.37671565691184</c:v>
                </c:pt>
                <c:pt idx="159">
                  <c:v>3.29266964540909</c:v>
                </c:pt>
                <c:pt idx="160">
                  <c:v>0.326418150598848</c:v>
                </c:pt>
                <c:pt idx="161">
                  <c:v>10.1920978366754</c:v>
                </c:pt>
                <c:pt idx="162">
                  <c:v>0.02172756663</c:v>
                </c:pt>
                <c:pt idx="163">
                  <c:v>3.99361468122151</c:v>
                </c:pt>
                <c:pt idx="164">
                  <c:v>0</c:v>
                </c:pt>
                <c:pt idx="165">
                  <c:v>0.0140854210601453</c:v>
                </c:pt>
                <c:pt idx="166">
                  <c:v>0.00724252221</c:v>
                </c:pt>
                <c:pt idx="167">
                  <c:v>0.01448504442</c:v>
                </c:pt>
                <c:pt idx="168">
                  <c:v>0.00724252221</c:v>
                </c:pt>
                <c:pt idx="169">
                  <c:v>0</c:v>
                </c:pt>
                <c:pt idx="170">
                  <c:v>0.00724252221</c:v>
                </c:pt>
                <c:pt idx="171">
                  <c:v>2.53361390373552</c:v>
                </c:pt>
                <c:pt idx="172">
                  <c:v>2.37451216310843</c:v>
                </c:pt>
                <c:pt idx="173">
                  <c:v>14.5680499770255</c:v>
                </c:pt>
                <c:pt idx="174">
                  <c:v>0.02172756663</c:v>
                </c:pt>
                <c:pt idx="175">
                  <c:v>2.76429713248224</c:v>
                </c:pt>
                <c:pt idx="176">
                  <c:v>0</c:v>
                </c:pt>
                <c:pt idx="177">
                  <c:v>0.0957808632089883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0.00724252221</c:v>
                </c:pt>
                <c:pt idx="183">
                  <c:v>0</c:v>
                </c:pt>
                <c:pt idx="184">
                  <c:v>0.01448504442</c:v>
                </c:pt>
                <c:pt idx="185">
                  <c:v>0.00724252221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0.101814654992901</c:v>
                </c:pt>
                <c:pt idx="191">
                  <c:v>0.17609392150836</c:v>
                </c:pt>
                <c:pt idx="192">
                  <c:v>0.01448504442</c:v>
                </c:pt>
                <c:pt idx="193">
                  <c:v>0</c:v>
                </c:pt>
                <c:pt idx="194">
                  <c:v>4.92657064271286</c:v>
                </c:pt>
                <c:pt idx="195">
                  <c:v>0</c:v>
                </c:pt>
                <c:pt idx="196">
                  <c:v>0</c:v>
                </c:pt>
                <c:pt idx="197">
                  <c:v>0.216915484326238</c:v>
                </c:pt>
                <c:pt idx="198">
                  <c:v>0.94070614865106</c:v>
                </c:pt>
                <c:pt idx="199">
                  <c:v>3.40731950964082</c:v>
                </c:pt>
                <c:pt idx="200">
                  <c:v>1.03060509535624</c:v>
                </c:pt>
                <c:pt idx="201">
                  <c:v>0.01448504442</c:v>
                </c:pt>
                <c:pt idx="202">
                  <c:v>0.0342587460977375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0.01448504442</c:v>
                </c:pt>
                <c:pt idx="208">
                  <c:v>0</c:v>
                </c:pt>
                <c:pt idx="209">
                  <c:v>0.00724252221</c:v>
                </c:pt>
                <c:pt idx="210">
                  <c:v>0</c:v>
                </c:pt>
                <c:pt idx="211">
                  <c:v>0.01448504442</c:v>
                </c:pt>
                <c:pt idx="212">
                  <c:v>0.00724252221</c:v>
                </c:pt>
                <c:pt idx="213">
                  <c:v>0</c:v>
                </c:pt>
                <c:pt idx="214">
                  <c:v>0.00724252221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0.01448504442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0.066640107885</c:v>
                </c:pt>
                <c:pt idx="227">
                  <c:v>3.27534008005473</c:v>
                </c:pt>
                <c:pt idx="228">
                  <c:v>0.333428926933161</c:v>
                </c:pt>
                <c:pt idx="229">
                  <c:v>0.00724252221</c:v>
                </c:pt>
                <c:pt idx="230">
                  <c:v>0.666438651956538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0.438777322616228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2.37186225706553</c:v>
                </c:pt>
                <c:pt idx="241">
                  <c:v>0.755589219647885</c:v>
                </c:pt>
                <c:pt idx="242">
                  <c:v>0.185927557993919</c:v>
                </c:pt>
                <c:pt idx="243">
                  <c:v>0</c:v>
                </c:pt>
                <c:pt idx="244">
                  <c:v>0.00724252221</c:v>
                </c:pt>
                <c:pt idx="245">
                  <c:v>0</c:v>
                </c:pt>
                <c:pt idx="246">
                  <c:v>0</c:v>
                </c:pt>
                <c:pt idx="247">
                  <c:v>0.170865152383373</c:v>
                </c:pt>
                <c:pt idx="248">
                  <c:v>0.0845125263608721</c:v>
                </c:pt>
                <c:pt idx="249">
                  <c:v>0.00724252221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0.175510929046491</c:v>
                </c:pt>
                <c:pt idx="257">
                  <c:v>0</c:v>
                </c:pt>
                <c:pt idx="258">
                  <c:v>0.039439178968407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0.0597721350064867</c:v>
                </c:pt>
                <c:pt idx="265">
                  <c:v>11.9787703967043</c:v>
                </c:pt>
                <c:pt idx="266">
                  <c:v>0.18029338956986</c:v>
                </c:pt>
                <c:pt idx="267">
                  <c:v>8.46114668898795</c:v>
                </c:pt>
                <c:pt idx="268">
                  <c:v>0</c:v>
                </c:pt>
                <c:pt idx="269">
                  <c:v>11.6130308415734</c:v>
                </c:pt>
                <c:pt idx="270">
                  <c:v>3.34520012430719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7.66962363328202</c:v>
                </c:pt>
                <c:pt idx="286">
                  <c:v>13.8716617281798</c:v>
                </c:pt>
                <c:pt idx="287">
                  <c:v>0.873982971866487</c:v>
                </c:pt>
                <c:pt idx="288">
                  <c:v>0.2639968088645</c:v>
                </c:pt>
                <c:pt idx="289">
                  <c:v>0</c:v>
                </c:pt>
                <c:pt idx="290">
                  <c:v>0</c:v>
                </c:pt>
                <c:pt idx="291">
                  <c:v>0.03621261105</c:v>
                </c:pt>
                <c:pt idx="292">
                  <c:v>0</c:v>
                </c:pt>
                <c:pt idx="293">
                  <c:v>14.3756190648562</c:v>
                </c:pt>
                <c:pt idx="294">
                  <c:v>3.05566649754499</c:v>
                </c:pt>
                <c:pt idx="295">
                  <c:v>0.472427519676959</c:v>
                </c:pt>
                <c:pt idx="296">
                  <c:v>0.284397792813835</c:v>
                </c:pt>
                <c:pt idx="297">
                  <c:v>4.63859350004968</c:v>
                </c:pt>
                <c:pt idx="298">
                  <c:v>0.0225366736962325</c:v>
                </c:pt>
                <c:pt idx="299">
                  <c:v>0.0338050105443488</c:v>
                </c:pt>
                <c:pt idx="300">
                  <c:v>12.8603682657881</c:v>
                </c:pt>
                <c:pt idx="301">
                  <c:v>0.462001810772767</c:v>
                </c:pt>
                <c:pt idx="302">
                  <c:v>3.07480335775087</c:v>
                </c:pt>
                <c:pt idx="303">
                  <c:v>2.15816473137</c:v>
                </c:pt>
                <c:pt idx="304">
                  <c:v>1.04142330826581</c:v>
                </c:pt>
                <c:pt idx="305">
                  <c:v>29.1114444617442</c:v>
                </c:pt>
                <c:pt idx="306">
                  <c:v>3.9090091169452</c:v>
                </c:pt>
                <c:pt idx="307">
                  <c:v>0.915803007223346</c:v>
                </c:pt>
                <c:pt idx="308">
                  <c:v>0.553624987222802</c:v>
                </c:pt>
                <c:pt idx="309">
                  <c:v>27.3391271432311</c:v>
                </c:pt>
                <c:pt idx="310">
                  <c:v>18.929172170557</c:v>
                </c:pt>
                <c:pt idx="311">
                  <c:v>0.978438900553199</c:v>
                </c:pt>
                <c:pt idx="312">
                  <c:v>0.331207206593343</c:v>
                </c:pt>
                <c:pt idx="313">
                  <c:v>1.15698766632468</c:v>
                </c:pt>
                <c:pt idx="314">
                  <c:v>9.66079020444328</c:v>
                </c:pt>
                <c:pt idx="315">
                  <c:v>7.52860684300489</c:v>
                </c:pt>
                <c:pt idx="316">
                  <c:v>5.56841127190532</c:v>
                </c:pt>
                <c:pt idx="317">
                  <c:v>16.3943408878176</c:v>
                </c:pt>
                <c:pt idx="318">
                  <c:v>9.69114129087671</c:v>
                </c:pt>
                <c:pt idx="319">
                  <c:v>4.62305449928942</c:v>
                </c:pt>
                <c:pt idx="320">
                  <c:v>7.70366374207938</c:v>
                </c:pt>
                <c:pt idx="321">
                  <c:v>1.309413716697</c:v>
                </c:pt>
                <c:pt idx="322">
                  <c:v>0.081695442148843</c:v>
                </c:pt>
                <c:pt idx="323">
                  <c:v>0</c:v>
                </c:pt>
                <c:pt idx="324">
                  <c:v>13.3031666077893</c:v>
                </c:pt>
                <c:pt idx="325">
                  <c:v>23.1312684610558</c:v>
                </c:pt>
                <c:pt idx="326">
                  <c:v>1.88674248724978</c:v>
                </c:pt>
                <c:pt idx="327">
                  <c:v>4.08062910033092</c:v>
                </c:pt>
                <c:pt idx="328">
                  <c:v>3.68572950997631</c:v>
                </c:pt>
                <c:pt idx="329">
                  <c:v>10.3349750092111</c:v>
                </c:pt>
                <c:pt idx="330">
                  <c:v>9.29984604051673</c:v>
                </c:pt>
                <c:pt idx="331">
                  <c:v>5.63042225977005</c:v>
                </c:pt>
                <c:pt idx="332">
                  <c:v>15.0358788682768</c:v>
                </c:pt>
                <c:pt idx="333">
                  <c:v>5.23258537360862</c:v>
                </c:pt>
                <c:pt idx="334">
                  <c:v>4.71583255660868</c:v>
                </c:pt>
                <c:pt idx="335">
                  <c:v>1.89356241045816</c:v>
                </c:pt>
                <c:pt idx="336">
                  <c:v>2.41845432786955</c:v>
                </c:pt>
                <c:pt idx="337">
                  <c:v>4.18416082604086</c:v>
                </c:pt>
                <c:pt idx="338">
                  <c:v>7.72587046627335</c:v>
                </c:pt>
                <c:pt idx="339">
                  <c:v>1.14055548787525</c:v>
                </c:pt>
                <c:pt idx="340">
                  <c:v>1.27845689015249</c:v>
                </c:pt>
                <c:pt idx="341">
                  <c:v>5.46768487626793</c:v>
                </c:pt>
                <c:pt idx="342">
                  <c:v>1.51789996595632</c:v>
                </c:pt>
                <c:pt idx="343">
                  <c:v>1.9711617329317</c:v>
                </c:pt>
                <c:pt idx="344">
                  <c:v>13.3341586957817</c:v>
                </c:pt>
                <c:pt idx="345">
                  <c:v>7.50134158726026</c:v>
                </c:pt>
                <c:pt idx="346">
                  <c:v>4.13132675580092</c:v>
                </c:pt>
                <c:pt idx="347">
                  <c:v>9.56809837590421</c:v>
                </c:pt>
                <c:pt idx="348">
                  <c:v>6.01841683774785</c:v>
                </c:pt>
                <c:pt idx="349">
                  <c:v>7.10798894551014</c:v>
                </c:pt>
                <c:pt idx="350">
                  <c:v>3.49531440186326</c:v>
                </c:pt>
                <c:pt idx="351">
                  <c:v>5.94936076011002</c:v>
                </c:pt>
                <c:pt idx="352">
                  <c:v>5.49131595713748</c:v>
                </c:pt>
                <c:pt idx="353">
                  <c:v>1.12831041807</c:v>
                </c:pt>
                <c:pt idx="354">
                  <c:v>5.14305205500934</c:v>
                </c:pt>
                <c:pt idx="355">
                  <c:v>9.86417107652646</c:v>
                </c:pt>
                <c:pt idx="356">
                  <c:v>0.292510339625059</c:v>
                </c:pt>
                <c:pt idx="357">
                  <c:v>0.429726271242174</c:v>
                </c:pt>
                <c:pt idx="358">
                  <c:v>1.01415031633046</c:v>
                </c:pt>
                <c:pt idx="359">
                  <c:v>0.21128131590218</c:v>
                </c:pt>
                <c:pt idx="360">
                  <c:v>3.24464995008</c:v>
                </c:pt>
                <c:pt idx="361">
                  <c:v>17.3984960993638</c:v>
                </c:pt>
                <c:pt idx="362">
                  <c:v>1.91985020155965</c:v>
                </c:pt>
                <c:pt idx="363">
                  <c:v>1.08242548465848</c:v>
                </c:pt>
                <c:pt idx="364">
                  <c:v>3.95594056668096</c:v>
                </c:pt>
                <c:pt idx="365">
                  <c:v>1.69469343409788</c:v>
                </c:pt>
                <c:pt idx="366">
                  <c:v>0.791600663580168</c:v>
                </c:pt>
                <c:pt idx="367">
                  <c:v>0.171842136933773</c:v>
                </c:pt>
                <c:pt idx="368">
                  <c:v>46.2632456711224</c:v>
                </c:pt>
                <c:pt idx="369">
                  <c:v>6.01795828806342</c:v>
                </c:pt>
                <c:pt idx="370">
                  <c:v>9.69761990099437</c:v>
                </c:pt>
                <c:pt idx="371">
                  <c:v>10.0457894714397</c:v>
                </c:pt>
                <c:pt idx="372">
                  <c:v>10.4048656486158</c:v>
                </c:pt>
                <c:pt idx="373">
                  <c:v>5.10078845574977</c:v>
                </c:pt>
                <c:pt idx="374">
                  <c:v>8.0414728139492</c:v>
                </c:pt>
                <c:pt idx="375">
                  <c:v>31.6595368407574</c:v>
                </c:pt>
                <c:pt idx="376">
                  <c:v>54.3361286681467</c:v>
                </c:pt>
                <c:pt idx="377">
                  <c:v>16.6749070906024</c:v>
                </c:pt>
                <c:pt idx="378">
                  <c:v>7.7707184977094</c:v>
                </c:pt>
                <c:pt idx="379">
                  <c:v>17.6223674979524</c:v>
                </c:pt>
                <c:pt idx="380">
                  <c:v>7.9959606999193</c:v>
                </c:pt>
                <c:pt idx="381">
                  <c:v>10.7965718615511</c:v>
                </c:pt>
                <c:pt idx="382">
                  <c:v>14.4841768603512</c:v>
                </c:pt>
                <c:pt idx="383">
                  <c:v>6.00947950752767</c:v>
                </c:pt>
                <c:pt idx="384">
                  <c:v>14.2384668947359</c:v>
                </c:pt>
                <c:pt idx="385">
                  <c:v>8.87327177899156</c:v>
                </c:pt>
                <c:pt idx="386">
                  <c:v>4.90735486149392</c:v>
                </c:pt>
                <c:pt idx="387">
                  <c:v>1.25012357303451</c:v>
                </c:pt>
                <c:pt idx="388">
                  <c:v>12.1534327852495</c:v>
                </c:pt>
                <c:pt idx="389">
                  <c:v>0.296193465622907</c:v>
                </c:pt>
                <c:pt idx="390">
                  <c:v>6.2478219766249</c:v>
                </c:pt>
                <c:pt idx="391">
                  <c:v>4.34589219955448</c:v>
                </c:pt>
                <c:pt idx="392">
                  <c:v>15.1517475575349</c:v>
                </c:pt>
                <c:pt idx="393">
                  <c:v>3.83178700633985</c:v>
                </c:pt>
                <c:pt idx="394">
                  <c:v>5.81270075733318</c:v>
                </c:pt>
                <c:pt idx="395">
                  <c:v>11.1526383609372</c:v>
                </c:pt>
                <c:pt idx="396">
                  <c:v>29.5898026714836</c:v>
                </c:pt>
                <c:pt idx="397">
                  <c:v>20.1986319429604</c:v>
                </c:pt>
                <c:pt idx="398">
                  <c:v>14.4489943301072</c:v>
                </c:pt>
                <c:pt idx="399">
                  <c:v>3.4663154588996</c:v>
                </c:pt>
                <c:pt idx="400">
                  <c:v>7.64881541923026</c:v>
                </c:pt>
                <c:pt idx="401">
                  <c:v>16.724848539247</c:v>
                </c:pt>
                <c:pt idx="402">
                  <c:v>26.4707637521054</c:v>
                </c:pt>
                <c:pt idx="403">
                  <c:v>20.9286056507624</c:v>
                </c:pt>
                <c:pt idx="404">
                  <c:v>4.92507847733589</c:v>
                </c:pt>
                <c:pt idx="405">
                  <c:v>10.0473900379456</c:v>
                </c:pt>
                <c:pt idx="406">
                  <c:v>3.45423182570077</c:v>
                </c:pt>
                <c:pt idx="407">
                  <c:v>1.08176033741916</c:v>
                </c:pt>
                <c:pt idx="408">
                  <c:v>0.00845125263608721</c:v>
                </c:pt>
                <c:pt idx="409">
                  <c:v>0.340867189655517</c:v>
                </c:pt>
                <c:pt idx="410">
                  <c:v>0.0309879263323198</c:v>
                </c:pt>
                <c:pt idx="411">
                  <c:v>0</c:v>
                </c:pt>
                <c:pt idx="412">
                  <c:v>0.45355055813668</c:v>
                </c:pt>
                <c:pt idx="413">
                  <c:v>1.8597181423343</c:v>
                </c:pt>
                <c:pt idx="414">
                  <c:v>0.419745547592331</c:v>
                </c:pt>
                <c:pt idx="415">
                  <c:v>0.0112683368481163</c:v>
                </c:pt>
                <c:pt idx="416">
                  <c:v>0.470453063408854</c:v>
                </c:pt>
                <c:pt idx="417">
                  <c:v>0.402843042320157</c:v>
                </c:pt>
                <c:pt idx="418">
                  <c:v>0</c:v>
                </c:pt>
                <c:pt idx="419">
                  <c:v>1.13066947401944</c:v>
                </c:pt>
                <c:pt idx="420">
                  <c:v>0.227004576287479</c:v>
                </c:pt>
                <c:pt idx="421">
                  <c:v>0.185927557993919</c:v>
                </c:pt>
                <c:pt idx="422">
                  <c:v>4.38804931210833</c:v>
                </c:pt>
                <c:pt idx="423">
                  <c:v>10.2870169581793</c:v>
                </c:pt>
                <c:pt idx="424">
                  <c:v>8.75242918639404</c:v>
                </c:pt>
                <c:pt idx="425">
                  <c:v>5.13911232992442</c:v>
                </c:pt>
                <c:pt idx="426">
                  <c:v>13.2482000491807</c:v>
                </c:pt>
                <c:pt idx="427">
                  <c:v>9.87688943864662</c:v>
                </c:pt>
                <c:pt idx="428">
                  <c:v>9.62159541470727</c:v>
                </c:pt>
                <c:pt idx="429">
                  <c:v>6.78117169868155</c:v>
                </c:pt>
                <c:pt idx="430">
                  <c:v>12.1254048840559</c:v>
                </c:pt>
                <c:pt idx="431">
                  <c:v>3.56530283339865</c:v>
                </c:pt>
                <c:pt idx="432">
                  <c:v>8.46896150368166</c:v>
                </c:pt>
                <c:pt idx="433">
                  <c:v>5.79396436485756</c:v>
                </c:pt>
                <c:pt idx="434">
                  <c:v>10.2727626761887</c:v>
                </c:pt>
                <c:pt idx="435">
                  <c:v>8.59841405419688</c:v>
                </c:pt>
                <c:pt idx="436">
                  <c:v>15.1815455552459</c:v>
                </c:pt>
                <c:pt idx="437">
                  <c:v>5.5551936188421</c:v>
                </c:pt>
                <c:pt idx="438">
                  <c:v>4.26659099200067</c:v>
                </c:pt>
                <c:pt idx="439">
                  <c:v>1.36942562252706</c:v>
                </c:pt>
                <c:pt idx="440">
                  <c:v>0.70449006393611</c:v>
                </c:pt>
                <c:pt idx="441">
                  <c:v>1.16908994799206</c:v>
                </c:pt>
                <c:pt idx="442">
                  <c:v>3.96937356641146</c:v>
                </c:pt>
                <c:pt idx="443">
                  <c:v>0.393721488410607</c:v>
                </c:pt>
                <c:pt idx="444">
                  <c:v>0.714363555156654</c:v>
                </c:pt>
                <c:pt idx="445">
                  <c:v>0.0281708421202907</c:v>
                </c:pt>
                <c:pt idx="446">
                  <c:v>0.504209281568759</c:v>
                </c:pt>
                <c:pt idx="447">
                  <c:v>5.13840357731137</c:v>
                </c:pt>
                <c:pt idx="448">
                  <c:v>4.19562175235358</c:v>
                </c:pt>
                <c:pt idx="449">
                  <c:v>2.99082475389073</c:v>
                </c:pt>
                <c:pt idx="450">
                  <c:v>7.63898788285781</c:v>
                </c:pt>
                <c:pt idx="451">
                  <c:v>7.19869000244123</c:v>
                </c:pt>
                <c:pt idx="452">
                  <c:v>17.173937350232</c:v>
                </c:pt>
                <c:pt idx="453">
                  <c:v>39.7532254290302</c:v>
                </c:pt>
                <c:pt idx="454">
                  <c:v>3.46012127100814</c:v>
                </c:pt>
                <c:pt idx="455">
                  <c:v>5.29617034233029</c:v>
                </c:pt>
                <c:pt idx="456">
                  <c:v>0</c:v>
                </c:pt>
                <c:pt idx="457">
                  <c:v>0.250720494870587</c:v>
                </c:pt>
                <c:pt idx="458">
                  <c:v>3.59190493753972</c:v>
                </c:pt>
                <c:pt idx="459">
                  <c:v>1.54410324990602</c:v>
                </c:pt>
                <c:pt idx="460">
                  <c:v>0.937106063805796</c:v>
                </c:pt>
                <c:pt idx="461">
                  <c:v>7.46166142239386</c:v>
                </c:pt>
                <c:pt idx="462">
                  <c:v>4.66869877088944</c:v>
                </c:pt>
                <c:pt idx="463">
                  <c:v>12.6401917142965</c:v>
                </c:pt>
                <c:pt idx="464">
                  <c:v>5.84502844162358</c:v>
                </c:pt>
                <c:pt idx="465">
                  <c:v>10.5328780453602</c:v>
                </c:pt>
                <c:pt idx="466">
                  <c:v>3.33663909606755</c:v>
                </c:pt>
                <c:pt idx="467">
                  <c:v>0.558942612023399</c:v>
                </c:pt>
                <c:pt idx="468">
                  <c:v>3.1045113507164</c:v>
                </c:pt>
                <c:pt idx="469">
                  <c:v>5.008768073636</c:v>
                </c:pt>
                <c:pt idx="470">
                  <c:v>0.337761424848215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0.0253537579082616</c:v>
                </c:pt>
                <c:pt idx="476">
                  <c:v>0</c:v>
                </c:pt>
                <c:pt idx="477">
                  <c:v>0.0197195894842035</c:v>
                </c:pt>
                <c:pt idx="478">
                  <c:v>0</c:v>
                </c:pt>
                <c:pt idx="479">
                  <c:v>0.170865152383373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0.317440630680916</c:v>
                </c:pt>
                <c:pt idx="487">
                  <c:v>0.00724252221</c:v>
                </c:pt>
                <c:pt idx="488">
                  <c:v>0</c:v>
                </c:pt>
                <c:pt idx="489">
                  <c:v>0.03075697287</c:v>
                </c:pt>
                <c:pt idx="490">
                  <c:v>0</c:v>
                </c:pt>
                <c:pt idx="491">
                  <c:v>0.633748080949033</c:v>
                </c:pt>
                <c:pt idx="492">
                  <c:v>0.191561726417977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0.00724252221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1.2311447450553</c:v>
                </c:pt>
                <c:pt idx="503">
                  <c:v>0.52676038264225</c:v>
                </c:pt>
                <c:pt idx="504">
                  <c:v>0.0973892169949302</c:v>
                </c:pt>
                <c:pt idx="505">
                  <c:v>0.951994449876054</c:v>
                </c:pt>
                <c:pt idx="506">
                  <c:v>0.00724252221</c:v>
                </c:pt>
                <c:pt idx="507">
                  <c:v>1.26814207193861</c:v>
                </c:pt>
                <c:pt idx="508">
                  <c:v>9.18506172405241</c:v>
                </c:pt>
                <c:pt idx="509">
                  <c:v>5.37038546455001</c:v>
                </c:pt>
                <c:pt idx="510">
                  <c:v>9.98028220257281</c:v>
                </c:pt>
                <c:pt idx="511">
                  <c:v>0</c:v>
                </c:pt>
                <c:pt idx="512">
                  <c:v>0</c:v>
                </c:pt>
                <c:pt idx="513">
                  <c:v>7.93845503508571</c:v>
                </c:pt>
                <c:pt idx="514">
                  <c:v>6.73208391905417</c:v>
                </c:pt>
                <c:pt idx="515">
                  <c:v>0</c:v>
                </c:pt>
                <c:pt idx="516">
                  <c:v>0.0140854210601453</c:v>
                </c:pt>
                <c:pt idx="517">
                  <c:v>0.299479004619737</c:v>
                </c:pt>
                <c:pt idx="518">
                  <c:v>0</c:v>
                </c:pt>
                <c:pt idx="519">
                  <c:v>5.10137980090539</c:v>
                </c:pt>
                <c:pt idx="520">
                  <c:v>12.7181840851259</c:v>
                </c:pt>
                <c:pt idx="521">
                  <c:v>8.8633019168478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0.02172756663</c:v>
                </c:pt>
                <c:pt idx="527">
                  <c:v>0</c:v>
                </c:pt>
                <c:pt idx="528">
                  <c:v>0.256297728575059</c:v>
                </c:pt>
                <c:pt idx="529">
                  <c:v>7.81098652819984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0.0563416842405814</c:v>
                </c:pt>
                <c:pt idx="534">
                  <c:v>0</c:v>
                </c:pt>
                <c:pt idx="535">
                  <c:v>0</c:v>
                </c:pt>
                <c:pt idx="536">
                  <c:v>0.113910101588915</c:v>
                </c:pt>
                <c:pt idx="537">
                  <c:v>0</c:v>
                </c:pt>
                <c:pt idx="538">
                  <c:v>0</c:v>
                </c:pt>
                <c:pt idx="539">
                  <c:v>0.170865152383373</c:v>
                </c:pt>
                <c:pt idx="540">
                  <c:v>0.270800266328552</c:v>
                </c:pt>
                <c:pt idx="541">
                  <c:v>0.0213279432701453</c:v>
                </c:pt>
                <c:pt idx="542">
                  <c:v>0</c:v>
                </c:pt>
                <c:pt idx="543">
                  <c:v>0.00724252221</c:v>
                </c:pt>
                <c:pt idx="544">
                  <c:v>17.0801852904447</c:v>
                </c:pt>
                <c:pt idx="545">
                  <c:v>0</c:v>
                </c:pt>
                <c:pt idx="546">
                  <c:v>0.02172756663</c:v>
                </c:pt>
                <c:pt idx="547">
                  <c:v>0.333200539425</c:v>
                </c:pt>
                <c:pt idx="548">
                  <c:v>28.7932428667733</c:v>
                </c:pt>
                <c:pt idx="549">
                  <c:v>0.587313243358363</c:v>
                </c:pt>
                <c:pt idx="550">
                  <c:v>0.0833037959347849</c:v>
                </c:pt>
                <c:pt idx="551">
                  <c:v>0.00724252221</c:v>
                </c:pt>
                <c:pt idx="552">
                  <c:v>0</c:v>
                </c:pt>
                <c:pt idx="553">
                  <c:v>0.01448504442</c:v>
                </c:pt>
                <c:pt idx="554">
                  <c:v>0.00724252221</c:v>
                </c:pt>
                <c:pt idx="555">
                  <c:v>1.20883288356282</c:v>
                </c:pt>
                <c:pt idx="556">
                  <c:v>12.8457540092741</c:v>
                </c:pt>
                <c:pt idx="557">
                  <c:v>0.0281708421202907</c:v>
                </c:pt>
                <c:pt idx="558">
                  <c:v>0.02172756663</c:v>
                </c:pt>
                <c:pt idx="559">
                  <c:v>0</c:v>
                </c:pt>
                <c:pt idx="560">
                  <c:v>0</c:v>
                </c:pt>
                <c:pt idx="561">
                  <c:v>0.0253537579082616</c:v>
                </c:pt>
                <c:pt idx="562">
                  <c:v>0.0563416842405814</c:v>
                </c:pt>
                <c:pt idx="563">
                  <c:v>0</c:v>
                </c:pt>
                <c:pt idx="564">
                  <c:v>0.02172756663</c:v>
                </c:pt>
                <c:pt idx="565">
                  <c:v>7.327581287691</c:v>
                </c:pt>
                <c:pt idx="566">
                  <c:v>3.0793870318085</c:v>
                </c:pt>
                <c:pt idx="567">
                  <c:v>0</c:v>
                </c:pt>
                <c:pt idx="568">
                  <c:v>0</c:v>
                </c:pt>
                <c:pt idx="569">
                  <c:v>0.911280812711321</c:v>
                </c:pt>
                <c:pt idx="570">
                  <c:v>0.221562807853373</c:v>
                </c:pt>
                <c:pt idx="571">
                  <c:v>12.7329685573401</c:v>
                </c:pt>
                <c:pt idx="572">
                  <c:v>1.76944736578209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0.206585199990602</c:v>
                </c:pt>
                <c:pt idx="577">
                  <c:v>0</c:v>
                </c:pt>
                <c:pt idx="578">
                  <c:v>0.02172756663</c:v>
                </c:pt>
                <c:pt idx="579">
                  <c:v>0</c:v>
                </c:pt>
                <c:pt idx="580">
                  <c:v>0</c:v>
                </c:pt>
                <c:pt idx="581">
                  <c:v>0.01448504442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0.00724252221</c:v>
                </c:pt>
                <c:pt idx="591">
                  <c:v>0.0366220947563779</c:v>
                </c:pt>
                <c:pt idx="592">
                  <c:v>2.75411965785333</c:v>
                </c:pt>
                <c:pt idx="593">
                  <c:v>0.00724252221</c:v>
                </c:pt>
                <c:pt idx="594">
                  <c:v>4.65118140906772</c:v>
                </c:pt>
                <c:pt idx="595">
                  <c:v>5.52612108798259</c:v>
                </c:pt>
                <c:pt idx="596">
                  <c:v>0.928201451563149</c:v>
                </c:pt>
                <c:pt idx="597">
                  <c:v>0.324390538333687</c:v>
                </c:pt>
                <c:pt idx="598">
                  <c:v>0.270508915779737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0.00724252221</c:v>
                </c:pt>
                <c:pt idx="609">
                  <c:v>1.16845168314465</c:v>
                </c:pt>
                <c:pt idx="610">
                  <c:v>0</c:v>
                </c:pt>
                <c:pt idx="611">
                  <c:v>0</c:v>
                </c:pt>
                <c:pt idx="612">
                  <c:v>8.61040197809902</c:v>
                </c:pt>
                <c:pt idx="613">
                  <c:v>20.6477708208372</c:v>
                </c:pt>
                <c:pt idx="614">
                  <c:v>2.18574522575625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0.00724252221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0.267623000142762</c:v>
                </c:pt>
                <c:pt idx="623">
                  <c:v>0</c:v>
                </c:pt>
                <c:pt idx="624">
                  <c:v>0.143671294813482</c:v>
                </c:pt>
                <c:pt idx="625">
                  <c:v>0.71918065714072</c:v>
                </c:pt>
                <c:pt idx="626">
                  <c:v>2.20796332926214</c:v>
                </c:pt>
                <c:pt idx="627">
                  <c:v>0.0197195894842035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0.634111698945558</c:v>
                </c:pt>
                <c:pt idx="632">
                  <c:v>2.86385056495164</c:v>
                </c:pt>
                <c:pt idx="633">
                  <c:v>4.6025619973689</c:v>
                </c:pt>
                <c:pt idx="634">
                  <c:v>0</c:v>
                </c:pt>
                <c:pt idx="635">
                  <c:v>5.53583678717447</c:v>
                </c:pt>
                <c:pt idx="636">
                  <c:v>5.20482494631873</c:v>
                </c:pt>
                <c:pt idx="637">
                  <c:v>7.98714097596206</c:v>
                </c:pt>
                <c:pt idx="638">
                  <c:v>1.97842860889535</c:v>
                </c:pt>
                <c:pt idx="639">
                  <c:v>1.86870686499018</c:v>
                </c:pt>
                <c:pt idx="640">
                  <c:v>0.1025232429</c:v>
                </c:pt>
                <c:pt idx="641">
                  <c:v>12.6546064112192</c:v>
                </c:pt>
                <c:pt idx="642">
                  <c:v>12.2562152395287</c:v>
                </c:pt>
                <c:pt idx="643">
                  <c:v>5.83264997266378</c:v>
                </c:pt>
                <c:pt idx="644">
                  <c:v>0.25880812951015</c:v>
                </c:pt>
                <c:pt idx="645">
                  <c:v>0.042256263180436</c:v>
                </c:pt>
                <c:pt idx="646">
                  <c:v>0.8112063836252</c:v>
                </c:pt>
                <c:pt idx="647">
                  <c:v>1.26253581773234</c:v>
                </c:pt>
                <c:pt idx="648">
                  <c:v>0.00563416842405814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0.522023694336606</c:v>
                </c:pt>
                <c:pt idx="654">
                  <c:v>2.72679895456324</c:v>
                </c:pt>
                <c:pt idx="655">
                  <c:v>23.8542608735436</c:v>
                </c:pt>
                <c:pt idx="656">
                  <c:v>2.61043785920282</c:v>
                </c:pt>
                <c:pt idx="657">
                  <c:v>7.41699558073445</c:v>
                </c:pt>
                <c:pt idx="658">
                  <c:v>8.63926747887657</c:v>
                </c:pt>
                <c:pt idx="659">
                  <c:v>0.575249375846976</c:v>
                </c:pt>
                <c:pt idx="660">
                  <c:v>4.37252080905428</c:v>
                </c:pt>
                <c:pt idx="661">
                  <c:v>0.607182855906959</c:v>
                </c:pt>
                <c:pt idx="662">
                  <c:v>0.00724252221</c:v>
                </c:pt>
                <c:pt idx="663">
                  <c:v>0</c:v>
                </c:pt>
                <c:pt idx="664">
                  <c:v>0.042256263180436</c:v>
                </c:pt>
                <c:pt idx="665">
                  <c:v>3.6083906744005</c:v>
                </c:pt>
                <c:pt idx="666">
                  <c:v>0</c:v>
                </c:pt>
                <c:pt idx="667">
                  <c:v>0.0450733473924651</c:v>
                </c:pt>
                <c:pt idx="668">
                  <c:v>0.0140854210601453</c:v>
                </c:pt>
                <c:pt idx="669">
                  <c:v>0.100206301206959</c:v>
                </c:pt>
                <c:pt idx="670">
                  <c:v>1.37679517571069</c:v>
                </c:pt>
                <c:pt idx="671">
                  <c:v>0.224957253255948</c:v>
                </c:pt>
                <c:pt idx="672">
                  <c:v>0</c:v>
                </c:pt>
                <c:pt idx="673">
                  <c:v>0</c:v>
                </c:pt>
                <c:pt idx="674">
                  <c:v>0.774698158307994</c:v>
                </c:pt>
                <c:pt idx="675">
                  <c:v>3.19741471712768</c:v>
                </c:pt>
                <c:pt idx="676">
                  <c:v>27.526902189004</c:v>
                </c:pt>
                <c:pt idx="677">
                  <c:v>10.9050606979025</c:v>
                </c:pt>
                <c:pt idx="678">
                  <c:v>0.0309879263323198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0.43662799298727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4.1083517947258</c:v>
                </c:pt>
                <c:pt idx="687">
                  <c:v>9.23873536469823</c:v>
                </c:pt>
                <c:pt idx="688">
                  <c:v>4.41040476443767</c:v>
                </c:pt>
                <c:pt idx="689">
                  <c:v>2.74013898970482</c:v>
                </c:pt>
                <c:pt idx="690">
                  <c:v>0.351021858092982</c:v>
                </c:pt>
                <c:pt idx="691">
                  <c:v>3.81736270676118</c:v>
                </c:pt>
                <c:pt idx="692">
                  <c:v>16.6725922745409</c:v>
                </c:pt>
                <c:pt idx="693">
                  <c:v>22.7784100355245</c:v>
                </c:pt>
                <c:pt idx="694">
                  <c:v>14.1972647740509</c:v>
                </c:pt>
                <c:pt idx="695">
                  <c:v>17.222149501499</c:v>
                </c:pt>
                <c:pt idx="696">
                  <c:v>9.65868423405287</c:v>
                </c:pt>
                <c:pt idx="697">
                  <c:v>13.6885836040581</c:v>
                </c:pt>
                <c:pt idx="698">
                  <c:v>1.42189513704749</c:v>
                </c:pt>
                <c:pt idx="699">
                  <c:v>11.319766285665</c:v>
                </c:pt>
                <c:pt idx="700">
                  <c:v>46.7391104915454</c:v>
                </c:pt>
                <c:pt idx="701">
                  <c:v>24.7207257503939</c:v>
                </c:pt>
                <c:pt idx="702">
                  <c:v>14.517745110353</c:v>
                </c:pt>
                <c:pt idx="703">
                  <c:v>0.328590882795441</c:v>
                </c:pt>
                <c:pt idx="704">
                  <c:v>0.537642531781442</c:v>
                </c:pt>
                <c:pt idx="705">
                  <c:v>15.2109700033941</c:v>
                </c:pt>
                <c:pt idx="706">
                  <c:v>0.0338050105443488</c:v>
                </c:pt>
                <c:pt idx="707">
                  <c:v>5.60721327928376</c:v>
                </c:pt>
                <c:pt idx="708">
                  <c:v>1.76815190060385</c:v>
                </c:pt>
                <c:pt idx="709">
                  <c:v>0.307062179111168</c:v>
                </c:pt>
                <c:pt idx="710">
                  <c:v>22.8274076420907</c:v>
                </c:pt>
                <c:pt idx="711">
                  <c:v>20.324032984535</c:v>
                </c:pt>
                <c:pt idx="712">
                  <c:v>12.0033244445037</c:v>
                </c:pt>
                <c:pt idx="713">
                  <c:v>66.7477043049879</c:v>
                </c:pt>
                <c:pt idx="714">
                  <c:v>8.90717964910942</c:v>
                </c:pt>
                <c:pt idx="715">
                  <c:v>6.01378971698148</c:v>
                </c:pt>
                <c:pt idx="716">
                  <c:v>4.80600148130074</c:v>
                </c:pt>
                <c:pt idx="717">
                  <c:v>5.3072971939134</c:v>
                </c:pt>
                <c:pt idx="718">
                  <c:v>2.44567926624439</c:v>
                </c:pt>
                <c:pt idx="719">
                  <c:v>4.03573576672823</c:v>
                </c:pt>
                <c:pt idx="720">
                  <c:v>2.3556662348131</c:v>
                </c:pt>
                <c:pt idx="721">
                  <c:v>9.39270740366855</c:v>
                </c:pt>
                <c:pt idx="722">
                  <c:v>15.0285973425117</c:v>
                </c:pt>
                <c:pt idx="723">
                  <c:v>1.61615440139742</c:v>
                </c:pt>
                <c:pt idx="724">
                  <c:v>17.0829495460361</c:v>
                </c:pt>
                <c:pt idx="725">
                  <c:v>3.6780036575947</c:v>
                </c:pt>
                <c:pt idx="726">
                  <c:v>2.01917915693697</c:v>
                </c:pt>
                <c:pt idx="727">
                  <c:v>1.03568067603</c:v>
                </c:pt>
                <c:pt idx="728">
                  <c:v>0.86514895278</c:v>
                </c:pt>
                <c:pt idx="729">
                  <c:v>1.61373023065742</c:v>
                </c:pt>
                <c:pt idx="730">
                  <c:v>0.441687426784058</c:v>
                </c:pt>
              </c:numCache>
            </c:numRef>
          </c:yVal>
          <c:smooth val="0"/>
        </c:ser>
        <c:axId val="59977078"/>
        <c:axId val="49450231"/>
      </c:scatterChart>
      <c:valAx>
        <c:axId val="59977078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450231"/>
        <c:crosses val="autoZero"/>
        <c:crossBetween val="midCat"/>
        <c:majorUnit val="30.5"/>
      </c:valAx>
      <c:valAx>
        <c:axId val="49450231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9977078"/>
        <c:crosses val="autoZero"/>
        <c:crossBetween val="midCat"/>
        <c:majorUnit val="50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975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975" spc="-1" strike="noStrike">
                <a:solidFill>
                  <a:srgbClr val="000000"/>
                </a:solidFill>
                <a:latin typeface="Arial"/>
                <a:ea typeface="Arial"/>
              </a:rPr>
              <a:t>Qcalc x Qobs</a:t>
            </a:r>
          </a:p>
        </c:rich>
      </c:tx>
      <c:layout>
        <c:manualLayout>
          <c:xMode val="edge"/>
          <c:yMode val="edge"/>
          <c:x val="0.0492987675308117"/>
          <c:y val="0.022192333557498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037965717524"/>
          <c:y val="0.163080026899798"/>
          <c:w val="0.783822071114889"/>
          <c:h val="0.69872225958305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ffff"/>
            </a:solidFill>
            <a:ln w="28440">
              <a:noFill/>
            </a:ln>
          </c:spPr>
          <c:marker>
            <c:symbol val="circle"/>
            <c:size val="4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3240">
                <a:solidFill>
                  <a:srgbClr val="ff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'Smap - Diário'!$V$18:$V$748</c:f>
              <c:numCache>
                <c:formatCode>General</c:formatCode>
                <c:ptCount val="731"/>
                <c:pt idx="0">
                  <c:v>35</c:v>
                </c:pt>
                <c:pt idx="1">
                  <c:v>35.9101631468804</c:v>
                </c:pt>
                <c:pt idx="2">
                  <c:v>45.996539249963</c:v>
                </c:pt>
                <c:pt idx="3">
                  <c:v>41.981371455262</c:v>
                </c:pt>
                <c:pt idx="4">
                  <c:v>36.9580050614945</c:v>
                </c:pt>
                <c:pt idx="5">
                  <c:v>34.2508327274893</c:v>
                </c:pt>
                <c:pt idx="6">
                  <c:v>33.8210414456539</c:v>
                </c:pt>
                <c:pt idx="7">
                  <c:v>38.7564663995135</c:v>
                </c:pt>
                <c:pt idx="8">
                  <c:v>39.4533083229953</c:v>
                </c:pt>
                <c:pt idx="9">
                  <c:v>77.4358525970643</c:v>
                </c:pt>
                <c:pt idx="10">
                  <c:v>53.7131855194508</c:v>
                </c:pt>
                <c:pt idx="11">
                  <c:v>43.4964677902554</c:v>
                </c:pt>
                <c:pt idx="12">
                  <c:v>36.4277881565358</c:v>
                </c:pt>
                <c:pt idx="13">
                  <c:v>32.7362795333681</c:v>
                </c:pt>
                <c:pt idx="14">
                  <c:v>30.7100727813151</c:v>
                </c:pt>
                <c:pt idx="15">
                  <c:v>29.4915243021794</c:v>
                </c:pt>
                <c:pt idx="16">
                  <c:v>28.6691948681883</c:v>
                </c:pt>
                <c:pt idx="17">
                  <c:v>28.5256667854708</c:v>
                </c:pt>
                <c:pt idx="18">
                  <c:v>27.7934487904336</c:v>
                </c:pt>
                <c:pt idx="19">
                  <c:v>27.2177147895255</c:v>
                </c:pt>
                <c:pt idx="20">
                  <c:v>28.5527777561419</c:v>
                </c:pt>
                <c:pt idx="21">
                  <c:v>27.2081701261727</c:v>
                </c:pt>
                <c:pt idx="22">
                  <c:v>26.3233341208096</c:v>
                </c:pt>
                <c:pt idx="23">
                  <c:v>25.6612108144836</c:v>
                </c:pt>
                <c:pt idx="24">
                  <c:v>25.0990197761824</c:v>
                </c:pt>
                <c:pt idx="25">
                  <c:v>24.5792972570121</c:v>
                </c:pt>
                <c:pt idx="26">
                  <c:v>24.0742924048956</c:v>
                </c:pt>
                <c:pt idx="27">
                  <c:v>23.8454069817929</c:v>
                </c:pt>
                <c:pt idx="28">
                  <c:v>34.3178786686966</c:v>
                </c:pt>
                <c:pt idx="29">
                  <c:v>45.8346507055775</c:v>
                </c:pt>
                <c:pt idx="30">
                  <c:v>44.763484973748</c:v>
                </c:pt>
                <c:pt idx="31">
                  <c:v>36.8469684794471</c:v>
                </c:pt>
                <c:pt idx="32">
                  <c:v>30.2328801561058</c:v>
                </c:pt>
                <c:pt idx="33">
                  <c:v>26.2818769921812</c:v>
                </c:pt>
                <c:pt idx="34">
                  <c:v>24.1911153447352</c:v>
                </c:pt>
                <c:pt idx="35">
                  <c:v>23.0071219796166</c:v>
                </c:pt>
                <c:pt idx="36">
                  <c:v>22.2598411539989</c:v>
                </c:pt>
                <c:pt idx="37">
                  <c:v>21.7214769998913</c:v>
                </c:pt>
                <c:pt idx="38">
                  <c:v>21.2755969480768</c:v>
                </c:pt>
                <c:pt idx="39">
                  <c:v>20.869661107638</c:v>
                </c:pt>
                <c:pt idx="40">
                  <c:v>20.4798733483375</c:v>
                </c:pt>
                <c:pt idx="41">
                  <c:v>20.0936614706564</c:v>
                </c:pt>
                <c:pt idx="42">
                  <c:v>24.6689508709304</c:v>
                </c:pt>
                <c:pt idx="43">
                  <c:v>24.1114153593213</c:v>
                </c:pt>
                <c:pt idx="44">
                  <c:v>23.0308698641924</c:v>
                </c:pt>
                <c:pt idx="45">
                  <c:v>20.9088109470325</c:v>
                </c:pt>
                <c:pt idx="46">
                  <c:v>19.7265543159735</c:v>
                </c:pt>
                <c:pt idx="47">
                  <c:v>18.9944607010051</c:v>
                </c:pt>
                <c:pt idx="48">
                  <c:v>18.4830476746235</c:v>
                </c:pt>
                <c:pt idx="49">
                  <c:v>18.0832934750223</c:v>
                </c:pt>
                <c:pt idx="50">
                  <c:v>17.7282473771085</c:v>
                </c:pt>
                <c:pt idx="51">
                  <c:v>17.3921732231443</c:v>
                </c:pt>
                <c:pt idx="52">
                  <c:v>17.0604116054672</c:v>
                </c:pt>
                <c:pt idx="53">
                  <c:v>16.7281920139286</c:v>
                </c:pt>
                <c:pt idx="54">
                  <c:v>16.3934817085789</c:v>
                </c:pt>
                <c:pt idx="55">
                  <c:v>16.9521253340328</c:v>
                </c:pt>
                <c:pt idx="56">
                  <c:v>16.2103085489144</c:v>
                </c:pt>
                <c:pt idx="57">
                  <c:v>15.6870798350572</c:v>
                </c:pt>
                <c:pt idx="58">
                  <c:v>15.2685275470034</c:v>
                </c:pt>
                <c:pt idx="59">
                  <c:v>14.9014785118731</c:v>
                </c:pt>
                <c:pt idx="60">
                  <c:v>14.5601651923741</c:v>
                </c:pt>
                <c:pt idx="61">
                  <c:v>14.2306980439019</c:v>
                </c:pt>
                <c:pt idx="62">
                  <c:v>13.9064191119919</c:v>
                </c:pt>
                <c:pt idx="63">
                  <c:v>13.5854590726873</c:v>
                </c:pt>
                <c:pt idx="64">
                  <c:v>13.2734982647219</c:v>
                </c:pt>
                <c:pt idx="65">
                  <c:v>12.9694968984126</c:v>
                </c:pt>
                <c:pt idx="66">
                  <c:v>12.6728560563834</c:v>
                </c:pt>
                <c:pt idx="67">
                  <c:v>12.3831990622886</c:v>
                </c:pt>
                <c:pt idx="68">
                  <c:v>12.1002621239515</c:v>
                </c:pt>
                <c:pt idx="69">
                  <c:v>11.8238396146519</c:v>
                </c:pt>
                <c:pt idx="70">
                  <c:v>11.5537566744075</c:v>
                </c:pt>
                <c:pt idx="71">
                  <c:v>11.2898554721523</c:v>
                </c:pt>
                <c:pt idx="72">
                  <c:v>11.879941393723</c:v>
                </c:pt>
                <c:pt idx="73">
                  <c:v>11.300544158562</c:v>
                </c:pt>
                <c:pt idx="74">
                  <c:v>12.2715853130794</c:v>
                </c:pt>
                <c:pt idx="75">
                  <c:v>13.4064549187258</c:v>
                </c:pt>
                <c:pt idx="76">
                  <c:v>21.9866654109195</c:v>
                </c:pt>
                <c:pt idx="77">
                  <c:v>16.0631346670981</c:v>
                </c:pt>
                <c:pt idx="78">
                  <c:v>13.063469064017</c:v>
                </c:pt>
                <c:pt idx="79">
                  <c:v>11.5157841276584</c:v>
                </c:pt>
                <c:pt idx="80">
                  <c:v>10.6875460119357</c:v>
                </c:pt>
                <c:pt idx="81">
                  <c:v>10.2211013582803</c:v>
                </c:pt>
                <c:pt idx="82">
                  <c:v>9.92306786117863</c:v>
                </c:pt>
                <c:pt idx="83">
                  <c:v>9.78334465920751</c:v>
                </c:pt>
                <c:pt idx="84">
                  <c:v>10.0036440819501</c:v>
                </c:pt>
                <c:pt idx="85">
                  <c:v>9.65687998924546</c:v>
                </c:pt>
                <c:pt idx="86">
                  <c:v>9.4270390577787</c:v>
                </c:pt>
                <c:pt idx="87">
                  <c:v>9.25313183704636</c:v>
                </c:pt>
                <c:pt idx="88">
                  <c:v>9.09783479111279</c:v>
                </c:pt>
                <c:pt idx="89">
                  <c:v>20.1240619878853</c:v>
                </c:pt>
                <c:pt idx="90">
                  <c:v>14.5245409687111</c:v>
                </c:pt>
                <c:pt idx="91">
                  <c:v>11.6996365300276</c:v>
                </c:pt>
                <c:pt idx="92">
                  <c:v>10.2544585299592</c:v>
                </c:pt>
                <c:pt idx="93">
                  <c:v>9.50134602532324</c:v>
                </c:pt>
                <c:pt idx="94">
                  <c:v>9.08410795353781</c:v>
                </c:pt>
                <c:pt idx="95">
                  <c:v>8.82683008210218</c:v>
                </c:pt>
                <c:pt idx="96">
                  <c:v>8.64230161558407</c:v>
                </c:pt>
                <c:pt idx="97">
                  <c:v>8.48863358360166</c:v>
                </c:pt>
                <c:pt idx="98">
                  <c:v>8.57708559099645</c:v>
                </c:pt>
                <c:pt idx="99">
                  <c:v>8.35295089302964</c:v>
                </c:pt>
                <c:pt idx="100">
                  <c:v>8.18336570767483</c:v>
                </c:pt>
                <c:pt idx="101">
                  <c:v>9.30504405584676</c:v>
                </c:pt>
                <c:pt idx="102">
                  <c:v>8.59723311221993</c:v>
                </c:pt>
                <c:pt idx="103">
                  <c:v>8.19955741818229</c:v>
                </c:pt>
                <c:pt idx="104">
                  <c:v>7.95046198732319</c:v>
                </c:pt>
                <c:pt idx="105">
                  <c:v>7.77181526502502</c:v>
                </c:pt>
                <c:pt idx="106">
                  <c:v>7.62449566531616</c:v>
                </c:pt>
                <c:pt idx="107">
                  <c:v>7.74075928083252</c:v>
                </c:pt>
                <c:pt idx="108">
                  <c:v>7.50898447422896</c:v>
                </c:pt>
                <c:pt idx="109">
                  <c:v>7.3471729061536</c:v>
                </c:pt>
                <c:pt idx="110">
                  <c:v>7.21204531698116</c:v>
                </c:pt>
                <c:pt idx="111">
                  <c:v>7.08783368136184</c:v>
                </c:pt>
                <c:pt idx="112">
                  <c:v>7.01924880202221</c:v>
                </c:pt>
                <c:pt idx="113">
                  <c:v>7.15669616330535</c:v>
                </c:pt>
                <c:pt idx="114">
                  <c:v>6.93280499513337</c:v>
                </c:pt>
                <c:pt idx="115">
                  <c:v>6.78421894113306</c:v>
                </c:pt>
                <c:pt idx="116">
                  <c:v>6.67320792992146</c:v>
                </c:pt>
                <c:pt idx="117">
                  <c:v>6.57251354856582</c:v>
                </c:pt>
                <c:pt idx="118">
                  <c:v>6.47266090880958</c:v>
                </c:pt>
                <c:pt idx="119">
                  <c:v>6.37351826873296</c:v>
                </c:pt>
                <c:pt idx="120">
                  <c:v>6.27450560276102</c:v>
                </c:pt>
                <c:pt idx="121">
                  <c:v>7.54635060304517</c:v>
                </c:pt>
                <c:pt idx="122">
                  <c:v>10.9380112777131</c:v>
                </c:pt>
                <c:pt idx="123">
                  <c:v>8.56523114411191</c:v>
                </c:pt>
                <c:pt idx="124">
                  <c:v>7.38252851548959</c:v>
                </c:pt>
                <c:pt idx="125">
                  <c:v>6.78360708447509</c:v>
                </c:pt>
                <c:pt idx="126">
                  <c:v>6.47014478913454</c:v>
                </c:pt>
                <c:pt idx="127">
                  <c:v>6.29338009418417</c:v>
                </c:pt>
                <c:pt idx="128">
                  <c:v>6.18053397865361</c:v>
                </c:pt>
                <c:pt idx="129">
                  <c:v>6.0951519960754</c:v>
                </c:pt>
                <c:pt idx="130">
                  <c:v>6.02190781105697</c:v>
                </c:pt>
                <c:pt idx="131">
                  <c:v>5.95693117408108</c:v>
                </c:pt>
                <c:pt idx="132">
                  <c:v>6.0525866931457</c:v>
                </c:pt>
                <c:pt idx="133">
                  <c:v>5.91929142836773</c:v>
                </c:pt>
                <c:pt idx="134">
                  <c:v>5.89091998191218</c:v>
                </c:pt>
                <c:pt idx="135">
                  <c:v>6.15178955660525</c:v>
                </c:pt>
                <c:pt idx="136">
                  <c:v>13.5755994470792</c:v>
                </c:pt>
                <c:pt idx="137">
                  <c:v>10.2707318379601</c:v>
                </c:pt>
                <c:pt idx="138">
                  <c:v>8.14133244107398</c:v>
                </c:pt>
                <c:pt idx="139">
                  <c:v>7.10162465088807</c:v>
                </c:pt>
                <c:pt idx="140">
                  <c:v>6.59447836208646</c:v>
                </c:pt>
                <c:pt idx="141">
                  <c:v>6.34594147943815</c:v>
                </c:pt>
                <c:pt idx="142">
                  <c:v>6.22461859978894</c:v>
                </c:pt>
                <c:pt idx="143">
                  <c:v>6.15510315348915</c:v>
                </c:pt>
                <c:pt idx="144">
                  <c:v>6.10414964989289</c:v>
                </c:pt>
                <c:pt idx="145">
                  <c:v>6.05654574232715</c:v>
                </c:pt>
                <c:pt idx="146">
                  <c:v>6.0058966082883</c:v>
                </c:pt>
                <c:pt idx="147">
                  <c:v>5.94924155692698</c:v>
                </c:pt>
                <c:pt idx="148">
                  <c:v>5.8871569182147</c:v>
                </c:pt>
                <c:pt idx="149">
                  <c:v>5.82035916824522</c:v>
                </c:pt>
                <c:pt idx="150">
                  <c:v>5.74775305962801</c:v>
                </c:pt>
                <c:pt idx="151">
                  <c:v>5.67006954604843</c:v>
                </c:pt>
                <c:pt idx="152">
                  <c:v>5.58741717710758</c:v>
                </c:pt>
                <c:pt idx="153">
                  <c:v>5.50158598895929</c:v>
                </c:pt>
                <c:pt idx="154">
                  <c:v>5.41244795087027</c:v>
                </c:pt>
                <c:pt idx="155">
                  <c:v>5.3201792604629</c:v>
                </c:pt>
                <c:pt idx="156">
                  <c:v>5.22226597262383</c:v>
                </c:pt>
                <c:pt idx="157">
                  <c:v>5.12016189888315</c:v>
                </c:pt>
                <c:pt idx="158">
                  <c:v>5.01401008832186</c:v>
                </c:pt>
                <c:pt idx="159">
                  <c:v>4.91659679418471</c:v>
                </c:pt>
                <c:pt idx="160">
                  <c:v>4.83399149903756</c:v>
                </c:pt>
                <c:pt idx="161">
                  <c:v>4.74684799467787</c:v>
                </c:pt>
                <c:pt idx="162">
                  <c:v>5.57067713191917</c:v>
                </c:pt>
                <c:pt idx="163">
                  <c:v>5.06970241119071</c:v>
                </c:pt>
                <c:pt idx="164">
                  <c:v>4.82883933423459</c:v>
                </c:pt>
                <c:pt idx="165">
                  <c:v>4.65566931935889</c:v>
                </c:pt>
                <c:pt idx="166">
                  <c:v>4.54313067348908</c:v>
                </c:pt>
                <c:pt idx="167">
                  <c:v>4.45865153541416</c:v>
                </c:pt>
                <c:pt idx="168">
                  <c:v>4.38658003472867</c:v>
                </c:pt>
                <c:pt idx="169">
                  <c:v>4.3176352283839</c:v>
                </c:pt>
                <c:pt idx="170">
                  <c:v>4.24968373877409</c:v>
                </c:pt>
                <c:pt idx="171">
                  <c:v>4.17897255531653</c:v>
                </c:pt>
                <c:pt idx="172">
                  <c:v>4.10554161506524</c:v>
                </c:pt>
                <c:pt idx="173">
                  <c:v>4.03982678683553</c:v>
                </c:pt>
                <c:pt idx="174">
                  <c:v>6.16175312138092</c:v>
                </c:pt>
                <c:pt idx="175">
                  <c:v>5.06652905673906</c:v>
                </c:pt>
                <c:pt idx="176">
                  <c:v>4.50800499270646</c:v>
                </c:pt>
                <c:pt idx="177">
                  <c:v>4.22427482624183</c:v>
                </c:pt>
                <c:pt idx="178">
                  <c:v>4.06838732007142</c:v>
                </c:pt>
                <c:pt idx="179">
                  <c:v>3.97486162139953</c:v>
                </c:pt>
                <c:pt idx="180">
                  <c:v>3.90823154673986</c:v>
                </c:pt>
                <c:pt idx="181">
                  <c:v>3.85098778241074</c:v>
                </c:pt>
                <c:pt idx="182">
                  <c:v>3.79708280665529</c:v>
                </c:pt>
                <c:pt idx="183">
                  <c:v>3.74293664229456</c:v>
                </c:pt>
                <c:pt idx="184">
                  <c:v>3.68743144669327</c:v>
                </c:pt>
                <c:pt idx="185">
                  <c:v>3.62868138196612</c:v>
                </c:pt>
                <c:pt idx="186">
                  <c:v>3.56695307022776</c:v>
                </c:pt>
                <c:pt idx="187">
                  <c:v>3.50104846666736</c:v>
                </c:pt>
                <c:pt idx="188">
                  <c:v>3.43077662705233</c:v>
                </c:pt>
                <c:pt idx="189">
                  <c:v>3.3568454046587</c:v>
                </c:pt>
                <c:pt idx="190">
                  <c:v>3.28109316425278</c:v>
                </c:pt>
                <c:pt idx="191">
                  <c:v>3.20613696239691</c:v>
                </c:pt>
                <c:pt idx="192">
                  <c:v>3.13290072776455</c:v>
                </c:pt>
                <c:pt idx="193">
                  <c:v>3.0613411936465</c:v>
                </c:pt>
                <c:pt idx="194">
                  <c:v>2.9914180728483</c:v>
                </c:pt>
                <c:pt idx="195">
                  <c:v>3.01059513045196</c:v>
                </c:pt>
                <c:pt idx="196">
                  <c:v>2.90363311864088</c:v>
                </c:pt>
                <c:pt idx="197">
                  <c:v>2.81785604246596</c:v>
                </c:pt>
                <c:pt idx="198">
                  <c:v>2.74305786788356</c:v>
                </c:pt>
                <c:pt idx="199">
                  <c:v>2.67518721278205</c:v>
                </c:pt>
                <c:pt idx="200">
                  <c:v>2.62410826551977</c:v>
                </c:pt>
                <c:pt idx="201">
                  <c:v>2.56258721609347</c:v>
                </c:pt>
                <c:pt idx="202">
                  <c:v>2.50671575809924</c:v>
                </c:pt>
                <c:pt idx="203">
                  <c:v>2.4512273485714</c:v>
                </c:pt>
                <c:pt idx="204">
                  <c:v>2.39548789322005</c:v>
                </c:pt>
                <c:pt idx="205">
                  <c:v>2.34031660817199</c:v>
                </c:pt>
                <c:pt idx="206">
                  <c:v>2.28663456999172</c:v>
                </c:pt>
                <c:pt idx="207">
                  <c:v>2.23429319774588</c:v>
                </c:pt>
                <c:pt idx="208">
                  <c:v>2.18320458733827</c:v>
                </c:pt>
                <c:pt idx="209">
                  <c:v>2.133311484027</c:v>
                </c:pt>
                <c:pt idx="210">
                  <c:v>2.08457226158125</c:v>
                </c:pt>
                <c:pt idx="211">
                  <c:v>2.03695340492015</c:v>
                </c:pt>
                <c:pt idx="212">
                  <c:v>1.99042574465105</c:v>
                </c:pt>
                <c:pt idx="213">
                  <c:v>1.94496256771256</c:v>
                </c:pt>
                <c:pt idx="214">
                  <c:v>1.90053866622111</c:v>
                </c:pt>
                <c:pt idx="215">
                  <c:v>1.85712985556734</c:v>
                </c:pt>
                <c:pt idx="216">
                  <c:v>1.81471272728181</c:v>
                </c:pt>
                <c:pt idx="217">
                  <c:v>1.77326451942658</c:v>
                </c:pt>
                <c:pt idx="218">
                  <c:v>1.73276304588778</c:v>
                </c:pt>
                <c:pt idx="219">
                  <c:v>1.69318665525339</c:v>
                </c:pt>
                <c:pt idx="220">
                  <c:v>1.65451420461552</c:v>
                </c:pt>
                <c:pt idx="221">
                  <c:v>1.61672504096353</c:v>
                </c:pt>
                <c:pt idx="222">
                  <c:v>1.57979898649849</c:v>
                </c:pt>
                <c:pt idx="223">
                  <c:v>1.54371632603117</c:v>
                </c:pt>
                <c:pt idx="224">
                  <c:v>1.50845779554198</c:v>
                </c:pt>
                <c:pt idx="225">
                  <c:v>1.47400457143915</c:v>
                </c:pt>
                <c:pt idx="226">
                  <c:v>1.4403382602809</c:v>
                </c:pt>
                <c:pt idx="227">
                  <c:v>1.40744088884146</c:v>
                </c:pt>
                <c:pt idx="228">
                  <c:v>1.38312456142915</c:v>
                </c:pt>
                <c:pt idx="229">
                  <c:v>1.34779794911498</c:v>
                </c:pt>
                <c:pt idx="230">
                  <c:v>1.31514619957706</c:v>
                </c:pt>
                <c:pt idx="231">
                  <c:v>1.2841742179472</c:v>
                </c:pt>
                <c:pt idx="232">
                  <c:v>1.25437663781439</c:v>
                </c:pt>
                <c:pt idx="233">
                  <c:v>1.22549313558188</c:v>
                </c:pt>
                <c:pt idx="234">
                  <c:v>1.19738608356683</c:v>
                </c:pt>
                <c:pt idx="235">
                  <c:v>1.1699793725644</c:v>
                </c:pt>
                <c:pt idx="236">
                  <c:v>1.14322781923506</c:v>
                </c:pt>
                <c:pt idx="237">
                  <c:v>1.11710186599254</c:v>
                </c:pt>
                <c:pt idx="238">
                  <c:v>1.09157992722894</c:v>
                </c:pt>
                <c:pt idx="239">
                  <c:v>1.0666445587934</c:v>
                </c:pt>
                <c:pt idx="240">
                  <c:v>1.04228053918057</c:v>
                </c:pt>
                <c:pt idx="241">
                  <c:v>1.01847390665505</c:v>
                </c:pt>
                <c:pt idx="242">
                  <c:v>0.995211474423013</c:v>
                </c:pt>
                <c:pt idx="243">
                  <c:v>0.972480584905023</c:v>
                </c:pt>
                <c:pt idx="244">
                  <c:v>0.950268983634925</c:v>
                </c:pt>
                <c:pt idx="245">
                  <c:v>0.928564753045854</c:v>
                </c:pt>
                <c:pt idx="246">
                  <c:v>0.907356276271994</c:v>
                </c:pt>
                <c:pt idx="247">
                  <c:v>0.886632216028834</c:v>
                </c:pt>
                <c:pt idx="248">
                  <c:v>0.866381501101659</c:v>
                </c:pt>
                <c:pt idx="249">
                  <c:v>0.846593316705581</c:v>
                </c:pt>
                <c:pt idx="250">
                  <c:v>0.827257096847204</c:v>
                </c:pt>
                <c:pt idx="251">
                  <c:v>0.808362517751487</c:v>
                </c:pt>
                <c:pt idx="252">
                  <c:v>0.789899491884104</c:v>
                </c:pt>
                <c:pt idx="253">
                  <c:v>0.771858162333015</c:v>
                </c:pt>
                <c:pt idx="254">
                  <c:v>0.754228897429702</c:v>
                </c:pt>
                <c:pt idx="255">
                  <c:v>0.737002285548933</c:v>
                </c:pt>
                <c:pt idx="256">
                  <c:v>0.720169130055127</c:v>
                </c:pt>
                <c:pt idx="257">
                  <c:v>0.703720444378069</c:v>
                </c:pt>
                <c:pt idx="258">
                  <c:v>0.687647447208049</c:v>
                </c:pt>
                <c:pt idx="259">
                  <c:v>0.671941557804227</c:v>
                </c:pt>
                <c:pt idx="260">
                  <c:v>0.656594391411897</c:v>
                </c:pt>
                <c:pt idx="261">
                  <c:v>0.641597754785282</c:v>
                </c:pt>
                <c:pt idx="262">
                  <c:v>0.626943641813035</c:v>
                </c:pt>
                <c:pt idx="263">
                  <c:v>0.612624229243858</c:v>
                </c:pt>
                <c:pt idx="264">
                  <c:v>0.598631872509874</c:v>
                </c:pt>
                <c:pt idx="265">
                  <c:v>0.584959101645428</c:v>
                </c:pt>
                <c:pt idx="266">
                  <c:v>1.4596016195593</c:v>
                </c:pt>
                <c:pt idx="267">
                  <c:v>1.00254478796715</c:v>
                </c:pt>
                <c:pt idx="268">
                  <c:v>1.15033376350157</c:v>
                </c:pt>
                <c:pt idx="269">
                  <c:v>0.835594179340251</c:v>
                </c:pt>
                <c:pt idx="270">
                  <c:v>1.56686726913106</c:v>
                </c:pt>
                <c:pt idx="271">
                  <c:v>1.04086910921634</c:v>
                </c:pt>
                <c:pt idx="272">
                  <c:v>0.763421815155914</c:v>
                </c:pt>
                <c:pt idx="273">
                  <c:v>0.619148331424715</c:v>
                </c:pt>
                <c:pt idx="274">
                  <c:v>0.541588511303564</c:v>
                </c:pt>
                <c:pt idx="275">
                  <c:v>0.497509386265978</c:v>
                </c:pt>
                <c:pt idx="276">
                  <c:v>0.470291643007522</c:v>
                </c:pt>
                <c:pt idx="277">
                  <c:v>0.451622860450179</c:v>
                </c:pt>
                <c:pt idx="278">
                  <c:v>0.437344126768711</c:v>
                </c:pt>
                <c:pt idx="279">
                  <c:v>0.425373346461731</c:v>
                </c:pt>
                <c:pt idx="280">
                  <c:v>0.414666892478072</c:v>
                </c:pt>
                <c:pt idx="281">
                  <c:v>0.404700430902978</c:v>
                </c:pt>
                <c:pt idx="282">
                  <c:v>0.395209331955669</c:v>
                </c:pt>
                <c:pt idx="283">
                  <c:v>0.386058874173316</c:v>
                </c:pt>
                <c:pt idx="284">
                  <c:v>0.377179345218255</c:v>
                </c:pt>
                <c:pt idx="285">
                  <c:v>0.368533591026169</c:v>
                </c:pt>
                <c:pt idx="286">
                  <c:v>0.639041488653578</c:v>
                </c:pt>
                <c:pt idx="287">
                  <c:v>1.84068605649812</c:v>
                </c:pt>
                <c:pt idx="288">
                  <c:v>1.08823664075857</c:v>
                </c:pt>
                <c:pt idx="289">
                  <c:v>0.708177237479384</c:v>
                </c:pt>
                <c:pt idx="290">
                  <c:v>0.514400424994584</c:v>
                </c:pt>
                <c:pt idx="291">
                  <c:v>0.413850492036959</c:v>
                </c:pt>
                <c:pt idx="292">
                  <c:v>0.359997628228676</c:v>
                </c:pt>
                <c:pt idx="293">
                  <c:v>0.329575018283008</c:v>
                </c:pt>
                <c:pt idx="294">
                  <c:v>1.83756702301224</c:v>
                </c:pt>
                <c:pt idx="295">
                  <c:v>1.06549869941193</c:v>
                </c:pt>
                <c:pt idx="296">
                  <c:v>0.672308882944179</c:v>
                </c:pt>
                <c:pt idx="297">
                  <c:v>0.472526430565841</c:v>
                </c:pt>
                <c:pt idx="298">
                  <c:v>0.425196273081246</c:v>
                </c:pt>
                <c:pt idx="299">
                  <c:v>0.342811785335355</c:v>
                </c:pt>
                <c:pt idx="300">
                  <c:v>0.298645457613646</c:v>
                </c:pt>
                <c:pt idx="301">
                  <c:v>1.49878552774715</c:v>
                </c:pt>
                <c:pt idx="302">
                  <c:v>0.870886394147446</c:v>
                </c:pt>
                <c:pt idx="303">
                  <c:v>0.558427148786771</c:v>
                </c:pt>
                <c:pt idx="304">
                  <c:v>0.395220747188988</c:v>
                </c:pt>
                <c:pt idx="305">
                  <c:v>0.310967938901592</c:v>
                </c:pt>
                <c:pt idx="306">
                  <c:v>7.71134692672117</c:v>
                </c:pt>
                <c:pt idx="307">
                  <c:v>3.99408231810992</c:v>
                </c:pt>
                <c:pt idx="308">
                  <c:v>2.10809841316485</c:v>
                </c:pt>
                <c:pt idx="309">
                  <c:v>1.16492968464004</c:v>
                </c:pt>
                <c:pt idx="310">
                  <c:v>8.46443335983788</c:v>
                </c:pt>
                <c:pt idx="311">
                  <c:v>8.80358420785153</c:v>
                </c:pt>
                <c:pt idx="312">
                  <c:v>4.7053476142308</c:v>
                </c:pt>
                <c:pt idx="313">
                  <c:v>2.70779230431455</c:v>
                </c:pt>
                <c:pt idx="314">
                  <c:v>1.7479184092631</c:v>
                </c:pt>
                <c:pt idx="315">
                  <c:v>2.24942508890964</c:v>
                </c:pt>
                <c:pt idx="316">
                  <c:v>2.1472936768951</c:v>
                </c:pt>
                <c:pt idx="317">
                  <c:v>1.85389340153344</c:v>
                </c:pt>
                <c:pt idx="318">
                  <c:v>5.16895899894233</c:v>
                </c:pt>
                <c:pt idx="319">
                  <c:v>4.57044517688729</c:v>
                </c:pt>
                <c:pt idx="320">
                  <c:v>3.30031861702137</c:v>
                </c:pt>
                <c:pt idx="321">
                  <c:v>3.3603399164419</c:v>
                </c:pt>
                <c:pt idx="322">
                  <c:v>2.80128744275891</c:v>
                </c:pt>
                <c:pt idx="323">
                  <c:v>2.60270845822419</c:v>
                </c:pt>
                <c:pt idx="324">
                  <c:v>2.56252771363481</c:v>
                </c:pt>
                <c:pt idx="325">
                  <c:v>4.98448626131938</c:v>
                </c:pt>
                <c:pt idx="326">
                  <c:v>12.3734291582097</c:v>
                </c:pt>
                <c:pt idx="327">
                  <c:v>7.76424298271657</c:v>
                </c:pt>
                <c:pt idx="328">
                  <c:v>5.61711073980211</c:v>
                </c:pt>
                <c:pt idx="329">
                  <c:v>4.58582853103489</c:v>
                </c:pt>
                <c:pt idx="330">
                  <c:v>5.55462211918968</c:v>
                </c:pt>
                <c:pt idx="331">
                  <c:v>5.91072612977681</c:v>
                </c:pt>
                <c:pt idx="332">
                  <c:v>5.27469077847402</c:v>
                </c:pt>
                <c:pt idx="333">
                  <c:v>8.79148488942746</c:v>
                </c:pt>
                <c:pt idx="334">
                  <c:v>6.92549040433894</c:v>
                </c:pt>
                <c:pt idx="335">
                  <c:v>5.99465820509247</c:v>
                </c:pt>
                <c:pt idx="336">
                  <c:v>5.45366045011817</c:v>
                </c:pt>
                <c:pt idx="337">
                  <c:v>5.23952312197963</c:v>
                </c:pt>
                <c:pt idx="338">
                  <c:v>5.24730065218014</c:v>
                </c:pt>
                <c:pt idx="339">
                  <c:v>5.88494357357805</c:v>
                </c:pt>
                <c:pt idx="340">
                  <c:v>5.59614136537502</c:v>
                </c:pt>
                <c:pt idx="341">
                  <c:v>5.46846997664602</c:v>
                </c:pt>
                <c:pt idx="342">
                  <c:v>5.5973191472979</c:v>
                </c:pt>
                <c:pt idx="343">
                  <c:v>5.47672512363723</c:v>
                </c:pt>
                <c:pt idx="344">
                  <c:v>5.40705470951602</c:v>
                </c:pt>
                <c:pt idx="345">
                  <c:v>7.49507337339204</c:v>
                </c:pt>
                <c:pt idx="346">
                  <c:v>6.97681723929108</c:v>
                </c:pt>
                <c:pt idx="347">
                  <c:v>6.26369180937486</c:v>
                </c:pt>
                <c:pt idx="348">
                  <c:v>6.87600903682364</c:v>
                </c:pt>
                <c:pt idx="349">
                  <c:v>6.48823953532399</c:v>
                </c:pt>
                <c:pt idx="350">
                  <c:v>6.53816691743762</c:v>
                </c:pt>
                <c:pt idx="351">
                  <c:v>6.14072533370893</c:v>
                </c:pt>
                <c:pt idx="352">
                  <c:v>6.21636352167501</c:v>
                </c:pt>
                <c:pt idx="353">
                  <c:v>6.21932977555719</c:v>
                </c:pt>
                <c:pt idx="354">
                  <c:v>6.03592987781014</c:v>
                </c:pt>
                <c:pt idx="355">
                  <c:v>6.10604583792658</c:v>
                </c:pt>
                <c:pt idx="356">
                  <c:v>7.11589280445818</c:v>
                </c:pt>
                <c:pt idx="357">
                  <c:v>6.53242956614765</c:v>
                </c:pt>
                <c:pt idx="358">
                  <c:v>6.23741575369622</c:v>
                </c:pt>
                <c:pt idx="359">
                  <c:v>6.07678387394035</c:v>
                </c:pt>
                <c:pt idx="360">
                  <c:v>5.97407943413148</c:v>
                </c:pt>
                <c:pt idx="361">
                  <c:v>5.89855710554122</c:v>
                </c:pt>
                <c:pt idx="362">
                  <c:v>9.35918009756353</c:v>
                </c:pt>
                <c:pt idx="363">
                  <c:v>7.57338021525873</c:v>
                </c:pt>
                <c:pt idx="364">
                  <c:v>6.66392746629413</c:v>
                </c:pt>
                <c:pt idx="365">
                  <c:v>6.22704328614757</c:v>
                </c:pt>
                <c:pt idx="366">
                  <c:v>5.95226339586729</c:v>
                </c:pt>
                <c:pt idx="367">
                  <c:v>5.78795962213746</c:v>
                </c:pt>
                <c:pt idx="368">
                  <c:v>5.66738812384141</c:v>
                </c:pt>
                <c:pt idx="369">
                  <c:v>28.6684329228646</c:v>
                </c:pt>
                <c:pt idx="370">
                  <c:v>17.513599831361</c:v>
                </c:pt>
                <c:pt idx="371">
                  <c:v>12.9328911189863</c:v>
                </c:pt>
                <c:pt idx="372">
                  <c:v>10.8820925005298</c:v>
                </c:pt>
                <c:pt idx="373">
                  <c:v>10.1052727369688</c:v>
                </c:pt>
                <c:pt idx="374">
                  <c:v>8.38411180543609</c:v>
                </c:pt>
                <c:pt idx="375">
                  <c:v>8.18676015504659</c:v>
                </c:pt>
                <c:pt idx="376">
                  <c:v>23.7331098959401</c:v>
                </c:pt>
                <c:pt idx="377">
                  <c:v>63.8377455544628</c:v>
                </c:pt>
                <c:pt idx="378">
                  <c:v>45.3846644151913</c:v>
                </c:pt>
                <c:pt idx="379">
                  <c:v>28.6069609449275</c:v>
                </c:pt>
                <c:pt idx="380">
                  <c:v>28.7093283609906</c:v>
                </c:pt>
                <c:pt idx="381">
                  <c:v>20.6822782022601</c:v>
                </c:pt>
                <c:pt idx="382">
                  <c:v>18.6064565987842</c:v>
                </c:pt>
                <c:pt idx="383">
                  <c:v>20.8884316055854</c:v>
                </c:pt>
                <c:pt idx="384">
                  <c:v>16.0385644834602</c:v>
                </c:pt>
                <c:pt idx="385">
                  <c:v>18.9046511178821</c:v>
                </c:pt>
                <c:pt idx="386">
                  <c:v>16.6455246510631</c:v>
                </c:pt>
                <c:pt idx="387">
                  <c:v>13.8367040571302</c:v>
                </c:pt>
                <c:pt idx="388">
                  <c:v>12.1984153312937</c:v>
                </c:pt>
                <c:pt idx="389">
                  <c:v>14.7045935795608</c:v>
                </c:pt>
                <c:pt idx="390">
                  <c:v>12.7853642315276</c:v>
                </c:pt>
                <c:pt idx="391">
                  <c:v>12.3444923377339</c:v>
                </c:pt>
                <c:pt idx="392">
                  <c:v>11.7730797624549</c:v>
                </c:pt>
                <c:pt idx="393">
                  <c:v>15.637977844277</c:v>
                </c:pt>
                <c:pt idx="394">
                  <c:v>13.4682943869217</c:v>
                </c:pt>
                <c:pt idx="395">
                  <c:v>12.7263273835997</c:v>
                </c:pt>
                <c:pt idx="396">
                  <c:v>14.3129238199986</c:v>
                </c:pt>
                <c:pt idx="397">
                  <c:v>30.3781098089035</c:v>
                </c:pt>
                <c:pt idx="398">
                  <c:v>32.001120694694</c:v>
                </c:pt>
                <c:pt idx="399">
                  <c:v>28.3972503801701</c:v>
                </c:pt>
                <c:pt idx="400">
                  <c:v>20.4085965594099</c:v>
                </c:pt>
                <c:pt idx="401">
                  <c:v>17.6027685179995</c:v>
                </c:pt>
                <c:pt idx="402">
                  <c:v>22.2648144278057</c:v>
                </c:pt>
                <c:pt idx="403">
                  <c:v>36.0440200941379</c:v>
                </c:pt>
                <c:pt idx="404">
                  <c:v>39.1651559492742</c:v>
                </c:pt>
                <c:pt idx="405">
                  <c:v>26.8174026040406</c:v>
                </c:pt>
                <c:pt idx="406">
                  <c:v>23.3021008417751</c:v>
                </c:pt>
                <c:pt idx="407">
                  <c:v>18.6079175020956</c:v>
                </c:pt>
                <c:pt idx="408">
                  <c:v>16.240707270615</c:v>
                </c:pt>
                <c:pt idx="409">
                  <c:v>15.0554504425652</c:v>
                </c:pt>
                <c:pt idx="410">
                  <c:v>14.4274823251709</c:v>
                </c:pt>
                <c:pt idx="411">
                  <c:v>14.0636903082282</c:v>
                </c:pt>
                <c:pt idx="412">
                  <c:v>13.8158087519094</c:v>
                </c:pt>
                <c:pt idx="413">
                  <c:v>13.6124198205525</c:v>
                </c:pt>
                <c:pt idx="414">
                  <c:v>13.423211530205</c:v>
                </c:pt>
                <c:pt idx="415">
                  <c:v>13.2373043125735</c:v>
                </c:pt>
                <c:pt idx="416">
                  <c:v>13.0426585647955</c:v>
                </c:pt>
                <c:pt idx="417">
                  <c:v>12.8387549108121</c:v>
                </c:pt>
                <c:pt idx="418">
                  <c:v>12.6242538831304</c:v>
                </c:pt>
                <c:pt idx="419">
                  <c:v>12.398660692163</c:v>
                </c:pt>
                <c:pt idx="420">
                  <c:v>12.1623886325885</c:v>
                </c:pt>
                <c:pt idx="421">
                  <c:v>11.9246703710142</c:v>
                </c:pt>
                <c:pt idx="422">
                  <c:v>11.681059504022</c:v>
                </c:pt>
                <c:pt idx="423">
                  <c:v>11.4884065348768</c:v>
                </c:pt>
                <c:pt idx="424">
                  <c:v>12.1395100113188</c:v>
                </c:pt>
                <c:pt idx="425">
                  <c:v>12.1080101948881</c:v>
                </c:pt>
                <c:pt idx="426">
                  <c:v>11.5045344669675</c:v>
                </c:pt>
                <c:pt idx="427">
                  <c:v>13.0219154851266</c:v>
                </c:pt>
                <c:pt idx="428">
                  <c:v>12.8530499237931</c:v>
                </c:pt>
                <c:pt idx="429">
                  <c:v>12.7393868305073</c:v>
                </c:pt>
                <c:pt idx="430">
                  <c:v>12.0082742052428</c:v>
                </c:pt>
                <c:pt idx="431">
                  <c:v>13.2438351163279</c:v>
                </c:pt>
                <c:pt idx="432">
                  <c:v>11.8708011342618</c:v>
                </c:pt>
                <c:pt idx="433">
                  <c:v>12.0174921144528</c:v>
                </c:pt>
                <c:pt idx="434">
                  <c:v>11.5156015875056</c:v>
                </c:pt>
                <c:pt idx="435">
                  <c:v>12.4734965030876</c:v>
                </c:pt>
                <c:pt idx="436">
                  <c:v>12.4700223825799</c:v>
                </c:pt>
                <c:pt idx="437">
                  <c:v>15.4869900930016</c:v>
                </c:pt>
                <c:pt idx="438">
                  <c:v>13.38782173936</c:v>
                </c:pt>
                <c:pt idx="439">
                  <c:v>12.1619815748047</c:v>
                </c:pt>
                <c:pt idx="440">
                  <c:v>11.4715430247992</c:v>
                </c:pt>
                <c:pt idx="441">
                  <c:v>11.1173428102567</c:v>
                </c:pt>
                <c:pt idx="442">
                  <c:v>10.918028420325</c:v>
                </c:pt>
                <c:pt idx="443">
                  <c:v>10.8420951687314</c:v>
                </c:pt>
                <c:pt idx="444">
                  <c:v>10.7299171444295</c:v>
                </c:pt>
                <c:pt idx="445">
                  <c:v>10.6342332353991</c:v>
                </c:pt>
                <c:pt idx="446">
                  <c:v>10.5411996926241</c:v>
                </c:pt>
                <c:pt idx="447">
                  <c:v>10.4398185567328</c:v>
                </c:pt>
                <c:pt idx="448">
                  <c:v>10.4719319756543</c:v>
                </c:pt>
                <c:pt idx="449">
                  <c:v>10.3618704584406</c:v>
                </c:pt>
                <c:pt idx="450">
                  <c:v>10.2062524170237</c:v>
                </c:pt>
                <c:pt idx="451">
                  <c:v>10.6055216775936</c:v>
                </c:pt>
                <c:pt idx="452">
                  <c:v>10.7221336671193</c:v>
                </c:pt>
                <c:pt idx="453">
                  <c:v>14.5690489086432</c:v>
                </c:pt>
                <c:pt idx="454">
                  <c:v>35.7462415142408</c:v>
                </c:pt>
                <c:pt idx="455">
                  <c:v>23.0477624584063</c:v>
                </c:pt>
                <c:pt idx="456">
                  <c:v>17.0026286072678</c:v>
                </c:pt>
                <c:pt idx="457">
                  <c:v>13.7425887095698</c:v>
                </c:pt>
                <c:pt idx="458">
                  <c:v>12.1220181247564</c:v>
                </c:pt>
                <c:pt idx="459">
                  <c:v>11.3387374171259</c:v>
                </c:pt>
                <c:pt idx="460">
                  <c:v>10.9168806166477</c:v>
                </c:pt>
                <c:pt idx="461">
                  <c:v>10.6880007767289</c:v>
                </c:pt>
                <c:pt idx="462">
                  <c:v>11.1338972268484</c:v>
                </c:pt>
                <c:pt idx="463">
                  <c:v>10.8879289960385</c:v>
                </c:pt>
                <c:pt idx="464">
                  <c:v>12.963072556717</c:v>
                </c:pt>
                <c:pt idx="465">
                  <c:v>12.0259963893266</c:v>
                </c:pt>
                <c:pt idx="466">
                  <c:v>12.9703427448341</c:v>
                </c:pt>
                <c:pt idx="467">
                  <c:v>11.8159221574847</c:v>
                </c:pt>
                <c:pt idx="468">
                  <c:v>11.2353185167438</c:v>
                </c:pt>
                <c:pt idx="469">
                  <c:v>10.9413871456136</c:v>
                </c:pt>
                <c:pt idx="470">
                  <c:v>10.9366670218771</c:v>
                </c:pt>
                <c:pt idx="471">
                  <c:v>10.7675678502327</c:v>
                </c:pt>
                <c:pt idx="472">
                  <c:v>10.6544016492097</c:v>
                </c:pt>
                <c:pt idx="473">
                  <c:v>10.5564097222819</c:v>
                </c:pt>
                <c:pt idx="474">
                  <c:v>10.4557051185652</c:v>
                </c:pt>
                <c:pt idx="475">
                  <c:v>10.3486595749159</c:v>
                </c:pt>
                <c:pt idx="476">
                  <c:v>10.2321226266464</c:v>
                </c:pt>
                <c:pt idx="477">
                  <c:v>10.1054793141801</c:v>
                </c:pt>
                <c:pt idx="478">
                  <c:v>9.97137634181424</c:v>
                </c:pt>
                <c:pt idx="479">
                  <c:v>9.82960554359138</c:v>
                </c:pt>
                <c:pt idx="480">
                  <c:v>9.68006468302498</c:v>
                </c:pt>
                <c:pt idx="481">
                  <c:v>9.52496625305994</c:v>
                </c:pt>
                <c:pt idx="482">
                  <c:v>9.36613301443593</c:v>
                </c:pt>
                <c:pt idx="483">
                  <c:v>9.20359401857168</c:v>
                </c:pt>
                <c:pt idx="484">
                  <c:v>9.03758871526898</c:v>
                </c:pt>
                <c:pt idx="485">
                  <c:v>8.86982489659726</c:v>
                </c:pt>
                <c:pt idx="486">
                  <c:v>8.70032593523055</c:v>
                </c:pt>
                <c:pt idx="487">
                  <c:v>8.52888533169219</c:v>
                </c:pt>
                <c:pt idx="488">
                  <c:v>8.35736519222272</c:v>
                </c:pt>
                <c:pt idx="489">
                  <c:v>8.18583456116388</c:v>
                </c:pt>
                <c:pt idx="490">
                  <c:v>8.01345475436141</c:v>
                </c:pt>
                <c:pt idx="491">
                  <c:v>7.840107539858</c:v>
                </c:pt>
                <c:pt idx="492">
                  <c:v>7.6673033449183</c:v>
                </c:pt>
                <c:pt idx="493">
                  <c:v>7.49760085036006</c:v>
                </c:pt>
                <c:pt idx="494">
                  <c:v>7.32902144831242</c:v>
                </c:pt>
                <c:pt idx="495">
                  <c:v>7.16162635767085</c:v>
                </c:pt>
                <c:pt idx="496">
                  <c:v>6.99805458089149</c:v>
                </c:pt>
                <c:pt idx="497">
                  <c:v>6.83821879101106</c:v>
                </c:pt>
                <c:pt idx="498">
                  <c:v>6.68203365679383</c:v>
                </c:pt>
                <c:pt idx="499">
                  <c:v>6.52941579656072</c:v>
                </c:pt>
                <c:pt idx="500">
                  <c:v>6.38028373336709</c:v>
                </c:pt>
                <c:pt idx="501">
                  <c:v>6.23455785135139</c:v>
                </c:pt>
                <c:pt idx="502">
                  <c:v>6.09216035315445</c:v>
                </c:pt>
                <c:pt idx="503">
                  <c:v>5.95301521834798</c:v>
                </c:pt>
                <c:pt idx="504">
                  <c:v>5.81704816283111</c:v>
                </c:pt>
                <c:pt idx="505">
                  <c:v>5.68418659916334</c:v>
                </c:pt>
                <c:pt idx="506">
                  <c:v>5.55435959780821</c:v>
                </c:pt>
                <c:pt idx="507">
                  <c:v>5.42749784926443</c:v>
                </c:pt>
                <c:pt idx="508">
                  <c:v>5.30353362706301</c:v>
                </c:pt>
                <c:pt idx="509">
                  <c:v>5.78620072924894</c:v>
                </c:pt>
                <c:pt idx="510">
                  <c:v>5.48941715199138</c:v>
                </c:pt>
                <c:pt idx="511">
                  <c:v>6.01541953502122</c:v>
                </c:pt>
                <c:pt idx="512">
                  <c:v>5.42582317582488</c:v>
                </c:pt>
                <c:pt idx="513">
                  <c:v>5.09497075884989</c:v>
                </c:pt>
                <c:pt idx="514">
                  <c:v>5.36764694693735</c:v>
                </c:pt>
                <c:pt idx="515">
                  <c:v>5.32688541131957</c:v>
                </c:pt>
                <c:pt idx="516">
                  <c:v>4.99495199225976</c:v>
                </c:pt>
                <c:pt idx="517">
                  <c:v>4.80793104769751</c:v>
                </c:pt>
                <c:pt idx="518">
                  <c:v>4.69054122970187</c:v>
                </c:pt>
                <c:pt idx="519">
                  <c:v>4.60471978001018</c:v>
                </c:pt>
                <c:pt idx="520">
                  <c:v>4.64481658248699</c:v>
                </c:pt>
                <c:pt idx="521">
                  <c:v>6.2603752181427</c:v>
                </c:pt>
                <c:pt idx="522">
                  <c:v>6.16075802893241</c:v>
                </c:pt>
                <c:pt idx="523">
                  <c:v>5.3739134128056</c:v>
                </c:pt>
                <c:pt idx="524">
                  <c:v>4.9855964578377</c:v>
                </c:pt>
                <c:pt idx="525">
                  <c:v>4.79224240467778</c:v>
                </c:pt>
                <c:pt idx="526">
                  <c:v>4.69060506127026</c:v>
                </c:pt>
                <c:pt idx="527">
                  <c:v>4.62957939681789</c:v>
                </c:pt>
                <c:pt idx="528">
                  <c:v>4.58326917875765</c:v>
                </c:pt>
                <c:pt idx="529">
                  <c:v>4.5414098832762</c:v>
                </c:pt>
                <c:pt idx="530">
                  <c:v>4.98941364845076</c:v>
                </c:pt>
                <c:pt idx="531">
                  <c:v>4.73489097363444</c:v>
                </c:pt>
                <c:pt idx="532">
                  <c:v>4.59463287388565</c:v>
                </c:pt>
                <c:pt idx="533">
                  <c:v>4.50806261536513</c:v>
                </c:pt>
                <c:pt idx="534">
                  <c:v>4.44335337755142</c:v>
                </c:pt>
                <c:pt idx="535">
                  <c:v>4.38408138607505</c:v>
                </c:pt>
                <c:pt idx="536">
                  <c:v>4.32756047610776</c:v>
                </c:pt>
                <c:pt idx="537">
                  <c:v>4.26943969385895</c:v>
                </c:pt>
                <c:pt idx="538">
                  <c:v>4.20954835117754</c:v>
                </c:pt>
                <c:pt idx="539">
                  <c:v>4.14601719148377</c:v>
                </c:pt>
                <c:pt idx="540">
                  <c:v>4.07831483233158</c:v>
                </c:pt>
                <c:pt idx="541">
                  <c:v>4.00812262410631</c:v>
                </c:pt>
                <c:pt idx="542">
                  <c:v>3.93784767699964</c:v>
                </c:pt>
                <c:pt idx="543">
                  <c:v>3.86480549347235</c:v>
                </c:pt>
                <c:pt idx="544">
                  <c:v>3.78827222357105</c:v>
                </c:pt>
                <c:pt idx="545">
                  <c:v>6.66421196297912</c:v>
                </c:pt>
                <c:pt idx="546">
                  <c:v>5.17325992123245</c:v>
                </c:pt>
                <c:pt idx="547">
                  <c:v>4.41152391521841</c:v>
                </c:pt>
                <c:pt idx="548">
                  <c:v>4.01337122885013</c:v>
                </c:pt>
                <c:pt idx="549">
                  <c:v>13.2583524418969</c:v>
                </c:pt>
                <c:pt idx="550">
                  <c:v>8.51393265416711</c:v>
                </c:pt>
                <c:pt idx="551">
                  <c:v>6.16574321635689</c:v>
                </c:pt>
                <c:pt idx="552">
                  <c:v>5.00619117143649</c:v>
                </c:pt>
                <c:pt idx="553">
                  <c:v>4.43262698697534</c:v>
                </c:pt>
                <c:pt idx="554">
                  <c:v>4.14653090449851</c:v>
                </c:pt>
                <c:pt idx="555">
                  <c:v>3.99927536610335</c:v>
                </c:pt>
                <c:pt idx="556">
                  <c:v>3.91806281003997</c:v>
                </c:pt>
                <c:pt idx="557">
                  <c:v>5.66378572929347</c:v>
                </c:pt>
                <c:pt idx="558">
                  <c:v>4.78960112239033</c:v>
                </c:pt>
                <c:pt idx="559">
                  <c:v>4.35916797748833</c:v>
                </c:pt>
                <c:pt idx="560">
                  <c:v>4.14405964997042</c:v>
                </c:pt>
                <c:pt idx="561">
                  <c:v>4.02987809235375</c:v>
                </c:pt>
                <c:pt idx="562">
                  <c:v>3.96076684471834</c:v>
                </c:pt>
                <c:pt idx="563">
                  <c:v>3.91052422839239</c:v>
                </c:pt>
                <c:pt idx="564">
                  <c:v>3.86747010896953</c:v>
                </c:pt>
                <c:pt idx="565">
                  <c:v>3.82403764063754</c:v>
                </c:pt>
                <c:pt idx="566">
                  <c:v>4.16188268606712</c:v>
                </c:pt>
                <c:pt idx="567">
                  <c:v>3.95175959889504</c:v>
                </c:pt>
                <c:pt idx="568">
                  <c:v>3.83092971069511</c:v>
                </c:pt>
                <c:pt idx="569">
                  <c:v>3.74533587758964</c:v>
                </c:pt>
                <c:pt idx="570">
                  <c:v>3.67482461879781</c:v>
                </c:pt>
                <c:pt idx="571">
                  <c:v>3.61547590473993</c:v>
                </c:pt>
                <c:pt idx="572">
                  <c:v>5.16123298918284</c:v>
                </c:pt>
                <c:pt idx="573">
                  <c:v>4.36075842894929</c:v>
                </c:pt>
                <c:pt idx="574">
                  <c:v>3.95951089498328</c:v>
                </c:pt>
                <c:pt idx="575">
                  <c:v>3.75029660603675</c:v>
                </c:pt>
                <c:pt idx="576">
                  <c:v>3.63437486639572</c:v>
                </c:pt>
                <c:pt idx="577">
                  <c:v>3.56291934332406</c:v>
                </c:pt>
                <c:pt idx="578">
                  <c:v>3.51194904425608</c:v>
                </c:pt>
                <c:pt idx="579">
                  <c:v>3.46772566653533</c:v>
                </c:pt>
                <c:pt idx="580">
                  <c:v>3.4231746916513</c:v>
                </c:pt>
                <c:pt idx="581">
                  <c:v>3.3762332921665</c:v>
                </c:pt>
                <c:pt idx="582">
                  <c:v>3.32555023321585</c:v>
                </c:pt>
                <c:pt idx="583">
                  <c:v>3.26982951047953</c:v>
                </c:pt>
                <c:pt idx="584">
                  <c:v>3.21204287468678</c:v>
                </c:pt>
                <c:pt idx="585">
                  <c:v>3.15011597242285</c:v>
                </c:pt>
                <c:pt idx="586">
                  <c:v>3.08623351538514</c:v>
                </c:pt>
                <c:pt idx="587">
                  <c:v>3.01817175430755</c:v>
                </c:pt>
                <c:pt idx="588">
                  <c:v>2.94921321047327</c:v>
                </c:pt>
                <c:pt idx="589">
                  <c:v>2.8818413848044</c:v>
                </c:pt>
                <c:pt idx="590">
                  <c:v>2.81601418518421</c:v>
                </c:pt>
                <c:pt idx="591">
                  <c:v>2.75169340659311</c:v>
                </c:pt>
                <c:pt idx="592">
                  <c:v>2.68884317947131</c:v>
                </c:pt>
                <c:pt idx="593">
                  <c:v>2.62836863588935</c:v>
                </c:pt>
                <c:pt idx="594">
                  <c:v>2.5678879791841</c:v>
                </c:pt>
                <c:pt idx="595">
                  <c:v>2.57601667129175</c:v>
                </c:pt>
                <c:pt idx="596">
                  <c:v>2.62064681180319</c:v>
                </c:pt>
                <c:pt idx="597">
                  <c:v>2.48666304211815</c:v>
                </c:pt>
                <c:pt idx="598">
                  <c:v>2.39447296768523</c:v>
                </c:pt>
                <c:pt idx="599">
                  <c:v>2.32223073872895</c:v>
                </c:pt>
                <c:pt idx="600">
                  <c:v>2.25910080629711</c:v>
                </c:pt>
                <c:pt idx="601">
                  <c:v>2.20245781804291</c:v>
                </c:pt>
                <c:pt idx="602">
                  <c:v>2.14963108469249</c:v>
                </c:pt>
                <c:pt idx="603">
                  <c:v>2.09927217923135</c:v>
                </c:pt>
                <c:pt idx="604">
                  <c:v>2.05069410457658</c:v>
                </c:pt>
                <c:pt idx="605">
                  <c:v>2.00354087058834</c:v>
                </c:pt>
                <c:pt idx="606">
                  <c:v>1.95762227590681</c:v>
                </c:pt>
                <c:pt idx="607">
                  <c:v>1.91283129235428</c:v>
                </c:pt>
                <c:pt idx="608">
                  <c:v>1.86910275076844</c:v>
                </c:pt>
                <c:pt idx="609">
                  <c:v>1.826392677697</c:v>
                </c:pt>
                <c:pt idx="610">
                  <c:v>1.78466795766482</c:v>
                </c:pt>
                <c:pt idx="611">
                  <c:v>1.7439011583663</c:v>
                </c:pt>
                <c:pt idx="612">
                  <c:v>1.70406793745613</c:v>
                </c:pt>
                <c:pt idx="613">
                  <c:v>2.14136908109938</c:v>
                </c:pt>
                <c:pt idx="614">
                  <c:v>5.93475466126338</c:v>
                </c:pt>
                <c:pt idx="615">
                  <c:v>3.7766575119382</c:v>
                </c:pt>
                <c:pt idx="616">
                  <c:v>2.69844617193656</c:v>
                </c:pt>
                <c:pt idx="617">
                  <c:v>2.15183985159954</c:v>
                </c:pt>
                <c:pt idx="618">
                  <c:v>1.86703607963013</c:v>
                </c:pt>
                <c:pt idx="619">
                  <c:v>1.7108443505824</c:v>
                </c:pt>
                <c:pt idx="620">
                  <c:v>1.61787463821483</c:v>
                </c:pt>
                <c:pt idx="621">
                  <c:v>1.55314812011756</c:v>
                </c:pt>
                <c:pt idx="622">
                  <c:v>1.50161608678767</c:v>
                </c:pt>
                <c:pt idx="623">
                  <c:v>1.45929008734574</c:v>
                </c:pt>
                <c:pt idx="624">
                  <c:v>1.42194533537715</c:v>
                </c:pt>
                <c:pt idx="625">
                  <c:v>1.38746079887734</c:v>
                </c:pt>
                <c:pt idx="626">
                  <c:v>1.35476752035723</c:v>
                </c:pt>
                <c:pt idx="627">
                  <c:v>1.32332277238926</c:v>
                </c:pt>
                <c:pt idx="628">
                  <c:v>1.29284713097683</c:v>
                </c:pt>
                <c:pt idx="629">
                  <c:v>1.26319300793594</c:v>
                </c:pt>
                <c:pt idx="630">
                  <c:v>1.23427891288119</c:v>
                </c:pt>
                <c:pt idx="631">
                  <c:v>1.20605658011012</c:v>
                </c:pt>
                <c:pt idx="632">
                  <c:v>1.17849452803036</c:v>
                </c:pt>
                <c:pt idx="633">
                  <c:v>1.15333976975574</c:v>
                </c:pt>
                <c:pt idx="634">
                  <c:v>1.18500193659386</c:v>
                </c:pt>
                <c:pt idx="635">
                  <c:v>1.12942995384346</c:v>
                </c:pt>
                <c:pt idx="636">
                  <c:v>1.21380769336094</c:v>
                </c:pt>
                <c:pt idx="637">
                  <c:v>1.22120965971808</c:v>
                </c:pt>
                <c:pt idx="638">
                  <c:v>1.53023276477903</c:v>
                </c:pt>
                <c:pt idx="639">
                  <c:v>1.25464661327103</c:v>
                </c:pt>
                <c:pt idx="640">
                  <c:v>1.10567265159131</c:v>
                </c:pt>
                <c:pt idx="641">
                  <c:v>1.0202601566132</c:v>
                </c:pt>
                <c:pt idx="642">
                  <c:v>2.40908137807391</c:v>
                </c:pt>
                <c:pt idx="643">
                  <c:v>3.15373900159952</c:v>
                </c:pt>
                <c:pt idx="644">
                  <c:v>2.31619316546691</c:v>
                </c:pt>
                <c:pt idx="645">
                  <c:v>1.73803381720374</c:v>
                </c:pt>
                <c:pt idx="646">
                  <c:v>1.46994275497168</c:v>
                </c:pt>
                <c:pt idx="647">
                  <c:v>1.35459120999656</c:v>
                </c:pt>
                <c:pt idx="648">
                  <c:v>1.31413088938549</c:v>
                </c:pt>
                <c:pt idx="649">
                  <c:v>1.30806505731019</c:v>
                </c:pt>
                <c:pt idx="650">
                  <c:v>1.31010696785461</c:v>
                </c:pt>
                <c:pt idx="651">
                  <c:v>1.31070353341626</c:v>
                </c:pt>
                <c:pt idx="652">
                  <c:v>1.30755745802997</c:v>
                </c:pt>
                <c:pt idx="653">
                  <c:v>1.29217583163673</c:v>
                </c:pt>
                <c:pt idx="654">
                  <c:v>1.26756779287248</c:v>
                </c:pt>
                <c:pt idx="655">
                  <c:v>1.2408601088319</c:v>
                </c:pt>
                <c:pt idx="656">
                  <c:v>7.21795600158499</c:v>
                </c:pt>
                <c:pt idx="657">
                  <c:v>4.28414026186516</c:v>
                </c:pt>
                <c:pt idx="658">
                  <c:v>3.28724319067997</c:v>
                </c:pt>
                <c:pt idx="659">
                  <c:v>3.10383122253984</c:v>
                </c:pt>
                <c:pt idx="660">
                  <c:v>2.35951338155774</c:v>
                </c:pt>
                <c:pt idx="661">
                  <c:v>2.08004847186044</c:v>
                </c:pt>
                <c:pt idx="662">
                  <c:v>1.90387098437151</c:v>
                </c:pt>
                <c:pt idx="663">
                  <c:v>1.83416843029773</c:v>
                </c:pt>
                <c:pt idx="664">
                  <c:v>1.80479126979829</c:v>
                </c:pt>
                <c:pt idx="665">
                  <c:v>1.79667341355405</c:v>
                </c:pt>
                <c:pt idx="666">
                  <c:v>1.81325065331237</c:v>
                </c:pt>
                <c:pt idx="667">
                  <c:v>1.79858008150046</c:v>
                </c:pt>
                <c:pt idx="668">
                  <c:v>1.78338434070299</c:v>
                </c:pt>
                <c:pt idx="669">
                  <c:v>1.76681626915079</c:v>
                </c:pt>
                <c:pt idx="670">
                  <c:v>1.74779944431803</c:v>
                </c:pt>
                <c:pt idx="671">
                  <c:v>1.72734038187104</c:v>
                </c:pt>
                <c:pt idx="672">
                  <c:v>1.70830643164956</c:v>
                </c:pt>
                <c:pt idx="673">
                  <c:v>1.68275186049478</c:v>
                </c:pt>
                <c:pt idx="674">
                  <c:v>1.64749924690889</c:v>
                </c:pt>
                <c:pt idx="675">
                  <c:v>1.60980179112693</c:v>
                </c:pt>
                <c:pt idx="676">
                  <c:v>1.58036364859812</c:v>
                </c:pt>
                <c:pt idx="677">
                  <c:v>9.39418799907343</c:v>
                </c:pt>
                <c:pt idx="678">
                  <c:v>6.79963664299653</c:v>
                </c:pt>
                <c:pt idx="679">
                  <c:v>4.30081550695125</c:v>
                </c:pt>
                <c:pt idx="680">
                  <c:v>3.0776578538972</c:v>
                </c:pt>
                <c:pt idx="681">
                  <c:v>2.48399075572759</c:v>
                </c:pt>
                <c:pt idx="682">
                  <c:v>2.19397257273429</c:v>
                </c:pt>
                <c:pt idx="683">
                  <c:v>2.04246529149452</c:v>
                </c:pt>
                <c:pt idx="684">
                  <c:v>1.95867332086606</c:v>
                </c:pt>
                <c:pt idx="685">
                  <c:v>1.90581002882201</c:v>
                </c:pt>
                <c:pt idx="686">
                  <c:v>1.8636453626893</c:v>
                </c:pt>
                <c:pt idx="687">
                  <c:v>1.86010008154846</c:v>
                </c:pt>
                <c:pt idx="688">
                  <c:v>2.51111899522525</c:v>
                </c:pt>
                <c:pt idx="689">
                  <c:v>2.22217987146962</c:v>
                </c:pt>
                <c:pt idx="690">
                  <c:v>2.02174512714045</c:v>
                </c:pt>
                <c:pt idx="691">
                  <c:v>1.91857688007375</c:v>
                </c:pt>
                <c:pt idx="692">
                  <c:v>1.88265110514369</c:v>
                </c:pt>
                <c:pt idx="693">
                  <c:v>4.81072964350766</c:v>
                </c:pt>
                <c:pt idx="694">
                  <c:v>9.89882143000058</c:v>
                </c:pt>
                <c:pt idx="695">
                  <c:v>8.93648956944627</c:v>
                </c:pt>
                <c:pt idx="696">
                  <c:v>10.6820418724029</c:v>
                </c:pt>
                <c:pt idx="697">
                  <c:v>8.30264622313055</c:v>
                </c:pt>
                <c:pt idx="698">
                  <c:v>9.33339377098582</c:v>
                </c:pt>
                <c:pt idx="699">
                  <c:v>6.35312714074982</c:v>
                </c:pt>
                <c:pt idx="700">
                  <c:v>7.09663001355321</c:v>
                </c:pt>
                <c:pt idx="701">
                  <c:v>40.7333839473866</c:v>
                </c:pt>
                <c:pt idx="702">
                  <c:v>39.1626441059944</c:v>
                </c:pt>
                <c:pt idx="703">
                  <c:v>29.3858719638361</c:v>
                </c:pt>
                <c:pt idx="704">
                  <c:v>17.3555531749341</c:v>
                </c:pt>
                <c:pt idx="705">
                  <c:v>11.4595190358374</c:v>
                </c:pt>
                <c:pt idx="706">
                  <c:v>13.4944389975434</c:v>
                </c:pt>
                <c:pt idx="707">
                  <c:v>9.76434142396341</c:v>
                </c:pt>
                <c:pt idx="708">
                  <c:v>8.30433417514725</c:v>
                </c:pt>
                <c:pt idx="709">
                  <c:v>7.32133571916381</c:v>
                </c:pt>
                <c:pt idx="710">
                  <c:v>6.87131040892551</c:v>
                </c:pt>
                <c:pt idx="711">
                  <c:v>14.9727425372946</c:v>
                </c:pt>
                <c:pt idx="712">
                  <c:v>18.8741090439476</c:v>
                </c:pt>
                <c:pt idx="713">
                  <c:v>16.1468187161149</c:v>
                </c:pt>
                <c:pt idx="714">
                  <c:v>79.4246562452502</c:v>
                </c:pt>
                <c:pt idx="715">
                  <c:v>46.4555956899265</c:v>
                </c:pt>
                <c:pt idx="716">
                  <c:v>28.1837657885418</c:v>
                </c:pt>
                <c:pt idx="717">
                  <c:v>18.6648350174588</c:v>
                </c:pt>
                <c:pt idx="718">
                  <c:v>14.1030244459543</c:v>
                </c:pt>
                <c:pt idx="719">
                  <c:v>11.5262013090625</c:v>
                </c:pt>
                <c:pt idx="720">
                  <c:v>10.3991625685536</c:v>
                </c:pt>
                <c:pt idx="721">
                  <c:v>9.79558319055415</c:v>
                </c:pt>
                <c:pt idx="722">
                  <c:v>10.9478716115715</c:v>
                </c:pt>
                <c:pt idx="723">
                  <c:v>14.6208851592146</c:v>
                </c:pt>
                <c:pt idx="724">
                  <c:v>12.132306393683</c:v>
                </c:pt>
                <c:pt idx="725">
                  <c:v>16.8721378880993</c:v>
                </c:pt>
                <c:pt idx="726">
                  <c:v>13.4802526856271</c:v>
                </c:pt>
                <c:pt idx="727">
                  <c:v>11.7729539769039</c:v>
                </c:pt>
                <c:pt idx="728">
                  <c:v>10.9379166187678</c:v>
                </c:pt>
                <c:pt idx="729">
                  <c:v>10.5152859205531</c:v>
                </c:pt>
                <c:pt idx="730">
                  <c:v>10.284972381973</c:v>
                </c:pt>
              </c:numCache>
            </c:numRef>
          </c:xVal>
          <c:yVal>
            <c:numRef>
              <c:f>'Smap - Diário'!$B$18:$B$748</c:f>
              <c:numCache>
                <c:formatCode>General</c:formatCode>
                <c:ptCount val="731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  <c:pt idx="374">
                  <c:v>13.3</c:v>
                </c:pt>
                <c:pt idx="375">
                  <c:v>13.3</c:v>
                </c:pt>
                <c:pt idx="379">
                  <c:v>23.22</c:v>
                </c:pt>
                <c:pt idx="419">
                  <c:v>13.3</c:v>
                </c:pt>
                <c:pt idx="454">
                  <c:v>13.3</c:v>
                </c:pt>
                <c:pt idx="623">
                  <c:v>3.53</c:v>
                </c:pt>
                <c:pt idx="625">
                  <c:v>3.53</c:v>
                </c:pt>
                <c:pt idx="633">
                  <c:v>3.53</c:v>
                </c:pt>
                <c:pt idx="634">
                  <c:v>3.53</c:v>
                </c:pt>
                <c:pt idx="637">
                  <c:v>3.53</c:v>
                </c:pt>
                <c:pt idx="649">
                  <c:v>3.53</c:v>
                </c:pt>
                <c:pt idx="650">
                  <c:v>3.53</c:v>
                </c:pt>
                <c:pt idx="683">
                  <c:v>3.53</c:v>
                </c:pt>
                <c:pt idx="684">
                  <c:v>3.53</c:v>
                </c:pt>
              </c:numCache>
            </c:numRef>
          </c:yVal>
          <c:smooth val="0"/>
        </c:ser>
        <c:axId val="62731481"/>
        <c:axId val="92986946"/>
      </c:scatterChart>
      <c:valAx>
        <c:axId val="62731481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986946"/>
        <c:crosses val="autoZero"/>
        <c:crossBetween val="midCat"/>
      </c:valAx>
      <c:valAx>
        <c:axId val="92986946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731481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Diferenças em relação a média acumuladas</a:t>
            </a:r>
          </a:p>
        </c:rich>
      </c:tx>
      <c:layout>
        <c:manualLayout>
          <c:xMode val="edge"/>
          <c:yMode val="edge"/>
          <c:x val="0.220669992872416"/>
          <c:y val="0.0263755678950025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53456878118"/>
          <c:y val="0.184250378596668"/>
          <c:w val="0.806272273699216"/>
          <c:h val="0.74179707218576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Diário'!$AL$17:$AL$748</c:f>
              <c:numCache>
                <c:formatCode>General</c:formatCode>
                <c:ptCount val="732"/>
                <c:pt idx="0">
                  <c:v>0</c:v>
                </c:pt>
                <c:pt idx="1">
                  <c:v>26.3044631335787</c:v>
                </c:pt>
                <c:pt idx="2">
                  <c:v>53.5190894140378</c:v>
                </c:pt>
                <c:pt idx="3">
                  <c:v>90.8200917975795</c:v>
                </c:pt>
                <c:pt idx="4">
                  <c:v>124.10592638642</c:v>
                </c:pt>
                <c:pt idx="5">
                  <c:v>152.368394581493</c:v>
                </c:pt>
                <c:pt idx="6">
                  <c:v>177.923690442561</c:v>
                </c:pt>
                <c:pt idx="7">
                  <c:v>203.049195021794</c:v>
                </c:pt>
                <c:pt idx="8">
                  <c:v>233.110124554886</c:v>
                </c:pt>
                <c:pt idx="9">
                  <c:v>263.86789601146</c:v>
                </c:pt>
                <c:pt idx="10">
                  <c:v>332.608211742103</c:v>
                </c:pt>
                <c:pt idx="11">
                  <c:v>377.625860395133</c:v>
                </c:pt>
                <c:pt idx="12">
                  <c:v>412.426791318967</c:v>
                </c:pt>
                <c:pt idx="13">
                  <c:v>440.159042609082</c:v>
                </c:pt>
                <c:pt idx="14">
                  <c:v>464.199785276028</c:v>
                </c:pt>
                <c:pt idx="15">
                  <c:v>486.214321190922</c:v>
                </c:pt>
                <c:pt idx="16">
                  <c:v>507.01030862668</c:v>
                </c:pt>
                <c:pt idx="17">
                  <c:v>526.983966628447</c:v>
                </c:pt>
                <c:pt idx="18">
                  <c:v>546.814096547497</c:v>
                </c:pt>
                <c:pt idx="19">
                  <c:v>565.912008471509</c:v>
                </c:pt>
                <c:pt idx="20">
                  <c:v>584.434186394613</c:v>
                </c:pt>
                <c:pt idx="21">
                  <c:v>604.291427284334</c:v>
                </c:pt>
                <c:pt idx="22">
                  <c:v>622.804060544086</c:v>
                </c:pt>
                <c:pt idx="23">
                  <c:v>640.431857798474</c:v>
                </c:pt>
                <c:pt idx="24">
                  <c:v>657.397531746536</c:v>
                </c:pt>
                <c:pt idx="25">
                  <c:v>673.801014656297</c:v>
                </c:pt>
                <c:pt idx="26">
                  <c:v>689.684775046888</c:v>
                </c:pt>
                <c:pt idx="27">
                  <c:v>705.063530585363</c:v>
                </c:pt>
                <c:pt idx="28">
                  <c:v>720.213400700734</c:v>
                </c:pt>
                <c:pt idx="29">
                  <c:v>745.83574250301</c:v>
                </c:pt>
                <c:pt idx="30">
                  <c:v>782.974856342166</c:v>
                </c:pt>
                <c:pt idx="31">
                  <c:v>819.042804449493</c:v>
                </c:pt>
                <c:pt idx="32">
                  <c:v>847.194236062518</c:v>
                </c:pt>
                <c:pt idx="33">
                  <c:v>868.731579352203</c:v>
                </c:pt>
                <c:pt idx="34">
                  <c:v>886.317919477963</c:v>
                </c:pt>
                <c:pt idx="35">
                  <c:v>901.813497956277</c:v>
                </c:pt>
                <c:pt idx="36">
                  <c:v>916.125083069472</c:v>
                </c:pt>
                <c:pt idx="37">
                  <c:v>929.689387357049</c:v>
                </c:pt>
                <c:pt idx="38">
                  <c:v>942.715327490519</c:v>
                </c:pt>
                <c:pt idx="39">
                  <c:v>955.295387572175</c:v>
                </c:pt>
                <c:pt idx="40">
                  <c:v>967.469511813392</c:v>
                </c:pt>
                <c:pt idx="41">
                  <c:v>979.253848295308</c:v>
                </c:pt>
                <c:pt idx="42">
                  <c:v>990.651972899543</c:v>
                </c:pt>
                <c:pt idx="43">
                  <c:v>1006.62538690405</c:v>
                </c:pt>
                <c:pt idx="44">
                  <c:v>1022.04126539695</c:v>
                </c:pt>
                <c:pt idx="45">
                  <c:v>1036.37659839472</c:v>
                </c:pt>
                <c:pt idx="46">
                  <c:v>1048.58987247533</c:v>
                </c:pt>
                <c:pt idx="47">
                  <c:v>1059.62088992489</c:v>
                </c:pt>
                <c:pt idx="48">
                  <c:v>1069.91981375947</c:v>
                </c:pt>
                <c:pt idx="49">
                  <c:v>1079.70732456767</c:v>
                </c:pt>
                <c:pt idx="50">
                  <c:v>1089.09508117627</c:v>
                </c:pt>
                <c:pt idx="51">
                  <c:v>1098.12779168696</c:v>
                </c:pt>
                <c:pt idx="52">
                  <c:v>1106.82442804368</c:v>
                </c:pt>
                <c:pt idx="53">
                  <c:v>1115.18930278273</c:v>
                </c:pt>
                <c:pt idx="54">
                  <c:v>1123.22195793024</c:v>
                </c:pt>
                <c:pt idx="55">
                  <c:v>1130.91990277239</c:v>
                </c:pt>
                <c:pt idx="56">
                  <c:v>1139.17649124001</c:v>
                </c:pt>
                <c:pt idx="57">
                  <c:v>1146.6912629225</c:v>
                </c:pt>
                <c:pt idx="58">
                  <c:v>1153.68280589114</c:v>
                </c:pt>
                <c:pt idx="59">
                  <c:v>1160.25579657172</c:v>
                </c:pt>
                <c:pt idx="60">
                  <c:v>1166.46173821717</c:v>
                </c:pt>
                <c:pt idx="61">
                  <c:v>1172.32636654312</c:v>
                </c:pt>
                <c:pt idx="62">
                  <c:v>1177.8615277206</c:v>
                </c:pt>
                <c:pt idx="63">
                  <c:v>1183.07240996617</c:v>
                </c:pt>
                <c:pt idx="64">
                  <c:v>1187.96233217244</c:v>
                </c:pt>
                <c:pt idx="65">
                  <c:v>1192.54029357074</c:v>
                </c:pt>
                <c:pt idx="66">
                  <c:v>1196.81425360273</c:v>
                </c:pt>
                <c:pt idx="67">
                  <c:v>1200.79157279269</c:v>
                </c:pt>
                <c:pt idx="68">
                  <c:v>1204.47923498856</c:v>
                </c:pt>
                <c:pt idx="69">
                  <c:v>1207.88396024609</c:v>
                </c:pt>
                <c:pt idx="70">
                  <c:v>1211.01226299432</c:v>
                </c:pt>
                <c:pt idx="71">
                  <c:v>1213.87048280231</c:v>
                </c:pt>
                <c:pt idx="72">
                  <c:v>1216.46480140804</c:v>
                </c:pt>
                <c:pt idx="73">
                  <c:v>1219.64920593534</c:v>
                </c:pt>
                <c:pt idx="74">
                  <c:v>1222.25421322748</c:v>
                </c:pt>
                <c:pt idx="75">
                  <c:v>1225.83026167414</c:v>
                </c:pt>
                <c:pt idx="76">
                  <c:v>1230.54117972644</c:v>
                </c:pt>
                <c:pt idx="77">
                  <c:v>1243.83230827094</c:v>
                </c:pt>
                <c:pt idx="78">
                  <c:v>1251.19990607162</c:v>
                </c:pt>
                <c:pt idx="79">
                  <c:v>1255.56783826921</c:v>
                </c:pt>
                <c:pt idx="80">
                  <c:v>1258.38808553045</c:v>
                </c:pt>
                <c:pt idx="81">
                  <c:v>1260.38009467597</c:v>
                </c:pt>
                <c:pt idx="82">
                  <c:v>1261.90565916783</c:v>
                </c:pt>
                <c:pt idx="83">
                  <c:v>1263.13319016258</c:v>
                </c:pt>
                <c:pt idx="84">
                  <c:v>1264.22099795537</c:v>
                </c:pt>
                <c:pt idx="85">
                  <c:v>1265.5291051709</c:v>
                </c:pt>
                <c:pt idx="86">
                  <c:v>1266.49044829372</c:v>
                </c:pt>
                <c:pt idx="87">
                  <c:v>1267.22195048508</c:v>
                </c:pt>
                <c:pt idx="88">
                  <c:v>1267.7795454557</c:v>
                </c:pt>
                <c:pt idx="89">
                  <c:v>1268.1818433804</c:v>
                </c:pt>
                <c:pt idx="90">
                  <c:v>1279.61036850186</c:v>
                </c:pt>
                <c:pt idx="91">
                  <c:v>1285.43937260415</c:v>
                </c:pt>
                <c:pt idx="92">
                  <c:v>1288.44347226776</c:v>
                </c:pt>
                <c:pt idx="93">
                  <c:v>1290.00239393129</c:v>
                </c:pt>
                <c:pt idx="94">
                  <c:v>1290.8082030902</c:v>
                </c:pt>
                <c:pt idx="95">
                  <c:v>1291.19677417731</c:v>
                </c:pt>
                <c:pt idx="96">
                  <c:v>1291.32806739299</c:v>
                </c:pt>
                <c:pt idx="97">
                  <c:v>1291.27483214216</c:v>
                </c:pt>
                <c:pt idx="98">
                  <c:v>1291.06792885934</c:v>
                </c:pt>
                <c:pt idx="99">
                  <c:v>1290.94947758391</c:v>
                </c:pt>
                <c:pt idx="100">
                  <c:v>1290.60689161052</c:v>
                </c:pt>
                <c:pt idx="101">
                  <c:v>1290.09472045177</c:v>
                </c:pt>
                <c:pt idx="102">
                  <c:v>1290.7042276412</c:v>
                </c:pt>
                <c:pt idx="103">
                  <c:v>1290.605923887</c:v>
                </c:pt>
                <c:pt idx="104">
                  <c:v>1290.10994443876</c:v>
                </c:pt>
                <c:pt idx="105">
                  <c:v>1289.36486955966</c:v>
                </c:pt>
                <c:pt idx="106">
                  <c:v>1288.44114795826</c:v>
                </c:pt>
                <c:pt idx="107">
                  <c:v>1287.37010675716</c:v>
                </c:pt>
                <c:pt idx="108">
                  <c:v>1286.41532917157</c:v>
                </c:pt>
                <c:pt idx="109">
                  <c:v>1285.22877677938</c:v>
                </c:pt>
                <c:pt idx="110">
                  <c:v>1283.88041281911</c:v>
                </c:pt>
                <c:pt idx="111">
                  <c:v>1282.39692126967</c:v>
                </c:pt>
                <c:pt idx="112">
                  <c:v>1280.78921808461</c:v>
                </c:pt>
                <c:pt idx="113">
                  <c:v>1279.11293002021</c:v>
                </c:pt>
                <c:pt idx="114">
                  <c:v>1277.5740893171</c:v>
                </c:pt>
                <c:pt idx="115">
                  <c:v>1275.81135744581</c:v>
                </c:pt>
                <c:pt idx="116">
                  <c:v>1273.90003952052</c:v>
                </c:pt>
                <c:pt idx="117">
                  <c:v>1271.87771058402</c:v>
                </c:pt>
                <c:pt idx="118">
                  <c:v>1269.75468726616</c:v>
                </c:pt>
                <c:pt idx="119">
                  <c:v>1267.53181130855</c:v>
                </c:pt>
                <c:pt idx="120">
                  <c:v>1265.20979271086</c:v>
                </c:pt>
                <c:pt idx="121">
                  <c:v>1262.7887614472</c:v>
                </c:pt>
                <c:pt idx="122">
                  <c:v>1261.63957518383</c:v>
                </c:pt>
                <c:pt idx="123">
                  <c:v>1263.88204959512</c:v>
                </c:pt>
                <c:pt idx="124">
                  <c:v>1263.75174387281</c:v>
                </c:pt>
                <c:pt idx="125">
                  <c:v>1262.43873552188</c:v>
                </c:pt>
                <c:pt idx="126">
                  <c:v>1260.52680573993</c:v>
                </c:pt>
                <c:pt idx="127">
                  <c:v>1258.30141366265</c:v>
                </c:pt>
                <c:pt idx="128">
                  <c:v>1255.89925689041</c:v>
                </c:pt>
                <c:pt idx="129">
                  <c:v>1253.38425400264</c:v>
                </c:pt>
                <c:pt idx="130">
                  <c:v>1250.78386913229</c:v>
                </c:pt>
                <c:pt idx="131">
                  <c:v>1248.11024007693</c:v>
                </c:pt>
                <c:pt idx="132">
                  <c:v>1245.37163438459</c:v>
                </c:pt>
                <c:pt idx="133">
                  <c:v>1242.72868421131</c:v>
                </c:pt>
                <c:pt idx="134">
                  <c:v>1239.95243877326</c:v>
                </c:pt>
                <c:pt idx="135">
                  <c:v>1237.14782188875</c:v>
                </c:pt>
                <c:pt idx="136">
                  <c:v>1234.60407457894</c:v>
                </c:pt>
                <c:pt idx="137">
                  <c:v>1239.48413715959</c:v>
                </c:pt>
                <c:pt idx="138">
                  <c:v>1241.05933213113</c:v>
                </c:pt>
                <c:pt idx="139">
                  <c:v>1240.50512770579</c:v>
                </c:pt>
                <c:pt idx="140">
                  <c:v>1238.91121549025</c:v>
                </c:pt>
                <c:pt idx="141">
                  <c:v>1236.81015698592</c:v>
                </c:pt>
                <c:pt idx="142">
                  <c:v>1234.46056159893</c:v>
                </c:pt>
                <c:pt idx="143">
                  <c:v>1231.9896433323</c:v>
                </c:pt>
                <c:pt idx="144">
                  <c:v>1229.44920961937</c:v>
                </c:pt>
                <c:pt idx="145">
                  <c:v>1226.85782240284</c:v>
                </c:pt>
                <c:pt idx="146">
                  <c:v>1224.21883127875</c:v>
                </c:pt>
                <c:pt idx="147">
                  <c:v>1221.52919102061</c:v>
                </c:pt>
                <c:pt idx="148">
                  <c:v>1218.78289571112</c:v>
                </c:pt>
                <c:pt idx="149">
                  <c:v>1215.97451576291</c:v>
                </c:pt>
                <c:pt idx="150">
                  <c:v>1213.09933806474</c:v>
                </c:pt>
                <c:pt idx="151">
                  <c:v>1210.15155425794</c:v>
                </c:pt>
                <c:pt idx="152">
                  <c:v>1207.12608693757</c:v>
                </c:pt>
                <c:pt idx="153">
                  <c:v>1204.01796724826</c:v>
                </c:pt>
                <c:pt idx="154">
                  <c:v>1200.8240163708</c:v>
                </c:pt>
                <c:pt idx="155">
                  <c:v>1197.54092745524</c:v>
                </c:pt>
                <c:pt idx="156">
                  <c:v>1194.16556984929</c:v>
                </c:pt>
                <c:pt idx="157">
                  <c:v>1190.69229895549</c:v>
                </c:pt>
                <c:pt idx="158">
                  <c:v>1187.11692398795</c:v>
                </c:pt>
                <c:pt idx="159">
                  <c:v>1183.43539720985</c:v>
                </c:pt>
                <c:pt idx="160">
                  <c:v>1179.65645713761</c:v>
                </c:pt>
                <c:pt idx="161">
                  <c:v>1175.79491177023</c:v>
                </c:pt>
                <c:pt idx="162">
                  <c:v>1171.84622289849</c:v>
                </c:pt>
                <c:pt idx="163">
                  <c:v>1168.72136316399</c:v>
                </c:pt>
                <c:pt idx="164">
                  <c:v>1165.09552870876</c:v>
                </c:pt>
                <c:pt idx="165">
                  <c:v>1161.22883117657</c:v>
                </c:pt>
                <c:pt idx="166">
                  <c:v>1157.18896362951</c:v>
                </c:pt>
                <c:pt idx="167">
                  <c:v>1153.03655743657</c:v>
                </c:pt>
                <c:pt idx="168">
                  <c:v>1148.79967210557</c:v>
                </c:pt>
                <c:pt idx="169">
                  <c:v>1144.49071527387</c:v>
                </c:pt>
                <c:pt idx="170">
                  <c:v>1140.11281363584</c:v>
                </c:pt>
                <c:pt idx="171">
                  <c:v>1135.66696050819</c:v>
                </c:pt>
                <c:pt idx="172">
                  <c:v>1131.15039619708</c:v>
                </c:pt>
                <c:pt idx="173">
                  <c:v>1126.56040094573</c:v>
                </c:pt>
                <c:pt idx="174">
                  <c:v>1121.90469086614</c:v>
                </c:pt>
                <c:pt idx="175">
                  <c:v>1119.3709071211</c:v>
                </c:pt>
                <c:pt idx="176">
                  <c:v>1115.74189931142</c:v>
                </c:pt>
                <c:pt idx="177">
                  <c:v>1111.55436743771</c:v>
                </c:pt>
                <c:pt idx="178">
                  <c:v>1107.08310539753</c:v>
                </c:pt>
                <c:pt idx="179">
                  <c:v>1102.45595585118</c:v>
                </c:pt>
                <c:pt idx="180">
                  <c:v>1097.73528060615</c:v>
                </c:pt>
                <c:pt idx="181">
                  <c:v>1092.94797528647</c:v>
                </c:pt>
                <c:pt idx="182">
                  <c:v>1088.10342620246</c:v>
                </c:pt>
                <c:pt idx="183">
                  <c:v>1083.2049721427</c:v>
                </c:pt>
                <c:pt idx="184">
                  <c:v>1078.25237191857</c:v>
                </c:pt>
                <c:pt idx="185">
                  <c:v>1073.24426649884</c:v>
                </c:pt>
                <c:pt idx="186">
                  <c:v>1068.17741101439</c:v>
                </c:pt>
                <c:pt idx="187">
                  <c:v>1063.04882721819</c:v>
                </c:pt>
                <c:pt idx="188">
                  <c:v>1057.85433881844</c:v>
                </c:pt>
                <c:pt idx="189">
                  <c:v>1052.58957857907</c:v>
                </c:pt>
                <c:pt idx="190">
                  <c:v>1047.25088711731</c:v>
                </c:pt>
                <c:pt idx="191">
                  <c:v>1041.83644341514</c:v>
                </c:pt>
                <c:pt idx="192">
                  <c:v>1036.34704351111</c:v>
                </c:pt>
                <c:pt idx="193">
                  <c:v>1030.78440737246</c:v>
                </c:pt>
                <c:pt idx="194">
                  <c:v>1025.15021169968</c:v>
                </c:pt>
                <c:pt idx="195">
                  <c:v>1019.44609290611</c:v>
                </c:pt>
                <c:pt idx="196">
                  <c:v>1013.76115117014</c:v>
                </c:pt>
                <c:pt idx="197">
                  <c:v>1007.96924742236</c:v>
                </c:pt>
                <c:pt idx="198">
                  <c:v>1002.09156659841</c:v>
                </c:pt>
                <c:pt idx="199">
                  <c:v>996.139087599868</c:v>
                </c:pt>
                <c:pt idx="200">
                  <c:v>990.118737946229</c:v>
                </c:pt>
                <c:pt idx="201">
                  <c:v>984.047309345327</c:v>
                </c:pt>
                <c:pt idx="202">
                  <c:v>977.914359694999</c:v>
                </c:pt>
                <c:pt idx="203">
                  <c:v>971.725538586677</c:v>
                </c:pt>
                <c:pt idx="204">
                  <c:v>965.481229068827</c:v>
                </c:pt>
                <c:pt idx="205">
                  <c:v>959.181180095626</c:v>
                </c:pt>
                <c:pt idx="206">
                  <c:v>952.825959837377</c:v>
                </c:pt>
                <c:pt idx="207">
                  <c:v>946.417057540947</c:v>
                </c:pt>
                <c:pt idx="208">
                  <c:v>939.955813872272</c:v>
                </c:pt>
                <c:pt idx="209">
                  <c:v>933.443481593189</c:v>
                </c:pt>
                <c:pt idx="210">
                  <c:v>926.881256210795</c:v>
                </c:pt>
                <c:pt idx="211">
                  <c:v>920.270291605955</c:v>
                </c:pt>
                <c:pt idx="212">
                  <c:v>913.611708144454</c:v>
                </c:pt>
                <c:pt idx="213">
                  <c:v>906.906597022683</c:v>
                </c:pt>
                <c:pt idx="214">
                  <c:v>900.156022723975</c:v>
                </c:pt>
                <c:pt idx="215">
                  <c:v>893.361024523774</c:v>
                </c:pt>
                <c:pt idx="216">
                  <c:v>886.52261751292</c:v>
                </c:pt>
                <c:pt idx="217">
                  <c:v>879.641793373781</c:v>
                </c:pt>
                <c:pt idx="218">
                  <c:v>872.719521026786</c:v>
                </c:pt>
                <c:pt idx="219">
                  <c:v>865.756747206253</c:v>
                </c:pt>
                <c:pt idx="220">
                  <c:v>858.754396995085</c:v>
                </c:pt>
                <c:pt idx="221">
                  <c:v>851.713374333279</c:v>
                </c:pt>
                <c:pt idx="222">
                  <c:v>844.634562507821</c:v>
                </c:pt>
                <c:pt idx="223">
                  <c:v>837.518824627899</c:v>
                </c:pt>
                <c:pt idx="224">
                  <c:v>830.367004087509</c:v>
                </c:pt>
                <c:pt idx="225">
                  <c:v>823.179925016629</c:v>
                </c:pt>
                <c:pt idx="226">
                  <c:v>815.958392721647</c:v>
                </c:pt>
                <c:pt idx="227">
                  <c:v>808.703194115507</c:v>
                </c:pt>
                <c:pt idx="228">
                  <c:v>801.415098137927</c:v>
                </c:pt>
                <c:pt idx="229">
                  <c:v>794.102685832935</c:v>
                </c:pt>
                <c:pt idx="230">
                  <c:v>786.754946915628</c:v>
                </c:pt>
                <c:pt idx="231">
                  <c:v>779.374556248784</c:v>
                </c:pt>
                <c:pt idx="232">
                  <c:v>771.96319360031</c:v>
                </c:pt>
                <c:pt idx="233">
                  <c:v>764.522033371703</c:v>
                </c:pt>
                <c:pt idx="234">
                  <c:v>757.051989640864</c:v>
                </c:pt>
                <c:pt idx="235">
                  <c:v>749.553838858009</c:v>
                </c:pt>
                <c:pt idx="236">
                  <c:v>742.028281364152</c:v>
                </c:pt>
                <c:pt idx="237">
                  <c:v>734.475972316966</c:v>
                </c:pt>
                <c:pt idx="238">
                  <c:v>726.897537316537</c:v>
                </c:pt>
                <c:pt idx="239">
                  <c:v>719.293580377345</c:v>
                </c:pt>
                <c:pt idx="240">
                  <c:v>711.664688069717</c:v>
                </c:pt>
                <c:pt idx="241">
                  <c:v>704.011431742476</c:v>
                </c:pt>
                <c:pt idx="242">
                  <c:v>696.33436878271</c:v>
                </c:pt>
                <c:pt idx="243">
                  <c:v>688.634043390712</c:v>
                </c:pt>
                <c:pt idx="244">
                  <c:v>680.910987109196</c:v>
                </c:pt>
                <c:pt idx="245">
                  <c:v>673.165719226409</c:v>
                </c:pt>
                <c:pt idx="246">
                  <c:v>665.398747113034</c:v>
                </c:pt>
                <c:pt idx="247">
                  <c:v>657.610566522885</c:v>
                </c:pt>
                <c:pt idx="248">
                  <c:v>649.801661872492</c:v>
                </c:pt>
                <c:pt idx="249">
                  <c:v>641.972506507172</c:v>
                </c:pt>
                <c:pt idx="250">
                  <c:v>634.123562957457</c:v>
                </c:pt>
                <c:pt idx="251">
                  <c:v>626.255283187883</c:v>
                </c:pt>
                <c:pt idx="252">
                  <c:v>618.368108839213</c:v>
                </c:pt>
                <c:pt idx="253">
                  <c:v>610.462471464676</c:v>
                </c:pt>
                <c:pt idx="254">
                  <c:v>602.538792760587</c:v>
                </c:pt>
                <c:pt idx="255">
                  <c:v>594.597484791596</c:v>
                </c:pt>
                <c:pt idx="256">
                  <c:v>586.638950210724</c:v>
                </c:pt>
                <c:pt idx="257">
                  <c:v>578.663582474357</c:v>
                </c:pt>
                <c:pt idx="258">
                  <c:v>570.671766052314</c:v>
                </c:pt>
                <c:pt idx="259">
                  <c:v>562.663876633101</c:v>
                </c:pt>
                <c:pt idx="260">
                  <c:v>554.640281324484</c:v>
                </c:pt>
                <c:pt idx="261">
                  <c:v>546.601338849474</c:v>
                </c:pt>
                <c:pt idx="262">
                  <c:v>538.547399737838</c:v>
                </c:pt>
                <c:pt idx="263">
                  <c:v>530.47880651323</c:v>
                </c:pt>
                <c:pt idx="264">
                  <c:v>522.395893876053</c:v>
                </c:pt>
                <c:pt idx="265">
                  <c:v>514.298988882141</c:v>
                </c:pt>
                <c:pt idx="266">
                  <c:v>506.188411117366</c:v>
                </c:pt>
                <c:pt idx="267">
                  <c:v>498.952475870504</c:v>
                </c:pt>
                <c:pt idx="268">
                  <c:v>491.259483792049</c:v>
                </c:pt>
                <c:pt idx="269">
                  <c:v>483.71428068913</c:v>
                </c:pt>
                <c:pt idx="270">
                  <c:v>475.854338002049</c:v>
                </c:pt>
                <c:pt idx="271">
                  <c:v>468.725668404758</c:v>
                </c:pt>
                <c:pt idx="272">
                  <c:v>461.071000647553</c:v>
                </c:pt>
                <c:pt idx="273">
                  <c:v>453.138885596288</c:v>
                </c:pt>
                <c:pt idx="274">
                  <c:v>445.062497061292</c:v>
                </c:pt>
                <c:pt idx="275">
                  <c:v>436.908548706174</c:v>
                </c:pt>
                <c:pt idx="276">
                  <c:v>428.710521226018</c:v>
                </c:pt>
                <c:pt idx="277">
                  <c:v>420.485276002605</c:v>
                </c:pt>
                <c:pt idx="278">
                  <c:v>412.241361996634</c:v>
                </c:pt>
                <c:pt idx="279">
                  <c:v>403.983169256981</c:v>
                </c:pt>
                <c:pt idx="280">
                  <c:v>395.713005737021</c:v>
                </c:pt>
                <c:pt idx="281">
                  <c:v>387.432135763078</c:v>
                </c:pt>
                <c:pt idx="282">
                  <c:v>379.14129932756</c:v>
                </c:pt>
                <c:pt idx="283">
                  <c:v>370.840971793094</c:v>
                </c:pt>
                <c:pt idx="284">
                  <c:v>362.531493800846</c:v>
                </c:pt>
                <c:pt idx="285">
                  <c:v>354.213136279643</c:v>
                </c:pt>
                <c:pt idx="286">
                  <c:v>345.886133004248</c:v>
                </c:pt>
                <c:pt idx="287">
                  <c:v>337.82963762648</c:v>
                </c:pt>
                <c:pt idx="288">
                  <c:v>330.974786816557</c:v>
                </c:pt>
                <c:pt idx="289">
                  <c:v>323.367486590895</c:v>
                </c:pt>
                <c:pt idx="290">
                  <c:v>315.380126961953</c:v>
                </c:pt>
                <c:pt idx="291">
                  <c:v>307.198990520526</c:v>
                </c:pt>
                <c:pt idx="292">
                  <c:v>298.917304146142</c:v>
                </c:pt>
                <c:pt idx="293">
                  <c:v>290.581764907949</c:v>
                </c:pt>
                <c:pt idx="294">
                  <c:v>282.215803059811</c:v>
                </c:pt>
                <c:pt idx="295">
                  <c:v>275.357833216402</c:v>
                </c:pt>
                <c:pt idx="296">
                  <c:v>267.727795049392</c:v>
                </c:pt>
                <c:pt idx="297">
                  <c:v>259.704567065915</c:v>
                </c:pt>
                <c:pt idx="298">
                  <c:v>251.48155663006</c:v>
                </c:pt>
                <c:pt idx="299">
                  <c:v>243.21121603672</c:v>
                </c:pt>
                <c:pt idx="300">
                  <c:v>234.858490955634</c:v>
                </c:pt>
                <c:pt idx="301">
                  <c:v>226.461599546826</c:v>
                </c:pt>
                <c:pt idx="302">
                  <c:v>219.264848208152</c:v>
                </c:pt>
                <c:pt idx="303">
                  <c:v>211.440197735878</c:v>
                </c:pt>
                <c:pt idx="304">
                  <c:v>203.303088018244</c:v>
                </c:pt>
                <c:pt idx="305">
                  <c:v>195.002771899012</c:v>
                </c:pt>
                <c:pt idx="306">
                  <c:v>186.618202971492</c:v>
                </c:pt>
                <c:pt idx="307">
                  <c:v>185.634013031792</c:v>
                </c:pt>
                <c:pt idx="308">
                  <c:v>180.93255848348</c:v>
                </c:pt>
                <c:pt idx="309">
                  <c:v>174.345120030224</c:v>
                </c:pt>
                <c:pt idx="310">
                  <c:v>166.814512848443</c:v>
                </c:pt>
                <c:pt idx="311">
                  <c:v>166.583409341859</c:v>
                </c:pt>
                <c:pt idx="312">
                  <c:v>166.69145668329</c:v>
                </c:pt>
                <c:pt idx="313">
                  <c:v>162.701267431099</c:v>
                </c:pt>
                <c:pt idx="314">
                  <c:v>156.713522868992</c:v>
                </c:pt>
                <c:pt idx="315">
                  <c:v>149.765904411834</c:v>
                </c:pt>
                <c:pt idx="316">
                  <c:v>143.319792634322</c:v>
                </c:pt>
                <c:pt idx="317">
                  <c:v>136.771549444796</c:v>
                </c:pt>
                <c:pt idx="318">
                  <c:v>129.929905979908</c:v>
                </c:pt>
                <c:pt idx="319">
                  <c:v>126.40332811243</c:v>
                </c:pt>
                <c:pt idx="320">
                  <c:v>122.278236422896</c:v>
                </c:pt>
                <c:pt idx="321">
                  <c:v>116.883018173496</c:v>
                </c:pt>
                <c:pt idx="322">
                  <c:v>111.547821223516</c:v>
                </c:pt>
                <c:pt idx="323">
                  <c:v>105.653571799854</c:v>
                </c:pt>
                <c:pt idx="324">
                  <c:v>99.5607433916567</c:v>
                </c:pt>
                <c:pt idx="325">
                  <c:v>93.4277342388703</c:v>
                </c:pt>
                <c:pt idx="326">
                  <c:v>89.7166836337684</c:v>
                </c:pt>
                <c:pt idx="327">
                  <c:v>93.3945759255568</c:v>
                </c:pt>
                <c:pt idx="328">
                  <c:v>92.4632820418521</c:v>
                </c:pt>
                <c:pt idx="329">
                  <c:v>89.3848559152329</c:v>
                </c:pt>
                <c:pt idx="330">
                  <c:v>85.2751475798465</c:v>
                </c:pt>
                <c:pt idx="331">
                  <c:v>82.1342328326149</c:v>
                </c:pt>
                <c:pt idx="332">
                  <c:v>79.3494220959704</c:v>
                </c:pt>
                <c:pt idx="333">
                  <c:v>75.9285760080232</c:v>
                </c:pt>
                <c:pt idx="334">
                  <c:v>76.0245240310294</c:v>
                </c:pt>
                <c:pt idx="335">
                  <c:v>74.254477568947</c:v>
                </c:pt>
                <c:pt idx="336">
                  <c:v>71.5535989076182</c:v>
                </c:pt>
                <c:pt idx="337">
                  <c:v>68.3117224913151</c:v>
                </c:pt>
                <c:pt idx="338">
                  <c:v>64.8557087468735</c:v>
                </c:pt>
                <c:pt idx="339">
                  <c:v>61.4074725326323</c:v>
                </c:pt>
                <c:pt idx="340">
                  <c:v>58.5968792397891</c:v>
                </c:pt>
                <c:pt idx="341">
                  <c:v>55.4974837387428</c:v>
                </c:pt>
                <c:pt idx="342">
                  <c:v>52.2704168489676</c:v>
                </c:pt>
                <c:pt idx="343">
                  <c:v>49.1721991298442</c:v>
                </c:pt>
                <c:pt idx="344">
                  <c:v>45.9533873870601</c:v>
                </c:pt>
                <c:pt idx="345">
                  <c:v>42.6649052301549</c:v>
                </c:pt>
                <c:pt idx="346">
                  <c:v>41.4644417371256</c:v>
                </c:pt>
                <c:pt idx="347">
                  <c:v>39.7457221099954</c:v>
                </c:pt>
                <c:pt idx="348">
                  <c:v>37.313877052949</c:v>
                </c:pt>
                <c:pt idx="349">
                  <c:v>35.4943492233513</c:v>
                </c:pt>
                <c:pt idx="350">
                  <c:v>33.2870518922541</c:v>
                </c:pt>
                <c:pt idx="351">
                  <c:v>31.1296819432704</c:v>
                </c:pt>
                <c:pt idx="352">
                  <c:v>28.574870410558</c:v>
                </c:pt>
                <c:pt idx="353">
                  <c:v>26.0956970658118</c:v>
                </c:pt>
                <c:pt idx="354">
                  <c:v>23.6194899749477</c:v>
                </c:pt>
                <c:pt idx="355">
                  <c:v>20.9598829863365</c:v>
                </c:pt>
                <c:pt idx="356">
                  <c:v>18.3703919578418</c:v>
                </c:pt>
                <c:pt idx="357">
                  <c:v>16.7907478958787</c:v>
                </c:pt>
                <c:pt idx="358">
                  <c:v>14.6276405956051</c:v>
                </c:pt>
                <c:pt idx="359">
                  <c:v>12.16951948288</c:v>
                </c:pt>
                <c:pt idx="360">
                  <c:v>9.55076649039909</c:v>
                </c:pt>
                <c:pt idx="361">
                  <c:v>6.82930905810929</c:v>
                </c:pt>
                <c:pt idx="362">
                  <c:v>4.03232929722923</c:v>
                </c:pt>
                <c:pt idx="363">
                  <c:v>4.69597252837147</c:v>
                </c:pt>
                <c:pt idx="364">
                  <c:v>3.57381587720892</c:v>
                </c:pt>
                <c:pt idx="365">
                  <c:v>1.54220647708176</c:v>
                </c:pt>
                <c:pt idx="366">
                  <c:v>-0.92628710319195</c:v>
                </c:pt>
                <c:pt idx="367">
                  <c:v>-3.66956057374594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Diário'!$AM$17:$AM$748</c:f>
              <c:numCache>
                <c:formatCode>General</c:formatCode>
                <c:ptCount val="732"/>
                <c:pt idx="0">
                  <c:v>0</c:v>
                </c:pt>
                <c:pt idx="1">
                  <c:v>1.75561538461538</c:v>
                </c:pt>
                <c:pt idx="2">
                  <c:v>12.5922307692308</c:v>
                </c:pt>
                <c:pt idx="3">
                  <c:v>15.5828461538462</c:v>
                </c:pt>
                <c:pt idx="4">
                  <c:v>17.1414615384615</c:v>
                </c:pt>
                <c:pt idx="5">
                  <c:v>17.9380769230769</c:v>
                </c:pt>
                <c:pt idx="6">
                  <c:v>18.7346923076923</c:v>
                </c:pt>
                <c:pt idx="7">
                  <c:v>22.8253076923077</c:v>
                </c:pt>
                <c:pt idx="8">
                  <c:v>24.3839230769231</c:v>
                </c:pt>
                <c:pt idx="9">
                  <c:v>25.1805384615385</c:v>
                </c:pt>
                <c:pt idx="10">
                  <c:v>42.9361538461538</c:v>
                </c:pt>
                <c:pt idx="11">
                  <c:v>48.9197692307692</c:v>
                </c:pt>
                <c:pt idx="12">
                  <c:v>52.5633846153846</c:v>
                </c:pt>
                <c:pt idx="13">
                  <c:v>55.769</c:v>
                </c:pt>
                <c:pt idx="14">
                  <c:v>57.9266153846154</c:v>
                </c:pt>
                <c:pt idx="15">
                  <c:v>59.6822307692308</c:v>
                </c:pt>
                <c:pt idx="16">
                  <c:v>62.8878461538461</c:v>
                </c:pt>
                <c:pt idx="17">
                  <c:v>66.7534615384615</c:v>
                </c:pt>
                <c:pt idx="18">
                  <c:v>77.0100769230769</c:v>
                </c:pt>
                <c:pt idx="19">
                  <c:v>83.2416923076923</c:v>
                </c:pt>
                <c:pt idx="20">
                  <c:v>94.0783076923077</c:v>
                </c:pt>
                <c:pt idx="21">
                  <c:v>99.3329230769231</c:v>
                </c:pt>
                <c:pt idx="22">
                  <c:v>103.198538461538</c:v>
                </c:pt>
                <c:pt idx="23">
                  <c:v>107.064153846154</c:v>
                </c:pt>
                <c:pt idx="24">
                  <c:v>110.269769230769</c:v>
                </c:pt>
                <c:pt idx="25">
                  <c:v>112.631384615385</c:v>
                </c:pt>
                <c:pt idx="26">
                  <c:v>114.587</c:v>
                </c:pt>
                <c:pt idx="27">
                  <c:v>118.230615384615</c:v>
                </c:pt>
                <c:pt idx="28">
                  <c:v>140.088230769231</c:v>
                </c:pt>
                <c:pt idx="29">
                  <c:v>147.860846153846</c:v>
                </c:pt>
                <c:pt idx="30">
                  <c:v>152.642461538462</c:v>
                </c:pt>
                <c:pt idx="31">
                  <c:v>156.286076923077</c:v>
                </c:pt>
                <c:pt idx="32">
                  <c:v>159.491692307692</c:v>
                </c:pt>
                <c:pt idx="33">
                  <c:v>163.135307692308</c:v>
                </c:pt>
                <c:pt idx="34">
                  <c:v>165.913923076923</c:v>
                </c:pt>
                <c:pt idx="35">
                  <c:v>168.071538461538</c:v>
                </c:pt>
                <c:pt idx="36">
                  <c:v>170.027153846154</c:v>
                </c:pt>
                <c:pt idx="37">
                  <c:v>171.585769230769</c:v>
                </c:pt>
                <c:pt idx="38">
                  <c:v>172.950384615385</c:v>
                </c:pt>
                <c:pt idx="39">
                  <c:v>174.123</c:v>
                </c:pt>
                <c:pt idx="40">
                  <c:v>175.295615384615</c:v>
                </c:pt>
                <c:pt idx="41">
                  <c:v>176.279230769231</c:v>
                </c:pt>
                <c:pt idx="42">
                  <c:v>180.827846153846</c:v>
                </c:pt>
                <c:pt idx="43">
                  <c:v>188.600461538462</c:v>
                </c:pt>
                <c:pt idx="44">
                  <c:v>200.027076923077</c:v>
                </c:pt>
                <c:pt idx="45">
                  <c:v>204.345692307692</c:v>
                </c:pt>
                <c:pt idx="46">
                  <c:v>207.124307692308</c:v>
                </c:pt>
                <c:pt idx="47">
                  <c:v>209.079923076923</c:v>
                </c:pt>
                <c:pt idx="48">
                  <c:v>210.835538461538</c:v>
                </c:pt>
                <c:pt idx="49">
                  <c:v>212.791153846154</c:v>
                </c:pt>
                <c:pt idx="50">
                  <c:v>214.349769230769</c:v>
                </c:pt>
                <c:pt idx="51">
                  <c:v>215.522384615385</c:v>
                </c:pt>
                <c:pt idx="52">
                  <c:v>216.506</c:v>
                </c:pt>
                <c:pt idx="53">
                  <c:v>217.302615384615</c:v>
                </c:pt>
                <c:pt idx="54">
                  <c:v>222.797230769231</c:v>
                </c:pt>
                <c:pt idx="55">
                  <c:v>225.575846153846</c:v>
                </c:pt>
                <c:pt idx="56">
                  <c:v>227.134461538462</c:v>
                </c:pt>
                <c:pt idx="57">
                  <c:v>227.931076923077</c:v>
                </c:pt>
                <c:pt idx="58">
                  <c:v>228.727692307692</c:v>
                </c:pt>
                <c:pt idx="59">
                  <c:v>229.524307692308</c:v>
                </c:pt>
                <c:pt idx="60">
                  <c:v>229.599923076923</c:v>
                </c:pt>
                <c:pt idx="61">
                  <c:v>229.161538461539</c:v>
                </c:pt>
                <c:pt idx="62">
                  <c:v>229.237153846154</c:v>
                </c:pt>
                <c:pt idx="63">
                  <c:v>229.849769230769</c:v>
                </c:pt>
                <c:pt idx="64">
                  <c:v>236.331384615385</c:v>
                </c:pt>
                <c:pt idx="65">
                  <c:v>238.087</c:v>
                </c:pt>
                <c:pt idx="66">
                  <c:v>238.517615384615</c:v>
                </c:pt>
                <c:pt idx="67">
                  <c:v>238.770230769231</c:v>
                </c:pt>
                <c:pt idx="68">
                  <c:v>238.671846153846</c:v>
                </c:pt>
                <c:pt idx="69">
                  <c:v>238.573461538462</c:v>
                </c:pt>
                <c:pt idx="70">
                  <c:v>238.475076923077</c:v>
                </c:pt>
                <c:pt idx="71">
                  <c:v>238.376692307692</c:v>
                </c:pt>
                <c:pt idx="72">
                  <c:v>238.807307692308</c:v>
                </c:pt>
                <c:pt idx="73">
                  <c:v>239.237923076923</c:v>
                </c:pt>
                <c:pt idx="74">
                  <c:v>240.410538461539</c:v>
                </c:pt>
                <c:pt idx="75">
                  <c:v>241.023153846154</c:v>
                </c:pt>
                <c:pt idx="76">
                  <c:v>250.150769230769</c:v>
                </c:pt>
                <c:pt idx="77">
                  <c:v>267.906384615385</c:v>
                </c:pt>
                <c:pt idx="78">
                  <c:v>272.923</c:v>
                </c:pt>
                <c:pt idx="79">
                  <c:v>275.080615384615</c:v>
                </c:pt>
                <c:pt idx="80">
                  <c:v>276.253230769231</c:v>
                </c:pt>
                <c:pt idx="81">
                  <c:v>277.049846153846</c:v>
                </c:pt>
                <c:pt idx="82">
                  <c:v>277.662461538462</c:v>
                </c:pt>
                <c:pt idx="83">
                  <c:v>280.024076923077</c:v>
                </c:pt>
                <c:pt idx="84">
                  <c:v>282.385692307692</c:v>
                </c:pt>
                <c:pt idx="85">
                  <c:v>284.543307692308</c:v>
                </c:pt>
                <c:pt idx="86">
                  <c:v>286.498923076923</c:v>
                </c:pt>
                <c:pt idx="87">
                  <c:v>288.454538461539</c:v>
                </c:pt>
                <c:pt idx="88">
                  <c:v>295.189153846154</c:v>
                </c:pt>
                <c:pt idx="89">
                  <c:v>298.832769230769</c:v>
                </c:pt>
                <c:pt idx="90">
                  <c:v>300.588384615385</c:v>
                </c:pt>
                <c:pt idx="91">
                  <c:v>301.761</c:v>
                </c:pt>
                <c:pt idx="92">
                  <c:v>302.557615384615</c:v>
                </c:pt>
                <c:pt idx="93">
                  <c:v>303.354230769231</c:v>
                </c:pt>
                <c:pt idx="94">
                  <c:v>304.150846153846</c:v>
                </c:pt>
                <c:pt idx="95">
                  <c:v>304.947461538462</c:v>
                </c:pt>
                <c:pt idx="96">
                  <c:v>311.429076923077</c:v>
                </c:pt>
                <c:pt idx="97">
                  <c:v>312.987692307692</c:v>
                </c:pt>
                <c:pt idx="98">
                  <c:v>314.160307692308</c:v>
                </c:pt>
                <c:pt idx="99">
                  <c:v>314.956923076923</c:v>
                </c:pt>
                <c:pt idx="100">
                  <c:v>315.569538461539</c:v>
                </c:pt>
                <c:pt idx="101">
                  <c:v>318.348153846154</c:v>
                </c:pt>
                <c:pt idx="102">
                  <c:v>319.906769230769</c:v>
                </c:pt>
                <c:pt idx="103">
                  <c:v>320.703384615385</c:v>
                </c:pt>
                <c:pt idx="104">
                  <c:v>321.5</c:v>
                </c:pt>
                <c:pt idx="105">
                  <c:v>322.296615384615</c:v>
                </c:pt>
                <c:pt idx="106">
                  <c:v>322.909230769231</c:v>
                </c:pt>
                <c:pt idx="107">
                  <c:v>326.552846153846</c:v>
                </c:pt>
                <c:pt idx="108">
                  <c:v>328.308461538462</c:v>
                </c:pt>
                <c:pt idx="109">
                  <c:v>329.105076923077</c:v>
                </c:pt>
                <c:pt idx="110">
                  <c:v>329.535692307692</c:v>
                </c:pt>
                <c:pt idx="111">
                  <c:v>329.966307692308</c:v>
                </c:pt>
                <c:pt idx="112">
                  <c:v>330.396923076923</c:v>
                </c:pt>
                <c:pt idx="113">
                  <c:v>331.193538461539</c:v>
                </c:pt>
                <c:pt idx="114">
                  <c:v>332.366153846154</c:v>
                </c:pt>
                <c:pt idx="115">
                  <c:v>332.796769230769</c:v>
                </c:pt>
                <c:pt idx="116">
                  <c:v>332.872384615385</c:v>
                </c:pt>
                <c:pt idx="117">
                  <c:v>332.948</c:v>
                </c:pt>
                <c:pt idx="118">
                  <c:v>333.560615384616</c:v>
                </c:pt>
                <c:pt idx="119">
                  <c:v>333.991230769231</c:v>
                </c:pt>
                <c:pt idx="120">
                  <c:v>334.603846153846</c:v>
                </c:pt>
                <c:pt idx="121">
                  <c:v>338.027461538462</c:v>
                </c:pt>
                <c:pt idx="122">
                  <c:v>355.133076923077</c:v>
                </c:pt>
                <c:pt idx="123">
                  <c:v>359.914692307692</c:v>
                </c:pt>
                <c:pt idx="124">
                  <c:v>363.120307692308</c:v>
                </c:pt>
                <c:pt idx="125">
                  <c:v>365.277923076923</c:v>
                </c:pt>
                <c:pt idx="126">
                  <c:v>366.642538461539</c:v>
                </c:pt>
                <c:pt idx="127">
                  <c:v>367.815153846154</c:v>
                </c:pt>
                <c:pt idx="128">
                  <c:v>368.798769230769</c:v>
                </c:pt>
                <c:pt idx="129">
                  <c:v>369.595384615385</c:v>
                </c:pt>
                <c:pt idx="130">
                  <c:v>370.392</c:v>
                </c:pt>
                <c:pt idx="131">
                  <c:v>371.188615384616</c:v>
                </c:pt>
                <c:pt idx="132">
                  <c:v>371.619230769231</c:v>
                </c:pt>
                <c:pt idx="133">
                  <c:v>372.049846153846</c:v>
                </c:pt>
                <c:pt idx="134">
                  <c:v>372.480461538462</c:v>
                </c:pt>
                <c:pt idx="135">
                  <c:v>374.039076923077</c:v>
                </c:pt>
                <c:pt idx="136">
                  <c:v>380.520692307693</c:v>
                </c:pt>
                <c:pt idx="137">
                  <c:v>385.069307692308</c:v>
                </c:pt>
                <c:pt idx="138">
                  <c:v>388.492923076923</c:v>
                </c:pt>
                <c:pt idx="139">
                  <c:v>393.041538461539</c:v>
                </c:pt>
                <c:pt idx="140">
                  <c:v>394.997153846154</c:v>
                </c:pt>
                <c:pt idx="141">
                  <c:v>395.98076923077</c:v>
                </c:pt>
                <c:pt idx="142">
                  <c:v>397.153384615385</c:v>
                </c:pt>
                <c:pt idx="143">
                  <c:v>397.95</c:v>
                </c:pt>
                <c:pt idx="144">
                  <c:v>398.746615384616</c:v>
                </c:pt>
                <c:pt idx="145">
                  <c:v>399.359230769231</c:v>
                </c:pt>
                <c:pt idx="146">
                  <c:v>399.789846153847</c:v>
                </c:pt>
                <c:pt idx="147">
                  <c:v>400.962461538462</c:v>
                </c:pt>
                <c:pt idx="148">
                  <c:v>401.393076923077</c:v>
                </c:pt>
                <c:pt idx="149">
                  <c:v>401.645692307693</c:v>
                </c:pt>
                <c:pt idx="150">
                  <c:v>402.076307692308</c:v>
                </c:pt>
                <c:pt idx="151">
                  <c:v>402.151923076924</c:v>
                </c:pt>
                <c:pt idx="152">
                  <c:v>402.227538461539</c:v>
                </c:pt>
                <c:pt idx="153">
                  <c:v>402.480153846154</c:v>
                </c:pt>
                <c:pt idx="154">
                  <c:v>402.91076923077</c:v>
                </c:pt>
                <c:pt idx="155">
                  <c:v>402.986384615385</c:v>
                </c:pt>
                <c:pt idx="156">
                  <c:v>402.888000000001</c:v>
                </c:pt>
                <c:pt idx="157">
                  <c:v>403.318615384616</c:v>
                </c:pt>
                <c:pt idx="158">
                  <c:v>403.571230769231</c:v>
                </c:pt>
                <c:pt idx="159">
                  <c:v>403.823846153847</c:v>
                </c:pt>
                <c:pt idx="160">
                  <c:v>407.029461538462</c:v>
                </c:pt>
                <c:pt idx="161">
                  <c:v>413.511076923078</c:v>
                </c:pt>
                <c:pt idx="162">
                  <c:v>417.376692307693</c:v>
                </c:pt>
                <c:pt idx="163">
                  <c:v>421.925307692308</c:v>
                </c:pt>
                <c:pt idx="164">
                  <c:v>428.406923076924</c:v>
                </c:pt>
                <c:pt idx="165">
                  <c:v>430.564538461539</c:v>
                </c:pt>
                <c:pt idx="166">
                  <c:v>432.123153846155</c:v>
                </c:pt>
                <c:pt idx="167">
                  <c:v>433.29576923077</c:v>
                </c:pt>
                <c:pt idx="168">
                  <c:v>434.092384615385</c:v>
                </c:pt>
                <c:pt idx="169">
                  <c:v>434.705000000001</c:v>
                </c:pt>
                <c:pt idx="170">
                  <c:v>435.135615384616</c:v>
                </c:pt>
                <c:pt idx="171">
                  <c:v>435.566230769231</c:v>
                </c:pt>
                <c:pt idx="172">
                  <c:v>437.723846153847</c:v>
                </c:pt>
                <c:pt idx="173">
                  <c:v>440.929461538462</c:v>
                </c:pt>
                <c:pt idx="174">
                  <c:v>448.178076923078</c:v>
                </c:pt>
                <c:pt idx="175">
                  <c:v>450.956692307693</c:v>
                </c:pt>
                <c:pt idx="176">
                  <c:v>452.515307692308</c:v>
                </c:pt>
                <c:pt idx="177">
                  <c:v>453.687923076924</c:v>
                </c:pt>
                <c:pt idx="178">
                  <c:v>454.671538461539</c:v>
                </c:pt>
                <c:pt idx="179">
                  <c:v>455.468153846155</c:v>
                </c:pt>
                <c:pt idx="180">
                  <c:v>456.08076923077</c:v>
                </c:pt>
                <c:pt idx="181">
                  <c:v>456.693384615385</c:v>
                </c:pt>
                <c:pt idx="182">
                  <c:v>457.124000000001</c:v>
                </c:pt>
                <c:pt idx="183">
                  <c:v>457.554615384616</c:v>
                </c:pt>
                <c:pt idx="184">
                  <c:v>457.807230769231</c:v>
                </c:pt>
                <c:pt idx="185">
                  <c:v>457.882846153847</c:v>
                </c:pt>
                <c:pt idx="186">
                  <c:v>457.958461538462</c:v>
                </c:pt>
                <c:pt idx="187">
                  <c:v>458.034076923078</c:v>
                </c:pt>
                <c:pt idx="188">
                  <c:v>457.935692307693</c:v>
                </c:pt>
                <c:pt idx="189">
                  <c:v>457.837307692308</c:v>
                </c:pt>
                <c:pt idx="190">
                  <c:v>458.267923076924</c:v>
                </c:pt>
                <c:pt idx="191">
                  <c:v>459.251538461539</c:v>
                </c:pt>
                <c:pt idx="192">
                  <c:v>459.327153846155</c:v>
                </c:pt>
                <c:pt idx="193">
                  <c:v>459.40276923077</c:v>
                </c:pt>
                <c:pt idx="194">
                  <c:v>459.478384615385</c:v>
                </c:pt>
                <c:pt idx="195">
                  <c:v>460.275000000001</c:v>
                </c:pt>
                <c:pt idx="196">
                  <c:v>460.350615384616</c:v>
                </c:pt>
                <c:pt idx="197">
                  <c:v>460.252230769232</c:v>
                </c:pt>
                <c:pt idx="198">
                  <c:v>460.153846153847</c:v>
                </c:pt>
                <c:pt idx="199">
                  <c:v>462.109461538462</c:v>
                </c:pt>
                <c:pt idx="200">
                  <c:v>468.844076923078</c:v>
                </c:pt>
                <c:pt idx="201">
                  <c:v>470.016692307693</c:v>
                </c:pt>
                <c:pt idx="202">
                  <c:v>470.269307692309</c:v>
                </c:pt>
                <c:pt idx="203">
                  <c:v>470.344923076924</c:v>
                </c:pt>
                <c:pt idx="204">
                  <c:v>470.246538461539</c:v>
                </c:pt>
                <c:pt idx="205">
                  <c:v>470.148153846155</c:v>
                </c:pt>
                <c:pt idx="206">
                  <c:v>469.87876923077</c:v>
                </c:pt>
                <c:pt idx="207">
                  <c:v>469.609384615386</c:v>
                </c:pt>
                <c:pt idx="208">
                  <c:v>469.171000000001</c:v>
                </c:pt>
                <c:pt idx="209">
                  <c:v>468.732615384616</c:v>
                </c:pt>
                <c:pt idx="210">
                  <c:v>468.128230769232</c:v>
                </c:pt>
                <c:pt idx="211">
                  <c:v>467.523846153847</c:v>
                </c:pt>
                <c:pt idx="212">
                  <c:v>466.756461538462</c:v>
                </c:pt>
                <c:pt idx="213">
                  <c:v>466.832076923078</c:v>
                </c:pt>
                <c:pt idx="214">
                  <c:v>468.587692307693</c:v>
                </c:pt>
                <c:pt idx="215">
                  <c:v>468.318307692309</c:v>
                </c:pt>
                <c:pt idx="216">
                  <c:v>467.713923076924</c:v>
                </c:pt>
                <c:pt idx="217">
                  <c:v>467.109538461539</c:v>
                </c:pt>
                <c:pt idx="218">
                  <c:v>466.342153846155</c:v>
                </c:pt>
                <c:pt idx="219">
                  <c:v>465.57476923077</c:v>
                </c:pt>
                <c:pt idx="220">
                  <c:v>464.807384615385</c:v>
                </c:pt>
                <c:pt idx="221">
                  <c:v>463.879000000001</c:v>
                </c:pt>
                <c:pt idx="222">
                  <c:v>462.950615384616</c:v>
                </c:pt>
                <c:pt idx="223">
                  <c:v>462.022230769232</c:v>
                </c:pt>
                <c:pt idx="224">
                  <c:v>460.935846153847</c:v>
                </c:pt>
                <c:pt idx="225">
                  <c:v>459.849461538462</c:v>
                </c:pt>
                <c:pt idx="226">
                  <c:v>458.763076923078</c:v>
                </c:pt>
                <c:pt idx="227">
                  <c:v>457.676692307693</c:v>
                </c:pt>
                <c:pt idx="228">
                  <c:v>456.590307692309</c:v>
                </c:pt>
                <c:pt idx="229">
                  <c:v>455.503923076924</c:v>
                </c:pt>
                <c:pt idx="230">
                  <c:v>454.261538461539</c:v>
                </c:pt>
                <c:pt idx="231">
                  <c:v>453.019153846155</c:v>
                </c:pt>
                <c:pt idx="232">
                  <c:v>451.62376923077</c:v>
                </c:pt>
                <c:pt idx="233">
                  <c:v>450.228384615386</c:v>
                </c:pt>
                <c:pt idx="234">
                  <c:v>448.833000000001</c:v>
                </c:pt>
                <c:pt idx="235">
                  <c:v>447.286615384616</c:v>
                </c:pt>
                <c:pt idx="236">
                  <c:v>445.740230769232</c:v>
                </c:pt>
                <c:pt idx="237">
                  <c:v>444.193846153847</c:v>
                </c:pt>
                <c:pt idx="238">
                  <c:v>442.647461538463</c:v>
                </c:pt>
                <c:pt idx="239">
                  <c:v>441.101076923078</c:v>
                </c:pt>
                <c:pt idx="240">
                  <c:v>439.554692307693</c:v>
                </c:pt>
                <c:pt idx="241">
                  <c:v>438.008307692309</c:v>
                </c:pt>
                <c:pt idx="242">
                  <c:v>436.612923076924</c:v>
                </c:pt>
                <c:pt idx="243">
                  <c:v>435.370538461539</c:v>
                </c:pt>
                <c:pt idx="244">
                  <c:v>434.128153846155</c:v>
                </c:pt>
                <c:pt idx="245">
                  <c:v>432.73276923077</c:v>
                </c:pt>
                <c:pt idx="246">
                  <c:v>431.186384615386</c:v>
                </c:pt>
                <c:pt idx="247">
                  <c:v>429.492000000001</c:v>
                </c:pt>
                <c:pt idx="248">
                  <c:v>428.887615384616</c:v>
                </c:pt>
                <c:pt idx="249">
                  <c:v>428.283230769232</c:v>
                </c:pt>
                <c:pt idx="250">
                  <c:v>426.736846153847</c:v>
                </c:pt>
                <c:pt idx="251">
                  <c:v>425.190461538463</c:v>
                </c:pt>
                <c:pt idx="252">
                  <c:v>423.351076923078</c:v>
                </c:pt>
                <c:pt idx="253">
                  <c:v>421.511692307693</c:v>
                </c:pt>
                <c:pt idx="254">
                  <c:v>419.529307692309</c:v>
                </c:pt>
                <c:pt idx="255">
                  <c:v>417.546923076924</c:v>
                </c:pt>
                <c:pt idx="256">
                  <c:v>415.564538461539</c:v>
                </c:pt>
                <c:pt idx="257">
                  <c:v>413.582153846155</c:v>
                </c:pt>
                <c:pt idx="258">
                  <c:v>411.88776923077</c:v>
                </c:pt>
                <c:pt idx="259">
                  <c:v>410.048384615386</c:v>
                </c:pt>
                <c:pt idx="260">
                  <c:v>408.209000000001</c:v>
                </c:pt>
                <c:pt idx="261">
                  <c:v>406.086615384616</c:v>
                </c:pt>
                <c:pt idx="262">
                  <c:v>403.964230769232</c:v>
                </c:pt>
                <c:pt idx="263">
                  <c:v>401.841846153847</c:v>
                </c:pt>
                <c:pt idx="264">
                  <c:v>399.581461538463</c:v>
                </c:pt>
                <c:pt idx="265">
                  <c:v>397.599076923078</c:v>
                </c:pt>
                <c:pt idx="266">
                  <c:v>395.904692307693</c:v>
                </c:pt>
                <c:pt idx="267">
                  <c:v>394.210307692309</c:v>
                </c:pt>
                <c:pt idx="268">
                  <c:v>392.370923076924</c:v>
                </c:pt>
                <c:pt idx="269">
                  <c:v>390.38853846154</c:v>
                </c:pt>
                <c:pt idx="270">
                  <c:v>389.784153846155</c:v>
                </c:pt>
                <c:pt idx="271">
                  <c:v>389.85976923077</c:v>
                </c:pt>
                <c:pt idx="272">
                  <c:v>388.931384615386</c:v>
                </c:pt>
                <c:pt idx="273">
                  <c:v>387.092000000001</c:v>
                </c:pt>
                <c:pt idx="274">
                  <c:v>385.252615384616</c:v>
                </c:pt>
                <c:pt idx="275">
                  <c:v>383.130230769232</c:v>
                </c:pt>
                <c:pt idx="276">
                  <c:v>381.007846153847</c:v>
                </c:pt>
                <c:pt idx="277">
                  <c:v>378.747461538463</c:v>
                </c:pt>
                <c:pt idx="278">
                  <c:v>376.487076923078</c:v>
                </c:pt>
                <c:pt idx="279">
                  <c:v>374.226692307693</c:v>
                </c:pt>
                <c:pt idx="280">
                  <c:v>372.104307692309</c:v>
                </c:pt>
                <c:pt idx="281">
                  <c:v>369.981923076924</c:v>
                </c:pt>
                <c:pt idx="282">
                  <c:v>367.58653846154</c:v>
                </c:pt>
                <c:pt idx="283">
                  <c:v>365.191153846155</c:v>
                </c:pt>
                <c:pt idx="284">
                  <c:v>362.79576923077</c:v>
                </c:pt>
                <c:pt idx="285">
                  <c:v>360.267384615386</c:v>
                </c:pt>
                <c:pt idx="286">
                  <c:v>358.007000000001</c:v>
                </c:pt>
                <c:pt idx="287">
                  <c:v>357.402615384617</c:v>
                </c:pt>
                <c:pt idx="288">
                  <c:v>365.441230769232</c:v>
                </c:pt>
                <c:pt idx="289">
                  <c:v>365.693846153847</c:v>
                </c:pt>
                <c:pt idx="290">
                  <c:v>364.451461538463</c:v>
                </c:pt>
                <c:pt idx="291">
                  <c:v>362.612076923078</c:v>
                </c:pt>
                <c:pt idx="292">
                  <c:v>360.489692307694</c:v>
                </c:pt>
                <c:pt idx="293">
                  <c:v>358.367307692309</c:v>
                </c:pt>
                <c:pt idx="294">
                  <c:v>356.244923076924</c:v>
                </c:pt>
                <c:pt idx="295">
                  <c:v>353.98453846154</c:v>
                </c:pt>
                <c:pt idx="296">
                  <c:v>351.862153846155</c:v>
                </c:pt>
                <c:pt idx="297">
                  <c:v>349.739769230771</c:v>
                </c:pt>
                <c:pt idx="298">
                  <c:v>349.135384615386</c:v>
                </c:pt>
                <c:pt idx="299">
                  <c:v>348.207000000001</c:v>
                </c:pt>
                <c:pt idx="300">
                  <c:v>346.084615384617</c:v>
                </c:pt>
                <c:pt idx="301">
                  <c:v>343.824230769232</c:v>
                </c:pt>
                <c:pt idx="302">
                  <c:v>341.701846153848</c:v>
                </c:pt>
                <c:pt idx="303">
                  <c:v>339.719461538463</c:v>
                </c:pt>
                <c:pt idx="304">
                  <c:v>337.737076923078</c:v>
                </c:pt>
                <c:pt idx="305">
                  <c:v>335.341692307694</c:v>
                </c:pt>
                <c:pt idx="306">
                  <c:v>332.946307692309</c:v>
                </c:pt>
                <c:pt idx="307">
                  <c:v>330.550923076924</c:v>
                </c:pt>
                <c:pt idx="308">
                  <c:v>328.42853846154</c:v>
                </c:pt>
                <c:pt idx="309">
                  <c:v>326.306153846155</c:v>
                </c:pt>
                <c:pt idx="310">
                  <c:v>324.045769230771</c:v>
                </c:pt>
                <c:pt idx="311">
                  <c:v>321.785384615386</c:v>
                </c:pt>
                <c:pt idx="312">
                  <c:v>319.663000000001</c:v>
                </c:pt>
                <c:pt idx="313">
                  <c:v>317.267615384617</c:v>
                </c:pt>
                <c:pt idx="314">
                  <c:v>314.872230769232</c:v>
                </c:pt>
                <c:pt idx="315">
                  <c:v>313.629846153848</c:v>
                </c:pt>
                <c:pt idx="316">
                  <c:v>311.790461538463</c:v>
                </c:pt>
                <c:pt idx="317">
                  <c:v>309.668076923078</c:v>
                </c:pt>
                <c:pt idx="318">
                  <c:v>310.464692307694</c:v>
                </c:pt>
                <c:pt idx="319">
                  <c:v>314.555307692309</c:v>
                </c:pt>
                <c:pt idx="320">
                  <c:v>316.113923076925</c:v>
                </c:pt>
                <c:pt idx="321">
                  <c:v>315.50953846154</c:v>
                </c:pt>
                <c:pt idx="322">
                  <c:v>313.670153846155</c:v>
                </c:pt>
                <c:pt idx="323">
                  <c:v>312.274769230771</c:v>
                </c:pt>
                <c:pt idx="324">
                  <c:v>310.435384615386</c:v>
                </c:pt>
                <c:pt idx="325">
                  <c:v>315.690000000001</c:v>
                </c:pt>
                <c:pt idx="326">
                  <c:v>316.120615384617</c:v>
                </c:pt>
                <c:pt idx="327">
                  <c:v>314.878230769232</c:v>
                </c:pt>
                <c:pt idx="328">
                  <c:v>313.038846153848</c:v>
                </c:pt>
                <c:pt idx="329">
                  <c:v>310.778461538463</c:v>
                </c:pt>
                <c:pt idx="330">
                  <c:v>309.383076923078</c:v>
                </c:pt>
                <c:pt idx="331">
                  <c:v>308.296692307694</c:v>
                </c:pt>
                <c:pt idx="332">
                  <c:v>308.727307692309</c:v>
                </c:pt>
                <c:pt idx="333">
                  <c:v>309.339923076925</c:v>
                </c:pt>
                <c:pt idx="334">
                  <c:v>308.73553846154</c:v>
                </c:pt>
                <c:pt idx="335">
                  <c:v>306.896153846155</c:v>
                </c:pt>
                <c:pt idx="336">
                  <c:v>304.773769230771</c:v>
                </c:pt>
                <c:pt idx="337">
                  <c:v>302.513384615386</c:v>
                </c:pt>
                <c:pt idx="338">
                  <c:v>300.967000000001</c:v>
                </c:pt>
                <c:pt idx="339">
                  <c:v>299.127615384617</c:v>
                </c:pt>
                <c:pt idx="340">
                  <c:v>297.005230769232</c:v>
                </c:pt>
                <c:pt idx="341">
                  <c:v>294.744846153848</c:v>
                </c:pt>
                <c:pt idx="342">
                  <c:v>292.349461538463</c:v>
                </c:pt>
                <c:pt idx="343">
                  <c:v>289.954076923078</c:v>
                </c:pt>
                <c:pt idx="344">
                  <c:v>287.558692307694</c:v>
                </c:pt>
                <c:pt idx="345">
                  <c:v>285.436307692309</c:v>
                </c:pt>
                <c:pt idx="346">
                  <c:v>283.040923076925</c:v>
                </c:pt>
                <c:pt idx="347">
                  <c:v>281.20153846154</c:v>
                </c:pt>
                <c:pt idx="348">
                  <c:v>279.079153846155</c:v>
                </c:pt>
                <c:pt idx="349">
                  <c:v>277.239769230771</c:v>
                </c:pt>
                <c:pt idx="350">
                  <c:v>284.230384615386</c:v>
                </c:pt>
                <c:pt idx="351">
                  <c:v>284.306000000002</c:v>
                </c:pt>
                <c:pt idx="352">
                  <c:v>283.063615384617</c:v>
                </c:pt>
                <c:pt idx="353">
                  <c:v>281.224230769232</c:v>
                </c:pt>
                <c:pt idx="354">
                  <c:v>279.529846153848</c:v>
                </c:pt>
                <c:pt idx="355">
                  <c:v>280.513461538463</c:v>
                </c:pt>
                <c:pt idx="356">
                  <c:v>282.072076923079</c:v>
                </c:pt>
                <c:pt idx="357">
                  <c:v>281.802692307694</c:v>
                </c:pt>
                <c:pt idx="358">
                  <c:v>292.348307692309</c:v>
                </c:pt>
                <c:pt idx="359">
                  <c:v>294.303923076925</c:v>
                </c:pt>
                <c:pt idx="360">
                  <c:v>294.55653846154</c:v>
                </c:pt>
                <c:pt idx="361">
                  <c:v>293.628153846155</c:v>
                </c:pt>
                <c:pt idx="362">
                  <c:v>297.946769230771</c:v>
                </c:pt>
                <c:pt idx="363">
                  <c:v>302.495384615386</c:v>
                </c:pt>
                <c:pt idx="364">
                  <c:v>303.668000000002</c:v>
                </c:pt>
                <c:pt idx="365">
                  <c:v>314.798615384617</c:v>
                </c:pt>
                <c:pt idx="366">
                  <c:v>338.100230769232</c:v>
                </c:pt>
                <c:pt idx="367">
                  <c:v>346.138846153848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301532"/>
        <c:axId val="82196595"/>
      </c:lineChart>
      <c:catAx>
        <c:axId val="763015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196595"/>
        <c:crosses val="autoZero"/>
        <c:auto val="1"/>
        <c:lblAlgn val="ctr"/>
        <c:lblOffset val="100"/>
        <c:noMultiLvlLbl val="0"/>
      </c:catAx>
      <c:valAx>
        <c:axId val="8219659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6301532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Teste de Sinal</a:t>
            </a:r>
          </a:p>
        </c:rich>
      </c:tx>
      <c:layout>
        <c:manualLayout>
          <c:xMode val="edge"/>
          <c:yMode val="edge"/>
          <c:x val="0.327650429799427"/>
          <c:y val="0.038804882492257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11747851003"/>
          <c:y val="0.224995445436327"/>
          <c:w val="0.842120343839542"/>
          <c:h val="0.66624157405720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Diário'!$AJ$17:$AJ$748</c:f>
              <c:numCache>
                <c:formatCode>General</c:formatCode>
                <c:ptCount val="732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  <c:pt idx="36">
                  <c:v>-36</c:v>
                </c:pt>
                <c:pt idx="37">
                  <c:v>-37</c:v>
                </c:pt>
                <c:pt idx="38">
                  <c:v>-38</c:v>
                </c:pt>
                <c:pt idx="39">
                  <c:v>-39</c:v>
                </c:pt>
                <c:pt idx="40">
                  <c:v>-40</c:v>
                </c:pt>
                <c:pt idx="41">
                  <c:v>-41</c:v>
                </c:pt>
                <c:pt idx="42">
                  <c:v>-42</c:v>
                </c:pt>
                <c:pt idx="43">
                  <c:v>-43</c:v>
                </c:pt>
                <c:pt idx="44">
                  <c:v>-44</c:v>
                </c:pt>
                <c:pt idx="45">
                  <c:v>-45</c:v>
                </c:pt>
                <c:pt idx="46">
                  <c:v>-46</c:v>
                </c:pt>
                <c:pt idx="47">
                  <c:v>-47</c:v>
                </c:pt>
                <c:pt idx="48">
                  <c:v>-48</c:v>
                </c:pt>
                <c:pt idx="49">
                  <c:v>-49</c:v>
                </c:pt>
                <c:pt idx="50">
                  <c:v>-50</c:v>
                </c:pt>
                <c:pt idx="51">
                  <c:v>-51</c:v>
                </c:pt>
                <c:pt idx="52">
                  <c:v>-52</c:v>
                </c:pt>
                <c:pt idx="53">
                  <c:v>-53</c:v>
                </c:pt>
                <c:pt idx="54">
                  <c:v>-54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-58</c:v>
                </c:pt>
                <c:pt idx="59">
                  <c:v>-59</c:v>
                </c:pt>
                <c:pt idx="60">
                  <c:v>-60</c:v>
                </c:pt>
                <c:pt idx="61">
                  <c:v>-61</c:v>
                </c:pt>
                <c:pt idx="62">
                  <c:v>-62</c:v>
                </c:pt>
                <c:pt idx="63">
                  <c:v>-63</c:v>
                </c:pt>
                <c:pt idx="64">
                  <c:v>-64</c:v>
                </c:pt>
                <c:pt idx="65">
                  <c:v>-65</c:v>
                </c:pt>
                <c:pt idx="66">
                  <c:v>-66</c:v>
                </c:pt>
                <c:pt idx="67">
                  <c:v>-67</c:v>
                </c:pt>
                <c:pt idx="68">
                  <c:v>-68</c:v>
                </c:pt>
                <c:pt idx="69">
                  <c:v>-69</c:v>
                </c:pt>
                <c:pt idx="70">
                  <c:v>-70</c:v>
                </c:pt>
                <c:pt idx="71">
                  <c:v>-71</c:v>
                </c:pt>
                <c:pt idx="72">
                  <c:v>-72</c:v>
                </c:pt>
                <c:pt idx="73">
                  <c:v>-73</c:v>
                </c:pt>
                <c:pt idx="74">
                  <c:v>-74</c:v>
                </c:pt>
                <c:pt idx="75">
                  <c:v>-75</c:v>
                </c:pt>
                <c:pt idx="76">
                  <c:v>-76</c:v>
                </c:pt>
                <c:pt idx="77">
                  <c:v>-77</c:v>
                </c:pt>
                <c:pt idx="78">
                  <c:v>-78</c:v>
                </c:pt>
                <c:pt idx="79">
                  <c:v>-79</c:v>
                </c:pt>
                <c:pt idx="80">
                  <c:v>-80</c:v>
                </c:pt>
                <c:pt idx="81">
                  <c:v>-81</c:v>
                </c:pt>
                <c:pt idx="82">
                  <c:v>-82</c:v>
                </c:pt>
                <c:pt idx="83">
                  <c:v>-83</c:v>
                </c:pt>
                <c:pt idx="84">
                  <c:v>-84</c:v>
                </c:pt>
                <c:pt idx="85">
                  <c:v>-85</c:v>
                </c:pt>
                <c:pt idx="86">
                  <c:v>-86</c:v>
                </c:pt>
                <c:pt idx="87">
                  <c:v>-87</c:v>
                </c:pt>
                <c:pt idx="88">
                  <c:v>-88</c:v>
                </c:pt>
                <c:pt idx="89">
                  <c:v>-89</c:v>
                </c:pt>
                <c:pt idx="90">
                  <c:v>-90</c:v>
                </c:pt>
                <c:pt idx="91">
                  <c:v>-91</c:v>
                </c:pt>
                <c:pt idx="92">
                  <c:v>-92</c:v>
                </c:pt>
                <c:pt idx="93">
                  <c:v>-93</c:v>
                </c:pt>
                <c:pt idx="94">
                  <c:v>-94</c:v>
                </c:pt>
                <c:pt idx="95">
                  <c:v>-95</c:v>
                </c:pt>
                <c:pt idx="96">
                  <c:v>-96</c:v>
                </c:pt>
                <c:pt idx="97">
                  <c:v>-97</c:v>
                </c:pt>
                <c:pt idx="98">
                  <c:v>-98</c:v>
                </c:pt>
                <c:pt idx="99">
                  <c:v>-99</c:v>
                </c:pt>
                <c:pt idx="100">
                  <c:v>-100</c:v>
                </c:pt>
                <c:pt idx="101">
                  <c:v>-101</c:v>
                </c:pt>
                <c:pt idx="102">
                  <c:v>-102</c:v>
                </c:pt>
                <c:pt idx="103">
                  <c:v>-103</c:v>
                </c:pt>
                <c:pt idx="104">
                  <c:v>-104</c:v>
                </c:pt>
                <c:pt idx="105">
                  <c:v>-105</c:v>
                </c:pt>
                <c:pt idx="106">
                  <c:v>-106</c:v>
                </c:pt>
                <c:pt idx="107">
                  <c:v>-107</c:v>
                </c:pt>
                <c:pt idx="108">
                  <c:v>-108</c:v>
                </c:pt>
                <c:pt idx="109">
                  <c:v>-109</c:v>
                </c:pt>
                <c:pt idx="110">
                  <c:v>-110</c:v>
                </c:pt>
                <c:pt idx="111">
                  <c:v>-111</c:v>
                </c:pt>
                <c:pt idx="112">
                  <c:v>-112</c:v>
                </c:pt>
                <c:pt idx="113">
                  <c:v>-113</c:v>
                </c:pt>
                <c:pt idx="114">
                  <c:v>-114</c:v>
                </c:pt>
                <c:pt idx="115">
                  <c:v>-115</c:v>
                </c:pt>
                <c:pt idx="116">
                  <c:v>-116</c:v>
                </c:pt>
                <c:pt idx="117">
                  <c:v>-117</c:v>
                </c:pt>
                <c:pt idx="118">
                  <c:v>-118</c:v>
                </c:pt>
                <c:pt idx="119">
                  <c:v>-119</c:v>
                </c:pt>
                <c:pt idx="120">
                  <c:v>-120</c:v>
                </c:pt>
                <c:pt idx="121">
                  <c:v>-121</c:v>
                </c:pt>
                <c:pt idx="122">
                  <c:v>-122</c:v>
                </c:pt>
                <c:pt idx="123">
                  <c:v>-123</c:v>
                </c:pt>
                <c:pt idx="124">
                  <c:v>-124</c:v>
                </c:pt>
                <c:pt idx="125">
                  <c:v>-125</c:v>
                </c:pt>
                <c:pt idx="126">
                  <c:v>-126</c:v>
                </c:pt>
                <c:pt idx="127">
                  <c:v>-127</c:v>
                </c:pt>
                <c:pt idx="128">
                  <c:v>-128</c:v>
                </c:pt>
                <c:pt idx="129">
                  <c:v>-129</c:v>
                </c:pt>
                <c:pt idx="130">
                  <c:v>-130</c:v>
                </c:pt>
                <c:pt idx="131">
                  <c:v>-131</c:v>
                </c:pt>
                <c:pt idx="132">
                  <c:v>-132</c:v>
                </c:pt>
                <c:pt idx="133">
                  <c:v>-133</c:v>
                </c:pt>
                <c:pt idx="134">
                  <c:v>-134</c:v>
                </c:pt>
                <c:pt idx="135">
                  <c:v>-135</c:v>
                </c:pt>
                <c:pt idx="136">
                  <c:v>-136</c:v>
                </c:pt>
                <c:pt idx="137">
                  <c:v>-137</c:v>
                </c:pt>
                <c:pt idx="138">
                  <c:v>-138</c:v>
                </c:pt>
                <c:pt idx="139">
                  <c:v>-139</c:v>
                </c:pt>
                <c:pt idx="140">
                  <c:v>-140</c:v>
                </c:pt>
                <c:pt idx="141">
                  <c:v>-141</c:v>
                </c:pt>
                <c:pt idx="142">
                  <c:v>-142</c:v>
                </c:pt>
                <c:pt idx="143">
                  <c:v>-143</c:v>
                </c:pt>
                <c:pt idx="144">
                  <c:v>-144</c:v>
                </c:pt>
                <c:pt idx="145">
                  <c:v>-145</c:v>
                </c:pt>
                <c:pt idx="146">
                  <c:v>-146</c:v>
                </c:pt>
                <c:pt idx="147">
                  <c:v>-147</c:v>
                </c:pt>
                <c:pt idx="148">
                  <c:v>-148</c:v>
                </c:pt>
                <c:pt idx="149">
                  <c:v>-149</c:v>
                </c:pt>
                <c:pt idx="150">
                  <c:v>-150</c:v>
                </c:pt>
                <c:pt idx="151">
                  <c:v>-151</c:v>
                </c:pt>
                <c:pt idx="152">
                  <c:v>-152</c:v>
                </c:pt>
                <c:pt idx="153">
                  <c:v>-153</c:v>
                </c:pt>
                <c:pt idx="154">
                  <c:v>-154</c:v>
                </c:pt>
                <c:pt idx="155">
                  <c:v>-155</c:v>
                </c:pt>
                <c:pt idx="156">
                  <c:v>-156</c:v>
                </c:pt>
                <c:pt idx="157">
                  <c:v>-157</c:v>
                </c:pt>
                <c:pt idx="158">
                  <c:v>-158</c:v>
                </c:pt>
                <c:pt idx="159">
                  <c:v>-159</c:v>
                </c:pt>
                <c:pt idx="160">
                  <c:v>-160</c:v>
                </c:pt>
                <c:pt idx="161">
                  <c:v>-161</c:v>
                </c:pt>
                <c:pt idx="162">
                  <c:v>-162</c:v>
                </c:pt>
                <c:pt idx="163">
                  <c:v>-163</c:v>
                </c:pt>
                <c:pt idx="164">
                  <c:v>-164</c:v>
                </c:pt>
                <c:pt idx="165">
                  <c:v>-165</c:v>
                </c:pt>
                <c:pt idx="166">
                  <c:v>-166</c:v>
                </c:pt>
                <c:pt idx="167">
                  <c:v>-167</c:v>
                </c:pt>
                <c:pt idx="168">
                  <c:v>-168</c:v>
                </c:pt>
                <c:pt idx="169">
                  <c:v>-169</c:v>
                </c:pt>
                <c:pt idx="170">
                  <c:v>-170</c:v>
                </c:pt>
                <c:pt idx="171">
                  <c:v>-171</c:v>
                </c:pt>
                <c:pt idx="172">
                  <c:v>-172</c:v>
                </c:pt>
                <c:pt idx="173">
                  <c:v>-173</c:v>
                </c:pt>
                <c:pt idx="174">
                  <c:v>-174</c:v>
                </c:pt>
                <c:pt idx="175">
                  <c:v>-175</c:v>
                </c:pt>
                <c:pt idx="176">
                  <c:v>-176</c:v>
                </c:pt>
                <c:pt idx="177">
                  <c:v>-177</c:v>
                </c:pt>
                <c:pt idx="178">
                  <c:v>-178</c:v>
                </c:pt>
                <c:pt idx="179">
                  <c:v>-179</c:v>
                </c:pt>
                <c:pt idx="180">
                  <c:v>-180</c:v>
                </c:pt>
                <c:pt idx="181">
                  <c:v>-181</c:v>
                </c:pt>
                <c:pt idx="182">
                  <c:v>-182</c:v>
                </c:pt>
                <c:pt idx="183">
                  <c:v>-183</c:v>
                </c:pt>
                <c:pt idx="184">
                  <c:v>-184</c:v>
                </c:pt>
                <c:pt idx="185">
                  <c:v>-185</c:v>
                </c:pt>
                <c:pt idx="186">
                  <c:v>-186</c:v>
                </c:pt>
                <c:pt idx="187">
                  <c:v>-187</c:v>
                </c:pt>
                <c:pt idx="188">
                  <c:v>-188</c:v>
                </c:pt>
                <c:pt idx="189">
                  <c:v>-189</c:v>
                </c:pt>
                <c:pt idx="190">
                  <c:v>-190</c:v>
                </c:pt>
                <c:pt idx="191">
                  <c:v>-191</c:v>
                </c:pt>
                <c:pt idx="192">
                  <c:v>-192</c:v>
                </c:pt>
                <c:pt idx="193">
                  <c:v>-193</c:v>
                </c:pt>
                <c:pt idx="194">
                  <c:v>-194</c:v>
                </c:pt>
                <c:pt idx="195">
                  <c:v>-195</c:v>
                </c:pt>
                <c:pt idx="196">
                  <c:v>-196</c:v>
                </c:pt>
                <c:pt idx="197">
                  <c:v>-197</c:v>
                </c:pt>
                <c:pt idx="198">
                  <c:v>-198</c:v>
                </c:pt>
                <c:pt idx="199">
                  <c:v>-199</c:v>
                </c:pt>
                <c:pt idx="200">
                  <c:v>-200</c:v>
                </c:pt>
                <c:pt idx="201">
                  <c:v>-201</c:v>
                </c:pt>
                <c:pt idx="202">
                  <c:v>-202</c:v>
                </c:pt>
                <c:pt idx="203">
                  <c:v>-203</c:v>
                </c:pt>
                <c:pt idx="204">
                  <c:v>-204</c:v>
                </c:pt>
                <c:pt idx="205">
                  <c:v>-205</c:v>
                </c:pt>
                <c:pt idx="206">
                  <c:v>-206</c:v>
                </c:pt>
                <c:pt idx="207">
                  <c:v>-207</c:v>
                </c:pt>
                <c:pt idx="208">
                  <c:v>-208</c:v>
                </c:pt>
                <c:pt idx="209">
                  <c:v>-209</c:v>
                </c:pt>
                <c:pt idx="210">
                  <c:v>-210</c:v>
                </c:pt>
                <c:pt idx="211">
                  <c:v>-211</c:v>
                </c:pt>
                <c:pt idx="212">
                  <c:v>-212</c:v>
                </c:pt>
                <c:pt idx="213">
                  <c:v>-213</c:v>
                </c:pt>
                <c:pt idx="214">
                  <c:v>-214</c:v>
                </c:pt>
                <c:pt idx="215">
                  <c:v>-215</c:v>
                </c:pt>
                <c:pt idx="216">
                  <c:v>-216</c:v>
                </c:pt>
                <c:pt idx="217">
                  <c:v>-217</c:v>
                </c:pt>
                <c:pt idx="218">
                  <c:v>-218</c:v>
                </c:pt>
                <c:pt idx="219">
                  <c:v>-219</c:v>
                </c:pt>
                <c:pt idx="220">
                  <c:v>-220</c:v>
                </c:pt>
                <c:pt idx="221">
                  <c:v>-221</c:v>
                </c:pt>
                <c:pt idx="222">
                  <c:v>-222</c:v>
                </c:pt>
                <c:pt idx="223">
                  <c:v>-223</c:v>
                </c:pt>
                <c:pt idx="224">
                  <c:v>-224</c:v>
                </c:pt>
                <c:pt idx="225">
                  <c:v>-225</c:v>
                </c:pt>
                <c:pt idx="226">
                  <c:v>-226</c:v>
                </c:pt>
                <c:pt idx="227">
                  <c:v>-227</c:v>
                </c:pt>
                <c:pt idx="228">
                  <c:v>-228</c:v>
                </c:pt>
                <c:pt idx="229">
                  <c:v>-229</c:v>
                </c:pt>
                <c:pt idx="230">
                  <c:v>-230</c:v>
                </c:pt>
                <c:pt idx="231">
                  <c:v>-231</c:v>
                </c:pt>
                <c:pt idx="232">
                  <c:v>-232</c:v>
                </c:pt>
                <c:pt idx="233">
                  <c:v>-233</c:v>
                </c:pt>
                <c:pt idx="234">
                  <c:v>-234</c:v>
                </c:pt>
                <c:pt idx="235">
                  <c:v>-235</c:v>
                </c:pt>
                <c:pt idx="236">
                  <c:v>-236</c:v>
                </c:pt>
                <c:pt idx="237">
                  <c:v>-237</c:v>
                </c:pt>
                <c:pt idx="238">
                  <c:v>-238</c:v>
                </c:pt>
                <c:pt idx="239">
                  <c:v>-239</c:v>
                </c:pt>
                <c:pt idx="240">
                  <c:v>-240</c:v>
                </c:pt>
                <c:pt idx="241">
                  <c:v>-241</c:v>
                </c:pt>
                <c:pt idx="242">
                  <c:v>-242</c:v>
                </c:pt>
                <c:pt idx="243">
                  <c:v>-243</c:v>
                </c:pt>
                <c:pt idx="244">
                  <c:v>-244</c:v>
                </c:pt>
                <c:pt idx="245">
                  <c:v>-245</c:v>
                </c:pt>
                <c:pt idx="246">
                  <c:v>-246</c:v>
                </c:pt>
                <c:pt idx="247">
                  <c:v>-247</c:v>
                </c:pt>
                <c:pt idx="248">
                  <c:v>-248</c:v>
                </c:pt>
                <c:pt idx="249">
                  <c:v>-249</c:v>
                </c:pt>
                <c:pt idx="250">
                  <c:v>-250</c:v>
                </c:pt>
                <c:pt idx="251">
                  <c:v>-251</c:v>
                </c:pt>
                <c:pt idx="252">
                  <c:v>-252</c:v>
                </c:pt>
                <c:pt idx="253">
                  <c:v>-253</c:v>
                </c:pt>
                <c:pt idx="254">
                  <c:v>-254</c:v>
                </c:pt>
                <c:pt idx="255">
                  <c:v>-255</c:v>
                </c:pt>
                <c:pt idx="256">
                  <c:v>-256</c:v>
                </c:pt>
                <c:pt idx="257">
                  <c:v>-257</c:v>
                </c:pt>
                <c:pt idx="258">
                  <c:v>-258</c:v>
                </c:pt>
                <c:pt idx="259">
                  <c:v>-259</c:v>
                </c:pt>
                <c:pt idx="260">
                  <c:v>-260</c:v>
                </c:pt>
                <c:pt idx="261">
                  <c:v>-261</c:v>
                </c:pt>
                <c:pt idx="262">
                  <c:v>-262</c:v>
                </c:pt>
                <c:pt idx="263">
                  <c:v>-263</c:v>
                </c:pt>
                <c:pt idx="264">
                  <c:v>-264</c:v>
                </c:pt>
                <c:pt idx="265">
                  <c:v>-265</c:v>
                </c:pt>
                <c:pt idx="266">
                  <c:v>-266</c:v>
                </c:pt>
                <c:pt idx="267">
                  <c:v>-267</c:v>
                </c:pt>
                <c:pt idx="268">
                  <c:v>-268</c:v>
                </c:pt>
                <c:pt idx="269">
                  <c:v>-269</c:v>
                </c:pt>
                <c:pt idx="270">
                  <c:v>-270</c:v>
                </c:pt>
                <c:pt idx="271">
                  <c:v>-271</c:v>
                </c:pt>
                <c:pt idx="272">
                  <c:v>-272</c:v>
                </c:pt>
                <c:pt idx="273">
                  <c:v>-273</c:v>
                </c:pt>
                <c:pt idx="274">
                  <c:v>-274</c:v>
                </c:pt>
                <c:pt idx="275">
                  <c:v>-275</c:v>
                </c:pt>
                <c:pt idx="276">
                  <c:v>-276</c:v>
                </c:pt>
                <c:pt idx="277">
                  <c:v>-277</c:v>
                </c:pt>
                <c:pt idx="278">
                  <c:v>-278</c:v>
                </c:pt>
                <c:pt idx="279">
                  <c:v>-279</c:v>
                </c:pt>
                <c:pt idx="280">
                  <c:v>-280</c:v>
                </c:pt>
                <c:pt idx="281">
                  <c:v>-281</c:v>
                </c:pt>
                <c:pt idx="282">
                  <c:v>-282</c:v>
                </c:pt>
                <c:pt idx="283">
                  <c:v>-283</c:v>
                </c:pt>
                <c:pt idx="284">
                  <c:v>-284</c:v>
                </c:pt>
                <c:pt idx="285">
                  <c:v>-285</c:v>
                </c:pt>
                <c:pt idx="286">
                  <c:v>-286</c:v>
                </c:pt>
                <c:pt idx="287">
                  <c:v>-287</c:v>
                </c:pt>
                <c:pt idx="288">
                  <c:v>-288</c:v>
                </c:pt>
                <c:pt idx="289">
                  <c:v>-289</c:v>
                </c:pt>
                <c:pt idx="290">
                  <c:v>-290</c:v>
                </c:pt>
                <c:pt idx="291">
                  <c:v>-291</c:v>
                </c:pt>
                <c:pt idx="292">
                  <c:v>-292</c:v>
                </c:pt>
                <c:pt idx="293">
                  <c:v>-293</c:v>
                </c:pt>
                <c:pt idx="294">
                  <c:v>-294</c:v>
                </c:pt>
                <c:pt idx="295">
                  <c:v>-295</c:v>
                </c:pt>
                <c:pt idx="296">
                  <c:v>-296</c:v>
                </c:pt>
                <c:pt idx="297">
                  <c:v>-297</c:v>
                </c:pt>
                <c:pt idx="298">
                  <c:v>-298</c:v>
                </c:pt>
                <c:pt idx="299">
                  <c:v>-299</c:v>
                </c:pt>
                <c:pt idx="300">
                  <c:v>-300</c:v>
                </c:pt>
                <c:pt idx="301">
                  <c:v>-301</c:v>
                </c:pt>
                <c:pt idx="302">
                  <c:v>-302</c:v>
                </c:pt>
                <c:pt idx="303">
                  <c:v>-303</c:v>
                </c:pt>
                <c:pt idx="304">
                  <c:v>-304</c:v>
                </c:pt>
                <c:pt idx="305">
                  <c:v>-305</c:v>
                </c:pt>
                <c:pt idx="306">
                  <c:v>-306</c:v>
                </c:pt>
                <c:pt idx="307">
                  <c:v>-307</c:v>
                </c:pt>
                <c:pt idx="308">
                  <c:v>-308</c:v>
                </c:pt>
                <c:pt idx="309">
                  <c:v>-309</c:v>
                </c:pt>
                <c:pt idx="310">
                  <c:v>-310</c:v>
                </c:pt>
                <c:pt idx="311">
                  <c:v>-309</c:v>
                </c:pt>
                <c:pt idx="312">
                  <c:v>-310</c:v>
                </c:pt>
                <c:pt idx="313">
                  <c:v>-311</c:v>
                </c:pt>
                <c:pt idx="314">
                  <c:v>-312</c:v>
                </c:pt>
                <c:pt idx="315">
                  <c:v>-313</c:v>
                </c:pt>
                <c:pt idx="316">
                  <c:v>-314</c:v>
                </c:pt>
                <c:pt idx="317">
                  <c:v>-315</c:v>
                </c:pt>
                <c:pt idx="318">
                  <c:v>-316</c:v>
                </c:pt>
                <c:pt idx="319">
                  <c:v>-317</c:v>
                </c:pt>
                <c:pt idx="320">
                  <c:v>-318</c:v>
                </c:pt>
                <c:pt idx="321">
                  <c:v>-319</c:v>
                </c:pt>
                <c:pt idx="322">
                  <c:v>-320</c:v>
                </c:pt>
                <c:pt idx="323">
                  <c:v>-321</c:v>
                </c:pt>
                <c:pt idx="324">
                  <c:v>-322</c:v>
                </c:pt>
                <c:pt idx="325">
                  <c:v>-323</c:v>
                </c:pt>
                <c:pt idx="326">
                  <c:v>-324</c:v>
                </c:pt>
                <c:pt idx="327">
                  <c:v>-325</c:v>
                </c:pt>
                <c:pt idx="328">
                  <c:v>-326</c:v>
                </c:pt>
                <c:pt idx="329">
                  <c:v>-325</c:v>
                </c:pt>
                <c:pt idx="330">
                  <c:v>-326</c:v>
                </c:pt>
                <c:pt idx="331">
                  <c:v>-327</c:v>
                </c:pt>
                <c:pt idx="332">
                  <c:v>-328</c:v>
                </c:pt>
                <c:pt idx="333">
                  <c:v>-329</c:v>
                </c:pt>
                <c:pt idx="334">
                  <c:v>-330</c:v>
                </c:pt>
                <c:pt idx="335">
                  <c:v>-331</c:v>
                </c:pt>
                <c:pt idx="336">
                  <c:v>-332</c:v>
                </c:pt>
                <c:pt idx="337">
                  <c:v>-331</c:v>
                </c:pt>
                <c:pt idx="338">
                  <c:v>-332</c:v>
                </c:pt>
                <c:pt idx="339">
                  <c:v>-333</c:v>
                </c:pt>
                <c:pt idx="340">
                  <c:v>-334</c:v>
                </c:pt>
                <c:pt idx="341">
                  <c:v>-333</c:v>
                </c:pt>
                <c:pt idx="342">
                  <c:v>-334</c:v>
                </c:pt>
                <c:pt idx="343">
                  <c:v>-335</c:v>
                </c:pt>
                <c:pt idx="344">
                  <c:v>-336</c:v>
                </c:pt>
                <c:pt idx="345">
                  <c:v>-337</c:v>
                </c:pt>
                <c:pt idx="346">
                  <c:v>-338</c:v>
                </c:pt>
                <c:pt idx="347">
                  <c:v>-339</c:v>
                </c:pt>
                <c:pt idx="348">
                  <c:v>-340</c:v>
                </c:pt>
                <c:pt idx="349">
                  <c:v>-341</c:v>
                </c:pt>
                <c:pt idx="350">
                  <c:v>-342</c:v>
                </c:pt>
                <c:pt idx="351">
                  <c:v>-343</c:v>
                </c:pt>
                <c:pt idx="352">
                  <c:v>-344</c:v>
                </c:pt>
                <c:pt idx="353">
                  <c:v>-345</c:v>
                </c:pt>
                <c:pt idx="354">
                  <c:v>-346</c:v>
                </c:pt>
                <c:pt idx="355">
                  <c:v>-347</c:v>
                </c:pt>
                <c:pt idx="356">
                  <c:v>-348</c:v>
                </c:pt>
                <c:pt idx="357">
                  <c:v>-349</c:v>
                </c:pt>
                <c:pt idx="358">
                  <c:v>-350</c:v>
                </c:pt>
                <c:pt idx="359">
                  <c:v>-351</c:v>
                </c:pt>
                <c:pt idx="360">
                  <c:v>-352</c:v>
                </c:pt>
                <c:pt idx="361">
                  <c:v>-353</c:v>
                </c:pt>
                <c:pt idx="362">
                  <c:v>-354</c:v>
                </c:pt>
                <c:pt idx="363">
                  <c:v>-355</c:v>
                </c:pt>
                <c:pt idx="364">
                  <c:v>-356</c:v>
                </c:pt>
                <c:pt idx="365">
                  <c:v>-357</c:v>
                </c:pt>
                <c:pt idx="366">
                  <c:v>-358</c:v>
                </c:pt>
                <c:pt idx="367">
                  <c:v>-359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3884905"/>
        <c:axId val="25001338"/>
      </c:lineChart>
      <c:catAx>
        <c:axId val="238849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001338"/>
        <c:crosses val="autoZero"/>
        <c:auto val="1"/>
        <c:lblAlgn val="ctr"/>
        <c:lblOffset val="100"/>
        <c:noMultiLvlLbl val="0"/>
      </c:catAx>
      <c:valAx>
        <c:axId val="25001338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884905"/>
        <c:crosses val="autoZero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800" spc="-1" strike="noStrike">
                <a:solidFill>
                  <a:srgbClr val="000000"/>
                </a:solidFill>
                <a:latin typeface="Arial"/>
                <a:ea typeface="Arial"/>
              </a:rPr>
              <a:t>Vazões (m3/s)</a:t>
            </a:r>
          </a:p>
        </c:rich>
      </c:tx>
      <c:layout>
        <c:manualLayout>
          <c:xMode val="edge"/>
          <c:yMode val="edge"/>
          <c:x val="0.100021565667457"/>
          <c:y val="0.0199641362821279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4571921500971"/>
          <c:y val="0.123371189479976"/>
          <c:w val="0.934310976924736"/>
          <c:h val="0.807292289300658"/>
        </c:manualLayout>
      </c:layout>
      <c:scatterChart>
        <c:scatterStyle val="line"/>
        <c:varyColors val="0"/>
        <c:ser>
          <c:idx val="0"/>
          <c:order val="0"/>
          <c:tx>
            <c:strRef>
              <c:f>"Q obs"</c:f>
              <c:strCache>
                <c:ptCount val="1"/>
                <c:pt idx="0">
                  <c:v>Q obs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Diário'!$A$18:$A$748</c:f>
              <c:numCache>
                <c:formatCode>General</c:formatCode>
                <c:ptCount val="7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</c:numCache>
            </c:numRef>
          </c:xVal>
          <c:yVal>
            <c:numRef>
              <c:f>'Smap - Diário'!$B$18:$B$748</c:f>
              <c:numCache>
                <c:formatCode>General</c:formatCode>
                <c:ptCount val="731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  <c:pt idx="374">
                  <c:v>13.3</c:v>
                </c:pt>
                <c:pt idx="375">
                  <c:v>13.3</c:v>
                </c:pt>
                <c:pt idx="379">
                  <c:v>23.22</c:v>
                </c:pt>
                <c:pt idx="419">
                  <c:v>13.3</c:v>
                </c:pt>
                <c:pt idx="454">
                  <c:v>13.3</c:v>
                </c:pt>
                <c:pt idx="623">
                  <c:v>3.53</c:v>
                </c:pt>
                <c:pt idx="625">
                  <c:v>3.53</c:v>
                </c:pt>
                <c:pt idx="633">
                  <c:v>3.53</c:v>
                </c:pt>
                <c:pt idx="634">
                  <c:v>3.53</c:v>
                </c:pt>
                <c:pt idx="637">
                  <c:v>3.53</c:v>
                </c:pt>
                <c:pt idx="649">
                  <c:v>3.53</c:v>
                </c:pt>
                <c:pt idx="650">
                  <c:v>3.53</c:v>
                </c:pt>
                <c:pt idx="683">
                  <c:v>3.53</c:v>
                </c:pt>
                <c:pt idx="684">
                  <c:v>3.53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 calc"</c:f>
              <c:strCache>
                <c:ptCount val="1"/>
                <c:pt idx="0">
                  <c:v>Q calc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Diário'!$A$18:$A$748</c:f>
              <c:numCache>
                <c:formatCode>General</c:formatCode>
                <c:ptCount val="7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</c:numCache>
            </c:numRef>
          </c:xVal>
          <c:yVal>
            <c:numRef>
              <c:f>'Smap - Diário'!$V$18:$V$748</c:f>
              <c:numCache>
                <c:formatCode>General</c:formatCode>
                <c:ptCount val="731"/>
                <c:pt idx="0">
                  <c:v>35</c:v>
                </c:pt>
                <c:pt idx="1">
                  <c:v>35.9101631468804</c:v>
                </c:pt>
                <c:pt idx="2">
                  <c:v>45.996539249963</c:v>
                </c:pt>
                <c:pt idx="3">
                  <c:v>41.981371455262</c:v>
                </c:pt>
                <c:pt idx="4">
                  <c:v>36.9580050614945</c:v>
                </c:pt>
                <c:pt idx="5">
                  <c:v>34.2508327274893</c:v>
                </c:pt>
                <c:pt idx="6">
                  <c:v>33.8210414456539</c:v>
                </c:pt>
                <c:pt idx="7">
                  <c:v>38.7564663995135</c:v>
                </c:pt>
                <c:pt idx="8">
                  <c:v>39.4533083229953</c:v>
                </c:pt>
                <c:pt idx="9">
                  <c:v>77.4358525970643</c:v>
                </c:pt>
                <c:pt idx="10">
                  <c:v>53.7131855194508</c:v>
                </c:pt>
                <c:pt idx="11">
                  <c:v>43.4964677902554</c:v>
                </c:pt>
                <c:pt idx="12">
                  <c:v>36.4277881565358</c:v>
                </c:pt>
                <c:pt idx="13">
                  <c:v>32.7362795333681</c:v>
                </c:pt>
                <c:pt idx="14">
                  <c:v>30.7100727813151</c:v>
                </c:pt>
                <c:pt idx="15">
                  <c:v>29.4915243021794</c:v>
                </c:pt>
                <c:pt idx="16">
                  <c:v>28.6691948681883</c:v>
                </c:pt>
                <c:pt idx="17">
                  <c:v>28.5256667854708</c:v>
                </c:pt>
                <c:pt idx="18">
                  <c:v>27.7934487904336</c:v>
                </c:pt>
                <c:pt idx="19">
                  <c:v>27.2177147895255</c:v>
                </c:pt>
                <c:pt idx="20">
                  <c:v>28.5527777561419</c:v>
                </c:pt>
                <c:pt idx="21">
                  <c:v>27.2081701261727</c:v>
                </c:pt>
                <c:pt idx="22">
                  <c:v>26.3233341208096</c:v>
                </c:pt>
                <c:pt idx="23">
                  <c:v>25.6612108144836</c:v>
                </c:pt>
                <c:pt idx="24">
                  <c:v>25.0990197761824</c:v>
                </c:pt>
                <c:pt idx="25">
                  <c:v>24.5792972570121</c:v>
                </c:pt>
                <c:pt idx="26">
                  <c:v>24.0742924048956</c:v>
                </c:pt>
                <c:pt idx="27">
                  <c:v>23.8454069817929</c:v>
                </c:pt>
                <c:pt idx="28">
                  <c:v>34.3178786686966</c:v>
                </c:pt>
                <c:pt idx="29">
                  <c:v>45.8346507055775</c:v>
                </c:pt>
                <c:pt idx="30">
                  <c:v>44.763484973748</c:v>
                </c:pt>
                <c:pt idx="31">
                  <c:v>36.8469684794471</c:v>
                </c:pt>
                <c:pt idx="32">
                  <c:v>30.2328801561058</c:v>
                </c:pt>
                <c:pt idx="33">
                  <c:v>26.2818769921812</c:v>
                </c:pt>
                <c:pt idx="34">
                  <c:v>24.1911153447352</c:v>
                </c:pt>
                <c:pt idx="35">
                  <c:v>23.0071219796166</c:v>
                </c:pt>
                <c:pt idx="36">
                  <c:v>22.2598411539989</c:v>
                </c:pt>
                <c:pt idx="37">
                  <c:v>21.7214769998913</c:v>
                </c:pt>
                <c:pt idx="38">
                  <c:v>21.2755969480768</c:v>
                </c:pt>
                <c:pt idx="39">
                  <c:v>20.869661107638</c:v>
                </c:pt>
                <c:pt idx="40">
                  <c:v>20.4798733483375</c:v>
                </c:pt>
                <c:pt idx="41">
                  <c:v>20.0936614706564</c:v>
                </c:pt>
                <c:pt idx="42">
                  <c:v>24.6689508709304</c:v>
                </c:pt>
                <c:pt idx="43">
                  <c:v>24.1114153593213</c:v>
                </c:pt>
                <c:pt idx="44">
                  <c:v>23.0308698641924</c:v>
                </c:pt>
                <c:pt idx="45">
                  <c:v>20.9088109470325</c:v>
                </c:pt>
                <c:pt idx="46">
                  <c:v>19.7265543159735</c:v>
                </c:pt>
                <c:pt idx="47">
                  <c:v>18.9944607010051</c:v>
                </c:pt>
                <c:pt idx="48">
                  <c:v>18.4830476746235</c:v>
                </c:pt>
                <c:pt idx="49">
                  <c:v>18.0832934750223</c:v>
                </c:pt>
                <c:pt idx="50">
                  <c:v>17.7282473771085</c:v>
                </c:pt>
                <c:pt idx="51">
                  <c:v>17.3921732231443</c:v>
                </c:pt>
                <c:pt idx="52">
                  <c:v>17.0604116054672</c:v>
                </c:pt>
                <c:pt idx="53">
                  <c:v>16.7281920139286</c:v>
                </c:pt>
                <c:pt idx="54">
                  <c:v>16.3934817085789</c:v>
                </c:pt>
                <c:pt idx="55">
                  <c:v>16.9521253340328</c:v>
                </c:pt>
                <c:pt idx="56">
                  <c:v>16.2103085489144</c:v>
                </c:pt>
                <c:pt idx="57">
                  <c:v>15.6870798350572</c:v>
                </c:pt>
                <c:pt idx="58">
                  <c:v>15.2685275470034</c:v>
                </c:pt>
                <c:pt idx="59">
                  <c:v>14.9014785118731</c:v>
                </c:pt>
                <c:pt idx="60">
                  <c:v>14.5601651923741</c:v>
                </c:pt>
                <c:pt idx="61">
                  <c:v>14.2306980439019</c:v>
                </c:pt>
                <c:pt idx="62">
                  <c:v>13.9064191119919</c:v>
                </c:pt>
                <c:pt idx="63">
                  <c:v>13.5854590726873</c:v>
                </c:pt>
                <c:pt idx="64">
                  <c:v>13.2734982647219</c:v>
                </c:pt>
                <c:pt idx="65">
                  <c:v>12.9694968984126</c:v>
                </c:pt>
                <c:pt idx="66">
                  <c:v>12.6728560563834</c:v>
                </c:pt>
                <c:pt idx="67">
                  <c:v>12.3831990622886</c:v>
                </c:pt>
                <c:pt idx="68">
                  <c:v>12.1002621239515</c:v>
                </c:pt>
                <c:pt idx="69">
                  <c:v>11.8238396146519</c:v>
                </c:pt>
                <c:pt idx="70">
                  <c:v>11.5537566744075</c:v>
                </c:pt>
                <c:pt idx="71">
                  <c:v>11.2898554721523</c:v>
                </c:pt>
                <c:pt idx="72">
                  <c:v>11.879941393723</c:v>
                </c:pt>
                <c:pt idx="73">
                  <c:v>11.300544158562</c:v>
                </c:pt>
                <c:pt idx="74">
                  <c:v>12.2715853130794</c:v>
                </c:pt>
                <c:pt idx="75">
                  <c:v>13.4064549187258</c:v>
                </c:pt>
                <c:pt idx="76">
                  <c:v>21.9866654109195</c:v>
                </c:pt>
                <c:pt idx="77">
                  <c:v>16.0631346670981</c:v>
                </c:pt>
                <c:pt idx="78">
                  <c:v>13.063469064017</c:v>
                </c:pt>
                <c:pt idx="79">
                  <c:v>11.5157841276584</c:v>
                </c:pt>
                <c:pt idx="80">
                  <c:v>10.6875460119357</c:v>
                </c:pt>
                <c:pt idx="81">
                  <c:v>10.2211013582803</c:v>
                </c:pt>
                <c:pt idx="82">
                  <c:v>9.92306786117863</c:v>
                </c:pt>
                <c:pt idx="83">
                  <c:v>9.78334465920751</c:v>
                </c:pt>
                <c:pt idx="84">
                  <c:v>10.0036440819501</c:v>
                </c:pt>
                <c:pt idx="85">
                  <c:v>9.65687998924546</c:v>
                </c:pt>
                <c:pt idx="86">
                  <c:v>9.4270390577787</c:v>
                </c:pt>
                <c:pt idx="87">
                  <c:v>9.25313183704636</c:v>
                </c:pt>
                <c:pt idx="88">
                  <c:v>9.09783479111279</c:v>
                </c:pt>
                <c:pt idx="89">
                  <c:v>20.1240619878853</c:v>
                </c:pt>
                <c:pt idx="90">
                  <c:v>14.5245409687111</c:v>
                </c:pt>
                <c:pt idx="91">
                  <c:v>11.6996365300276</c:v>
                </c:pt>
                <c:pt idx="92">
                  <c:v>10.2544585299592</c:v>
                </c:pt>
                <c:pt idx="93">
                  <c:v>9.50134602532324</c:v>
                </c:pt>
                <c:pt idx="94">
                  <c:v>9.08410795353781</c:v>
                </c:pt>
                <c:pt idx="95">
                  <c:v>8.82683008210218</c:v>
                </c:pt>
                <c:pt idx="96">
                  <c:v>8.64230161558407</c:v>
                </c:pt>
                <c:pt idx="97">
                  <c:v>8.48863358360166</c:v>
                </c:pt>
                <c:pt idx="98">
                  <c:v>8.57708559099645</c:v>
                </c:pt>
                <c:pt idx="99">
                  <c:v>8.35295089302964</c:v>
                </c:pt>
                <c:pt idx="100">
                  <c:v>8.18336570767483</c:v>
                </c:pt>
                <c:pt idx="101">
                  <c:v>9.30504405584676</c:v>
                </c:pt>
                <c:pt idx="102">
                  <c:v>8.59723311221993</c:v>
                </c:pt>
                <c:pt idx="103">
                  <c:v>8.19955741818229</c:v>
                </c:pt>
                <c:pt idx="104">
                  <c:v>7.95046198732319</c:v>
                </c:pt>
                <c:pt idx="105">
                  <c:v>7.77181526502502</c:v>
                </c:pt>
                <c:pt idx="106">
                  <c:v>7.62449566531616</c:v>
                </c:pt>
                <c:pt idx="107">
                  <c:v>7.74075928083252</c:v>
                </c:pt>
                <c:pt idx="108">
                  <c:v>7.50898447422896</c:v>
                </c:pt>
                <c:pt idx="109">
                  <c:v>7.3471729061536</c:v>
                </c:pt>
                <c:pt idx="110">
                  <c:v>7.21204531698116</c:v>
                </c:pt>
                <c:pt idx="111">
                  <c:v>7.08783368136184</c:v>
                </c:pt>
                <c:pt idx="112">
                  <c:v>7.01924880202221</c:v>
                </c:pt>
                <c:pt idx="113">
                  <c:v>7.15669616330535</c:v>
                </c:pt>
                <c:pt idx="114">
                  <c:v>6.93280499513337</c:v>
                </c:pt>
                <c:pt idx="115">
                  <c:v>6.78421894113306</c:v>
                </c:pt>
                <c:pt idx="116">
                  <c:v>6.67320792992146</c:v>
                </c:pt>
                <c:pt idx="117">
                  <c:v>6.57251354856582</c:v>
                </c:pt>
                <c:pt idx="118">
                  <c:v>6.47266090880958</c:v>
                </c:pt>
                <c:pt idx="119">
                  <c:v>6.37351826873296</c:v>
                </c:pt>
                <c:pt idx="120">
                  <c:v>6.27450560276102</c:v>
                </c:pt>
                <c:pt idx="121">
                  <c:v>7.54635060304517</c:v>
                </c:pt>
                <c:pt idx="122">
                  <c:v>10.9380112777131</c:v>
                </c:pt>
                <c:pt idx="123">
                  <c:v>8.56523114411191</c:v>
                </c:pt>
                <c:pt idx="124">
                  <c:v>7.38252851548959</c:v>
                </c:pt>
                <c:pt idx="125">
                  <c:v>6.78360708447509</c:v>
                </c:pt>
                <c:pt idx="126">
                  <c:v>6.47014478913454</c:v>
                </c:pt>
                <c:pt idx="127">
                  <c:v>6.29338009418417</c:v>
                </c:pt>
                <c:pt idx="128">
                  <c:v>6.18053397865361</c:v>
                </c:pt>
                <c:pt idx="129">
                  <c:v>6.0951519960754</c:v>
                </c:pt>
                <c:pt idx="130">
                  <c:v>6.02190781105697</c:v>
                </c:pt>
                <c:pt idx="131">
                  <c:v>5.95693117408108</c:v>
                </c:pt>
                <c:pt idx="132">
                  <c:v>6.0525866931457</c:v>
                </c:pt>
                <c:pt idx="133">
                  <c:v>5.91929142836773</c:v>
                </c:pt>
                <c:pt idx="134">
                  <c:v>5.89091998191218</c:v>
                </c:pt>
                <c:pt idx="135">
                  <c:v>6.15178955660525</c:v>
                </c:pt>
                <c:pt idx="136">
                  <c:v>13.5755994470792</c:v>
                </c:pt>
                <c:pt idx="137">
                  <c:v>10.2707318379601</c:v>
                </c:pt>
                <c:pt idx="138">
                  <c:v>8.14133244107398</c:v>
                </c:pt>
                <c:pt idx="139">
                  <c:v>7.10162465088807</c:v>
                </c:pt>
                <c:pt idx="140">
                  <c:v>6.59447836208646</c:v>
                </c:pt>
                <c:pt idx="141">
                  <c:v>6.34594147943815</c:v>
                </c:pt>
                <c:pt idx="142">
                  <c:v>6.22461859978894</c:v>
                </c:pt>
                <c:pt idx="143">
                  <c:v>6.15510315348915</c:v>
                </c:pt>
                <c:pt idx="144">
                  <c:v>6.10414964989289</c:v>
                </c:pt>
                <c:pt idx="145">
                  <c:v>6.05654574232715</c:v>
                </c:pt>
                <c:pt idx="146">
                  <c:v>6.0058966082883</c:v>
                </c:pt>
                <c:pt idx="147">
                  <c:v>5.94924155692698</c:v>
                </c:pt>
                <c:pt idx="148">
                  <c:v>5.8871569182147</c:v>
                </c:pt>
                <c:pt idx="149">
                  <c:v>5.82035916824522</c:v>
                </c:pt>
                <c:pt idx="150">
                  <c:v>5.74775305962801</c:v>
                </c:pt>
                <c:pt idx="151">
                  <c:v>5.67006954604843</c:v>
                </c:pt>
                <c:pt idx="152">
                  <c:v>5.58741717710758</c:v>
                </c:pt>
                <c:pt idx="153">
                  <c:v>5.50158598895929</c:v>
                </c:pt>
                <c:pt idx="154">
                  <c:v>5.41244795087027</c:v>
                </c:pt>
                <c:pt idx="155">
                  <c:v>5.3201792604629</c:v>
                </c:pt>
                <c:pt idx="156">
                  <c:v>5.22226597262383</c:v>
                </c:pt>
                <c:pt idx="157">
                  <c:v>5.12016189888315</c:v>
                </c:pt>
                <c:pt idx="158">
                  <c:v>5.01401008832186</c:v>
                </c:pt>
                <c:pt idx="159">
                  <c:v>4.91659679418471</c:v>
                </c:pt>
                <c:pt idx="160">
                  <c:v>4.83399149903756</c:v>
                </c:pt>
                <c:pt idx="161">
                  <c:v>4.74684799467787</c:v>
                </c:pt>
                <c:pt idx="162">
                  <c:v>5.57067713191917</c:v>
                </c:pt>
                <c:pt idx="163">
                  <c:v>5.06970241119071</c:v>
                </c:pt>
                <c:pt idx="164">
                  <c:v>4.82883933423459</c:v>
                </c:pt>
                <c:pt idx="165">
                  <c:v>4.65566931935889</c:v>
                </c:pt>
                <c:pt idx="166">
                  <c:v>4.54313067348908</c:v>
                </c:pt>
                <c:pt idx="167">
                  <c:v>4.45865153541416</c:v>
                </c:pt>
                <c:pt idx="168">
                  <c:v>4.38658003472867</c:v>
                </c:pt>
                <c:pt idx="169">
                  <c:v>4.3176352283839</c:v>
                </c:pt>
                <c:pt idx="170">
                  <c:v>4.24968373877409</c:v>
                </c:pt>
                <c:pt idx="171">
                  <c:v>4.17897255531653</c:v>
                </c:pt>
                <c:pt idx="172">
                  <c:v>4.10554161506524</c:v>
                </c:pt>
                <c:pt idx="173">
                  <c:v>4.03982678683553</c:v>
                </c:pt>
                <c:pt idx="174">
                  <c:v>6.16175312138092</c:v>
                </c:pt>
                <c:pt idx="175">
                  <c:v>5.06652905673906</c:v>
                </c:pt>
                <c:pt idx="176">
                  <c:v>4.50800499270646</c:v>
                </c:pt>
                <c:pt idx="177">
                  <c:v>4.22427482624183</c:v>
                </c:pt>
                <c:pt idx="178">
                  <c:v>4.06838732007142</c:v>
                </c:pt>
                <c:pt idx="179">
                  <c:v>3.97486162139953</c:v>
                </c:pt>
                <c:pt idx="180">
                  <c:v>3.90823154673986</c:v>
                </c:pt>
                <c:pt idx="181">
                  <c:v>3.85098778241074</c:v>
                </c:pt>
                <c:pt idx="182">
                  <c:v>3.79708280665529</c:v>
                </c:pt>
                <c:pt idx="183">
                  <c:v>3.74293664229456</c:v>
                </c:pt>
                <c:pt idx="184">
                  <c:v>3.68743144669327</c:v>
                </c:pt>
                <c:pt idx="185">
                  <c:v>3.62868138196612</c:v>
                </c:pt>
                <c:pt idx="186">
                  <c:v>3.56695307022776</c:v>
                </c:pt>
                <c:pt idx="187">
                  <c:v>3.50104846666736</c:v>
                </c:pt>
                <c:pt idx="188">
                  <c:v>3.43077662705233</c:v>
                </c:pt>
                <c:pt idx="189">
                  <c:v>3.3568454046587</c:v>
                </c:pt>
                <c:pt idx="190">
                  <c:v>3.28109316425278</c:v>
                </c:pt>
                <c:pt idx="191">
                  <c:v>3.20613696239691</c:v>
                </c:pt>
                <c:pt idx="192">
                  <c:v>3.13290072776455</c:v>
                </c:pt>
                <c:pt idx="193">
                  <c:v>3.0613411936465</c:v>
                </c:pt>
                <c:pt idx="194">
                  <c:v>2.9914180728483</c:v>
                </c:pt>
                <c:pt idx="195">
                  <c:v>3.01059513045196</c:v>
                </c:pt>
                <c:pt idx="196">
                  <c:v>2.90363311864088</c:v>
                </c:pt>
                <c:pt idx="197">
                  <c:v>2.81785604246596</c:v>
                </c:pt>
                <c:pt idx="198">
                  <c:v>2.74305786788356</c:v>
                </c:pt>
                <c:pt idx="199">
                  <c:v>2.67518721278205</c:v>
                </c:pt>
                <c:pt idx="200">
                  <c:v>2.62410826551977</c:v>
                </c:pt>
                <c:pt idx="201">
                  <c:v>2.56258721609347</c:v>
                </c:pt>
                <c:pt idx="202">
                  <c:v>2.50671575809924</c:v>
                </c:pt>
                <c:pt idx="203">
                  <c:v>2.4512273485714</c:v>
                </c:pt>
                <c:pt idx="204">
                  <c:v>2.39548789322005</c:v>
                </c:pt>
                <c:pt idx="205">
                  <c:v>2.34031660817199</c:v>
                </c:pt>
                <c:pt idx="206">
                  <c:v>2.28663456999172</c:v>
                </c:pt>
                <c:pt idx="207">
                  <c:v>2.23429319774588</c:v>
                </c:pt>
                <c:pt idx="208">
                  <c:v>2.18320458733827</c:v>
                </c:pt>
                <c:pt idx="209">
                  <c:v>2.133311484027</c:v>
                </c:pt>
                <c:pt idx="210">
                  <c:v>2.08457226158125</c:v>
                </c:pt>
                <c:pt idx="211">
                  <c:v>2.03695340492015</c:v>
                </c:pt>
                <c:pt idx="212">
                  <c:v>1.99042574465105</c:v>
                </c:pt>
                <c:pt idx="213">
                  <c:v>1.94496256771256</c:v>
                </c:pt>
                <c:pt idx="214">
                  <c:v>1.90053866622111</c:v>
                </c:pt>
                <c:pt idx="215">
                  <c:v>1.85712985556734</c:v>
                </c:pt>
                <c:pt idx="216">
                  <c:v>1.81471272728181</c:v>
                </c:pt>
                <c:pt idx="217">
                  <c:v>1.77326451942658</c:v>
                </c:pt>
                <c:pt idx="218">
                  <c:v>1.73276304588778</c:v>
                </c:pt>
                <c:pt idx="219">
                  <c:v>1.69318665525339</c:v>
                </c:pt>
                <c:pt idx="220">
                  <c:v>1.65451420461552</c:v>
                </c:pt>
                <c:pt idx="221">
                  <c:v>1.61672504096353</c:v>
                </c:pt>
                <c:pt idx="222">
                  <c:v>1.57979898649849</c:v>
                </c:pt>
                <c:pt idx="223">
                  <c:v>1.54371632603117</c:v>
                </c:pt>
                <c:pt idx="224">
                  <c:v>1.50845779554198</c:v>
                </c:pt>
                <c:pt idx="225">
                  <c:v>1.47400457143915</c:v>
                </c:pt>
                <c:pt idx="226">
                  <c:v>1.4403382602809</c:v>
                </c:pt>
                <c:pt idx="227">
                  <c:v>1.40744088884146</c:v>
                </c:pt>
                <c:pt idx="228">
                  <c:v>1.38312456142915</c:v>
                </c:pt>
                <c:pt idx="229">
                  <c:v>1.34779794911498</c:v>
                </c:pt>
                <c:pt idx="230">
                  <c:v>1.31514619957706</c:v>
                </c:pt>
                <c:pt idx="231">
                  <c:v>1.2841742179472</c:v>
                </c:pt>
                <c:pt idx="232">
                  <c:v>1.25437663781439</c:v>
                </c:pt>
                <c:pt idx="233">
                  <c:v>1.22549313558188</c:v>
                </c:pt>
                <c:pt idx="234">
                  <c:v>1.19738608356683</c:v>
                </c:pt>
                <c:pt idx="235">
                  <c:v>1.1699793725644</c:v>
                </c:pt>
                <c:pt idx="236">
                  <c:v>1.14322781923506</c:v>
                </c:pt>
                <c:pt idx="237">
                  <c:v>1.11710186599254</c:v>
                </c:pt>
                <c:pt idx="238">
                  <c:v>1.09157992722894</c:v>
                </c:pt>
                <c:pt idx="239">
                  <c:v>1.0666445587934</c:v>
                </c:pt>
                <c:pt idx="240">
                  <c:v>1.04228053918057</c:v>
                </c:pt>
                <c:pt idx="241">
                  <c:v>1.01847390665505</c:v>
                </c:pt>
                <c:pt idx="242">
                  <c:v>0.995211474423013</c:v>
                </c:pt>
                <c:pt idx="243">
                  <c:v>0.972480584905023</c:v>
                </c:pt>
                <c:pt idx="244">
                  <c:v>0.950268983634925</c:v>
                </c:pt>
                <c:pt idx="245">
                  <c:v>0.928564753045854</c:v>
                </c:pt>
                <c:pt idx="246">
                  <c:v>0.907356276271994</c:v>
                </c:pt>
                <c:pt idx="247">
                  <c:v>0.886632216028834</c:v>
                </c:pt>
                <c:pt idx="248">
                  <c:v>0.866381501101659</c:v>
                </c:pt>
                <c:pt idx="249">
                  <c:v>0.846593316705581</c:v>
                </c:pt>
                <c:pt idx="250">
                  <c:v>0.827257096847204</c:v>
                </c:pt>
                <c:pt idx="251">
                  <c:v>0.808362517751487</c:v>
                </c:pt>
                <c:pt idx="252">
                  <c:v>0.789899491884104</c:v>
                </c:pt>
                <c:pt idx="253">
                  <c:v>0.771858162333015</c:v>
                </c:pt>
                <c:pt idx="254">
                  <c:v>0.754228897429702</c:v>
                </c:pt>
                <c:pt idx="255">
                  <c:v>0.737002285548933</c:v>
                </c:pt>
                <c:pt idx="256">
                  <c:v>0.720169130055127</c:v>
                </c:pt>
                <c:pt idx="257">
                  <c:v>0.703720444378069</c:v>
                </c:pt>
                <c:pt idx="258">
                  <c:v>0.687647447208049</c:v>
                </c:pt>
                <c:pt idx="259">
                  <c:v>0.671941557804227</c:v>
                </c:pt>
                <c:pt idx="260">
                  <c:v>0.656594391411897</c:v>
                </c:pt>
                <c:pt idx="261">
                  <c:v>0.641597754785282</c:v>
                </c:pt>
                <c:pt idx="262">
                  <c:v>0.626943641813035</c:v>
                </c:pt>
                <c:pt idx="263">
                  <c:v>0.612624229243858</c:v>
                </c:pt>
                <c:pt idx="264">
                  <c:v>0.598631872509874</c:v>
                </c:pt>
                <c:pt idx="265">
                  <c:v>0.584959101645428</c:v>
                </c:pt>
                <c:pt idx="266">
                  <c:v>1.4596016195593</c:v>
                </c:pt>
                <c:pt idx="267">
                  <c:v>1.00254478796715</c:v>
                </c:pt>
                <c:pt idx="268">
                  <c:v>1.15033376350157</c:v>
                </c:pt>
                <c:pt idx="269">
                  <c:v>0.835594179340251</c:v>
                </c:pt>
                <c:pt idx="270">
                  <c:v>1.56686726913106</c:v>
                </c:pt>
                <c:pt idx="271">
                  <c:v>1.04086910921634</c:v>
                </c:pt>
                <c:pt idx="272">
                  <c:v>0.763421815155914</c:v>
                </c:pt>
                <c:pt idx="273">
                  <c:v>0.619148331424715</c:v>
                </c:pt>
                <c:pt idx="274">
                  <c:v>0.541588511303564</c:v>
                </c:pt>
                <c:pt idx="275">
                  <c:v>0.497509386265978</c:v>
                </c:pt>
                <c:pt idx="276">
                  <c:v>0.470291643007522</c:v>
                </c:pt>
                <c:pt idx="277">
                  <c:v>0.451622860450179</c:v>
                </c:pt>
                <c:pt idx="278">
                  <c:v>0.437344126768711</c:v>
                </c:pt>
                <c:pt idx="279">
                  <c:v>0.425373346461731</c:v>
                </c:pt>
                <c:pt idx="280">
                  <c:v>0.414666892478072</c:v>
                </c:pt>
                <c:pt idx="281">
                  <c:v>0.404700430902978</c:v>
                </c:pt>
                <c:pt idx="282">
                  <c:v>0.395209331955669</c:v>
                </c:pt>
                <c:pt idx="283">
                  <c:v>0.386058874173316</c:v>
                </c:pt>
                <c:pt idx="284">
                  <c:v>0.377179345218255</c:v>
                </c:pt>
                <c:pt idx="285">
                  <c:v>0.368533591026169</c:v>
                </c:pt>
                <c:pt idx="286">
                  <c:v>0.639041488653578</c:v>
                </c:pt>
                <c:pt idx="287">
                  <c:v>1.84068605649812</c:v>
                </c:pt>
                <c:pt idx="288">
                  <c:v>1.08823664075857</c:v>
                </c:pt>
                <c:pt idx="289">
                  <c:v>0.708177237479384</c:v>
                </c:pt>
                <c:pt idx="290">
                  <c:v>0.514400424994584</c:v>
                </c:pt>
                <c:pt idx="291">
                  <c:v>0.413850492036959</c:v>
                </c:pt>
                <c:pt idx="292">
                  <c:v>0.359997628228676</c:v>
                </c:pt>
                <c:pt idx="293">
                  <c:v>0.329575018283008</c:v>
                </c:pt>
                <c:pt idx="294">
                  <c:v>1.83756702301224</c:v>
                </c:pt>
                <c:pt idx="295">
                  <c:v>1.06549869941193</c:v>
                </c:pt>
                <c:pt idx="296">
                  <c:v>0.672308882944179</c:v>
                </c:pt>
                <c:pt idx="297">
                  <c:v>0.472526430565841</c:v>
                </c:pt>
                <c:pt idx="298">
                  <c:v>0.425196273081246</c:v>
                </c:pt>
                <c:pt idx="299">
                  <c:v>0.342811785335355</c:v>
                </c:pt>
                <c:pt idx="300">
                  <c:v>0.298645457613646</c:v>
                </c:pt>
                <c:pt idx="301">
                  <c:v>1.49878552774715</c:v>
                </c:pt>
                <c:pt idx="302">
                  <c:v>0.870886394147446</c:v>
                </c:pt>
                <c:pt idx="303">
                  <c:v>0.558427148786771</c:v>
                </c:pt>
                <c:pt idx="304">
                  <c:v>0.395220747188988</c:v>
                </c:pt>
                <c:pt idx="305">
                  <c:v>0.310967938901592</c:v>
                </c:pt>
                <c:pt idx="306">
                  <c:v>7.71134692672117</c:v>
                </c:pt>
                <c:pt idx="307">
                  <c:v>3.99408231810992</c:v>
                </c:pt>
                <c:pt idx="308">
                  <c:v>2.10809841316485</c:v>
                </c:pt>
                <c:pt idx="309">
                  <c:v>1.16492968464004</c:v>
                </c:pt>
                <c:pt idx="310">
                  <c:v>8.46443335983788</c:v>
                </c:pt>
                <c:pt idx="311">
                  <c:v>8.80358420785153</c:v>
                </c:pt>
                <c:pt idx="312">
                  <c:v>4.7053476142308</c:v>
                </c:pt>
                <c:pt idx="313">
                  <c:v>2.70779230431455</c:v>
                </c:pt>
                <c:pt idx="314">
                  <c:v>1.7479184092631</c:v>
                </c:pt>
                <c:pt idx="315">
                  <c:v>2.24942508890964</c:v>
                </c:pt>
                <c:pt idx="316">
                  <c:v>2.1472936768951</c:v>
                </c:pt>
                <c:pt idx="317">
                  <c:v>1.85389340153344</c:v>
                </c:pt>
                <c:pt idx="318">
                  <c:v>5.16895899894233</c:v>
                </c:pt>
                <c:pt idx="319">
                  <c:v>4.57044517688729</c:v>
                </c:pt>
                <c:pt idx="320">
                  <c:v>3.30031861702137</c:v>
                </c:pt>
                <c:pt idx="321">
                  <c:v>3.3603399164419</c:v>
                </c:pt>
                <c:pt idx="322">
                  <c:v>2.80128744275891</c:v>
                </c:pt>
                <c:pt idx="323">
                  <c:v>2.60270845822419</c:v>
                </c:pt>
                <c:pt idx="324">
                  <c:v>2.56252771363481</c:v>
                </c:pt>
                <c:pt idx="325">
                  <c:v>4.98448626131938</c:v>
                </c:pt>
                <c:pt idx="326">
                  <c:v>12.3734291582097</c:v>
                </c:pt>
                <c:pt idx="327">
                  <c:v>7.76424298271657</c:v>
                </c:pt>
                <c:pt idx="328">
                  <c:v>5.61711073980211</c:v>
                </c:pt>
                <c:pt idx="329">
                  <c:v>4.58582853103489</c:v>
                </c:pt>
                <c:pt idx="330">
                  <c:v>5.55462211918968</c:v>
                </c:pt>
                <c:pt idx="331">
                  <c:v>5.91072612977681</c:v>
                </c:pt>
                <c:pt idx="332">
                  <c:v>5.27469077847402</c:v>
                </c:pt>
                <c:pt idx="333">
                  <c:v>8.79148488942746</c:v>
                </c:pt>
                <c:pt idx="334">
                  <c:v>6.92549040433894</c:v>
                </c:pt>
                <c:pt idx="335">
                  <c:v>5.99465820509247</c:v>
                </c:pt>
                <c:pt idx="336">
                  <c:v>5.45366045011817</c:v>
                </c:pt>
                <c:pt idx="337">
                  <c:v>5.23952312197963</c:v>
                </c:pt>
                <c:pt idx="338">
                  <c:v>5.24730065218014</c:v>
                </c:pt>
                <c:pt idx="339">
                  <c:v>5.88494357357805</c:v>
                </c:pt>
                <c:pt idx="340">
                  <c:v>5.59614136537502</c:v>
                </c:pt>
                <c:pt idx="341">
                  <c:v>5.46846997664602</c:v>
                </c:pt>
                <c:pt idx="342">
                  <c:v>5.5973191472979</c:v>
                </c:pt>
                <c:pt idx="343">
                  <c:v>5.47672512363723</c:v>
                </c:pt>
                <c:pt idx="344">
                  <c:v>5.40705470951602</c:v>
                </c:pt>
                <c:pt idx="345">
                  <c:v>7.49507337339204</c:v>
                </c:pt>
                <c:pt idx="346">
                  <c:v>6.97681723929108</c:v>
                </c:pt>
                <c:pt idx="347">
                  <c:v>6.26369180937486</c:v>
                </c:pt>
                <c:pt idx="348">
                  <c:v>6.87600903682364</c:v>
                </c:pt>
                <c:pt idx="349">
                  <c:v>6.48823953532399</c:v>
                </c:pt>
                <c:pt idx="350">
                  <c:v>6.53816691743762</c:v>
                </c:pt>
                <c:pt idx="351">
                  <c:v>6.14072533370893</c:v>
                </c:pt>
                <c:pt idx="352">
                  <c:v>6.21636352167501</c:v>
                </c:pt>
                <c:pt idx="353">
                  <c:v>6.21932977555719</c:v>
                </c:pt>
                <c:pt idx="354">
                  <c:v>6.03592987781014</c:v>
                </c:pt>
                <c:pt idx="355">
                  <c:v>6.10604583792658</c:v>
                </c:pt>
                <c:pt idx="356">
                  <c:v>7.11589280445818</c:v>
                </c:pt>
                <c:pt idx="357">
                  <c:v>6.53242956614765</c:v>
                </c:pt>
                <c:pt idx="358">
                  <c:v>6.23741575369622</c:v>
                </c:pt>
                <c:pt idx="359">
                  <c:v>6.07678387394035</c:v>
                </c:pt>
                <c:pt idx="360">
                  <c:v>5.97407943413148</c:v>
                </c:pt>
                <c:pt idx="361">
                  <c:v>5.89855710554122</c:v>
                </c:pt>
                <c:pt idx="362">
                  <c:v>9.35918009756353</c:v>
                </c:pt>
                <c:pt idx="363">
                  <c:v>7.57338021525873</c:v>
                </c:pt>
                <c:pt idx="364">
                  <c:v>6.66392746629413</c:v>
                </c:pt>
                <c:pt idx="365">
                  <c:v>6.22704328614757</c:v>
                </c:pt>
                <c:pt idx="366">
                  <c:v>5.95226339586729</c:v>
                </c:pt>
                <c:pt idx="367">
                  <c:v>5.78795962213746</c:v>
                </c:pt>
                <c:pt idx="368">
                  <c:v>5.66738812384141</c:v>
                </c:pt>
                <c:pt idx="369">
                  <c:v>28.6684329228646</c:v>
                </c:pt>
                <c:pt idx="370">
                  <c:v>17.513599831361</c:v>
                </c:pt>
                <c:pt idx="371">
                  <c:v>12.9328911189863</c:v>
                </c:pt>
                <c:pt idx="372">
                  <c:v>10.8820925005298</c:v>
                </c:pt>
                <c:pt idx="373">
                  <c:v>10.1052727369688</c:v>
                </c:pt>
                <c:pt idx="374">
                  <c:v>8.38411180543609</c:v>
                </c:pt>
                <c:pt idx="375">
                  <c:v>8.18676015504659</c:v>
                </c:pt>
                <c:pt idx="376">
                  <c:v>23.7331098959401</c:v>
                </c:pt>
                <c:pt idx="377">
                  <c:v>63.8377455544628</c:v>
                </c:pt>
                <c:pt idx="378">
                  <c:v>45.3846644151913</c:v>
                </c:pt>
                <c:pt idx="379">
                  <c:v>28.6069609449275</c:v>
                </c:pt>
                <c:pt idx="380">
                  <c:v>28.7093283609906</c:v>
                </c:pt>
                <c:pt idx="381">
                  <c:v>20.6822782022601</c:v>
                </c:pt>
                <c:pt idx="382">
                  <c:v>18.6064565987842</c:v>
                </c:pt>
                <c:pt idx="383">
                  <c:v>20.8884316055854</c:v>
                </c:pt>
                <c:pt idx="384">
                  <c:v>16.0385644834602</c:v>
                </c:pt>
                <c:pt idx="385">
                  <c:v>18.9046511178821</c:v>
                </c:pt>
                <c:pt idx="386">
                  <c:v>16.6455246510631</c:v>
                </c:pt>
                <c:pt idx="387">
                  <c:v>13.8367040571302</c:v>
                </c:pt>
                <c:pt idx="388">
                  <c:v>12.1984153312937</c:v>
                </c:pt>
                <c:pt idx="389">
                  <c:v>14.7045935795608</c:v>
                </c:pt>
                <c:pt idx="390">
                  <c:v>12.7853642315276</c:v>
                </c:pt>
                <c:pt idx="391">
                  <c:v>12.3444923377339</c:v>
                </c:pt>
                <c:pt idx="392">
                  <c:v>11.7730797624549</c:v>
                </c:pt>
                <c:pt idx="393">
                  <c:v>15.637977844277</c:v>
                </c:pt>
                <c:pt idx="394">
                  <c:v>13.4682943869217</c:v>
                </c:pt>
                <c:pt idx="395">
                  <c:v>12.7263273835997</c:v>
                </c:pt>
                <c:pt idx="396">
                  <c:v>14.3129238199986</c:v>
                </c:pt>
                <c:pt idx="397">
                  <c:v>30.3781098089035</c:v>
                </c:pt>
                <c:pt idx="398">
                  <c:v>32.001120694694</c:v>
                </c:pt>
                <c:pt idx="399">
                  <c:v>28.3972503801701</c:v>
                </c:pt>
                <c:pt idx="400">
                  <c:v>20.4085965594099</c:v>
                </c:pt>
                <c:pt idx="401">
                  <c:v>17.6027685179995</c:v>
                </c:pt>
                <c:pt idx="402">
                  <c:v>22.2648144278057</c:v>
                </c:pt>
                <c:pt idx="403">
                  <c:v>36.0440200941379</c:v>
                </c:pt>
                <c:pt idx="404">
                  <c:v>39.1651559492742</c:v>
                </c:pt>
                <c:pt idx="405">
                  <c:v>26.8174026040406</c:v>
                </c:pt>
                <c:pt idx="406">
                  <c:v>23.3021008417751</c:v>
                </c:pt>
                <c:pt idx="407">
                  <c:v>18.6079175020956</c:v>
                </c:pt>
                <c:pt idx="408">
                  <c:v>16.240707270615</c:v>
                </c:pt>
                <c:pt idx="409">
                  <c:v>15.0554504425652</c:v>
                </c:pt>
                <c:pt idx="410">
                  <c:v>14.4274823251709</c:v>
                </c:pt>
                <c:pt idx="411">
                  <c:v>14.0636903082282</c:v>
                </c:pt>
                <c:pt idx="412">
                  <c:v>13.8158087519094</c:v>
                </c:pt>
                <c:pt idx="413">
                  <c:v>13.6124198205525</c:v>
                </c:pt>
                <c:pt idx="414">
                  <c:v>13.423211530205</c:v>
                </c:pt>
                <c:pt idx="415">
                  <c:v>13.2373043125735</c:v>
                </c:pt>
                <c:pt idx="416">
                  <c:v>13.0426585647955</c:v>
                </c:pt>
                <c:pt idx="417">
                  <c:v>12.8387549108121</c:v>
                </c:pt>
                <c:pt idx="418">
                  <c:v>12.6242538831304</c:v>
                </c:pt>
                <c:pt idx="419">
                  <c:v>12.398660692163</c:v>
                </c:pt>
                <c:pt idx="420">
                  <c:v>12.1623886325885</c:v>
                </c:pt>
                <c:pt idx="421">
                  <c:v>11.9246703710142</c:v>
                </c:pt>
                <c:pt idx="422">
                  <c:v>11.681059504022</c:v>
                </c:pt>
                <c:pt idx="423">
                  <c:v>11.4884065348768</c:v>
                </c:pt>
                <c:pt idx="424">
                  <c:v>12.1395100113188</c:v>
                </c:pt>
                <c:pt idx="425">
                  <c:v>12.1080101948881</c:v>
                </c:pt>
                <c:pt idx="426">
                  <c:v>11.5045344669675</c:v>
                </c:pt>
                <c:pt idx="427">
                  <c:v>13.0219154851266</c:v>
                </c:pt>
                <c:pt idx="428">
                  <c:v>12.8530499237931</c:v>
                </c:pt>
                <c:pt idx="429">
                  <c:v>12.7393868305073</c:v>
                </c:pt>
                <c:pt idx="430">
                  <c:v>12.0082742052428</c:v>
                </c:pt>
                <c:pt idx="431">
                  <c:v>13.2438351163279</c:v>
                </c:pt>
                <c:pt idx="432">
                  <c:v>11.8708011342618</c:v>
                </c:pt>
                <c:pt idx="433">
                  <c:v>12.0174921144528</c:v>
                </c:pt>
                <c:pt idx="434">
                  <c:v>11.5156015875056</c:v>
                </c:pt>
                <c:pt idx="435">
                  <c:v>12.4734965030876</c:v>
                </c:pt>
                <c:pt idx="436">
                  <c:v>12.4700223825799</c:v>
                </c:pt>
                <c:pt idx="437">
                  <c:v>15.4869900930016</c:v>
                </c:pt>
                <c:pt idx="438">
                  <c:v>13.38782173936</c:v>
                </c:pt>
                <c:pt idx="439">
                  <c:v>12.1619815748047</c:v>
                </c:pt>
                <c:pt idx="440">
                  <c:v>11.4715430247992</c:v>
                </c:pt>
                <c:pt idx="441">
                  <c:v>11.1173428102567</c:v>
                </c:pt>
                <c:pt idx="442">
                  <c:v>10.918028420325</c:v>
                </c:pt>
                <c:pt idx="443">
                  <c:v>10.8420951687314</c:v>
                </c:pt>
                <c:pt idx="444">
                  <c:v>10.7299171444295</c:v>
                </c:pt>
                <c:pt idx="445">
                  <c:v>10.6342332353991</c:v>
                </c:pt>
                <c:pt idx="446">
                  <c:v>10.5411996926241</c:v>
                </c:pt>
                <c:pt idx="447">
                  <c:v>10.4398185567328</c:v>
                </c:pt>
                <c:pt idx="448">
                  <c:v>10.4719319756543</c:v>
                </c:pt>
                <c:pt idx="449">
                  <c:v>10.3618704584406</c:v>
                </c:pt>
                <c:pt idx="450">
                  <c:v>10.2062524170237</c:v>
                </c:pt>
                <c:pt idx="451">
                  <c:v>10.6055216775936</c:v>
                </c:pt>
                <c:pt idx="452">
                  <c:v>10.7221336671193</c:v>
                </c:pt>
                <c:pt idx="453">
                  <c:v>14.5690489086432</c:v>
                </c:pt>
                <c:pt idx="454">
                  <c:v>35.7462415142408</c:v>
                </c:pt>
                <c:pt idx="455">
                  <c:v>23.0477624584063</c:v>
                </c:pt>
                <c:pt idx="456">
                  <c:v>17.0026286072678</c:v>
                </c:pt>
                <c:pt idx="457">
                  <c:v>13.7425887095698</c:v>
                </c:pt>
                <c:pt idx="458">
                  <c:v>12.1220181247564</c:v>
                </c:pt>
                <c:pt idx="459">
                  <c:v>11.3387374171259</c:v>
                </c:pt>
                <c:pt idx="460">
                  <c:v>10.9168806166477</c:v>
                </c:pt>
                <c:pt idx="461">
                  <c:v>10.6880007767289</c:v>
                </c:pt>
                <c:pt idx="462">
                  <c:v>11.1338972268484</c:v>
                </c:pt>
                <c:pt idx="463">
                  <c:v>10.8879289960385</c:v>
                </c:pt>
                <c:pt idx="464">
                  <c:v>12.963072556717</c:v>
                </c:pt>
                <c:pt idx="465">
                  <c:v>12.0259963893266</c:v>
                </c:pt>
                <c:pt idx="466">
                  <c:v>12.9703427448341</c:v>
                </c:pt>
                <c:pt idx="467">
                  <c:v>11.8159221574847</c:v>
                </c:pt>
                <c:pt idx="468">
                  <c:v>11.2353185167438</c:v>
                </c:pt>
                <c:pt idx="469">
                  <c:v>10.9413871456136</c:v>
                </c:pt>
                <c:pt idx="470">
                  <c:v>10.9366670218771</c:v>
                </c:pt>
                <c:pt idx="471">
                  <c:v>10.7675678502327</c:v>
                </c:pt>
                <c:pt idx="472">
                  <c:v>10.6544016492097</c:v>
                </c:pt>
                <c:pt idx="473">
                  <c:v>10.5564097222819</c:v>
                </c:pt>
                <c:pt idx="474">
                  <c:v>10.4557051185652</c:v>
                </c:pt>
                <c:pt idx="475">
                  <c:v>10.3486595749159</c:v>
                </c:pt>
                <c:pt idx="476">
                  <c:v>10.2321226266464</c:v>
                </c:pt>
                <c:pt idx="477">
                  <c:v>10.1054793141801</c:v>
                </c:pt>
                <c:pt idx="478">
                  <c:v>9.97137634181424</c:v>
                </c:pt>
                <c:pt idx="479">
                  <c:v>9.82960554359138</c:v>
                </c:pt>
                <c:pt idx="480">
                  <c:v>9.68006468302498</c:v>
                </c:pt>
                <c:pt idx="481">
                  <c:v>9.52496625305994</c:v>
                </c:pt>
                <c:pt idx="482">
                  <c:v>9.36613301443593</c:v>
                </c:pt>
                <c:pt idx="483">
                  <c:v>9.20359401857168</c:v>
                </c:pt>
                <c:pt idx="484">
                  <c:v>9.03758871526898</c:v>
                </c:pt>
                <c:pt idx="485">
                  <c:v>8.86982489659726</c:v>
                </c:pt>
                <c:pt idx="486">
                  <c:v>8.70032593523055</c:v>
                </c:pt>
                <c:pt idx="487">
                  <c:v>8.52888533169219</c:v>
                </c:pt>
                <c:pt idx="488">
                  <c:v>8.35736519222272</c:v>
                </c:pt>
                <c:pt idx="489">
                  <c:v>8.18583456116388</c:v>
                </c:pt>
                <c:pt idx="490">
                  <c:v>8.01345475436141</c:v>
                </c:pt>
                <c:pt idx="491">
                  <c:v>7.840107539858</c:v>
                </c:pt>
                <c:pt idx="492">
                  <c:v>7.6673033449183</c:v>
                </c:pt>
                <c:pt idx="493">
                  <c:v>7.49760085036006</c:v>
                </c:pt>
                <c:pt idx="494">
                  <c:v>7.32902144831242</c:v>
                </c:pt>
                <c:pt idx="495">
                  <c:v>7.16162635767085</c:v>
                </c:pt>
                <c:pt idx="496">
                  <c:v>6.99805458089149</c:v>
                </c:pt>
                <c:pt idx="497">
                  <c:v>6.83821879101106</c:v>
                </c:pt>
                <c:pt idx="498">
                  <c:v>6.68203365679383</c:v>
                </c:pt>
                <c:pt idx="499">
                  <c:v>6.52941579656072</c:v>
                </c:pt>
                <c:pt idx="500">
                  <c:v>6.38028373336709</c:v>
                </c:pt>
                <c:pt idx="501">
                  <c:v>6.23455785135139</c:v>
                </c:pt>
                <c:pt idx="502">
                  <c:v>6.09216035315445</c:v>
                </c:pt>
                <c:pt idx="503">
                  <c:v>5.95301521834798</c:v>
                </c:pt>
                <c:pt idx="504">
                  <c:v>5.81704816283111</c:v>
                </c:pt>
                <c:pt idx="505">
                  <c:v>5.68418659916334</c:v>
                </c:pt>
                <c:pt idx="506">
                  <c:v>5.55435959780821</c:v>
                </c:pt>
                <c:pt idx="507">
                  <c:v>5.42749784926443</c:v>
                </c:pt>
                <c:pt idx="508">
                  <c:v>5.30353362706301</c:v>
                </c:pt>
                <c:pt idx="509">
                  <c:v>5.78620072924894</c:v>
                </c:pt>
                <c:pt idx="510">
                  <c:v>5.48941715199138</c:v>
                </c:pt>
                <c:pt idx="511">
                  <c:v>6.01541953502122</c:v>
                </c:pt>
                <c:pt idx="512">
                  <c:v>5.42582317582488</c:v>
                </c:pt>
                <c:pt idx="513">
                  <c:v>5.09497075884989</c:v>
                </c:pt>
                <c:pt idx="514">
                  <c:v>5.36764694693735</c:v>
                </c:pt>
                <c:pt idx="515">
                  <c:v>5.32688541131957</c:v>
                </c:pt>
                <c:pt idx="516">
                  <c:v>4.99495199225976</c:v>
                </c:pt>
                <c:pt idx="517">
                  <c:v>4.80793104769751</c:v>
                </c:pt>
                <c:pt idx="518">
                  <c:v>4.69054122970187</c:v>
                </c:pt>
                <c:pt idx="519">
                  <c:v>4.60471978001018</c:v>
                </c:pt>
                <c:pt idx="520">
                  <c:v>4.64481658248699</c:v>
                </c:pt>
                <c:pt idx="521">
                  <c:v>6.2603752181427</c:v>
                </c:pt>
                <c:pt idx="522">
                  <c:v>6.16075802893241</c:v>
                </c:pt>
                <c:pt idx="523">
                  <c:v>5.3739134128056</c:v>
                </c:pt>
                <c:pt idx="524">
                  <c:v>4.9855964578377</c:v>
                </c:pt>
                <c:pt idx="525">
                  <c:v>4.79224240467778</c:v>
                </c:pt>
                <c:pt idx="526">
                  <c:v>4.69060506127026</c:v>
                </c:pt>
                <c:pt idx="527">
                  <c:v>4.62957939681789</c:v>
                </c:pt>
                <c:pt idx="528">
                  <c:v>4.58326917875765</c:v>
                </c:pt>
                <c:pt idx="529">
                  <c:v>4.5414098832762</c:v>
                </c:pt>
                <c:pt idx="530">
                  <c:v>4.98941364845076</c:v>
                </c:pt>
                <c:pt idx="531">
                  <c:v>4.73489097363444</c:v>
                </c:pt>
                <c:pt idx="532">
                  <c:v>4.59463287388565</c:v>
                </c:pt>
                <c:pt idx="533">
                  <c:v>4.50806261536513</c:v>
                </c:pt>
                <c:pt idx="534">
                  <c:v>4.44335337755142</c:v>
                </c:pt>
                <c:pt idx="535">
                  <c:v>4.38408138607505</c:v>
                </c:pt>
                <c:pt idx="536">
                  <c:v>4.32756047610776</c:v>
                </c:pt>
                <c:pt idx="537">
                  <c:v>4.26943969385895</c:v>
                </c:pt>
                <c:pt idx="538">
                  <c:v>4.20954835117754</c:v>
                </c:pt>
                <c:pt idx="539">
                  <c:v>4.14601719148377</c:v>
                </c:pt>
                <c:pt idx="540">
                  <c:v>4.07831483233158</c:v>
                </c:pt>
                <c:pt idx="541">
                  <c:v>4.00812262410631</c:v>
                </c:pt>
                <c:pt idx="542">
                  <c:v>3.93784767699964</c:v>
                </c:pt>
                <c:pt idx="543">
                  <c:v>3.86480549347235</c:v>
                </c:pt>
                <c:pt idx="544">
                  <c:v>3.78827222357105</c:v>
                </c:pt>
                <c:pt idx="545">
                  <c:v>6.66421196297912</c:v>
                </c:pt>
                <c:pt idx="546">
                  <c:v>5.17325992123245</c:v>
                </c:pt>
                <c:pt idx="547">
                  <c:v>4.41152391521841</c:v>
                </c:pt>
                <c:pt idx="548">
                  <c:v>4.01337122885013</c:v>
                </c:pt>
                <c:pt idx="549">
                  <c:v>13.2583524418969</c:v>
                </c:pt>
                <c:pt idx="550">
                  <c:v>8.51393265416711</c:v>
                </c:pt>
                <c:pt idx="551">
                  <c:v>6.16574321635689</c:v>
                </c:pt>
                <c:pt idx="552">
                  <c:v>5.00619117143649</c:v>
                </c:pt>
                <c:pt idx="553">
                  <c:v>4.43262698697534</c:v>
                </c:pt>
                <c:pt idx="554">
                  <c:v>4.14653090449851</c:v>
                </c:pt>
                <c:pt idx="555">
                  <c:v>3.99927536610335</c:v>
                </c:pt>
                <c:pt idx="556">
                  <c:v>3.91806281003997</c:v>
                </c:pt>
                <c:pt idx="557">
                  <c:v>5.66378572929347</c:v>
                </c:pt>
                <c:pt idx="558">
                  <c:v>4.78960112239033</c:v>
                </c:pt>
                <c:pt idx="559">
                  <c:v>4.35916797748833</c:v>
                </c:pt>
                <c:pt idx="560">
                  <c:v>4.14405964997042</c:v>
                </c:pt>
                <c:pt idx="561">
                  <c:v>4.02987809235375</c:v>
                </c:pt>
                <c:pt idx="562">
                  <c:v>3.96076684471834</c:v>
                </c:pt>
                <c:pt idx="563">
                  <c:v>3.91052422839239</c:v>
                </c:pt>
                <c:pt idx="564">
                  <c:v>3.86747010896953</c:v>
                </c:pt>
                <c:pt idx="565">
                  <c:v>3.82403764063754</c:v>
                </c:pt>
                <c:pt idx="566">
                  <c:v>4.16188268606712</c:v>
                </c:pt>
                <c:pt idx="567">
                  <c:v>3.95175959889504</c:v>
                </c:pt>
                <c:pt idx="568">
                  <c:v>3.83092971069511</c:v>
                </c:pt>
                <c:pt idx="569">
                  <c:v>3.74533587758964</c:v>
                </c:pt>
                <c:pt idx="570">
                  <c:v>3.67482461879781</c:v>
                </c:pt>
                <c:pt idx="571">
                  <c:v>3.61547590473993</c:v>
                </c:pt>
                <c:pt idx="572">
                  <c:v>5.16123298918284</c:v>
                </c:pt>
                <c:pt idx="573">
                  <c:v>4.36075842894929</c:v>
                </c:pt>
                <c:pt idx="574">
                  <c:v>3.95951089498328</c:v>
                </c:pt>
                <c:pt idx="575">
                  <c:v>3.75029660603675</c:v>
                </c:pt>
                <c:pt idx="576">
                  <c:v>3.63437486639572</c:v>
                </c:pt>
                <c:pt idx="577">
                  <c:v>3.56291934332406</c:v>
                </c:pt>
                <c:pt idx="578">
                  <c:v>3.51194904425608</c:v>
                </c:pt>
                <c:pt idx="579">
                  <c:v>3.46772566653533</c:v>
                </c:pt>
                <c:pt idx="580">
                  <c:v>3.4231746916513</c:v>
                </c:pt>
                <c:pt idx="581">
                  <c:v>3.3762332921665</c:v>
                </c:pt>
                <c:pt idx="582">
                  <c:v>3.32555023321585</c:v>
                </c:pt>
                <c:pt idx="583">
                  <c:v>3.26982951047953</c:v>
                </c:pt>
                <c:pt idx="584">
                  <c:v>3.21204287468678</c:v>
                </c:pt>
                <c:pt idx="585">
                  <c:v>3.15011597242285</c:v>
                </c:pt>
                <c:pt idx="586">
                  <c:v>3.08623351538514</c:v>
                </c:pt>
                <c:pt idx="587">
                  <c:v>3.01817175430755</c:v>
                </c:pt>
                <c:pt idx="588">
                  <c:v>2.94921321047327</c:v>
                </c:pt>
                <c:pt idx="589">
                  <c:v>2.8818413848044</c:v>
                </c:pt>
                <c:pt idx="590">
                  <c:v>2.81601418518421</c:v>
                </c:pt>
                <c:pt idx="591">
                  <c:v>2.75169340659311</c:v>
                </c:pt>
                <c:pt idx="592">
                  <c:v>2.68884317947131</c:v>
                </c:pt>
                <c:pt idx="593">
                  <c:v>2.62836863588935</c:v>
                </c:pt>
                <c:pt idx="594">
                  <c:v>2.5678879791841</c:v>
                </c:pt>
                <c:pt idx="595">
                  <c:v>2.57601667129175</c:v>
                </c:pt>
                <c:pt idx="596">
                  <c:v>2.62064681180319</c:v>
                </c:pt>
                <c:pt idx="597">
                  <c:v>2.48666304211815</c:v>
                </c:pt>
                <c:pt idx="598">
                  <c:v>2.39447296768523</c:v>
                </c:pt>
                <c:pt idx="599">
                  <c:v>2.32223073872895</c:v>
                </c:pt>
                <c:pt idx="600">
                  <c:v>2.25910080629711</c:v>
                </c:pt>
                <c:pt idx="601">
                  <c:v>2.20245781804291</c:v>
                </c:pt>
                <c:pt idx="602">
                  <c:v>2.14963108469249</c:v>
                </c:pt>
                <c:pt idx="603">
                  <c:v>2.09927217923135</c:v>
                </c:pt>
                <c:pt idx="604">
                  <c:v>2.05069410457658</c:v>
                </c:pt>
                <c:pt idx="605">
                  <c:v>2.00354087058834</c:v>
                </c:pt>
                <c:pt idx="606">
                  <c:v>1.95762227590681</c:v>
                </c:pt>
                <c:pt idx="607">
                  <c:v>1.91283129235428</c:v>
                </c:pt>
                <c:pt idx="608">
                  <c:v>1.86910275076844</c:v>
                </c:pt>
                <c:pt idx="609">
                  <c:v>1.826392677697</c:v>
                </c:pt>
                <c:pt idx="610">
                  <c:v>1.78466795766482</c:v>
                </c:pt>
                <c:pt idx="611">
                  <c:v>1.7439011583663</c:v>
                </c:pt>
                <c:pt idx="612">
                  <c:v>1.70406793745613</c:v>
                </c:pt>
                <c:pt idx="613">
                  <c:v>2.14136908109938</c:v>
                </c:pt>
                <c:pt idx="614">
                  <c:v>5.93475466126338</c:v>
                </c:pt>
                <c:pt idx="615">
                  <c:v>3.7766575119382</c:v>
                </c:pt>
                <c:pt idx="616">
                  <c:v>2.69844617193656</c:v>
                </c:pt>
                <c:pt idx="617">
                  <c:v>2.15183985159954</c:v>
                </c:pt>
                <c:pt idx="618">
                  <c:v>1.86703607963013</c:v>
                </c:pt>
                <c:pt idx="619">
                  <c:v>1.7108443505824</c:v>
                </c:pt>
                <c:pt idx="620">
                  <c:v>1.61787463821483</c:v>
                </c:pt>
                <c:pt idx="621">
                  <c:v>1.55314812011756</c:v>
                </c:pt>
                <c:pt idx="622">
                  <c:v>1.50161608678767</c:v>
                </c:pt>
                <c:pt idx="623">
                  <c:v>1.45929008734574</c:v>
                </c:pt>
                <c:pt idx="624">
                  <c:v>1.42194533537715</c:v>
                </c:pt>
                <c:pt idx="625">
                  <c:v>1.38746079887734</c:v>
                </c:pt>
                <c:pt idx="626">
                  <c:v>1.35476752035723</c:v>
                </c:pt>
                <c:pt idx="627">
                  <c:v>1.32332277238926</c:v>
                </c:pt>
                <c:pt idx="628">
                  <c:v>1.29284713097683</c:v>
                </c:pt>
                <c:pt idx="629">
                  <c:v>1.26319300793594</c:v>
                </c:pt>
                <c:pt idx="630">
                  <c:v>1.23427891288119</c:v>
                </c:pt>
                <c:pt idx="631">
                  <c:v>1.20605658011012</c:v>
                </c:pt>
                <c:pt idx="632">
                  <c:v>1.17849452803036</c:v>
                </c:pt>
                <c:pt idx="633">
                  <c:v>1.15333976975574</c:v>
                </c:pt>
                <c:pt idx="634">
                  <c:v>1.18500193659386</c:v>
                </c:pt>
                <c:pt idx="635">
                  <c:v>1.12942995384346</c:v>
                </c:pt>
                <c:pt idx="636">
                  <c:v>1.21380769336094</c:v>
                </c:pt>
                <c:pt idx="637">
                  <c:v>1.22120965971808</c:v>
                </c:pt>
                <c:pt idx="638">
                  <c:v>1.53023276477903</c:v>
                </c:pt>
                <c:pt idx="639">
                  <c:v>1.25464661327103</c:v>
                </c:pt>
                <c:pt idx="640">
                  <c:v>1.10567265159131</c:v>
                </c:pt>
                <c:pt idx="641">
                  <c:v>1.0202601566132</c:v>
                </c:pt>
                <c:pt idx="642">
                  <c:v>2.40908137807391</c:v>
                </c:pt>
                <c:pt idx="643">
                  <c:v>3.15373900159952</c:v>
                </c:pt>
                <c:pt idx="644">
                  <c:v>2.31619316546691</c:v>
                </c:pt>
                <c:pt idx="645">
                  <c:v>1.73803381720374</c:v>
                </c:pt>
                <c:pt idx="646">
                  <c:v>1.46994275497168</c:v>
                </c:pt>
                <c:pt idx="647">
                  <c:v>1.35459120999656</c:v>
                </c:pt>
                <c:pt idx="648">
                  <c:v>1.31413088938549</c:v>
                </c:pt>
                <c:pt idx="649">
                  <c:v>1.30806505731019</c:v>
                </c:pt>
                <c:pt idx="650">
                  <c:v>1.31010696785461</c:v>
                </c:pt>
                <c:pt idx="651">
                  <c:v>1.31070353341626</c:v>
                </c:pt>
                <c:pt idx="652">
                  <c:v>1.30755745802997</c:v>
                </c:pt>
                <c:pt idx="653">
                  <c:v>1.29217583163673</c:v>
                </c:pt>
                <c:pt idx="654">
                  <c:v>1.26756779287248</c:v>
                </c:pt>
                <c:pt idx="655">
                  <c:v>1.2408601088319</c:v>
                </c:pt>
                <c:pt idx="656">
                  <c:v>7.21795600158499</c:v>
                </c:pt>
                <c:pt idx="657">
                  <c:v>4.28414026186516</c:v>
                </c:pt>
                <c:pt idx="658">
                  <c:v>3.28724319067997</c:v>
                </c:pt>
                <c:pt idx="659">
                  <c:v>3.10383122253984</c:v>
                </c:pt>
                <c:pt idx="660">
                  <c:v>2.35951338155774</c:v>
                </c:pt>
                <c:pt idx="661">
                  <c:v>2.08004847186044</c:v>
                </c:pt>
                <c:pt idx="662">
                  <c:v>1.90387098437151</c:v>
                </c:pt>
                <c:pt idx="663">
                  <c:v>1.83416843029773</c:v>
                </c:pt>
                <c:pt idx="664">
                  <c:v>1.80479126979829</c:v>
                </c:pt>
                <c:pt idx="665">
                  <c:v>1.79667341355405</c:v>
                </c:pt>
                <c:pt idx="666">
                  <c:v>1.81325065331237</c:v>
                </c:pt>
                <c:pt idx="667">
                  <c:v>1.79858008150046</c:v>
                </c:pt>
                <c:pt idx="668">
                  <c:v>1.78338434070299</c:v>
                </c:pt>
                <c:pt idx="669">
                  <c:v>1.76681626915079</c:v>
                </c:pt>
                <c:pt idx="670">
                  <c:v>1.74779944431803</c:v>
                </c:pt>
                <c:pt idx="671">
                  <c:v>1.72734038187104</c:v>
                </c:pt>
                <c:pt idx="672">
                  <c:v>1.70830643164956</c:v>
                </c:pt>
                <c:pt idx="673">
                  <c:v>1.68275186049478</c:v>
                </c:pt>
                <c:pt idx="674">
                  <c:v>1.64749924690889</c:v>
                </c:pt>
                <c:pt idx="675">
                  <c:v>1.60980179112693</c:v>
                </c:pt>
                <c:pt idx="676">
                  <c:v>1.58036364859812</c:v>
                </c:pt>
                <c:pt idx="677">
                  <c:v>9.39418799907343</c:v>
                </c:pt>
                <c:pt idx="678">
                  <c:v>6.79963664299653</c:v>
                </c:pt>
                <c:pt idx="679">
                  <c:v>4.30081550695125</c:v>
                </c:pt>
                <c:pt idx="680">
                  <c:v>3.0776578538972</c:v>
                </c:pt>
                <c:pt idx="681">
                  <c:v>2.48399075572759</c:v>
                </c:pt>
                <c:pt idx="682">
                  <c:v>2.19397257273429</c:v>
                </c:pt>
                <c:pt idx="683">
                  <c:v>2.04246529149452</c:v>
                </c:pt>
                <c:pt idx="684">
                  <c:v>1.95867332086606</c:v>
                </c:pt>
                <c:pt idx="685">
                  <c:v>1.90581002882201</c:v>
                </c:pt>
                <c:pt idx="686">
                  <c:v>1.8636453626893</c:v>
                </c:pt>
                <c:pt idx="687">
                  <c:v>1.86010008154846</c:v>
                </c:pt>
                <c:pt idx="688">
                  <c:v>2.51111899522525</c:v>
                </c:pt>
                <c:pt idx="689">
                  <c:v>2.22217987146962</c:v>
                </c:pt>
                <c:pt idx="690">
                  <c:v>2.02174512714045</c:v>
                </c:pt>
                <c:pt idx="691">
                  <c:v>1.91857688007375</c:v>
                </c:pt>
                <c:pt idx="692">
                  <c:v>1.88265110514369</c:v>
                </c:pt>
                <c:pt idx="693">
                  <c:v>4.81072964350766</c:v>
                </c:pt>
                <c:pt idx="694">
                  <c:v>9.89882143000058</c:v>
                </c:pt>
                <c:pt idx="695">
                  <c:v>8.93648956944627</c:v>
                </c:pt>
                <c:pt idx="696">
                  <c:v>10.6820418724029</c:v>
                </c:pt>
                <c:pt idx="697">
                  <c:v>8.30264622313055</c:v>
                </c:pt>
                <c:pt idx="698">
                  <c:v>9.33339377098582</c:v>
                </c:pt>
                <c:pt idx="699">
                  <c:v>6.35312714074982</c:v>
                </c:pt>
                <c:pt idx="700">
                  <c:v>7.09663001355321</c:v>
                </c:pt>
                <c:pt idx="701">
                  <c:v>40.7333839473866</c:v>
                </c:pt>
                <c:pt idx="702">
                  <c:v>39.1626441059944</c:v>
                </c:pt>
                <c:pt idx="703">
                  <c:v>29.3858719638361</c:v>
                </c:pt>
                <c:pt idx="704">
                  <c:v>17.3555531749341</c:v>
                </c:pt>
                <c:pt idx="705">
                  <c:v>11.4595190358374</c:v>
                </c:pt>
                <c:pt idx="706">
                  <c:v>13.4944389975434</c:v>
                </c:pt>
                <c:pt idx="707">
                  <c:v>9.76434142396341</c:v>
                </c:pt>
                <c:pt idx="708">
                  <c:v>8.30433417514725</c:v>
                </c:pt>
                <c:pt idx="709">
                  <c:v>7.32133571916381</c:v>
                </c:pt>
                <c:pt idx="710">
                  <c:v>6.87131040892551</c:v>
                </c:pt>
                <c:pt idx="711">
                  <c:v>14.9727425372946</c:v>
                </c:pt>
                <c:pt idx="712">
                  <c:v>18.8741090439476</c:v>
                </c:pt>
                <c:pt idx="713">
                  <c:v>16.1468187161149</c:v>
                </c:pt>
                <c:pt idx="714">
                  <c:v>79.4246562452502</c:v>
                </c:pt>
                <c:pt idx="715">
                  <c:v>46.4555956899265</c:v>
                </c:pt>
                <c:pt idx="716">
                  <c:v>28.1837657885418</c:v>
                </c:pt>
                <c:pt idx="717">
                  <c:v>18.6648350174588</c:v>
                </c:pt>
                <c:pt idx="718">
                  <c:v>14.1030244459543</c:v>
                </c:pt>
                <c:pt idx="719">
                  <c:v>11.5262013090625</c:v>
                </c:pt>
                <c:pt idx="720">
                  <c:v>10.3991625685536</c:v>
                </c:pt>
                <c:pt idx="721">
                  <c:v>9.79558319055415</c:v>
                </c:pt>
                <c:pt idx="722">
                  <c:v>10.9478716115715</c:v>
                </c:pt>
                <c:pt idx="723">
                  <c:v>14.6208851592146</c:v>
                </c:pt>
                <c:pt idx="724">
                  <c:v>12.132306393683</c:v>
                </c:pt>
                <c:pt idx="725">
                  <c:v>16.8721378880993</c:v>
                </c:pt>
                <c:pt idx="726">
                  <c:v>13.4802526856271</c:v>
                </c:pt>
                <c:pt idx="727">
                  <c:v>11.7729539769039</c:v>
                </c:pt>
                <c:pt idx="728">
                  <c:v>10.9379166187678</c:v>
                </c:pt>
                <c:pt idx="729">
                  <c:v>10.5152859205531</c:v>
                </c:pt>
                <c:pt idx="730">
                  <c:v>10.284972381973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 basica calc"</c:f>
              <c:strCache>
                <c:ptCount val="1"/>
                <c:pt idx="0">
                  <c:v>Q basica calc</c:v>
                </c:pt>
              </c:strCache>
            </c:strRef>
          </c:tx>
          <c:spPr>
            <a:solidFill>
              <a:srgbClr val="ffcc00"/>
            </a:solidFill>
            <a:ln w="1260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Diário'!$A$18:$A$748</c:f>
              <c:numCache>
                <c:formatCode>General</c:formatCode>
                <c:ptCount val="731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  <c:pt idx="367">
                  <c:v>41276</c:v>
                </c:pt>
                <c:pt idx="368">
                  <c:v>41277</c:v>
                </c:pt>
                <c:pt idx="369">
                  <c:v>41278</c:v>
                </c:pt>
                <c:pt idx="370">
                  <c:v>41279</c:v>
                </c:pt>
                <c:pt idx="371">
                  <c:v>41280</c:v>
                </c:pt>
                <c:pt idx="372">
                  <c:v>41281</c:v>
                </c:pt>
                <c:pt idx="373">
                  <c:v>41282</c:v>
                </c:pt>
                <c:pt idx="374">
                  <c:v>41283</c:v>
                </c:pt>
                <c:pt idx="375">
                  <c:v>41284</c:v>
                </c:pt>
                <c:pt idx="376">
                  <c:v>41285</c:v>
                </c:pt>
                <c:pt idx="377">
                  <c:v>41286</c:v>
                </c:pt>
                <c:pt idx="378">
                  <c:v>41287</c:v>
                </c:pt>
                <c:pt idx="379">
                  <c:v>41288</c:v>
                </c:pt>
                <c:pt idx="380">
                  <c:v>41289</c:v>
                </c:pt>
                <c:pt idx="381">
                  <c:v>41290</c:v>
                </c:pt>
                <c:pt idx="382">
                  <c:v>41291</c:v>
                </c:pt>
                <c:pt idx="383">
                  <c:v>41292</c:v>
                </c:pt>
                <c:pt idx="384">
                  <c:v>41293</c:v>
                </c:pt>
                <c:pt idx="385">
                  <c:v>41294</c:v>
                </c:pt>
                <c:pt idx="386">
                  <c:v>41295</c:v>
                </c:pt>
                <c:pt idx="387">
                  <c:v>41296</c:v>
                </c:pt>
                <c:pt idx="388">
                  <c:v>41297</c:v>
                </c:pt>
                <c:pt idx="389">
                  <c:v>41298</c:v>
                </c:pt>
                <c:pt idx="390">
                  <c:v>41299</c:v>
                </c:pt>
                <c:pt idx="391">
                  <c:v>41300</c:v>
                </c:pt>
                <c:pt idx="392">
                  <c:v>41301</c:v>
                </c:pt>
                <c:pt idx="393">
                  <c:v>41302</c:v>
                </c:pt>
                <c:pt idx="394">
                  <c:v>41303</c:v>
                </c:pt>
                <c:pt idx="395">
                  <c:v>41304</c:v>
                </c:pt>
                <c:pt idx="396">
                  <c:v>41305</c:v>
                </c:pt>
                <c:pt idx="397">
                  <c:v>41306</c:v>
                </c:pt>
                <c:pt idx="398">
                  <c:v>41307</c:v>
                </c:pt>
                <c:pt idx="399">
                  <c:v>41308</c:v>
                </c:pt>
                <c:pt idx="400">
                  <c:v>41309</c:v>
                </c:pt>
                <c:pt idx="401">
                  <c:v>41310</c:v>
                </c:pt>
                <c:pt idx="402">
                  <c:v>41311</c:v>
                </c:pt>
                <c:pt idx="403">
                  <c:v>41312</c:v>
                </c:pt>
                <c:pt idx="404">
                  <c:v>41313</c:v>
                </c:pt>
                <c:pt idx="405">
                  <c:v>41314</c:v>
                </c:pt>
                <c:pt idx="406">
                  <c:v>41315</c:v>
                </c:pt>
                <c:pt idx="407">
                  <c:v>41316</c:v>
                </c:pt>
                <c:pt idx="408">
                  <c:v>41317</c:v>
                </c:pt>
                <c:pt idx="409">
                  <c:v>41318</c:v>
                </c:pt>
                <c:pt idx="410">
                  <c:v>41319</c:v>
                </c:pt>
                <c:pt idx="411">
                  <c:v>41320</c:v>
                </c:pt>
                <c:pt idx="412">
                  <c:v>41321</c:v>
                </c:pt>
                <c:pt idx="413">
                  <c:v>41322</c:v>
                </c:pt>
                <c:pt idx="414">
                  <c:v>41323</c:v>
                </c:pt>
                <c:pt idx="415">
                  <c:v>41324</c:v>
                </c:pt>
                <c:pt idx="416">
                  <c:v>41325</c:v>
                </c:pt>
                <c:pt idx="417">
                  <c:v>41326</c:v>
                </c:pt>
                <c:pt idx="418">
                  <c:v>41327</c:v>
                </c:pt>
                <c:pt idx="419">
                  <c:v>41328</c:v>
                </c:pt>
                <c:pt idx="420">
                  <c:v>41329</c:v>
                </c:pt>
                <c:pt idx="421">
                  <c:v>41330</c:v>
                </c:pt>
                <c:pt idx="422">
                  <c:v>41331</c:v>
                </c:pt>
                <c:pt idx="423">
                  <c:v>41332</c:v>
                </c:pt>
                <c:pt idx="424">
                  <c:v>41333</c:v>
                </c:pt>
                <c:pt idx="425">
                  <c:v>41334</c:v>
                </c:pt>
                <c:pt idx="426">
                  <c:v>41335</c:v>
                </c:pt>
                <c:pt idx="427">
                  <c:v>41336</c:v>
                </c:pt>
                <c:pt idx="428">
                  <c:v>41337</c:v>
                </c:pt>
                <c:pt idx="429">
                  <c:v>41338</c:v>
                </c:pt>
                <c:pt idx="430">
                  <c:v>41339</c:v>
                </c:pt>
                <c:pt idx="431">
                  <c:v>41340</c:v>
                </c:pt>
                <c:pt idx="432">
                  <c:v>41341</c:v>
                </c:pt>
                <c:pt idx="433">
                  <c:v>41342</c:v>
                </c:pt>
                <c:pt idx="434">
                  <c:v>41343</c:v>
                </c:pt>
                <c:pt idx="435">
                  <c:v>41344</c:v>
                </c:pt>
                <c:pt idx="436">
                  <c:v>41345</c:v>
                </c:pt>
                <c:pt idx="437">
                  <c:v>41346</c:v>
                </c:pt>
                <c:pt idx="438">
                  <c:v>41347</c:v>
                </c:pt>
                <c:pt idx="439">
                  <c:v>41348</c:v>
                </c:pt>
                <c:pt idx="440">
                  <c:v>41349</c:v>
                </c:pt>
                <c:pt idx="441">
                  <c:v>41350</c:v>
                </c:pt>
                <c:pt idx="442">
                  <c:v>41351</c:v>
                </c:pt>
                <c:pt idx="443">
                  <c:v>41352</c:v>
                </c:pt>
                <c:pt idx="444">
                  <c:v>41353</c:v>
                </c:pt>
                <c:pt idx="445">
                  <c:v>41354</c:v>
                </c:pt>
                <c:pt idx="446">
                  <c:v>41355</c:v>
                </c:pt>
                <c:pt idx="447">
                  <c:v>41356</c:v>
                </c:pt>
                <c:pt idx="448">
                  <c:v>41357</c:v>
                </c:pt>
                <c:pt idx="449">
                  <c:v>41358</c:v>
                </c:pt>
                <c:pt idx="450">
                  <c:v>41359</c:v>
                </c:pt>
                <c:pt idx="451">
                  <c:v>41360</c:v>
                </c:pt>
                <c:pt idx="452">
                  <c:v>41361</c:v>
                </c:pt>
                <c:pt idx="453">
                  <c:v>41362</c:v>
                </c:pt>
                <c:pt idx="454">
                  <c:v>41363</c:v>
                </c:pt>
                <c:pt idx="455">
                  <c:v>41364</c:v>
                </c:pt>
                <c:pt idx="456">
                  <c:v>41365</c:v>
                </c:pt>
                <c:pt idx="457">
                  <c:v>41366</c:v>
                </c:pt>
                <c:pt idx="458">
                  <c:v>41367</c:v>
                </c:pt>
                <c:pt idx="459">
                  <c:v>41368</c:v>
                </c:pt>
                <c:pt idx="460">
                  <c:v>41369</c:v>
                </c:pt>
                <c:pt idx="461">
                  <c:v>41370</c:v>
                </c:pt>
                <c:pt idx="462">
                  <c:v>41371</c:v>
                </c:pt>
                <c:pt idx="463">
                  <c:v>41372</c:v>
                </c:pt>
                <c:pt idx="464">
                  <c:v>41373</c:v>
                </c:pt>
                <c:pt idx="465">
                  <c:v>41374</c:v>
                </c:pt>
                <c:pt idx="466">
                  <c:v>41375</c:v>
                </c:pt>
                <c:pt idx="467">
                  <c:v>41376</c:v>
                </c:pt>
                <c:pt idx="468">
                  <c:v>41377</c:v>
                </c:pt>
                <c:pt idx="469">
                  <c:v>41378</c:v>
                </c:pt>
                <c:pt idx="470">
                  <c:v>41379</c:v>
                </c:pt>
                <c:pt idx="471">
                  <c:v>41380</c:v>
                </c:pt>
                <c:pt idx="472">
                  <c:v>41381</c:v>
                </c:pt>
                <c:pt idx="473">
                  <c:v>41382</c:v>
                </c:pt>
                <c:pt idx="474">
                  <c:v>41383</c:v>
                </c:pt>
                <c:pt idx="475">
                  <c:v>41384</c:v>
                </c:pt>
                <c:pt idx="476">
                  <c:v>41385</c:v>
                </c:pt>
                <c:pt idx="477">
                  <c:v>41386</c:v>
                </c:pt>
                <c:pt idx="478">
                  <c:v>41387</c:v>
                </c:pt>
                <c:pt idx="479">
                  <c:v>41388</c:v>
                </c:pt>
                <c:pt idx="480">
                  <c:v>41389</c:v>
                </c:pt>
                <c:pt idx="481">
                  <c:v>41390</c:v>
                </c:pt>
                <c:pt idx="482">
                  <c:v>41391</c:v>
                </c:pt>
                <c:pt idx="483">
                  <c:v>41392</c:v>
                </c:pt>
                <c:pt idx="484">
                  <c:v>41393</c:v>
                </c:pt>
                <c:pt idx="485">
                  <c:v>41394</c:v>
                </c:pt>
                <c:pt idx="486">
                  <c:v>41395</c:v>
                </c:pt>
                <c:pt idx="487">
                  <c:v>41396</c:v>
                </c:pt>
                <c:pt idx="488">
                  <c:v>41397</c:v>
                </c:pt>
                <c:pt idx="489">
                  <c:v>41398</c:v>
                </c:pt>
                <c:pt idx="490">
                  <c:v>41399</c:v>
                </c:pt>
                <c:pt idx="491">
                  <c:v>41400</c:v>
                </c:pt>
                <c:pt idx="492">
                  <c:v>41401</c:v>
                </c:pt>
                <c:pt idx="493">
                  <c:v>41402</c:v>
                </c:pt>
                <c:pt idx="494">
                  <c:v>41403</c:v>
                </c:pt>
                <c:pt idx="495">
                  <c:v>41404</c:v>
                </c:pt>
                <c:pt idx="496">
                  <c:v>41405</c:v>
                </c:pt>
                <c:pt idx="497">
                  <c:v>41406</c:v>
                </c:pt>
                <c:pt idx="498">
                  <c:v>41407</c:v>
                </c:pt>
                <c:pt idx="499">
                  <c:v>41408</c:v>
                </c:pt>
                <c:pt idx="500">
                  <c:v>41409</c:v>
                </c:pt>
                <c:pt idx="501">
                  <c:v>41410</c:v>
                </c:pt>
                <c:pt idx="502">
                  <c:v>41411</c:v>
                </c:pt>
                <c:pt idx="503">
                  <c:v>41412</c:v>
                </c:pt>
                <c:pt idx="504">
                  <c:v>41413</c:v>
                </c:pt>
                <c:pt idx="505">
                  <c:v>41414</c:v>
                </c:pt>
                <c:pt idx="506">
                  <c:v>41415</c:v>
                </c:pt>
                <c:pt idx="507">
                  <c:v>41416</c:v>
                </c:pt>
                <c:pt idx="508">
                  <c:v>41417</c:v>
                </c:pt>
                <c:pt idx="509">
                  <c:v>41418</c:v>
                </c:pt>
                <c:pt idx="510">
                  <c:v>41419</c:v>
                </c:pt>
                <c:pt idx="511">
                  <c:v>41420</c:v>
                </c:pt>
                <c:pt idx="512">
                  <c:v>41421</c:v>
                </c:pt>
                <c:pt idx="513">
                  <c:v>41422</c:v>
                </c:pt>
                <c:pt idx="514">
                  <c:v>41423</c:v>
                </c:pt>
                <c:pt idx="515">
                  <c:v>41424</c:v>
                </c:pt>
                <c:pt idx="516">
                  <c:v>41425</c:v>
                </c:pt>
                <c:pt idx="517">
                  <c:v>41426</c:v>
                </c:pt>
                <c:pt idx="518">
                  <c:v>41427</c:v>
                </c:pt>
                <c:pt idx="519">
                  <c:v>41428</c:v>
                </c:pt>
                <c:pt idx="520">
                  <c:v>41429</c:v>
                </c:pt>
                <c:pt idx="521">
                  <c:v>41430</c:v>
                </c:pt>
                <c:pt idx="522">
                  <c:v>41431</c:v>
                </c:pt>
                <c:pt idx="523">
                  <c:v>41432</c:v>
                </c:pt>
                <c:pt idx="524">
                  <c:v>41433</c:v>
                </c:pt>
                <c:pt idx="525">
                  <c:v>41434</c:v>
                </c:pt>
                <c:pt idx="526">
                  <c:v>41435</c:v>
                </c:pt>
                <c:pt idx="527">
                  <c:v>41436</c:v>
                </c:pt>
                <c:pt idx="528">
                  <c:v>41437</c:v>
                </c:pt>
                <c:pt idx="529">
                  <c:v>41438</c:v>
                </c:pt>
                <c:pt idx="530">
                  <c:v>41439</c:v>
                </c:pt>
                <c:pt idx="531">
                  <c:v>41440</c:v>
                </c:pt>
                <c:pt idx="532">
                  <c:v>41441</c:v>
                </c:pt>
                <c:pt idx="533">
                  <c:v>41442</c:v>
                </c:pt>
                <c:pt idx="534">
                  <c:v>41443</c:v>
                </c:pt>
                <c:pt idx="535">
                  <c:v>41444</c:v>
                </c:pt>
                <c:pt idx="536">
                  <c:v>41445</c:v>
                </c:pt>
                <c:pt idx="537">
                  <c:v>41446</c:v>
                </c:pt>
                <c:pt idx="538">
                  <c:v>41447</c:v>
                </c:pt>
                <c:pt idx="539">
                  <c:v>41448</c:v>
                </c:pt>
                <c:pt idx="540">
                  <c:v>41449</c:v>
                </c:pt>
                <c:pt idx="541">
                  <c:v>41450</c:v>
                </c:pt>
                <c:pt idx="542">
                  <c:v>41451</c:v>
                </c:pt>
                <c:pt idx="543">
                  <c:v>41452</c:v>
                </c:pt>
                <c:pt idx="544">
                  <c:v>41453</c:v>
                </c:pt>
                <c:pt idx="545">
                  <c:v>41454</c:v>
                </c:pt>
                <c:pt idx="546">
                  <c:v>41455</c:v>
                </c:pt>
                <c:pt idx="547">
                  <c:v>41456</c:v>
                </c:pt>
                <c:pt idx="548">
                  <c:v>41457</c:v>
                </c:pt>
                <c:pt idx="549">
                  <c:v>41458</c:v>
                </c:pt>
                <c:pt idx="550">
                  <c:v>41459</c:v>
                </c:pt>
                <c:pt idx="551">
                  <c:v>41460</c:v>
                </c:pt>
                <c:pt idx="552">
                  <c:v>41461</c:v>
                </c:pt>
                <c:pt idx="553">
                  <c:v>41462</c:v>
                </c:pt>
                <c:pt idx="554">
                  <c:v>41463</c:v>
                </c:pt>
                <c:pt idx="555">
                  <c:v>41464</c:v>
                </c:pt>
                <c:pt idx="556">
                  <c:v>41465</c:v>
                </c:pt>
                <c:pt idx="557">
                  <c:v>41466</c:v>
                </c:pt>
                <c:pt idx="558">
                  <c:v>41467</c:v>
                </c:pt>
                <c:pt idx="559">
                  <c:v>41468</c:v>
                </c:pt>
                <c:pt idx="560">
                  <c:v>41469</c:v>
                </c:pt>
                <c:pt idx="561">
                  <c:v>41470</c:v>
                </c:pt>
                <c:pt idx="562">
                  <c:v>41471</c:v>
                </c:pt>
                <c:pt idx="563">
                  <c:v>41472</c:v>
                </c:pt>
                <c:pt idx="564">
                  <c:v>41473</c:v>
                </c:pt>
                <c:pt idx="565">
                  <c:v>41474</c:v>
                </c:pt>
                <c:pt idx="566">
                  <c:v>41475</c:v>
                </c:pt>
                <c:pt idx="567">
                  <c:v>41476</c:v>
                </c:pt>
                <c:pt idx="568">
                  <c:v>41477</c:v>
                </c:pt>
                <c:pt idx="569">
                  <c:v>41478</c:v>
                </c:pt>
                <c:pt idx="570">
                  <c:v>41479</c:v>
                </c:pt>
                <c:pt idx="571">
                  <c:v>41480</c:v>
                </c:pt>
                <c:pt idx="572">
                  <c:v>41481</c:v>
                </c:pt>
                <c:pt idx="573">
                  <c:v>41482</c:v>
                </c:pt>
                <c:pt idx="574">
                  <c:v>41483</c:v>
                </c:pt>
                <c:pt idx="575">
                  <c:v>41484</c:v>
                </c:pt>
                <c:pt idx="576">
                  <c:v>41485</c:v>
                </c:pt>
                <c:pt idx="577">
                  <c:v>41486</c:v>
                </c:pt>
                <c:pt idx="578">
                  <c:v>41487</c:v>
                </c:pt>
                <c:pt idx="579">
                  <c:v>41488</c:v>
                </c:pt>
                <c:pt idx="580">
                  <c:v>41489</c:v>
                </c:pt>
                <c:pt idx="581">
                  <c:v>41490</c:v>
                </c:pt>
                <c:pt idx="582">
                  <c:v>41491</c:v>
                </c:pt>
                <c:pt idx="583">
                  <c:v>41492</c:v>
                </c:pt>
                <c:pt idx="584">
                  <c:v>41493</c:v>
                </c:pt>
                <c:pt idx="585">
                  <c:v>41494</c:v>
                </c:pt>
                <c:pt idx="586">
                  <c:v>41495</c:v>
                </c:pt>
                <c:pt idx="587">
                  <c:v>41496</c:v>
                </c:pt>
                <c:pt idx="588">
                  <c:v>41497</c:v>
                </c:pt>
                <c:pt idx="589">
                  <c:v>41498</c:v>
                </c:pt>
                <c:pt idx="590">
                  <c:v>41499</c:v>
                </c:pt>
                <c:pt idx="591">
                  <c:v>41500</c:v>
                </c:pt>
                <c:pt idx="592">
                  <c:v>41501</c:v>
                </c:pt>
                <c:pt idx="593">
                  <c:v>41502</c:v>
                </c:pt>
                <c:pt idx="594">
                  <c:v>41503</c:v>
                </c:pt>
                <c:pt idx="595">
                  <c:v>41504</c:v>
                </c:pt>
                <c:pt idx="596">
                  <c:v>41505</c:v>
                </c:pt>
                <c:pt idx="597">
                  <c:v>41506</c:v>
                </c:pt>
                <c:pt idx="598">
                  <c:v>41507</c:v>
                </c:pt>
                <c:pt idx="599">
                  <c:v>41508</c:v>
                </c:pt>
                <c:pt idx="600">
                  <c:v>41509</c:v>
                </c:pt>
                <c:pt idx="601">
                  <c:v>41510</c:v>
                </c:pt>
                <c:pt idx="602">
                  <c:v>41511</c:v>
                </c:pt>
                <c:pt idx="603">
                  <c:v>41512</c:v>
                </c:pt>
                <c:pt idx="604">
                  <c:v>41513</c:v>
                </c:pt>
                <c:pt idx="605">
                  <c:v>41514</c:v>
                </c:pt>
                <c:pt idx="606">
                  <c:v>41515</c:v>
                </c:pt>
                <c:pt idx="607">
                  <c:v>41516</c:v>
                </c:pt>
                <c:pt idx="608">
                  <c:v>41517</c:v>
                </c:pt>
                <c:pt idx="609">
                  <c:v>41518</c:v>
                </c:pt>
                <c:pt idx="610">
                  <c:v>41519</c:v>
                </c:pt>
                <c:pt idx="611">
                  <c:v>41520</c:v>
                </c:pt>
                <c:pt idx="612">
                  <c:v>41521</c:v>
                </c:pt>
                <c:pt idx="613">
                  <c:v>41522</c:v>
                </c:pt>
                <c:pt idx="614">
                  <c:v>41523</c:v>
                </c:pt>
                <c:pt idx="615">
                  <c:v>41524</c:v>
                </c:pt>
                <c:pt idx="616">
                  <c:v>41525</c:v>
                </c:pt>
                <c:pt idx="617">
                  <c:v>41526</c:v>
                </c:pt>
                <c:pt idx="618">
                  <c:v>41527</c:v>
                </c:pt>
                <c:pt idx="619">
                  <c:v>41528</c:v>
                </c:pt>
                <c:pt idx="620">
                  <c:v>41529</c:v>
                </c:pt>
                <c:pt idx="621">
                  <c:v>41530</c:v>
                </c:pt>
                <c:pt idx="622">
                  <c:v>41531</c:v>
                </c:pt>
                <c:pt idx="623">
                  <c:v>41532</c:v>
                </c:pt>
                <c:pt idx="624">
                  <c:v>41533</c:v>
                </c:pt>
                <c:pt idx="625">
                  <c:v>41534</c:v>
                </c:pt>
                <c:pt idx="626">
                  <c:v>41535</c:v>
                </c:pt>
                <c:pt idx="627">
                  <c:v>41536</c:v>
                </c:pt>
                <c:pt idx="628">
                  <c:v>41537</c:v>
                </c:pt>
                <c:pt idx="629">
                  <c:v>41538</c:v>
                </c:pt>
                <c:pt idx="630">
                  <c:v>41539</c:v>
                </c:pt>
                <c:pt idx="631">
                  <c:v>41540</c:v>
                </c:pt>
                <c:pt idx="632">
                  <c:v>41541</c:v>
                </c:pt>
                <c:pt idx="633">
                  <c:v>41542</c:v>
                </c:pt>
                <c:pt idx="634">
                  <c:v>41543</c:v>
                </c:pt>
                <c:pt idx="635">
                  <c:v>41544</c:v>
                </c:pt>
                <c:pt idx="636">
                  <c:v>41545</c:v>
                </c:pt>
                <c:pt idx="637">
                  <c:v>41546</c:v>
                </c:pt>
                <c:pt idx="638">
                  <c:v>41547</c:v>
                </c:pt>
                <c:pt idx="639">
                  <c:v>41548</c:v>
                </c:pt>
                <c:pt idx="640">
                  <c:v>41549</c:v>
                </c:pt>
                <c:pt idx="641">
                  <c:v>41550</c:v>
                </c:pt>
                <c:pt idx="642">
                  <c:v>41551</c:v>
                </c:pt>
                <c:pt idx="643">
                  <c:v>41552</c:v>
                </c:pt>
                <c:pt idx="644">
                  <c:v>41553</c:v>
                </c:pt>
                <c:pt idx="645">
                  <c:v>41554</c:v>
                </c:pt>
                <c:pt idx="646">
                  <c:v>41555</c:v>
                </c:pt>
                <c:pt idx="647">
                  <c:v>41556</c:v>
                </c:pt>
                <c:pt idx="648">
                  <c:v>41557</c:v>
                </c:pt>
                <c:pt idx="649">
                  <c:v>41558</c:v>
                </c:pt>
                <c:pt idx="650">
                  <c:v>41559</c:v>
                </c:pt>
                <c:pt idx="651">
                  <c:v>41560</c:v>
                </c:pt>
                <c:pt idx="652">
                  <c:v>41561</c:v>
                </c:pt>
                <c:pt idx="653">
                  <c:v>41562</c:v>
                </c:pt>
                <c:pt idx="654">
                  <c:v>41563</c:v>
                </c:pt>
                <c:pt idx="655">
                  <c:v>41564</c:v>
                </c:pt>
                <c:pt idx="656">
                  <c:v>41565</c:v>
                </c:pt>
                <c:pt idx="657">
                  <c:v>41566</c:v>
                </c:pt>
                <c:pt idx="658">
                  <c:v>41567</c:v>
                </c:pt>
                <c:pt idx="659">
                  <c:v>41568</c:v>
                </c:pt>
                <c:pt idx="660">
                  <c:v>41569</c:v>
                </c:pt>
                <c:pt idx="661">
                  <c:v>41570</c:v>
                </c:pt>
                <c:pt idx="662">
                  <c:v>41571</c:v>
                </c:pt>
                <c:pt idx="663">
                  <c:v>41572</c:v>
                </c:pt>
                <c:pt idx="664">
                  <c:v>41573</c:v>
                </c:pt>
                <c:pt idx="665">
                  <c:v>41574</c:v>
                </c:pt>
                <c:pt idx="666">
                  <c:v>41575</c:v>
                </c:pt>
                <c:pt idx="667">
                  <c:v>41576</c:v>
                </c:pt>
                <c:pt idx="668">
                  <c:v>41577</c:v>
                </c:pt>
                <c:pt idx="669">
                  <c:v>41578</c:v>
                </c:pt>
                <c:pt idx="670">
                  <c:v>41579</c:v>
                </c:pt>
                <c:pt idx="671">
                  <c:v>41580</c:v>
                </c:pt>
                <c:pt idx="672">
                  <c:v>41581</c:v>
                </c:pt>
                <c:pt idx="673">
                  <c:v>41582</c:v>
                </c:pt>
                <c:pt idx="674">
                  <c:v>41583</c:v>
                </c:pt>
                <c:pt idx="675">
                  <c:v>41584</c:v>
                </c:pt>
                <c:pt idx="676">
                  <c:v>41585</c:v>
                </c:pt>
                <c:pt idx="677">
                  <c:v>41586</c:v>
                </c:pt>
                <c:pt idx="678">
                  <c:v>41587</c:v>
                </c:pt>
                <c:pt idx="679">
                  <c:v>41588</c:v>
                </c:pt>
                <c:pt idx="680">
                  <c:v>41589</c:v>
                </c:pt>
                <c:pt idx="681">
                  <c:v>41590</c:v>
                </c:pt>
                <c:pt idx="682">
                  <c:v>41591</c:v>
                </c:pt>
                <c:pt idx="683">
                  <c:v>41592</c:v>
                </c:pt>
                <c:pt idx="684">
                  <c:v>41593</c:v>
                </c:pt>
                <c:pt idx="685">
                  <c:v>41594</c:v>
                </c:pt>
                <c:pt idx="686">
                  <c:v>41595</c:v>
                </c:pt>
                <c:pt idx="687">
                  <c:v>41596</c:v>
                </c:pt>
                <c:pt idx="688">
                  <c:v>41597</c:v>
                </c:pt>
                <c:pt idx="689">
                  <c:v>41598</c:v>
                </c:pt>
                <c:pt idx="690">
                  <c:v>41599</c:v>
                </c:pt>
                <c:pt idx="691">
                  <c:v>41600</c:v>
                </c:pt>
                <c:pt idx="692">
                  <c:v>41601</c:v>
                </c:pt>
                <c:pt idx="693">
                  <c:v>41602</c:v>
                </c:pt>
                <c:pt idx="694">
                  <c:v>41603</c:v>
                </c:pt>
                <c:pt idx="695">
                  <c:v>41604</c:v>
                </c:pt>
                <c:pt idx="696">
                  <c:v>41605</c:v>
                </c:pt>
                <c:pt idx="697">
                  <c:v>41606</c:v>
                </c:pt>
                <c:pt idx="698">
                  <c:v>41607</c:v>
                </c:pt>
                <c:pt idx="699">
                  <c:v>41608</c:v>
                </c:pt>
                <c:pt idx="700">
                  <c:v>41609</c:v>
                </c:pt>
                <c:pt idx="701">
                  <c:v>41610</c:v>
                </c:pt>
                <c:pt idx="702">
                  <c:v>41611</c:v>
                </c:pt>
                <c:pt idx="703">
                  <c:v>41612</c:v>
                </c:pt>
                <c:pt idx="704">
                  <c:v>41613</c:v>
                </c:pt>
                <c:pt idx="705">
                  <c:v>41614</c:v>
                </c:pt>
                <c:pt idx="706">
                  <c:v>41615</c:v>
                </c:pt>
                <c:pt idx="707">
                  <c:v>41616</c:v>
                </c:pt>
                <c:pt idx="708">
                  <c:v>41617</c:v>
                </c:pt>
                <c:pt idx="709">
                  <c:v>41618</c:v>
                </c:pt>
                <c:pt idx="710">
                  <c:v>41619</c:v>
                </c:pt>
                <c:pt idx="711">
                  <c:v>41620</c:v>
                </c:pt>
                <c:pt idx="712">
                  <c:v>41621</c:v>
                </c:pt>
                <c:pt idx="713">
                  <c:v>41622</c:v>
                </c:pt>
                <c:pt idx="714">
                  <c:v>41623</c:v>
                </c:pt>
                <c:pt idx="715">
                  <c:v>41624</c:v>
                </c:pt>
                <c:pt idx="716">
                  <c:v>41625</c:v>
                </c:pt>
                <c:pt idx="717">
                  <c:v>41626</c:v>
                </c:pt>
                <c:pt idx="718">
                  <c:v>41627</c:v>
                </c:pt>
                <c:pt idx="719">
                  <c:v>41628</c:v>
                </c:pt>
                <c:pt idx="720">
                  <c:v>41629</c:v>
                </c:pt>
                <c:pt idx="721">
                  <c:v>41630</c:v>
                </c:pt>
                <c:pt idx="722">
                  <c:v>41631</c:v>
                </c:pt>
                <c:pt idx="723">
                  <c:v>41632</c:v>
                </c:pt>
                <c:pt idx="724">
                  <c:v>41633</c:v>
                </c:pt>
                <c:pt idx="725">
                  <c:v>41634</c:v>
                </c:pt>
                <c:pt idx="726">
                  <c:v>41635</c:v>
                </c:pt>
                <c:pt idx="727">
                  <c:v>41636</c:v>
                </c:pt>
                <c:pt idx="728">
                  <c:v>41637</c:v>
                </c:pt>
                <c:pt idx="729">
                  <c:v>41638</c:v>
                </c:pt>
                <c:pt idx="730">
                  <c:v>41639</c:v>
                </c:pt>
              </c:numCache>
            </c:numRef>
          </c:xVal>
          <c:yVal>
            <c:numRef>
              <c:f>'Smap - Diário'!$U$18:$U$748</c:f>
              <c:numCache>
                <c:formatCode>General</c:formatCode>
                <c:ptCount val="731"/>
                <c:pt idx="0">
                  <c:v>35</c:v>
                </c:pt>
                <c:pt idx="1">
                  <c:v>34.2005988951986</c:v>
                </c:pt>
                <c:pt idx="2">
                  <c:v>33.4662587381593</c:v>
                </c:pt>
                <c:pt idx="3">
                  <c:v>32.8756787278023</c:v>
                </c:pt>
                <c:pt idx="4">
                  <c:v>32.348660947691</c:v>
                </c:pt>
                <c:pt idx="5">
                  <c:v>31.8242976816395</c:v>
                </c:pt>
                <c:pt idx="6">
                  <c:v>31.3064207773107</c:v>
                </c:pt>
                <c:pt idx="7">
                  <c:v>30.8279367641899</c:v>
                </c:pt>
                <c:pt idx="8">
                  <c:v>30.4403489909171</c:v>
                </c:pt>
                <c:pt idx="9">
                  <c:v>30.1219513766084</c:v>
                </c:pt>
                <c:pt idx="10">
                  <c:v>29.9676711719253</c:v>
                </c:pt>
                <c:pt idx="11">
                  <c:v>29.7624377438826</c:v>
                </c:pt>
                <c:pt idx="12">
                  <c:v>29.5593649802556</c:v>
                </c:pt>
                <c:pt idx="13">
                  <c:v>29.302067945228</c:v>
                </c:pt>
                <c:pt idx="14">
                  <c:v>28.9929669872451</c:v>
                </c:pt>
                <c:pt idx="15">
                  <c:v>28.6329714051443</c:v>
                </c:pt>
                <c:pt idx="16">
                  <c:v>28.2352146219794</c:v>
                </c:pt>
                <c:pt idx="17">
                  <c:v>27.8336293020611</c:v>
                </c:pt>
                <c:pt idx="18">
                  <c:v>27.4474300487288</c:v>
                </c:pt>
                <c:pt idx="19">
                  <c:v>27.0360357754917</c:v>
                </c:pt>
                <c:pt idx="20">
                  <c:v>26.6161539043601</c:v>
                </c:pt>
                <c:pt idx="21">
                  <c:v>26.2398582002817</c:v>
                </c:pt>
                <c:pt idx="22">
                  <c:v>25.8391781578641</c:v>
                </c:pt>
                <c:pt idx="23">
                  <c:v>25.4191328330108</c:v>
                </c:pt>
                <c:pt idx="24">
                  <c:v>24.9779807854461</c:v>
                </c:pt>
                <c:pt idx="25">
                  <c:v>24.5187777616439</c:v>
                </c:pt>
                <c:pt idx="26">
                  <c:v>24.0440326572115</c:v>
                </c:pt>
                <c:pt idx="27">
                  <c:v>23.5652096694552</c:v>
                </c:pt>
                <c:pt idx="28">
                  <c:v>23.1188040458893</c:v>
                </c:pt>
                <c:pt idx="29">
                  <c:v>22.8067537946003</c:v>
                </c:pt>
                <c:pt idx="30">
                  <c:v>22.6448905290805</c:v>
                </c:pt>
                <c:pt idx="31">
                  <c:v>22.5674510857955</c:v>
                </c:pt>
                <c:pt idx="32">
                  <c:v>22.5108920709089</c:v>
                </c:pt>
                <c:pt idx="33">
                  <c:v>22.4208829495827</c:v>
                </c:pt>
                <c:pt idx="34">
                  <c:v>22.260618323436</c:v>
                </c:pt>
                <c:pt idx="35">
                  <c:v>22.041873468967</c:v>
                </c:pt>
                <c:pt idx="36">
                  <c:v>21.7772168986741</c:v>
                </c:pt>
                <c:pt idx="37">
                  <c:v>21.4801648722289</c:v>
                </c:pt>
                <c:pt idx="38">
                  <c:v>21.1549408842456</c:v>
                </c:pt>
                <c:pt idx="39">
                  <c:v>20.8093330757224</c:v>
                </c:pt>
                <c:pt idx="40">
                  <c:v>20.4497093323797</c:v>
                </c:pt>
                <c:pt idx="41">
                  <c:v>20.0785794626775</c:v>
                </c:pt>
                <c:pt idx="42">
                  <c:v>19.7025696817492</c:v>
                </c:pt>
                <c:pt idx="43">
                  <c:v>19.4123786934746</c:v>
                </c:pt>
                <c:pt idx="44">
                  <c:v>19.1792595621342</c:v>
                </c:pt>
                <c:pt idx="45">
                  <c:v>18.9812122565318</c:v>
                </c:pt>
                <c:pt idx="46">
                  <c:v>18.7627549707232</c:v>
                </c:pt>
                <c:pt idx="47">
                  <c:v>18.5125610283799</c:v>
                </c:pt>
                <c:pt idx="48">
                  <c:v>18.242097838311</c:v>
                </c:pt>
                <c:pt idx="49">
                  <c:v>17.962818556866</c:v>
                </c:pt>
                <c:pt idx="50">
                  <c:v>17.6680099180304</c:v>
                </c:pt>
                <c:pt idx="51">
                  <c:v>17.3620544936052</c:v>
                </c:pt>
                <c:pt idx="52">
                  <c:v>17.0453522406977</c:v>
                </c:pt>
                <c:pt idx="53">
                  <c:v>16.7206623315438</c:v>
                </c:pt>
                <c:pt idx="54">
                  <c:v>16.3897168673865</c:v>
                </c:pt>
                <c:pt idx="55">
                  <c:v>16.0569654940898</c:v>
                </c:pt>
                <c:pt idx="56">
                  <c:v>15.7627286289429</c:v>
                </c:pt>
                <c:pt idx="57">
                  <c:v>15.4632898750715</c:v>
                </c:pt>
                <c:pt idx="58">
                  <c:v>15.1566325670105</c:v>
                </c:pt>
                <c:pt idx="59">
                  <c:v>14.8455310218766</c:v>
                </c:pt>
                <c:pt idx="60">
                  <c:v>14.5321914473759</c:v>
                </c:pt>
                <c:pt idx="61">
                  <c:v>14.2167111714028</c:v>
                </c:pt>
                <c:pt idx="62">
                  <c:v>13.8994256757424</c:v>
                </c:pt>
                <c:pt idx="63">
                  <c:v>13.5819623545626</c:v>
                </c:pt>
                <c:pt idx="64">
                  <c:v>13.2717499056595</c:v>
                </c:pt>
                <c:pt idx="65">
                  <c:v>12.9686227188814</c:v>
                </c:pt>
                <c:pt idx="66">
                  <c:v>12.6724189666178</c:v>
                </c:pt>
                <c:pt idx="67">
                  <c:v>12.3829805174058</c:v>
                </c:pt>
                <c:pt idx="68">
                  <c:v>12.1001528515101</c:v>
                </c:pt>
                <c:pt idx="69">
                  <c:v>11.8237849784312</c:v>
                </c:pt>
                <c:pt idx="70">
                  <c:v>11.5537293562971</c:v>
                </c:pt>
                <c:pt idx="71">
                  <c:v>11.2898418130971</c:v>
                </c:pt>
                <c:pt idx="72">
                  <c:v>11.0319814697136</c:v>
                </c:pt>
                <c:pt idx="73">
                  <c:v>10.7800106647125</c:v>
                </c:pt>
                <c:pt idx="74">
                  <c:v>10.5404051991055</c:v>
                </c:pt>
                <c:pt idx="75">
                  <c:v>10.3412822318951</c:v>
                </c:pt>
                <c:pt idx="76">
                  <c:v>10.193723840434</c:v>
                </c:pt>
                <c:pt idx="77">
                  <c:v>10.1666638818553</c:v>
                </c:pt>
                <c:pt idx="78">
                  <c:v>10.1152336713956</c:v>
                </c:pt>
                <c:pt idx="79">
                  <c:v>10.0416664313477</c:v>
                </c:pt>
                <c:pt idx="80">
                  <c:v>9.95041881999019</c:v>
                </c:pt>
                <c:pt idx="81">
                  <c:v>9.85253776230759</c:v>
                </c:pt>
                <c:pt idx="82">
                  <c:v>9.73878606319226</c:v>
                </c:pt>
                <c:pt idx="83">
                  <c:v>9.60913809952748</c:v>
                </c:pt>
                <c:pt idx="84">
                  <c:v>9.49047766365228</c:v>
                </c:pt>
                <c:pt idx="85">
                  <c:v>9.39366570743024</c:v>
                </c:pt>
                <c:pt idx="86">
                  <c:v>9.29543191687109</c:v>
                </c:pt>
                <c:pt idx="87">
                  <c:v>9.18732826659255</c:v>
                </c:pt>
                <c:pt idx="88">
                  <c:v>9.06493300588588</c:v>
                </c:pt>
                <c:pt idx="89">
                  <c:v>8.93513484915637</c:v>
                </c:pt>
                <c:pt idx="90">
                  <c:v>8.93007739934661</c:v>
                </c:pt>
                <c:pt idx="91">
                  <c:v>8.90240474534535</c:v>
                </c:pt>
                <c:pt idx="92">
                  <c:v>8.85578651005774</c:v>
                </c:pt>
                <c:pt idx="93">
                  <c:v>8.8020100153725</c:v>
                </c:pt>
                <c:pt idx="94">
                  <c:v>8.73443994856244</c:v>
                </c:pt>
                <c:pt idx="95">
                  <c:v>8.65199607961449</c:v>
                </c:pt>
                <c:pt idx="96">
                  <c:v>8.55488461434022</c:v>
                </c:pt>
                <c:pt idx="97">
                  <c:v>8.44492508297974</c:v>
                </c:pt>
                <c:pt idx="98">
                  <c:v>8.32738775483327</c:v>
                </c:pt>
                <c:pt idx="99">
                  <c:v>8.22810197494805</c:v>
                </c:pt>
                <c:pt idx="100">
                  <c:v>8.12094124863403</c:v>
                </c:pt>
                <c:pt idx="101">
                  <c:v>8.0159954723861</c:v>
                </c:pt>
                <c:pt idx="102">
                  <c:v>7.9527088204896</c:v>
                </c:pt>
                <c:pt idx="103">
                  <c:v>7.87729527231713</c:v>
                </c:pt>
                <c:pt idx="104">
                  <c:v>7.78933091439061</c:v>
                </c:pt>
                <c:pt idx="105">
                  <c:v>7.69124972855872</c:v>
                </c:pt>
                <c:pt idx="106">
                  <c:v>7.58421289708302</c:v>
                </c:pt>
                <c:pt idx="107">
                  <c:v>7.46777264721632</c:v>
                </c:pt>
                <c:pt idx="108">
                  <c:v>7.37249115742086</c:v>
                </c:pt>
                <c:pt idx="109">
                  <c:v>7.27892624774955</c:v>
                </c:pt>
                <c:pt idx="110">
                  <c:v>7.17792198777914</c:v>
                </c:pt>
                <c:pt idx="111">
                  <c:v>7.07077201676083</c:v>
                </c:pt>
                <c:pt idx="112">
                  <c:v>6.95752252502669</c:v>
                </c:pt>
                <c:pt idx="113">
                  <c:v>6.85772169443602</c:v>
                </c:pt>
                <c:pt idx="114">
                  <c:v>6.78331776069871</c:v>
                </c:pt>
                <c:pt idx="115">
                  <c:v>6.70853187774481</c:v>
                </c:pt>
                <c:pt idx="116">
                  <c:v>6.63536439822733</c:v>
                </c:pt>
                <c:pt idx="117">
                  <c:v>6.55359178271876</c:v>
                </c:pt>
                <c:pt idx="118">
                  <c:v>6.46320002588605</c:v>
                </c:pt>
                <c:pt idx="119">
                  <c:v>6.36878782727119</c:v>
                </c:pt>
                <c:pt idx="120">
                  <c:v>6.27214038203014</c:v>
                </c:pt>
                <c:pt idx="121">
                  <c:v>6.17536806351525</c:v>
                </c:pt>
                <c:pt idx="122">
                  <c:v>6.12785260773203</c:v>
                </c:pt>
                <c:pt idx="123">
                  <c:v>6.1601518091214</c:v>
                </c:pt>
                <c:pt idx="124">
                  <c:v>6.17998884799434</c:v>
                </c:pt>
                <c:pt idx="125">
                  <c:v>6.18233725072746</c:v>
                </c:pt>
                <c:pt idx="126">
                  <c:v>6.16950987226073</c:v>
                </c:pt>
                <c:pt idx="127">
                  <c:v>6.14306263574727</c:v>
                </c:pt>
                <c:pt idx="128">
                  <c:v>6.10537524943516</c:v>
                </c:pt>
                <c:pt idx="129">
                  <c:v>6.05757263146618</c:v>
                </c:pt>
                <c:pt idx="130">
                  <c:v>6.00311812875236</c:v>
                </c:pt>
                <c:pt idx="131">
                  <c:v>5.94753633292877</c:v>
                </c:pt>
                <c:pt idx="132">
                  <c:v>5.88314166834559</c:v>
                </c:pt>
                <c:pt idx="133">
                  <c:v>5.83456891596768</c:v>
                </c:pt>
                <c:pt idx="134">
                  <c:v>5.77692983264444</c:v>
                </c:pt>
                <c:pt idx="135">
                  <c:v>5.73261372247938</c:v>
                </c:pt>
                <c:pt idx="136">
                  <c:v>5.71455014184705</c:v>
                </c:pt>
                <c:pt idx="137">
                  <c:v>5.80319801162318</c:v>
                </c:pt>
                <c:pt idx="138">
                  <c:v>5.90756552790554</c:v>
                </c:pt>
                <c:pt idx="139">
                  <c:v>5.98474119430385</c:v>
                </c:pt>
                <c:pt idx="140">
                  <c:v>6.03603663379435</c:v>
                </c:pt>
                <c:pt idx="141">
                  <c:v>6.0667206152921</c:v>
                </c:pt>
                <c:pt idx="142">
                  <c:v>6.08500816771591</c:v>
                </c:pt>
                <c:pt idx="143">
                  <c:v>6.08529793745264</c:v>
                </c:pt>
                <c:pt idx="144">
                  <c:v>6.06924704187463</c:v>
                </c:pt>
                <c:pt idx="145">
                  <c:v>6.03909443831803</c:v>
                </c:pt>
                <c:pt idx="146">
                  <c:v>5.99717095628374</c:v>
                </c:pt>
                <c:pt idx="147">
                  <c:v>5.9448787309247</c:v>
                </c:pt>
                <c:pt idx="148">
                  <c:v>5.88497550521356</c:v>
                </c:pt>
                <c:pt idx="149">
                  <c:v>5.81926846174465</c:v>
                </c:pt>
                <c:pt idx="150">
                  <c:v>5.74720770637772</c:v>
                </c:pt>
                <c:pt idx="151">
                  <c:v>5.66979686942329</c:v>
                </c:pt>
                <c:pt idx="152">
                  <c:v>5.58728083879501</c:v>
                </c:pt>
                <c:pt idx="153">
                  <c:v>5.501517819803</c:v>
                </c:pt>
                <c:pt idx="154">
                  <c:v>5.41241386629213</c:v>
                </c:pt>
                <c:pt idx="155">
                  <c:v>5.32016221817382</c:v>
                </c:pt>
                <c:pt idx="156">
                  <c:v>5.2222574514793</c:v>
                </c:pt>
                <c:pt idx="157">
                  <c:v>5.12015763831088</c:v>
                </c:pt>
                <c:pt idx="158">
                  <c:v>5.01400795803572</c:v>
                </c:pt>
                <c:pt idx="159">
                  <c:v>4.91659572904165</c:v>
                </c:pt>
                <c:pt idx="160">
                  <c:v>4.82378824620346</c:v>
                </c:pt>
                <c:pt idx="161">
                  <c:v>4.74174636826082</c:v>
                </c:pt>
                <c:pt idx="162">
                  <c:v>4.65844610693974</c:v>
                </c:pt>
                <c:pt idx="163">
                  <c:v>4.61358689870099</c:v>
                </c:pt>
                <c:pt idx="164">
                  <c:v>4.56170577699399</c:v>
                </c:pt>
                <c:pt idx="165">
                  <c:v>4.52210254073859</c:v>
                </c:pt>
                <c:pt idx="166">
                  <c:v>4.47634728417893</c:v>
                </c:pt>
                <c:pt idx="167">
                  <c:v>4.42525984075909</c:v>
                </c:pt>
                <c:pt idx="168">
                  <c:v>4.36988418740113</c:v>
                </c:pt>
                <c:pt idx="169">
                  <c:v>4.30928730472013</c:v>
                </c:pt>
                <c:pt idx="170">
                  <c:v>4.2455097769422</c:v>
                </c:pt>
                <c:pt idx="171">
                  <c:v>4.17688557440059</c:v>
                </c:pt>
                <c:pt idx="172">
                  <c:v>4.10447947050329</c:v>
                </c:pt>
                <c:pt idx="173">
                  <c:v>4.03929571455455</c:v>
                </c:pt>
                <c:pt idx="174">
                  <c:v>3.97901827004392</c:v>
                </c:pt>
                <c:pt idx="175">
                  <c:v>3.97516163107055</c:v>
                </c:pt>
                <c:pt idx="176">
                  <c:v>3.96101043561433</c:v>
                </c:pt>
                <c:pt idx="177">
                  <c:v>3.95077754769577</c:v>
                </c:pt>
                <c:pt idx="178">
                  <c:v>3.93163868079839</c:v>
                </c:pt>
                <c:pt idx="179">
                  <c:v>3.90648730176301</c:v>
                </c:pt>
                <c:pt idx="180">
                  <c:v>3.87404438692161</c:v>
                </c:pt>
                <c:pt idx="181">
                  <c:v>3.83389420250161</c:v>
                </c:pt>
                <c:pt idx="182">
                  <c:v>3.78853601670073</c:v>
                </c:pt>
                <c:pt idx="183">
                  <c:v>3.73866324731728</c:v>
                </c:pt>
                <c:pt idx="184">
                  <c:v>3.68529474920463</c:v>
                </c:pt>
                <c:pt idx="185">
                  <c:v>3.6276130332218</c:v>
                </c:pt>
                <c:pt idx="186">
                  <c:v>3.5664188958556</c:v>
                </c:pt>
                <c:pt idx="187">
                  <c:v>3.50078137948128</c:v>
                </c:pt>
                <c:pt idx="188">
                  <c:v>3.43064308345929</c:v>
                </c:pt>
                <c:pt idx="189">
                  <c:v>3.35677863286218</c:v>
                </c:pt>
                <c:pt idx="190">
                  <c:v>3.28105977835452</c:v>
                </c:pt>
                <c:pt idx="191">
                  <c:v>3.20612026944778</c:v>
                </c:pt>
                <c:pt idx="192">
                  <c:v>3.13289238128999</c:v>
                </c:pt>
                <c:pt idx="193">
                  <c:v>3.06133702040921</c:v>
                </c:pt>
                <c:pt idx="194">
                  <c:v>2.99141598622965</c:v>
                </c:pt>
                <c:pt idx="195">
                  <c:v>2.92309195067787</c:v>
                </c:pt>
                <c:pt idx="196">
                  <c:v>2.85988152875384</c:v>
                </c:pt>
                <c:pt idx="197">
                  <c:v>2.79598024752244</c:v>
                </c:pt>
                <c:pt idx="198">
                  <c:v>2.7321199704118</c:v>
                </c:pt>
                <c:pt idx="199">
                  <c:v>2.66971826404617</c:v>
                </c:pt>
                <c:pt idx="200">
                  <c:v>2.60874181462368</c:v>
                </c:pt>
                <c:pt idx="201">
                  <c:v>2.55490399064543</c:v>
                </c:pt>
                <c:pt idx="202">
                  <c:v>2.50287414537522</c:v>
                </c:pt>
                <c:pt idx="203">
                  <c:v>2.44930654220939</c:v>
                </c:pt>
                <c:pt idx="204">
                  <c:v>2.39452749003905</c:v>
                </c:pt>
                <c:pt idx="205">
                  <c:v>2.33983640658149</c:v>
                </c:pt>
                <c:pt idx="206">
                  <c:v>2.28639446919647</c:v>
                </c:pt>
                <c:pt idx="207">
                  <c:v>2.23417314734826</c:v>
                </c:pt>
                <c:pt idx="208">
                  <c:v>2.18314456213946</c:v>
                </c:pt>
                <c:pt idx="209">
                  <c:v>2.13328147142759</c:v>
                </c:pt>
                <c:pt idx="210">
                  <c:v>2.08455725528155</c:v>
                </c:pt>
                <c:pt idx="211">
                  <c:v>2.0369459017703</c:v>
                </c:pt>
                <c:pt idx="212">
                  <c:v>1.99042199307613</c:v>
                </c:pt>
                <c:pt idx="213">
                  <c:v>1.9449606919251</c:v>
                </c:pt>
                <c:pt idx="214">
                  <c:v>1.90053772832738</c:v>
                </c:pt>
                <c:pt idx="215">
                  <c:v>1.85712938662047</c:v>
                </c:pt>
                <c:pt idx="216">
                  <c:v>1.81471249280837</c:v>
                </c:pt>
                <c:pt idx="217">
                  <c:v>1.77326440218986</c:v>
                </c:pt>
                <c:pt idx="218">
                  <c:v>1.73276298726942</c:v>
                </c:pt>
                <c:pt idx="219">
                  <c:v>1.69318662594421</c:v>
                </c:pt>
                <c:pt idx="220">
                  <c:v>1.65451418996093</c:v>
                </c:pt>
                <c:pt idx="221">
                  <c:v>1.61672503363624</c:v>
                </c:pt>
                <c:pt idx="222">
                  <c:v>1.57979898283484</c:v>
                </c:pt>
                <c:pt idx="223">
                  <c:v>1.54371632419935</c:v>
                </c:pt>
                <c:pt idx="224">
                  <c:v>1.50845779462606</c:v>
                </c:pt>
                <c:pt idx="225">
                  <c:v>1.4740045709812</c:v>
                </c:pt>
                <c:pt idx="226">
                  <c:v>1.44033826005192</c:v>
                </c:pt>
                <c:pt idx="227">
                  <c:v>1.40744088872697</c:v>
                </c:pt>
                <c:pt idx="228">
                  <c:v>1.37529489440152</c:v>
                </c:pt>
                <c:pt idx="229">
                  <c:v>1.34388311560116</c:v>
                </c:pt>
                <c:pt idx="230">
                  <c:v>1.31318878282015</c:v>
                </c:pt>
                <c:pt idx="231">
                  <c:v>1.28319550956874</c:v>
                </c:pt>
                <c:pt idx="232">
                  <c:v>1.25388728362516</c:v>
                </c:pt>
                <c:pt idx="233">
                  <c:v>1.22524845848726</c:v>
                </c:pt>
                <c:pt idx="234">
                  <c:v>1.19726374501952</c:v>
                </c:pt>
                <c:pt idx="235">
                  <c:v>1.16991820329074</c:v>
                </c:pt>
                <c:pt idx="236">
                  <c:v>1.14319723459823</c:v>
                </c:pt>
                <c:pt idx="237">
                  <c:v>1.11708657367413</c:v>
                </c:pt>
                <c:pt idx="238">
                  <c:v>1.09157228106973</c:v>
                </c:pt>
                <c:pt idx="239">
                  <c:v>1.06664073571379</c:v>
                </c:pt>
                <c:pt idx="240">
                  <c:v>1.04227862764077</c:v>
                </c:pt>
                <c:pt idx="241">
                  <c:v>1.01847295088515</c:v>
                </c:pt>
                <c:pt idx="242">
                  <c:v>0.995210996538062</c:v>
                </c:pt>
                <c:pt idx="243">
                  <c:v>0.972480345962547</c:v>
                </c:pt>
                <c:pt idx="244">
                  <c:v>0.950268864163687</c:v>
                </c:pt>
                <c:pt idx="245">
                  <c:v>0.928564693310235</c:v>
                </c:pt>
                <c:pt idx="246">
                  <c:v>0.907356246404185</c:v>
                </c:pt>
                <c:pt idx="247">
                  <c:v>0.886632201094929</c:v>
                </c:pt>
                <c:pt idx="248">
                  <c:v>0.866381493634707</c:v>
                </c:pt>
                <c:pt idx="249">
                  <c:v>0.846593312972105</c:v>
                </c:pt>
                <c:pt idx="250">
                  <c:v>0.827257094980466</c:v>
                </c:pt>
                <c:pt idx="251">
                  <c:v>0.808362516818118</c:v>
                </c:pt>
                <c:pt idx="252">
                  <c:v>0.78989949141742</c:v>
                </c:pt>
                <c:pt idx="253">
                  <c:v>0.771858162099673</c:v>
                </c:pt>
                <c:pt idx="254">
                  <c:v>0.754228897313031</c:v>
                </c:pt>
                <c:pt idx="255">
                  <c:v>0.737002285490598</c:v>
                </c:pt>
                <c:pt idx="256">
                  <c:v>0.72016913002596</c:v>
                </c:pt>
                <c:pt idx="257">
                  <c:v>0.703720444363485</c:v>
                </c:pt>
                <c:pt idx="258">
                  <c:v>0.687647447200757</c:v>
                </c:pt>
                <c:pt idx="259">
                  <c:v>0.671941557800581</c:v>
                </c:pt>
                <c:pt idx="260">
                  <c:v>0.656594391410074</c:v>
                </c:pt>
                <c:pt idx="261">
                  <c:v>0.641597754784371</c:v>
                </c:pt>
                <c:pt idx="262">
                  <c:v>0.626943641812579</c:v>
                </c:pt>
                <c:pt idx="263">
                  <c:v>0.612624229243631</c:v>
                </c:pt>
                <c:pt idx="264">
                  <c:v>0.59863187250976</c:v>
                </c:pt>
                <c:pt idx="265">
                  <c:v>0.584959101645371</c:v>
                </c:pt>
                <c:pt idx="266">
                  <c:v>0.571598617299115</c:v>
                </c:pt>
                <c:pt idx="267">
                  <c:v>0.558543286837062</c:v>
                </c:pt>
                <c:pt idx="268">
                  <c:v>0.545786140534864</c:v>
                </c:pt>
                <c:pt idx="269">
                  <c:v>0.533320367856896</c:v>
                </c:pt>
                <c:pt idx="270">
                  <c:v>0.521139313820385</c:v>
                </c:pt>
                <c:pt idx="271">
                  <c:v>0.509236475442572</c:v>
                </c:pt>
                <c:pt idx="272">
                  <c:v>0.497605498269031</c:v>
                </c:pt>
                <c:pt idx="273">
                  <c:v>0.486240172981273</c:v>
                </c:pt>
                <c:pt idx="274">
                  <c:v>0.475134432081843</c:v>
                </c:pt>
                <c:pt idx="275">
                  <c:v>0.464282346655117</c:v>
                </c:pt>
                <c:pt idx="276">
                  <c:v>0.453678123202092</c:v>
                </c:pt>
                <c:pt idx="277">
                  <c:v>0.443316100547464</c:v>
                </c:pt>
                <c:pt idx="278">
                  <c:v>0.433190746817353</c:v>
                </c:pt>
                <c:pt idx="279">
                  <c:v>0.423296656486052</c:v>
                </c:pt>
                <c:pt idx="280">
                  <c:v>0.413628547490233</c:v>
                </c:pt>
                <c:pt idx="281">
                  <c:v>0.404181258409059</c:v>
                </c:pt>
                <c:pt idx="282">
                  <c:v>0.394949745708709</c:v>
                </c:pt>
                <c:pt idx="283">
                  <c:v>0.385929081049836</c:v>
                </c:pt>
                <c:pt idx="284">
                  <c:v>0.377114448656515</c:v>
                </c:pt>
                <c:pt idx="285">
                  <c:v>0.368501142745299</c:v>
                </c:pt>
                <c:pt idx="286">
                  <c:v>0.360084565012979</c:v>
                </c:pt>
                <c:pt idx="287">
                  <c:v>0.351860222181742</c:v>
                </c:pt>
                <c:pt idx="288">
                  <c:v>0.343823723600378</c:v>
                </c:pt>
                <c:pt idx="289">
                  <c:v>0.33597077890029</c:v>
                </c:pt>
                <c:pt idx="290">
                  <c:v>0.328297195705037</c:v>
                </c:pt>
                <c:pt idx="291">
                  <c:v>0.320798877392185</c:v>
                </c:pt>
                <c:pt idx="292">
                  <c:v>0.313471820906289</c:v>
                </c:pt>
                <c:pt idx="293">
                  <c:v>0.306312114621815</c:v>
                </c:pt>
                <c:pt idx="294">
                  <c:v>0.29931593625488</c:v>
                </c:pt>
                <c:pt idx="295">
                  <c:v>0.292479550822685</c:v>
                </c:pt>
                <c:pt idx="296">
                  <c:v>0.285799308649557</c:v>
                </c:pt>
                <c:pt idx="297">
                  <c:v>0.279271643418531</c:v>
                </c:pt>
                <c:pt idx="298">
                  <c:v>0.272893070267432</c:v>
                </c:pt>
                <c:pt idx="299">
                  <c:v>0.266660183928448</c:v>
                </c:pt>
                <c:pt idx="300">
                  <c:v>0.260569656910192</c:v>
                </c:pt>
                <c:pt idx="301">
                  <c:v>0.254618237721286</c:v>
                </c:pt>
                <c:pt idx="302">
                  <c:v>0.248802749134515</c:v>
                </c:pt>
                <c:pt idx="303">
                  <c:v>0.243120086490636</c:v>
                </c:pt>
                <c:pt idx="304">
                  <c:v>0.237567216040921</c:v>
                </c:pt>
                <c:pt idx="305">
                  <c:v>0.232141173327558</c:v>
                </c:pt>
                <c:pt idx="306">
                  <c:v>0.226839061601046</c:v>
                </c:pt>
                <c:pt idx="307">
                  <c:v>0.221658050273732</c:v>
                </c:pt>
                <c:pt idx="308">
                  <c:v>0.22188627924676</c:v>
                </c:pt>
                <c:pt idx="309">
                  <c:v>0.221823617680996</c:v>
                </c:pt>
                <c:pt idx="310">
                  <c:v>0.219019622613683</c:v>
                </c:pt>
                <c:pt idx="311">
                  <c:v>0.304346442241412</c:v>
                </c:pt>
                <c:pt idx="312">
                  <c:v>0.455728731425743</c:v>
                </c:pt>
                <c:pt idx="313">
                  <c:v>0.582982862912025</c:v>
                </c:pt>
                <c:pt idx="314">
                  <c:v>0.685513688561833</c:v>
                </c:pt>
                <c:pt idx="315">
                  <c:v>0.773624942825341</c:v>
                </c:pt>
                <c:pt idx="316">
                  <c:v>0.894109386090359</c:v>
                </c:pt>
                <c:pt idx="317">
                  <c:v>1.02470901942767</c:v>
                </c:pt>
                <c:pt idx="318">
                  <c:v>1.14927616327556</c:v>
                </c:pt>
                <c:pt idx="319">
                  <c:v>1.34098571875779</c:v>
                </c:pt>
                <c:pt idx="320">
                  <c:v>1.56120332772689</c:v>
                </c:pt>
                <c:pt idx="321">
                  <c:v>1.77818533228209</c:v>
                </c:pt>
                <c:pt idx="322">
                  <c:v>2.01021015067901</c:v>
                </c:pt>
                <c:pt idx="323">
                  <c:v>2.20716981218424</c:v>
                </c:pt>
                <c:pt idx="324">
                  <c:v>2.36475839061483</c:v>
                </c:pt>
                <c:pt idx="325">
                  <c:v>2.48734491448853</c:v>
                </c:pt>
                <c:pt idx="326">
                  <c:v>2.65423184566542</c:v>
                </c:pt>
                <c:pt idx="327">
                  <c:v>2.90464432644442</c:v>
                </c:pt>
                <c:pt idx="328">
                  <c:v>3.11335046866698</c:v>
                </c:pt>
                <c:pt idx="329">
                  <c:v>3.2943850663365</c:v>
                </c:pt>
                <c:pt idx="330">
                  <c:v>3.4461026355301</c:v>
                </c:pt>
                <c:pt idx="331">
                  <c:v>3.63351870882733</c:v>
                </c:pt>
                <c:pt idx="332">
                  <c:v>3.8421333256985</c:v>
                </c:pt>
                <c:pt idx="333">
                  <c:v>4.04813995008764</c:v>
                </c:pt>
                <c:pt idx="334">
                  <c:v>4.296758437832</c:v>
                </c:pt>
                <c:pt idx="335">
                  <c:v>4.51879802206283</c:v>
                </c:pt>
                <c:pt idx="336">
                  <c:v>4.71573035860335</c:v>
                </c:pt>
                <c:pt idx="337">
                  <c:v>4.87055807622222</c:v>
                </c:pt>
                <c:pt idx="338">
                  <c:v>4.98809811626632</c:v>
                </c:pt>
                <c:pt idx="339">
                  <c:v>5.09210775884231</c:v>
                </c:pt>
                <c:pt idx="340">
                  <c:v>5.19972345800715</c:v>
                </c:pt>
                <c:pt idx="341">
                  <c:v>5.27026102296208</c:v>
                </c:pt>
                <c:pt idx="342">
                  <c:v>5.3061638277332</c:v>
                </c:pt>
                <c:pt idx="343">
                  <c:v>5.33114746385488</c:v>
                </c:pt>
                <c:pt idx="344">
                  <c:v>5.33426587962485</c:v>
                </c:pt>
                <c:pt idx="345">
                  <c:v>5.32884893187441</c:v>
                </c:pt>
                <c:pt idx="346">
                  <c:v>5.36319599535659</c:v>
                </c:pt>
                <c:pt idx="347">
                  <c:v>5.39767886957912</c:v>
                </c:pt>
                <c:pt idx="348">
                  <c:v>5.42459729039776</c:v>
                </c:pt>
                <c:pt idx="349">
                  <c:v>5.48013027857457</c:v>
                </c:pt>
                <c:pt idx="350">
                  <c:v>5.54527936778916</c:v>
                </c:pt>
                <c:pt idx="351">
                  <c:v>5.61960612232418</c:v>
                </c:pt>
                <c:pt idx="352">
                  <c:v>5.67893387107386</c:v>
                </c:pt>
                <c:pt idx="353">
                  <c:v>5.73966230454935</c:v>
                </c:pt>
                <c:pt idx="354">
                  <c:v>5.79609614230622</c:v>
                </c:pt>
                <c:pt idx="355">
                  <c:v>5.82968227087943</c:v>
                </c:pt>
                <c:pt idx="356">
                  <c:v>5.85546819098796</c:v>
                </c:pt>
                <c:pt idx="357">
                  <c:v>5.90221725941253</c:v>
                </c:pt>
                <c:pt idx="358">
                  <c:v>5.92230960032866</c:v>
                </c:pt>
                <c:pt idx="359">
                  <c:v>5.91923079725657</c:v>
                </c:pt>
                <c:pt idx="360">
                  <c:v>5.89530289578959</c:v>
                </c:pt>
                <c:pt idx="361">
                  <c:v>5.84854362038617</c:v>
                </c:pt>
                <c:pt idx="362">
                  <c:v>5.78995194779516</c:v>
                </c:pt>
                <c:pt idx="363">
                  <c:v>5.78876614037454</c:v>
                </c:pt>
                <c:pt idx="364">
                  <c:v>5.77162042885204</c:v>
                </c:pt>
                <c:pt idx="365">
                  <c:v>5.73949352917796</c:v>
                </c:pt>
                <c:pt idx="366">
                  <c:v>5.70848851738248</c:v>
                </c:pt>
                <c:pt idx="367">
                  <c:v>5.66607218289506</c:v>
                </c:pt>
                <c:pt idx="368">
                  <c:v>5.60644440422021</c:v>
                </c:pt>
                <c:pt idx="369">
                  <c:v>5.53600832309303</c:v>
                </c:pt>
                <c:pt idx="370">
                  <c:v>5.63406802400921</c:v>
                </c:pt>
                <c:pt idx="371">
                  <c:v>5.73617547910667</c:v>
                </c:pt>
                <c:pt idx="372">
                  <c:v>5.85377810449516</c:v>
                </c:pt>
                <c:pt idx="373">
                  <c:v>5.98228777451975</c:v>
                </c:pt>
                <c:pt idx="374">
                  <c:v>6.12429999706486</c:v>
                </c:pt>
                <c:pt idx="375">
                  <c:v>6.24265159140026</c:v>
                </c:pt>
                <c:pt idx="376">
                  <c:v>6.36502862528085</c:v>
                </c:pt>
                <c:pt idx="377">
                  <c:v>6.61692061709581</c:v>
                </c:pt>
                <c:pt idx="378">
                  <c:v>7.02546329027026</c:v>
                </c:pt>
                <c:pt idx="379">
                  <c:v>7.44129102745851</c:v>
                </c:pt>
                <c:pt idx="380">
                  <c:v>7.81597118815531</c:v>
                </c:pt>
                <c:pt idx="381">
                  <c:v>8.20239728841183</c:v>
                </c:pt>
                <c:pt idx="382">
                  <c:v>8.5574197868428</c:v>
                </c:pt>
                <c:pt idx="383">
                  <c:v>8.90046895432881</c:v>
                </c:pt>
                <c:pt idx="384">
                  <c:v>9.23700715980829</c:v>
                </c:pt>
                <c:pt idx="385">
                  <c:v>9.52593704515472</c:v>
                </c:pt>
                <c:pt idx="386">
                  <c:v>9.81863421060922</c:v>
                </c:pt>
                <c:pt idx="387">
                  <c:v>10.091079956083</c:v>
                </c:pt>
                <c:pt idx="388">
                  <c:v>10.3256032807702</c:v>
                </c:pt>
                <c:pt idx="389">
                  <c:v>10.4947921503504</c:v>
                </c:pt>
                <c:pt idx="390">
                  <c:v>10.6804635169224</c:v>
                </c:pt>
                <c:pt idx="391">
                  <c:v>10.7954121832077</c:v>
                </c:pt>
                <c:pt idx="392">
                  <c:v>10.8816619040359</c:v>
                </c:pt>
                <c:pt idx="393">
                  <c:v>10.943948907848</c:v>
                </c:pt>
                <c:pt idx="394">
                  <c:v>11.0546894123128</c:v>
                </c:pt>
                <c:pt idx="395">
                  <c:v>11.1448236283604</c:v>
                </c:pt>
                <c:pt idx="396">
                  <c:v>11.2319853958502</c:v>
                </c:pt>
                <c:pt idx="397">
                  <c:v>11.3458605715891</c:v>
                </c:pt>
                <c:pt idx="398">
                  <c:v>11.5589434335834</c:v>
                </c:pt>
                <c:pt idx="399">
                  <c:v>11.8061956560388</c:v>
                </c:pt>
                <c:pt idx="400">
                  <c:v>12.0519713410974</c:v>
                </c:pt>
                <c:pt idx="401">
                  <c:v>12.2296930928914</c:v>
                </c:pt>
                <c:pt idx="402">
                  <c:v>12.3986596541146</c:v>
                </c:pt>
                <c:pt idx="403">
                  <c:v>12.6098412465047</c:v>
                </c:pt>
                <c:pt idx="404">
                  <c:v>12.880744387253</c:v>
                </c:pt>
                <c:pt idx="405">
                  <c:v>13.1713284433095</c:v>
                </c:pt>
                <c:pt idx="406">
                  <c:v>13.3993184473592</c:v>
                </c:pt>
                <c:pt idx="407">
                  <c:v>13.5992906580232</c:v>
                </c:pt>
                <c:pt idx="408">
                  <c:v>13.7363938485788</c:v>
                </c:pt>
                <c:pt idx="409">
                  <c:v>13.8032937315471</c:v>
                </c:pt>
                <c:pt idx="410">
                  <c:v>13.8014039696618</c:v>
                </c:pt>
                <c:pt idx="411">
                  <c:v>13.7506511304736</c:v>
                </c:pt>
                <c:pt idx="412">
                  <c:v>13.6592891630322</c:v>
                </c:pt>
                <c:pt idx="413">
                  <c:v>13.5341600261139</c:v>
                </c:pt>
                <c:pt idx="414">
                  <c:v>13.3840816329857</c:v>
                </c:pt>
                <c:pt idx="415">
                  <c:v>13.2177393639638</c:v>
                </c:pt>
                <c:pt idx="416">
                  <c:v>13.0328760904907</c:v>
                </c:pt>
                <c:pt idx="417">
                  <c:v>12.8338636736596</c:v>
                </c:pt>
                <c:pt idx="418">
                  <c:v>12.6218082645542</c:v>
                </c:pt>
                <c:pt idx="419">
                  <c:v>12.3974378828748</c:v>
                </c:pt>
                <c:pt idx="420">
                  <c:v>12.1617772279445</c:v>
                </c:pt>
                <c:pt idx="421">
                  <c:v>11.9243646686922</c:v>
                </c:pt>
                <c:pt idx="422">
                  <c:v>11.680906652861</c:v>
                </c:pt>
                <c:pt idx="423">
                  <c:v>11.4313958098483</c:v>
                </c:pt>
                <c:pt idx="424">
                  <c:v>11.1903367403832</c:v>
                </c:pt>
                <c:pt idx="425">
                  <c:v>10.9859306465638</c:v>
                </c:pt>
                <c:pt idx="426">
                  <c:v>10.8152639747075</c:v>
                </c:pt>
                <c:pt idx="427">
                  <c:v>10.6646263023374</c:v>
                </c:pt>
                <c:pt idx="428">
                  <c:v>10.5707030228822</c:v>
                </c:pt>
                <c:pt idx="429">
                  <c:v>10.5054302025988</c:v>
                </c:pt>
                <c:pt idx="430">
                  <c:v>10.4616670205961</c:v>
                </c:pt>
                <c:pt idx="431">
                  <c:v>10.4259576394338</c:v>
                </c:pt>
                <c:pt idx="432">
                  <c:v>10.4305991980325</c:v>
                </c:pt>
                <c:pt idx="433">
                  <c:v>10.4209513675414</c:v>
                </c:pt>
                <c:pt idx="434">
                  <c:v>10.4279251837608</c:v>
                </c:pt>
                <c:pt idx="435">
                  <c:v>10.4336374288137</c:v>
                </c:pt>
                <c:pt idx="436">
                  <c:v>10.4594842513334</c:v>
                </c:pt>
                <c:pt idx="437">
                  <c:v>10.4993783785268</c:v>
                </c:pt>
                <c:pt idx="438">
                  <c:v>10.5866491439645</c:v>
                </c:pt>
                <c:pt idx="439">
                  <c:v>10.6593573789046</c:v>
                </c:pt>
                <c:pt idx="440">
                  <c:v>10.7202309268492</c:v>
                </c:pt>
                <c:pt idx="441">
                  <c:v>10.7416867612816</c:v>
                </c:pt>
                <c:pt idx="442">
                  <c:v>10.7302003958375</c:v>
                </c:pt>
                <c:pt idx="443">
                  <c:v>10.6938053118123</c:v>
                </c:pt>
                <c:pt idx="444">
                  <c:v>10.65577221597</c:v>
                </c:pt>
                <c:pt idx="445">
                  <c:v>10.5971607711693</c:v>
                </c:pt>
                <c:pt idx="446">
                  <c:v>10.5226634605092</c:v>
                </c:pt>
                <c:pt idx="447">
                  <c:v>10.4305504406754</c:v>
                </c:pt>
                <c:pt idx="448">
                  <c:v>10.323355155846</c:v>
                </c:pt>
                <c:pt idx="449">
                  <c:v>10.2263177748269</c:v>
                </c:pt>
                <c:pt idx="450">
                  <c:v>10.1332377957551</c:v>
                </c:pt>
                <c:pt idx="451">
                  <c:v>10.0361281762733</c:v>
                </c:pt>
                <c:pt idx="452">
                  <c:v>9.96508248862241</c:v>
                </c:pt>
                <c:pt idx="453">
                  <c:v>9.92058754113581</c:v>
                </c:pt>
                <c:pt idx="454">
                  <c:v>9.9344325245702</c:v>
                </c:pt>
                <c:pt idx="455">
                  <c:v>10.1030483640181</c:v>
                </c:pt>
                <c:pt idx="456">
                  <c:v>10.2404250540842</c:v>
                </c:pt>
                <c:pt idx="457">
                  <c:v>10.361486932978</c:v>
                </c:pt>
                <c:pt idx="458">
                  <c:v>10.4314672364605</c:v>
                </c:pt>
                <c:pt idx="459">
                  <c:v>10.4587052648925</c:v>
                </c:pt>
                <c:pt idx="460">
                  <c:v>10.476864540531</c:v>
                </c:pt>
                <c:pt idx="461">
                  <c:v>10.4679927386706</c:v>
                </c:pt>
                <c:pt idx="462">
                  <c:v>10.4369646931953</c:v>
                </c:pt>
                <c:pt idx="463">
                  <c:v>10.4189871592896</c:v>
                </c:pt>
                <c:pt idx="464">
                  <c:v>10.399891060997</c:v>
                </c:pt>
                <c:pt idx="465">
                  <c:v>10.4296640076874</c:v>
                </c:pt>
                <c:pt idx="466">
                  <c:v>10.4662596344724</c:v>
                </c:pt>
                <c:pt idx="467">
                  <c:v>10.5406218796205</c:v>
                </c:pt>
                <c:pt idx="468">
                  <c:v>10.5976683778117</c:v>
                </c:pt>
                <c:pt idx="469">
                  <c:v>10.6120590956424</c:v>
                </c:pt>
                <c:pt idx="470">
                  <c:v>10.6055940289131</c:v>
                </c:pt>
                <c:pt idx="471">
                  <c:v>10.6020313537507</c:v>
                </c:pt>
                <c:pt idx="472">
                  <c:v>10.5716334009687</c:v>
                </c:pt>
                <c:pt idx="473">
                  <c:v>10.5150255981614</c:v>
                </c:pt>
                <c:pt idx="474">
                  <c:v>10.435013056505</c:v>
                </c:pt>
                <c:pt idx="475">
                  <c:v>10.3383135438858</c:v>
                </c:pt>
                <c:pt idx="476">
                  <c:v>10.2269496111314</c:v>
                </c:pt>
                <c:pt idx="477">
                  <c:v>10.1028928064225</c:v>
                </c:pt>
                <c:pt idx="478">
                  <c:v>9.97008308793547</c:v>
                </c:pt>
                <c:pt idx="479">
                  <c:v>9.82895891665199</c:v>
                </c:pt>
                <c:pt idx="480">
                  <c:v>9.67974136955529</c:v>
                </c:pt>
                <c:pt idx="481">
                  <c:v>9.5248045963251</c:v>
                </c:pt>
                <c:pt idx="482">
                  <c:v>9.36605218606851</c:v>
                </c:pt>
                <c:pt idx="483">
                  <c:v>9.20355360438797</c:v>
                </c:pt>
                <c:pt idx="484">
                  <c:v>9.03756850817713</c:v>
                </c:pt>
                <c:pt idx="485">
                  <c:v>8.86981479305133</c:v>
                </c:pt>
                <c:pt idx="486">
                  <c:v>8.70032088345758</c:v>
                </c:pt>
                <c:pt idx="487">
                  <c:v>8.52888280580571</c:v>
                </c:pt>
                <c:pt idx="488">
                  <c:v>8.35736392927948</c:v>
                </c:pt>
                <c:pt idx="489">
                  <c:v>8.18583392969226</c:v>
                </c:pt>
                <c:pt idx="490">
                  <c:v>8.0134544386256</c:v>
                </c:pt>
                <c:pt idx="491">
                  <c:v>7.8401073819901</c:v>
                </c:pt>
                <c:pt idx="492">
                  <c:v>7.66730326598435</c:v>
                </c:pt>
                <c:pt idx="493">
                  <c:v>7.49760081089309</c:v>
                </c:pt>
                <c:pt idx="494">
                  <c:v>7.32902142857893</c:v>
                </c:pt>
                <c:pt idx="495">
                  <c:v>7.1616263478041</c:v>
                </c:pt>
                <c:pt idx="496">
                  <c:v>6.99805457595812</c:v>
                </c:pt>
                <c:pt idx="497">
                  <c:v>6.83821878854437</c:v>
                </c:pt>
                <c:pt idx="498">
                  <c:v>6.68203365556048</c:v>
                </c:pt>
                <c:pt idx="499">
                  <c:v>6.52941579594405</c:v>
                </c:pt>
                <c:pt idx="500">
                  <c:v>6.38028373305876</c:v>
                </c:pt>
                <c:pt idx="501">
                  <c:v>6.23455785119723</c:v>
                </c:pt>
                <c:pt idx="502">
                  <c:v>6.09216035307736</c:v>
                </c:pt>
                <c:pt idx="503">
                  <c:v>5.95301521830944</c:v>
                </c:pt>
                <c:pt idx="504">
                  <c:v>5.81704816281184</c:v>
                </c:pt>
                <c:pt idx="505">
                  <c:v>5.6841865991537</c:v>
                </c:pt>
                <c:pt idx="506">
                  <c:v>5.5543595978034</c:v>
                </c:pt>
                <c:pt idx="507">
                  <c:v>5.42749784926202</c:v>
                </c:pt>
                <c:pt idx="508">
                  <c:v>5.30353362706181</c:v>
                </c:pt>
                <c:pt idx="509">
                  <c:v>5.18240075160968</c:v>
                </c:pt>
                <c:pt idx="510">
                  <c:v>5.06403455485653</c:v>
                </c:pt>
                <c:pt idx="511">
                  <c:v>4.9625116580023</c:v>
                </c:pt>
                <c:pt idx="512">
                  <c:v>4.89936923731542</c:v>
                </c:pt>
                <c:pt idx="513">
                  <c:v>4.83174378959516</c:v>
                </c:pt>
                <c:pt idx="514">
                  <c:v>4.75817230959017</c:v>
                </c:pt>
                <c:pt idx="515">
                  <c:v>4.71150645810995</c:v>
                </c:pt>
                <c:pt idx="516">
                  <c:v>4.68726251565495</c:v>
                </c:pt>
                <c:pt idx="517">
                  <c:v>4.65408630939511</c:v>
                </c:pt>
                <c:pt idx="518">
                  <c:v>4.61361886055067</c:v>
                </c:pt>
                <c:pt idx="519">
                  <c:v>4.56625859543458</c:v>
                </c:pt>
                <c:pt idx="520">
                  <c:v>4.50997742028079</c:v>
                </c:pt>
                <c:pt idx="521">
                  <c:v>4.47394402348795</c:v>
                </c:pt>
                <c:pt idx="522">
                  <c:v>4.49021680008876</c:v>
                </c:pt>
                <c:pt idx="523">
                  <c:v>4.53864279838377</c:v>
                </c:pt>
                <c:pt idx="524">
                  <c:v>4.56796115062679</c:v>
                </c:pt>
                <c:pt idx="525">
                  <c:v>4.58342475107232</c:v>
                </c:pt>
                <c:pt idx="526">
                  <c:v>4.58619623446753</c:v>
                </c:pt>
                <c:pt idx="527">
                  <c:v>4.57737498341653</c:v>
                </c:pt>
                <c:pt idx="528">
                  <c:v>4.55716697205697</c:v>
                </c:pt>
                <c:pt idx="529">
                  <c:v>4.52835877992586</c:v>
                </c:pt>
                <c:pt idx="530">
                  <c:v>4.49283004731086</c:v>
                </c:pt>
                <c:pt idx="531">
                  <c:v>4.48659917306449</c:v>
                </c:pt>
                <c:pt idx="532">
                  <c:v>4.47048697360067</c:v>
                </c:pt>
                <c:pt idx="533">
                  <c:v>4.44598966522264</c:v>
                </c:pt>
                <c:pt idx="534">
                  <c:v>4.41231690248018</c:v>
                </c:pt>
                <c:pt idx="535">
                  <c:v>4.36856314853943</c:v>
                </c:pt>
                <c:pt idx="536">
                  <c:v>4.31980135733995</c:v>
                </c:pt>
                <c:pt idx="537">
                  <c:v>4.26556013447504</c:v>
                </c:pt>
                <c:pt idx="538">
                  <c:v>4.20760857148559</c:v>
                </c:pt>
                <c:pt idx="539">
                  <c:v>4.1450473016378</c:v>
                </c:pt>
                <c:pt idx="540">
                  <c:v>4.0778298874086</c:v>
                </c:pt>
                <c:pt idx="541">
                  <c:v>4.00788015164482</c:v>
                </c:pt>
                <c:pt idx="542">
                  <c:v>3.93772644076889</c:v>
                </c:pt>
                <c:pt idx="543">
                  <c:v>3.86474487535697</c:v>
                </c:pt>
                <c:pt idx="544">
                  <c:v>3.78824191451337</c:v>
                </c:pt>
                <c:pt idx="545">
                  <c:v>3.7100481300088</c:v>
                </c:pt>
                <c:pt idx="546">
                  <c:v>3.69617800474729</c:v>
                </c:pt>
                <c:pt idx="547">
                  <c:v>3.67298295697583</c:v>
                </c:pt>
                <c:pt idx="548">
                  <c:v>3.64410074972884</c:v>
                </c:pt>
                <c:pt idx="549">
                  <c:v>3.61074822712724</c:v>
                </c:pt>
                <c:pt idx="550">
                  <c:v>3.6901305467823</c:v>
                </c:pt>
                <c:pt idx="551">
                  <c:v>3.75384216266448</c:v>
                </c:pt>
                <c:pt idx="552">
                  <c:v>3.80024064459028</c:v>
                </c:pt>
                <c:pt idx="553">
                  <c:v>3.82965172355224</c:v>
                </c:pt>
                <c:pt idx="554">
                  <c:v>3.84504327278695</c:v>
                </c:pt>
                <c:pt idx="555">
                  <c:v>3.84853155024758</c:v>
                </c:pt>
                <c:pt idx="556">
                  <c:v>3.84269090211208</c:v>
                </c:pt>
                <c:pt idx="557">
                  <c:v>3.83114515106005</c:v>
                </c:pt>
                <c:pt idx="558">
                  <c:v>3.87328083327361</c:v>
                </c:pt>
                <c:pt idx="559">
                  <c:v>3.90100783292997</c:v>
                </c:pt>
                <c:pt idx="560">
                  <c:v>3.91497957769124</c:v>
                </c:pt>
                <c:pt idx="561">
                  <c:v>3.91533805621416</c:v>
                </c:pt>
                <c:pt idx="562">
                  <c:v>3.90349682664855</c:v>
                </c:pt>
                <c:pt idx="563">
                  <c:v>3.88188921935749</c:v>
                </c:pt>
                <c:pt idx="564">
                  <c:v>3.85315260445208</c:v>
                </c:pt>
                <c:pt idx="565">
                  <c:v>3.81687888837882</c:v>
                </c:pt>
                <c:pt idx="566">
                  <c:v>3.77332552265917</c:v>
                </c:pt>
                <c:pt idx="567">
                  <c:v>3.75138682103556</c:v>
                </c:pt>
                <c:pt idx="568">
                  <c:v>3.73074332176537</c:v>
                </c:pt>
                <c:pt idx="569">
                  <c:v>3.69524268312477</c:v>
                </c:pt>
                <c:pt idx="570">
                  <c:v>3.64977802156537</c:v>
                </c:pt>
                <c:pt idx="571">
                  <c:v>3.60295260612372</c:v>
                </c:pt>
                <c:pt idx="572">
                  <c:v>3.5538940133799</c:v>
                </c:pt>
                <c:pt idx="573">
                  <c:v>3.55708894104782</c:v>
                </c:pt>
                <c:pt idx="574">
                  <c:v>3.55767615103255</c:v>
                </c:pt>
                <c:pt idx="575">
                  <c:v>3.54937923406138</c:v>
                </c:pt>
                <c:pt idx="576">
                  <c:v>3.53391618040804</c:v>
                </c:pt>
                <c:pt idx="577">
                  <c:v>3.51269000033021</c:v>
                </c:pt>
                <c:pt idx="578">
                  <c:v>3.48683437275915</c:v>
                </c:pt>
                <c:pt idx="579">
                  <c:v>3.45516833078687</c:v>
                </c:pt>
                <c:pt idx="580">
                  <c:v>3.41689602377707</c:v>
                </c:pt>
                <c:pt idx="581">
                  <c:v>3.37309395822938</c:v>
                </c:pt>
                <c:pt idx="582">
                  <c:v>3.32398056624729</c:v>
                </c:pt>
                <c:pt idx="583">
                  <c:v>3.26904467699525</c:v>
                </c:pt>
                <c:pt idx="584">
                  <c:v>3.21165045794464</c:v>
                </c:pt>
                <c:pt idx="585">
                  <c:v>3.14991976405178</c:v>
                </c:pt>
                <c:pt idx="586">
                  <c:v>3.0861354111996</c:v>
                </c:pt>
                <c:pt idx="587">
                  <c:v>3.01812270221479</c:v>
                </c:pt>
                <c:pt idx="588">
                  <c:v>2.94918868442688</c:v>
                </c:pt>
                <c:pt idx="589">
                  <c:v>2.88182912178121</c:v>
                </c:pt>
                <c:pt idx="590">
                  <c:v>2.81600805367262</c:v>
                </c:pt>
                <c:pt idx="591">
                  <c:v>2.75169034083732</c:v>
                </c:pt>
                <c:pt idx="592">
                  <c:v>2.68884164659341</c:v>
                </c:pt>
                <c:pt idx="593">
                  <c:v>2.6274284185099</c:v>
                </c:pt>
                <c:pt idx="594">
                  <c:v>2.56741787049438</c:v>
                </c:pt>
                <c:pt idx="595">
                  <c:v>2.5087779652898</c:v>
                </c:pt>
                <c:pt idx="596">
                  <c:v>2.45147739737112</c:v>
                </c:pt>
                <c:pt idx="597">
                  <c:v>2.40207833490212</c:v>
                </c:pt>
                <c:pt idx="598">
                  <c:v>2.35218061407722</c:v>
                </c:pt>
                <c:pt idx="599">
                  <c:v>2.30108456192494</c:v>
                </c:pt>
                <c:pt idx="600">
                  <c:v>2.24852771789511</c:v>
                </c:pt>
                <c:pt idx="601">
                  <c:v>2.19717127384191</c:v>
                </c:pt>
                <c:pt idx="602">
                  <c:v>2.14698781259199</c:v>
                </c:pt>
                <c:pt idx="603">
                  <c:v>2.0979505431811</c:v>
                </c:pt>
                <c:pt idx="604">
                  <c:v>2.05003328655145</c:v>
                </c:pt>
                <c:pt idx="605">
                  <c:v>2.00321046157577</c:v>
                </c:pt>
                <c:pt idx="606">
                  <c:v>1.95745707140053</c:v>
                </c:pt>
                <c:pt idx="607">
                  <c:v>1.91274869010114</c:v>
                </c:pt>
                <c:pt idx="608">
                  <c:v>1.86906144964187</c:v>
                </c:pt>
                <c:pt idx="609">
                  <c:v>1.82637202713372</c:v>
                </c:pt>
                <c:pt idx="610">
                  <c:v>1.78465763238317</c:v>
                </c:pt>
                <c:pt idx="611">
                  <c:v>1.74389599572548</c:v>
                </c:pt>
                <c:pt idx="612">
                  <c:v>1.70406535613571</c:v>
                </c:pt>
                <c:pt idx="613">
                  <c:v>1.66514444961147</c:v>
                </c:pt>
                <c:pt idx="614">
                  <c:v>1.6271124978208</c:v>
                </c:pt>
                <c:pt idx="615">
                  <c:v>1.62283643021691</c:v>
                </c:pt>
                <c:pt idx="616">
                  <c:v>1.62153563107591</c:v>
                </c:pt>
                <c:pt idx="617">
                  <c:v>1.61338458116922</c:v>
                </c:pt>
                <c:pt idx="618">
                  <c:v>1.59780844441497</c:v>
                </c:pt>
                <c:pt idx="619">
                  <c:v>1.57623053297482</c:v>
                </c:pt>
                <c:pt idx="620">
                  <c:v>1.55056772941104</c:v>
                </c:pt>
                <c:pt idx="621">
                  <c:v>1.51949466571567</c:v>
                </c:pt>
                <c:pt idx="622">
                  <c:v>1.48478935958672</c:v>
                </c:pt>
                <c:pt idx="623">
                  <c:v>1.45087672374527</c:v>
                </c:pt>
                <c:pt idx="624">
                  <c:v>1.41773865357691</c:v>
                </c:pt>
                <c:pt idx="625">
                  <c:v>1.38535745797722</c:v>
                </c:pt>
                <c:pt idx="626">
                  <c:v>1.35371584990717</c:v>
                </c:pt>
                <c:pt idx="627">
                  <c:v>1.32279693716423</c:v>
                </c:pt>
                <c:pt idx="628">
                  <c:v>1.29258421336431</c:v>
                </c:pt>
                <c:pt idx="629">
                  <c:v>1.26306154912968</c:v>
                </c:pt>
                <c:pt idx="630">
                  <c:v>1.23421318347807</c:v>
                </c:pt>
                <c:pt idx="631">
                  <c:v>1.20602371540856</c:v>
                </c:pt>
                <c:pt idx="632">
                  <c:v>1.17847809567958</c:v>
                </c:pt>
                <c:pt idx="633">
                  <c:v>1.15156161877471</c:v>
                </c:pt>
                <c:pt idx="634">
                  <c:v>1.12525991505198</c:v>
                </c:pt>
                <c:pt idx="635">
                  <c:v>1.09955894307252</c:v>
                </c:pt>
                <c:pt idx="636">
                  <c:v>1.07444498210433</c:v>
                </c:pt>
                <c:pt idx="637">
                  <c:v>1.0499046247974</c:v>
                </c:pt>
                <c:pt idx="638">
                  <c:v>1.025924770026</c:v>
                </c:pt>
                <c:pt idx="639">
                  <c:v>1.00249261589452</c:v>
                </c:pt>
                <c:pt idx="640">
                  <c:v>0.97959565290305</c:v>
                </c:pt>
                <c:pt idx="641">
                  <c:v>0.957221657269069</c:v>
                </c:pt>
                <c:pt idx="642">
                  <c:v>0.93535868440162</c:v>
                </c:pt>
                <c:pt idx="643">
                  <c:v>0.949007404590229</c:v>
                </c:pt>
                <c:pt idx="644">
                  <c:v>1.00988931369388</c:v>
                </c:pt>
                <c:pt idx="645">
                  <c:v>1.08488189131723</c:v>
                </c:pt>
                <c:pt idx="646">
                  <c:v>1.14336679202843</c:v>
                </c:pt>
                <c:pt idx="647">
                  <c:v>1.19130322852494</c:v>
                </c:pt>
                <c:pt idx="648">
                  <c:v>1.23248689864967</c:v>
                </c:pt>
                <c:pt idx="649">
                  <c:v>1.26724306194228</c:v>
                </c:pt>
                <c:pt idx="650">
                  <c:v>1.28969597017065</c:v>
                </c:pt>
                <c:pt idx="651">
                  <c:v>1.30049803457428</c:v>
                </c:pt>
                <c:pt idx="652">
                  <c:v>1.30245470860898</c:v>
                </c:pt>
                <c:pt idx="653">
                  <c:v>1.28962445692624</c:v>
                </c:pt>
                <c:pt idx="654">
                  <c:v>1.26629210551723</c:v>
                </c:pt>
                <c:pt idx="655">
                  <c:v>1.23941915689295</c:v>
                </c:pt>
                <c:pt idx="656">
                  <c:v>1.22033779035943</c:v>
                </c:pt>
                <c:pt idx="657">
                  <c:v>1.28509301189456</c:v>
                </c:pt>
                <c:pt idx="658">
                  <c:v>1.34505298186478</c:v>
                </c:pt>
                <c:pt idx="659">
                  <c:v>1.42284062540375</c:v>
                </c:pt>
                <c:pt idx="660">
                  <c:v>1.5190180829897</c:v>
                </c:pt>
                <c:pt idx="661">
                  <c:v>1.59062656454532</c:v>
                </c:pt>
                <c:pt idx="662">
                  <c:v>1.65916003071395</c:v>
                </c:pt>
                <c:pt idx="663">
                  <c:v>1.71181295346895</c:v>
                </c:pt>
                <c:pt idx="664">
                  <c:v>1.7436135313839</c:v>
                </c:pt>
                <c:pt idx="665">
                  <c:v>1.76608454434685</c:v>
                </c:pt>
                <c:pt idx="666">
                  <c:v>1.77648862059493</c:v>
                </c:pt>
                <c:pt idx="667">
                  <c:v>1.78019906514174</c:v>
                </c:pt>
                <c:pt idx="668">
                  <c:v>1.77419383252363</c:v>
                </c:pt>
                <c:pt idx="669">
                  <c:v>1.76222101506111</c:v>
                </c:pt>
                <c:pt idx="670">
                  <c:v>1.74550181727319</c:v>
                </c:pt>
                <c:pt idx="671">
                  <c:v>1.72619156834862</c:v>
                </c:pt>
                <c:pt idx="672">
                  <c:v>1.70773202488835</c:v>
                </c:pt>
                <c:pt idx="673">
                  <c:v>1.68246465711417</c:v>
                </c:pt>
                <c:pt idx="674">
                  <c:v>1.64735564521859</c:v>
                </c:pt>
                <c:pt idx="675">
                  <c:v>1.60972999028178</c:v>
                </c:pt>
                <c:pt idx="676">
                  <c:v>1.5729637064914</c:v>
                </c:pt>
                <c:pt idx="677">
                  <c:v>1.53766061785649</c:v>
                </c:pt>
                <c:pt idx="678">
                  <c:v>1.60148651675804</c:v>
                </c:pt>
                <c:pt idx="679">
                  <c:v>1.701740443832</c:v>
                </c:pt>
                <c:pt idx="680">
                  <c:v>1.77812032233758</c:v>
                </c:pt>
                <c:pt idx="681">
                  <c:v>1.83422198994777</c:v>
                </c:pt>
                <c:pt idx="682">
                  <c:v>1.86908818984439</c:v>
                </c:pt>
                <c:pt idx="683">
                  <c:v>1.88002310004956</c:v>
                </c:pt>
                <c:pt idx="684">
                  <c:v>1.87745222514359</c:v>
                </c:pt>
                <c:pt idx="685">
                  <c:v>1.86519948096077</c:v>
                </c:pt>
                <c:pt idx="686">
                  <c:v>1.84334008875868</c:v>
                </c:pt>
                <c:pt idx="687">
                  <c:v>1.80945688857297</c:v>
                </c:pt>
                <c:pt idx="688">
                  <c:v>1.78863305152098</c:v>
                </c:pt>
                <c:pt idx="689">
                  <c:v>1.79782043819824</c:v>
                </c:pt>
                <c:pt idx="690">
                  <c:v>1.80854552047495</c:v>
                </c:pt>
                <c:pt idx="691">
                  <c:v>1.811977076741</c:v>
                </c:pt>
                <c:pt idx="692">
                  <c:v>1.80057990866755</c:v>
                </c:pt>
                <c:pt idx="693">
                  <c:v>1.79499200148939</c:v>
                </c:pt>
                <c:pt idx="694">
                  <c:v>1.85404612473519</c:v>
                </c:pt>
                <c:pt idx="695">
                  <c:v>2.00971105116099</c:v>
                </c:pt>
                <c:pt idx="696">
                  <c:v>2.2227092532225</c:v>
                </c:pt>
                <c:pt idx="697">
                  <c:v>2.50266783675663</c:v>
                </c:pt>
                <c:pt idx="698">
                  <c:v>2.78653883985362</c:v>
                </c:pt>
                <c:pt idx="699">
                  <c:v>3.07969967518373</c:v>
                </c:pt>
                <c:pt idx="700">
                  <c:v>3.30947605754564</c:v>
                </c:pt>
                <c:pt idx="701">
                  <c:v>3.56811086782548</c:v>
                </c:pt>
                <c:pt idx="702">
                  <c:v>3.98412156433905</c:v>
                </c:pt>
                <c:pt idx="703">
                  <c:v>4.44685066031372</c:v>
                </c:pt>
                <c:pt idx="704">
                  <c:v>4.88604252317287</c:v>
                </c:pt>
                <c:pt idx="705">
                  <c:v>5.22476370995682</c:v>
                </c:pt>
                <c:pt idx="706">
                  <c:v>5.47607752808334</c:v>
                </c:pt>
                <c:pt idx="707">
                  <c:v>5.7551606892334</c:v>
                </c:pt>
                <c:pt idx="708">
                  <c:v>5.96754658077095</c:v>
                </c:pt>
                <c:pt idx="709">
                  <c:v>6.15294192197566</c:v>
                </c:pt>
                <c:pt idx="710">
                  <c:v>6.28711351033143</c:v>
                </c:pt>
                <c:pt idx="711">
                  <c:v>6.37084166115332</c:v>
                </c:pt>
                <c:pt idx="712">
                  <c:v>6.55208366215764</c:v>
                </c:pt>
                <c:pt idx="713">
                  <c:v>6.80697479352023</c:v>
                </c:pt>
                <c:pt idx="714">
                  <c:v>7.07746285940158</c:v>
                </c:pt>
                <c:pt idx="715">
                  <c:v>7.49184429226439</c:v>
                </c:pt>
                <c:pt idx="716">
                  <c:v>7.86751831611527</c:v>
                </c:pt>
                <c:pt idx="717">
                  <c:v>8.19183059503254</c:v>
                </c:pt>
                <c:pt idx="718">
                  <c:v>8.46991013497918</c:v>
                </c:pt>
                <c:pt idx="719">
                  <c:v>8.70964415357499</c:v>
                </c:pt>
                <c:pt idx="720">
                  <c:v>8.89607212234146</c:v>
                </c:pt>
                <c:pt idx="721">
                  <c:v>9.04403796744807</c:v>
                </c:pt>
                <c:pt idx="722">
                  <c:v>9.15509911890696</c:v>
                </c:pt>
                <c:pt idx="723">
                  <c:v>9.28462151025897</c:v>
                </c:pt>
                <c:pt idx="724">
                  <c:v>9.46417456920518</c:v>
                </c:pt>
                <c:pt idx="725">
                  <c:v>9.5972460714798</c:v>
                </c:pt>
                <c:pt idx="726">
                  <c:v>9.78296455373771</c:v>
                </c:pt>
                <c:pt idx="727">
                  <c:v>9.92430991095918</c:v>
                </c:pt>
                <c:pt idx="728">
                  <c:v>10.0135945857955</c:v>
                </c:pt>
                <c:pt idx="729">
                  <c:v>10.0531249040669</c:v>
                </c:pt>
                <c:pt idx="730">
                  <c:v>10.0538918737299</c:v>
                </c:pt>
              </c:numCache>
            </c:numRef>
          </c:yVal>
          <c:smooth val="0"/>
        </c:ser>
        <c:axId val="9417981"/>
        <c:axId val="95500492"/>
      </c:scatterChart>
      <c:valAx>
        <c:axId val="9417981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500492"/>
        <c:crosses val="autoZero"/>
        <c:crossBetween val="midCat"/>
        <c:majorUnit val="30.5"/>
      </c:valAx>
      <c:valAx>
        <c:axId val="95500492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17981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575262516713713"/>
          <c:y val="0.0157446808510638"/>
          <c:w val="0.315741032370954"/>
          <c:h val="0.096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755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08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1080" spc="-1" strike="noStrike">
                <a:solidFill>
                  <a:srgbClr val="000000"/>
                </a:solidFill>
                <a:latin typeface="Arial"/>
                <a:ea typeface="Arial"/>
              </a:rPr>
              <a:t>Vazões (m3/s)</a:t>
            </a:r>
          </a:p>
        </c:rich>
      </c:tx>
      <c:layout>
        <c:manualLayout>
          <c:xMode val="edge"/>
          <c:yMode val="edge"/>
          <c:x val="0.0821339806947575"/>
          <c:y val="0.0036340764553777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360961794115947"/>
          <c:y val="0.0575162485149207"/>
          <c:w val="0.942488873475522"/>
          <c:h val="0.88727374379761"/>
        </c:manualLayout>
      </c:layout>
      <c:scatterChart>
        <c:scatterStyle val="line"/>
        <c:varyColors val="0"/>
        <c:ser>
          <c:idx val="0"/>
          <c:order val="0"/>
          <c:tx>
            <c:strRef>
              <c:f>"Q basica calc"</c:f>
              <c:strCache>
                <c:ptCount val="1"/>
                <c:pt idx="0">
                  <c:v>Q basica calc</c:v>
                </c:pt>
              </c:strCache>
            </c:strRef>
          </c:tx>
          <c:spPr>
            <a:solidFill>
              <a:srgbClr val="ffcc00"/>
            </a:solidFill>
            <a:ln w="1260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Diário'!$U$18:$U$384</c:f>
              <c:numCache>
                <c:formatCode>General</c:formatCode>
                <c:ptCount val="367"/>
                <c:pt idx="0">
                  <c:v>35</c:v>
                </c:pt>
                <c:pt idx="1">
                  <c:v>34.2005988951986</c:v>
                </c:pt>
                <c:pt idx="2">
                  <c:v>33.4662587381593</c:v>
                </c:pt>
                <c:pt idx="3">
                  <c:v>32.8756787278023</c:v>
                </c:pt>
                <c:pt idx="4">
                  <c:v>32.348660947691</c:v>
                </c:pt>
                <c:pt idx="5">
                  <c:v>31.8242976816395</c:v>
                </c:pt>
                <c:pt idx="6">
                  <c:v>31.3064207773107</c:v>
                </c:pt>
                <c:pt idx="7">
                  <c:v>30.8279367641899</c:v>
                </c:pt>
                <c:pt idx="8">
                  <c:v>30.4403489909171</c:v>
                </c:pt>
                <c:pt idx="9">
                  <c:v>30.1219513766084</c:v>
                </c:pt>
                <c:pt idx="10">
                  <c:v>29.9676711719253</c:v>
                </c:pt>
                <c:pt idx="11">
                  <c:v>29.7624377438826</c:v>
                </c:pt>
                <c:pt idx="12">
                  <c:v>29.5593649802556</c:v>
                </c:pt>
                <c:pt idx="13">
                  <c:v>29.302067945228</c:v>
                </c:pt>
                <c:pt idx="14">
                  <c:v>28.9929669872451</c:v>
                </c:pt>
                <c:pt idx="15">
                  <c:v>28.6329714051443</c:v>
                </c:pt>
                <c:pt idx="16">
                  <c:v>28.2352146219794</c:v>
                </c:pt>
                <c:pt idx="17">
                  <c:v>27.8336293020611</c:v>
                </c:pt>
                <c:pt idx="18">
                  <c:v>27.4474300487288</c:v>
                </c:pt>
                <c:pt idx="19">
                  <c:v>27.0360357754917</c:v>
                </c:pt>
                <c:pt idx="20">
                  <c:v>26.6161539043601</c:v>
                </c:pt>
                <c:pt idx="21">
                  <c:v>26.2398582002817</c:v>
                </c:pt>
                <c:pt idx="22">
                  <c:v>25.8391781578641</c:v>
                </c:pt>
                <c:pt idx="23">
                  <c:v>25.4191328330108</c:v>
                </c:pt>
                <c:pt idx="24">
                  <c:v>24.9779807854461</c:v>
                </c:pt>
                <c:pt idx="25">
                  <c:v>24.5187777616439</c:v>
                </c:pt>
                <c:pt idx="26">
                  <c:v>24.0440326572115</c:v>
                </c:pt>
                <c:pt idx="27">
                  <c:v>23.5652096694552</c:v>
                </c:pt>
                <c:pt idx="28">
                  <c:v>23.1188040458893</c:v>
                </c:pt>
                <c:pt idx="29">
                  <c:v>22.8067537946003</c:v>
                </c:pt>
                <c:pt idx="30">
                  <c:v>22.6448905290805</c:v>
                </c:pt>
                <c:pt idx="31">
                  <c:v>22.5674510857955</c:v>
                </c:pt>
                <c:pt idx="32">
                  <c:v>22.5108920709089</c:v>
                </c:pt>
                <c:pt idx="33">
                  <c:v>22.4208829495827</c:v>
                </c:pt>
                <c:pt idx="34">
                  <c:v>22.260618323436</c:v>
                </c:pt>
                <c:pt idx="35">
                  <c:v>22.041873468967</c:v>
                </c:pt>
                <c:pt idx="36">
                  <c:v>21.7772168986741</c:v>
                </c:pt>
                <c:pt idx="37">
                  <c:v>21.4801648722289</c:v>
                </c:pt>
                <c:pt idx="38">
                  <c:v>21.1549408842456</c:v>
                </c:pt>
                <c:pt idx="39">
                  <c:v>20.8093330757224</c:v>
                </c:pt>
                <c:pt idx="40">
                  <c:v>20.4497093323797</c:v>
                </c:pt>
                <c:pt idx="41">
                  <c:v>20.0785794626775</c:v>
                </c:pt>
                <c:pt idx="42">
                  <c:v>19.7025696817492</c:v>
                </c:pt>
                <c:pt idx="43">
                  <c:v>19.4123786934746</c:v>
                </c:pt>
                <c:pt idx="44">
                  <c:v>19.1792595621342</c:v>
                </c:pt>
                <c:pt idx="45">
                  <c:v>18.9812122565318</c:v>
                </c:pt>
                <c:pt idx="46">
                  <c:v>18.7627549707232</c:v>
                </c:pt>
                <c:pt idx="47">
                  <c:v>18.5125610283799</c:v>
                </c:pt>
                <c:pt idx="48">
                  <c:v>18.242097838311</c:v>
                </c:pt>
                <c:pt idx="49">
                  <c:v>17.962818556866</c:v>
                </c:pt>
                <c:pt idx="50">
                  <c:v>17.6680099180304</c:v>
                </c:pt>
                <c:pt idx="51">
                  <c:v>17.3620544936052</c:v>
                </c:pt>
                <c:pt idx="52">
                  <c:v>17.0453522406977</c:v>
                </c:pt>
                <c:pt idx="53">
                  <c:v>16.7206623315438</c:v>
                </c:pt>
                <c:pt idx="54">
                  <c:v>16.3897168673865</c:v>
                </c:pt>
                <c:pt idx="55">
                  <c:v>16.0569654940898</c:v>
                </c:pt>
                <c:pt idx="56">
                  <c:v>15.7627286289429</c:v>
                </c:pt>
                <c:pt idx="57">
                  <c:v>15.4632898750715</c:v>
                </c:pt>
                <c:pt idx="58">
                  <c:v>15.1566325670105</c:v>
                </c:pt>
                <c:pt idx="59">
                  <c:v>14.8455310218766</c:v>
                </c:pt>
                <c:pt idx="60">
                  <c:v>14.5321914473759</c:v>
                </c:pt>
                <c:pt idx="61">
                  <c:v>14.2167111714028</c:v>
                </c:pt>
                <c:pt idx="62">
                  <c:v>13.8994256757424</c:v>
                </c:pt>
                <c:pt idx="63">
                  <c:v>13.5819623545626</c:v>
                </c:pt>
                <c:pt idx="64">
                  <c:v>13.2717499056595</c:v>
                </c:pt>
                <c:pt idx="65">
                  <c:v>12.9686227188814</c:v>
                </c:pt>
                <c:pt idx="66">
                  <c:v>12.6724189666178</c:v>
                </c:pt>
                <c:pt idx="67">
                  <c:v>12.3829805174058</c:v>
                </c:pt>
                <c:pt idx="68">
                  <c:v>12.1001528515101</c:v>
                </c:pt>
                <c:pt idx="69">
                  <c:v>11.8237849784312</c:v>
                </c:pt>
                <c:pt idx="70">
                  <c:v>11.5537293562971</c:v>
                </c:pt>
                <c:pt idx="71">
                  <c:v>11.2898418130971</c:v>
                </c:pt>
                <c:pt idx="72">
                  <c:v>11.0319814697136</c:v>
                </c:pt>
                <c:pt idx="73">
                  <c:v>10.7800106647125</c:v>
                </c:pt>
                <c:pt idx="74">
                  <c:v>10.5404051991055</c:v>
                </c:pt>
                <c:pt idx="75">
                  <c:v>10.3412822318951</c:v>
                </c:pt>
                <c:pt idx="76">
                  <c:v>10.193723840434</c:v>
                </c:pt>
                <c:pt idx="77">
                  <c:v>10.1666638818553</c:v>
                </c:pt>
                <c:pt idx="78">
                  <c:v>10.1152336713956</c:v>
                </c:pt>
                <c:pt idx="79">
                  <c:v>10.0416664313477</c:v>
                </c:pt>
                <c:pt idx="80">
                  <c:v>9.95041881999019</c:v>
                </c:pt>
                <c:pt idx="81">
                  <c:v>9.85253776230759</c:v>
                </c:pt>
                <c:pt idx="82">
                  <c:v>9.73878606319226</c:v>
                </c:pt>
                <c:pt idx="83">
                  <c:v>9.60913809952748</c:v>
                </c:pt>
                <c:pt idx="84">
                  <c:v>9.49047766365228</c:v>
                </c:pt>
                <c:pt idx="85">
                  <c:v>9.39366570743024</c:v>
                </c:pt>
                <c:pt idx="86">
                  <c:v>9.29543191687109</c:v>
                </c:pt>
                <c:pt idx="87">
                  <c:v>9.18732826659255</c:v>
                </c:pt>
                <c:pt idx="88">
                  <c:v>9.06493300588588</c:v>
                </c:pt>
                <c:pt idx="89">
                  <c:v>8.93513484915637</c:v>
                </c:pt>
                <c:pt idx="90">
                  <c:v>8.93007739934661</c:v>
                </c:pt>
                <c:pt idx="91">
                  <c:v>8.90240474534535</c:v>
                </c:pt>
                <c:pt idx="92">
                  <c:v>8.85578651005774</c:v>
                </c:pt>
                <c:pt idx="93">
                  <c:v>8.8020100153725</c:v>
                </c:pt>
                <c:pt idx="94">
                  <c:v>8.73443994856244</c:v>
                </c:pt>
                <c:pt idx="95">
                  <c:v>8.65199607961449</c:v>
                </c:pt>
                <c:pt idx="96">
                  <c:v>8.55488461434022</c:v>
                </c:pt>
                <c:pt idx="97">
                  <c:v>8.44492508297974</c:v>
                </c:pt>
                <c:pt idx="98">
                  <c:v>8.32738775483327</c:v>
                </c:pt>
                <c:pt idx="99">
                  <c:v>8.22810197494805</c:v>
                </c:pt>
                <c:pt idx="100">
                  <c:v>8.12094124863403</c:v>
                </c:pt>
                <c:pt idx="101">
                  <c:v>8.0159954723861</c:v>
                </c:pt>
                <c:pt idx="102">
                  <c:v>7.9527088204896</c:v>
                </c:pt>
                <c:pt idx="103">
                  <c:v>7.87729527231713</c:v>
                </c:pt>
                <c:pt idx="104">
                  <c:v>7.78933091439061</c:v>
                </c:pt>
                <c:pt idx="105">
                  <c:v>7.69124972855872</c:v>
                </c:pt>
                <c:pt idx="106">
                  <c:v>7.58421289708302</c:v>
                </c:pt>
                <c:pt idx="107">
                  <c:v>7.46777264721632</c:v>
                </c:pt>
                <c:pt idx="108">
                  <c:v>7.37249115742086</c:v>
                </c:pt>
                <c:pt idx="109">
                  <c:v>7.27892624774955</c:v>
                </c:pt>
                <c:pt idx="110">
                  <c:v>7.17792198777914</c:v>
                </c:pt>
                <c:pt idx="111">
                  <c:v>7.07077201676083</c:v>
                </c:pt>
                <c:pt idx="112">
                  <c:v>6.95752252502669</c:v>
                </c:pt>
                <c:pt idx="113">
                  <c:v>6.85772169443602</c:v>
                </c:pt>
                <c:pt idx="114">
                  <c:v>6.78331776069871</c:v>
                </c:pt>
                <c:pt idx="115">
                  <c:v>6.70853187774481</c:v>
                </c:pt>
                <c:pt idx="116">
                  <c:v>6.63536439822733</c:v>
                </c:pt>
                <c:pt idx="117">
                  <c:v>6.55359178271876</c:v>
                </c:pt>
                <c:pt idx="118">
                  <c:v>6.46320002588605</c:v>
                </c:pt>
                <c:pt idx="119">
                  <c:v>6.36878782727119</c:v>
                </c:pt>
                <c:pt idx="120">
                  <c:v>6.27214038203014</c:v>
                </c:pt>
                <c:pt idx="121">
                  <c:v>6.17536806351525</c:v>
                </c:pt>
                <c:pt idx="122">
                  <c:v>6.12785260773203</c:v>
                </c:pt>
                <c:pt idx="123">
                  <c:v>6.1601518091214</c:v>
                </c:pt>
                <c:pt idx="124">
                  <c:v>6.17998884799434</c:v>
                </c:pt>
                <c:pt idx="125">
                  <c:v>6.18233725072746</c:v>
                </c:pt>
                <c:pt idx="126">
                  <c:v>6.16950987226073</c:v>
                </c:pt>
                <c:pt idx="127">
                  <c:v>6.14306263574727</c:v>
                </c:pt>
                <c:pt idx="128">
                  <c:v>6.10537524943516</c:v>
                </c:pt>
                <c:pt idx="129">
                  <c:v>6.05757263146618</c:v>
                </c:pt>
                <c:pt idx="130">
                  <c:v>6.00311812875236</c:v>
                </c:pt>
                <c:pt idx="131">
                  <c:v>5.94753633292877</c:v>
                </c:pt>
                <c:pt idx="132">
                  <c:v>5.88314166834559</c:v>
                </c:pt>
                <c:pt idx="133">
                  <c:v>5.83456891596768</c:v>
                </c:pt>
                <c:pt idx="134">
                  <c:v>5.77692983264444</c:v>
                </c:pt>
                <c:pt idx="135">
                  <c:v>5.73261372247938</c:v>
                </c:pt>
                <c:pt idx="136">
                  <c:v>5.71455014184705</c:v>
                </c:pt>
                <c:pt idx="137">
                  <c:v>5.80319801162318</c:v>
                </c:pt>
                <c:pt idx="138">
                  <c:v>5.90756552790554</c:v>
                </c:pt>
                <c:pt idx="139">
                  <c:v>5.98474119430385</c:v>
                </c:pt>
                <c:pt idx="140">
                  <c:v>6.03603663379435</c:v>
                </c:pt>
                <c:pt idx="141">
                  <c:v>6.0667206152921</c:v>
                </c:pt>
                <c:pt idx="142">
                  <c:v>6.08500816771591</c:v>
                </c:pt>
                <c:pt idx="143">
                  <c:v>6.08529793745264</c:v>
                </c:pt>
                <c:pt idx="144">
                  <c:v>6.06924704187463</c:v>
                </c:pt>
                <c:pt idx="145">
                  <c:v>6.03909443831803</c:v>
                </c:pt>
                <c:pt idx="146">
                  <c:v>5.99717095628374</c:v>
                </c:pt>
                <c:pt idx="147">
                  <c:v>5.9448787309247</c:v>
                </c:pt>
                <c:pt idx="148">
                  <c:v>5.88497550521356</c:v>
                </c:pt>
                <c:pt idx="149">
                  <c:v>5.81926846174465</c:v>
                </c:pt>
                <c:pt idx="150">
                  <c:v>5.74720770637772</c:v>
                </c:pt>
                <c:pt idx="151">
                  <c:v>5.66979686942329</c:v>
                </c:pt>
                <c:pt idx="152">
                  <c:v>5.58728083879501</c:v>
                </c:pt>
                <c:pt idx="153">
                  <c:v>5.501517819803</c:v>
                </c:pt>
                <c:pt idx="154">
                  <c:v>5.41241386629213</c:v>
                </c:pt>
                <c:pt idx="155">
                  <c:v>5.32016221817382</c:v>
                </c:pt>
                <c:pt idx="156">
                  <c:v>5.2222574514793</c:v>
                </c:pt>
                <c:pt idx="157">
                  <c:v>5.12015763831088</c:v>
                </c:pt>
                <c:pt idx="158">
                  <c:v>5.01400795803572</c:v>
                </c:pt>
                <c:pt idx="159">
                  <c:v>4.91659572904165</c:v>
                </c:pt>
                <c:pt idx="160">
                  <c:v>4.82378824620346</c:v>
                </c:pt>
                <c:pt idx="161">
                  <c:v>4.74174636826082</c:v>
                </c:pt>
                <c:pt idx="162">
                  <c:v>4.65844610693974</c:v>
                </c:pt>
                <c:pt idx="163">
                  <c:v>4.61358689870099</c:v>
                </c:pt>
                <c:pt idx="164">
                  <c:v>4.56170577699399</c:v>
                </c:pt>
                <c:pt idx="165">
                  <c:v>4.52210254073859</c:v>
                </c:pt>
                <c:pt idx="166">
                  <c:v>4.47634728417893</c:v>
                </c:pt>
                <c:pt idx="167">
                  <c:v>4.42525984075909</c:v>
                </c:pt>
                <c:pt idx="168">
                  <c:v>4.36988418740113</c:v>
                </c:pt>
                <c:pt idx="169">
                  <c:v>4.30928730472013</c:v>
                </c:pt>
                <c:pt idx="170">
                  <c:v>4.2455097769422</c:v>
                </c:pt>
                <c:pt idx="171">
                  <c:v>4.17688557440059</c:v>
                </c:pt>
                <c:pt idx="172">
                  <c:v>4.10447947050329</c:v>
                </c:pt>
                <c:pt idx="173">
                  <c:v>4.03929571455455</c:v>
                </c:pt>
                <c:pt idx="174">
                  <c:v>3.97901827004392</c:v>
                </c:pt>
                <c:pt idx="175">
                  <c:v>3.97516163107055</c:v>
                </c:pt>
                <c:pt idx="176">
                  <c:v>3.96101043561433</c:v>
                </c:pt>
                <c:pt idx="177">
                  <c:v>3.95077754769577</c:v>
                </c:pt>
                <c:pt idx="178">
                  <c:v>3.93163868079839</c:v>
                </c:pt>
                <c:pt idx="179">
                  <c:v>3.90648730176301</c:v>
                </c:pt>
                <c:pt idx="180">
                  <c:v>3.87404438692161</c:v>
                </c:pt>
                <c:pt idx="181">
                  <c:v>3.83389420250161</c:v>
                </c:pt>
                <c:pt idx="182">
                  <c:v>3.78853601670073</c:v>
                </c:pt>
                <c:pt idx="183">
                  <c:v>3.73866324731728</c:v>
                </c:pt>
                <c:pt idx="184">
                  <c:v>3.68529474920463</c:v>
                </c:pt>
                <c:pt idx="185">
                  <c:v>3.6276130332218</c:v>
                </c:pt>
                <c:pt idx="186">
                  <c:v>3.5664188958556</c:v>
                </c:pt>
                <c:pt idx="187">
                  <c:v>3.50078137948128</c:v>
                </c:pt>
                <c:pt idx="188">
                  <c:v>3.43064308345929</c:v>
                </c:pt>
                <c:pt idx="189">
                  <c:v>3.35677863286218</c:v>
                </c:pt>
                <c:pt idx="190">
                  <c:v>3.28105977835452</c:v>
                </c:pt>
                <c:pt idx="191">
                  <c:v>3.20612026944778</c:v>
                </c:pt>
                <c:pt idx="192">
                  <c:v>3.13289238128999</c:v>
                </c:pt>
                <c:pt idx="193">
                  <c:v>3.06133702040921</c:v>
                </c:pt>
                <c:pt idx="194">
                  <c:v>2.99141598622965</c:v>
                </c:pt>
                <c:pt idx="195">
                  <c:v>2.92309195067787</c:v>
                </c:pt>
                <c:pt idx="196">
                  <c:v>2.85988152875384</c:v>
                </c:pt>
                <c:pt idx="197">
                  <c:v>2.79598024752244</c:v>
                </c:pt>
                <c:pt idx="198">
                  <c:v>2.7321199704118</c:v>
                </c:pt>
                <c:pt idx="199">
                  <c:v>2.66971826404617</c:v>
                </c:pt>
                <c:pt idx="200">
                  <c:v>2.60874181462368</c:v>
                </c:pt>
                <c:pt idx="201">
                  <c:v>2.55490399064543</c:v>
                </c:pt>
                <c:pt idx="202">
                  <c:v>2.50287414537522</c:v>
                </c:pt>
                <c:pt idx="203">
                  <c:v>2.44930654220939</c:v>
                </c:pt>
                <c:pt idx="204">
                  <c:v>2.39452749003905</c:v>
                </c:pt>
                <c:pt idx="205">
                  <c:v>2.33983640658149</c:v>
                </c:pt>
                <c:pt idx="206">
                  <c:v>2.28639446919647</c:v>
                </c:pt>
                <c:pt idx="207">
                  <c:v>2.23417314734826</c:v>
                </c:pt>
                <c:pt idx="208">
                  <c:v>2.18314456213946</c:v>
                </c:pt>
                <c:pt idx="209">
                  <c:v>2.13328147142759</c:v>
                </c:pt>
                <c:pt idx="210">
                  <c:v>2.08455725528155</c:v>
                </c:pt>
                <c:pt idx="211">
                  <c:v>2.0369459017703</c:v>
                </c:pt>
                <c:pt idx="212">
                  <c:v>1.99042199307613</c:v>
                </c:pt>
                <c:pt idx="213">
                  <c:v>1.9449606919251</c:v>
                </c:pt>
                <c:pt idx="214">
                  <c:v>1.90053772832738</c:v>
                </c:pt>
                <c:pt idx="215">
                  <c:v>1.85712938662047</c:v>
                </c:pt>
                <c:pt idx="216">
                  <c:v>1.81471249280837</c:v>
                </c:pt>
                <c:pt idx="217">
                  <c:v>1.77326440218986</c:v>
                </c:pt>
                <c:pt idx="218">
                  <c:v>1.73276298726942</c:v>
                </c:pt>
                <c:pt idx="219">
                  <c:v>1.69318662594421</c:v>
                </c:pt>
                <c:pt idx="220">
                  <c:v>1.65451418996093</c:v>
                </c:pt>
                <c:pt idx="221">
                  <c:v>1.61672503363624</c:v>
                </c:pt>
                <c:pt idx="222">
                  <c:v>1.57979898283484</c:v>
                </c:pt>
                <c:pt idx="223">
                  <c:v>1.54371632419935</c:v>
                </c:pt>
                <c:pt idx="224">
                  <c:v>1.50845779462606</c:v>
                </c:pt>
                <c:pt idx="225">
                  <c:v>1.4740045709812</c:v>
                </c:pt>
                <c:pt idx="226">
                  <c:v>1.44033826005192</c:v>
                </c:pt>
                <c:pt idx="227">
                  <c:v>1.40744088872697</c:v>
                </c:pt>
                <c:pt idx="228">
                  <c:v>1.37529489440152</c:v>
                </c:pt>
                <c:pt idx="229">
                  <c:v>1.34388311560116</c:v>
                </c:pt>
                <c:pt idx="230">
                  <c:v>1.31318878282015</c:v>
                </c:pt>
                <c:pt idx="231">
                  <c:v>1.28319550956874</c:v>
                </c:pt>
                <c:pt idx="232">
                  <c:v>1.25388728362516</c:v>
                </c:pt>
                <c:pt idx="233">
                  <c:v>1.22524845848726</c:v>
                </c:pt>
                <c:pt idx="234">
                  <c:v>1.19726374501952</c:v>
                </c:pt>
                <c:pt idx="235">
                  <c:v>1.16991820329074</c:v>
                </c:pt>
                <c:pt idx="236">
                  <c:v>1.14319723459823</c:v>
                </c:pt>
                <c:pt idx="237">
                  <c:v>1.11708657367413</c:v>
                </c:pt>
                <c:pt idx="238">
                  <c:v>1.09157228106973</c:v>
                </c:pt>
                <c:pt idx="239">
                  <c:v>1.06664073571379</c:v>
                </c:pt>
                <c:pt idx="240">
                  <c:v>1.04227862764077</c:v>
                </c:pt>
                <c:pt idx="241">
                  <c:v>1.01847295088515</c:v>
                </c:pt>
                <c:pt idx="242">
                  <c:v>0.995210996538062</c:v>
                </c:pt>
                <c:pt idx="243">
                  <c:v>0.972480345962547</c:v>
                </c:pt>
                <c:pt idx="244">
                  <c:v>0.950268864163687</c:v>
                </c:pt>
                <c:pt idx="245">
                  <c:v>0.928564693310235</c:v>
                </c:pt>
                <c:pt idx="246">
                  <c:v>0.907356246404185</c:v>
                </c:pt>
                <c:pt idx="247">
                  <c:v>0.886632201094929</c:v>
                </c:pt>
                <c:pt idx="248">
                  <c:v>0.866381493634707</c:v>
                </c:pt>
                <c:pt idx="249">
                  <c:v>0.846593312972105</c:v>
                </c:pt>
                <c:pt idx="250">
                  <c:v>0.827257094980466</c:v>
                </c:pt>
                <c:pt idx="251">
                  <c:v>0.808362516818118</c:v>
                </c:pt>
                <c:pt idx="252">
                  <c:v>0.78989949141742</c:v>
                </c:pt>
                <c:pt idx="253">
                  <c:v>0.771858162099673</c:v>
                </c:pt>
                <c:pt idx="254">
                  <c:v>0.754228897313031</c:v>
                </c:pt>
                <c:pt idx="255">
                  <c:v>0.737002285490598</c:v>
                </c:pt>
                <c:pt idx="256">
                  <c:v>0.72016913002596</c:v>
                </c:pt>
                <c:pt idx="257">
                  <c:v>0.703720444363485</c:v>
                </c:pt>
                <c:pt idx="258">
                  <c:v>0.687647447200757</c:v>
                </c:pt>
                <c:pt idx="259">
                  <c:v>0.671941557800581</c:v>
                </c:pt>
                <c:pt idx="260">
                  <c:v>0.656594391410074</c:v>
                </c:pt>
                <c:pt idx="261">
                  <c:v>0.641597754784371</c:v>
                </c:pt>
                <c:pt idx="262">
                  <c:v>0.626943641812579</c:v>
                </c:pt>
                <c:pt idx="263">
                  <c:v>0.612624229243631</c:v>
                </c:pt>
                <c:pt idx="264">
                  <c:v>0.59863187250976</c:v>
                </c:pt>
                <c:pt idx="265">
                  <c:v>0.584959101645371</c:v>
                </c:pt>
                <c:pt idx="266">
                  <c:v>0.571598617299115</c:v>
                </c:pt>
                <c:pt idx="267">
                  <c:v>0.558543286837062</c:v>
                </c:pt>
                <c:pt idx="268">
                  <c:v>0.545786140534864</c:v>
                </c:pt>
                <c:pt idx="269">
                  <c:v>0.533320367856896</c:v>
                </c:pt>
                <c:pt idx="270">
                  <c:v>0.521139313820385</c:v>
                </c:pt>
                <c:pt idx="271">
                  <c:v>0.509236475442572</c:v>
                </c:pt>
                <c:pt idx="272">
                  <c:v>0.497605498269031</c:v>
                </c:pt>
                <c:pt idx="273">
                  <c:v>0.486240172981273</c:v>
                </c:pt>
                <c:pt idx="274">
                  <c:v>0.475134432081843</c:v>
                </c:pt>
                <c:pt idx="275">
                  <c:v>0.464282346655117</c:v>
                </c:pt>
                <c:pt idx="276">
                  <c:v>0.453678123202092</c:v>
                </c:pt>
                <c:pt idx="277">
                  <c:v>0.443316100547464</c:v>
                </c:pt>
                <c:pt idx="278">
                  <c:v>0.433190746817353</c:v>
                </c:pt>
                <c:pt idx="279">
                  <c:v>0.423296656486052</c:v>
                </c:pt>
                <c:pt idx="280">
                  <c:v>0.413628547490233</c:v>
                </c:pt>
                <c:pt idx="281">
                  <c:v>0.404181258409059</c:v>
                </c:pt>
                <c:pt idx="282">
                  <c:v>0.394949745708709</c:v>
                </c:pt>
                <c:pt idx="283">
                  <c:v>0.385929081049836</c:v>
                </c:pt>
                <c:pt idx="284">
                  <c:v>0.377114448656515</c:v>
                </c:pt>
                <c:pt idx="285">
                  <c:v>0.368501142745299</c:v>
                </c:pt>
                <c:pt idx="286">
                  <c:v>0.360084565012979</c:v>
                </c:pt>
                <c:pt idx="287">
                  <c:v>0.351860222181742</c:v>
                </c:pt>
                <c:pt idx="288">
                  <c:v>0.343823723600378</c:v>
                </c:pt>
                <c:pt idx="289">
                  <c:v>0.33597077890029</c:v>
                </c:pt>
                <c:pt idx="290">
                  <c:v>0.328297195705037</c:v>
                </c:pt>
                <c:pt idx="291">
                  <c:v>0.320798877392185</c:v>
                </c:pt>
                <c:pt idx="292">
                  <c:v>0.313471820906289</c:v>
                </c:pt>
                <c:pt idx="293">
                  <c:v>0.306312114621815</c:v>
                </c:pt>
                <c:pt idx="294">
                  <c:v>0.29931593625488</c:v>
                </c:pt>
                <c:pt idx="295">
                  <c:v>0.292479550822685</c:v>
                </c:pt>
                <c:pt idx="296">
                  <c:v>0.285799308649557</c:v>
                </c:pt>
                <c:pt idx="297">
                  <c:v>0.279271643418531</c:v>
                </c:pt>
                <c:pt idx="298">
                  <c:v>0.272893070267432</c:v>
                </c:pt>
                <c:pt idx="299">
                  <c:v>0.266660183928448</c:v>
                </c:pt>
                <c:pt idx="300">
                  <c:v>0.260569656910192</c:v>
                </c:pt>
                <c:pt idx="301">
                  <c:v>0.254618237721286</c:v>
                </c:pt>
                <c:pt idx="302">
                  <c:v>0.248802749134515</c:v>
                </c:pt>
                <c:pt idx="303">
                  <c:v>0.243120086490636</c:v>
                </c:pt>
                <c:pt idx="304">
                  <c:v>0.237567216040921</c:v>
                </c:pt>
                <c:pt idx="305">
                  <c:v>0.232141173327558</c:v>
                </c:pt>
                <c:pt idx="306">
                  <c:v>0.226839061601046</c:v>
                </c:pt>
                <c:pt idx="307">
                  <c:v>0.221658050273732</c:v>
                </c:pt>
                <c:pt idx="308">
                  <c:v>0.22188627924676</c:v>
                </c:pt>
                <c:pt idx="309">
                  <c:v>0.221823617680996</c:v>
                </c:pt>
                <c:pt idx="310">
                  <c:v>0.219019622613683</c:v>
                </c:pt>
                <c:pt idx="311">
                  <c:v>0.304346442241412</c:v>
                </c:pt>
                <c:pt idx="312">
                  <c:v>0.455728731425743</c:v>
                </c:pt>
                <c:pt idx="313">
                  <c:v>0.582982862912025</c:v>
                </c:pt>
                <c:pt idx="314">
                  <c:v>0.685513688561833</c:v>
                </c:pt>
                <c:pt idx="315">
                  <c:v>0.773624942825341</c:v>
                </c:pt>
                <c:pt idx="316">
                  <c:v>0.894109386090359</c:v>
                </c:pt>
                <c:pt idx="317">
                  <c:v>1.02470901942767</c:v>
                </c:pt>
                <c:pt idx="318">
                  <c:v>1.14927616327556</c:v>
                </c:pt>
                <c:pt idx="319">
                  <c:v>1.34098571875779</c:v>
                </c:pt>
                <c:pt idx="320">
                  <c:v>1.56120332772689</c:v>
                </c:pt>
                <c:pt idx="321">
                  <c:v>1.77818533228209</c:v>
                </c:pt>
                <c:pt idx="322">
                  <c:v>2.01021015067901</c:v>
                </c:pt>
                <c:pt idx="323">
                  <c:v>2.20716981218424</c:v>
                </c:pt>
                <c:pt idx="324">
                  <c:v>2.36475839061483</c:v>
                </c:pt>
                <c:pt idx="325">
                  <c:v>2.48734491448853</c:v>
                </c:pt>
                <c:pt idx="326">
                  <c:v>2.65423184566542</c:v>
                </c:pt>
                <c:pt idx="327">
                  <c:v>2.90464432644442</c:v>
                </c:pt>
                <c:pt idx="328">
                  <c:v>3.11335046866698</c:v>
                </c:pt>
                <c:pt idx="329">
                  <c:v>3.2943850663365</c:v>
                </c:pt>
                <c:pt idx="330">
                  <c:v>3.4461026355301</c:v>
                </c:pt>
                <c:pt idx="331">
                  <c:v>3.63351870882733</c:v>
                </c:pt>
                <c:pt idx="332">
                  <c:v>3.8421333256985</c:v>
                </c:pt>
                <c:pt idx="333">
                  <c:v>4.04813995008764</c:v>
                </c:pt>
                <c:pt idx="334">
                  <c:v>4.296758437832</c:v>
                </c:pt>
                <c:pt idx="335">
                  <c:v>4.51879802206283</c:v>
                </c:pt>
                <c:pt idx="336">
                  <c:v>4.71573035860335</c:v>
                </c:pt>
                <c:pt idx="337">
                  <c:v>4.87055807622222</c:v>
                </c:pt>
                <c:pt idx="338">
                  <c:v>4.98809811626632</c:v>
                </c:pt>
                <c:pt idx="339">
                  <c:v>5.09210775884231</c:v>
                </c:pt>
                <c:pt idx="340">
                  <c:v>5.19972345800715</c:v>
                </c:pt>
                <c:pt idx="341">
                  <c:v>5.27026102296208</c:v>
                </c:pt>
                <c:pt idx="342">
                  <c:v>5.3061638277332</c:v>
                </c:pt>
                <c:pt idx="343">
                  <c:v>5.33114746385488</c:v>
                </c:pt>
                <c:pt idx="344">
                  <c:v>5.33426587962485</c:v>
                </c:pt>
                <c:pt idx="345">
                  <c:v>5.32884893187441</c:v>
                </c:pt>
                <c:pt idx="346">
                  <c:v>5.36319599535659</c:v>
                </c:pt>
                <c:pt idx="347">
                  <c:v>5.39767886957912</c:v>
                </c:pt>
                <c:pt idx="348">
                  <c:v>5.42459729039776</c:v>
                </c:pt>
                <c:pt idx="349">
                  <c:v>5.48013027857457</c:v>
                </c:pt>
                <c:pt idx="350">
                  <c:v>5.54527936778916</c:v>
                </c:pt>
                <c:pt idx="351">
                  <c:v>5.61960612232418</c:v>
                </c:pt>
                <c:pt idx="352">
                  <c:v>5.67893387107386</c:v>
                </c:pt>
                <c:pt idx="353">
                  <c:v>5.73966230454935</c:v>
                </c:pt>
                <c:pt idx="354">
                  <c:v>5.79609614230622</c:v>
                </c:pt>
                <c:pt idx="355">
                  <c:v>5.82968227087943</c:v>
                </c:pt>
                <c:pt idx="356">
                  <c:v>5.85546819098796</c:v>
                </c:pt>
                <c:pt idx="357">
                  <c:v>5.90221725941253</c:v>
                </c:pt>
                <c:pt idx="358">
                  <c:v>5.92230960032866</c:v>
                </c:pt>
                <c:pt idx="359">
                  <c:v>5.91923079725657</c:v>
                </c:pt>
                <c:pt idx="360">
                  <c:v>5.89530289578959</c:v>
                </c:pt>
                <c:pt idx="361">
                  <c:v>5.84854362038617</c:v>
                </c:pt>
                <c:pt idx="362">
                  <c:v>5.78995194779516</c:v>
                </c:pt>
                <c:pt idx="363">
                  <c:v>5.78876614037454</c:v>
                </c:pt>
                <c:pt idx="364">
                  <c:v>5.77162042885204</c:v>
                </c:pt>
                <c:pt idx="365">
                  <c:v>5.73949352917796</c:v>
                </c:pt>
                <c:pt idx="366">
                  <c:v>5.70848851738248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 obs"</c:f>
              <c:strCache>
                <c:ptCount val="1"/>
                <c:pt idx="0">
                  <c:v>Q obs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Diário'!$B$18:$B$384</c:f>
              <c:numCache>
                <c:formatCode>General</c:formatCode>
                <c:ptCount val="367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 calc"</c:f>
              <c:strCache>
                <c:ptCount val="1"/>
                <c:pt idx="0">
                  <c:v>Q calc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Diário'!$V$18:$V$384</c:f>
              <c:numCache>
                <c:formatCode>General</c:formatCode>
                <c:ptCount val="367"/>
                <c:pt idx="0">
                  <c:v>35</c:v>
                </c:pt>
                <c:pt idx="1">
                  <c:v>35.9101631468804</c:v>
                </c:pt>
                <c:pt idx="2">
                  <c:v>45.996539249963</c:v>
                </c:pt>
                <c:pt idx="3">
                  <c:v>41.981371455262</c:v>
                </c:pt>
                <c:pt idx="4">
                  <c:v>36.9580050614945</c:v>
                </c:pt>
                <c:pt idx="5">
                  <c:v>34.2508327274893</c:v>
                </c:pt>
                <c:pt idx="6">
                  <c:v>33.8210414456539</c:v>
                </c:pt>
                <c:pt idx="7">
                  <c:v>38.7564663995135</c:v>
                </c:pt>
                <c:pt idx="8">
                  <c:v>39.4533083229953</c:v>
                </c:pt>
                <c:pt idx="9">
                  <c:v>77.4358525970643</c:v>
                </c:pt>
                <c:pt idx="10">
                  <c:v>53.7131855194508</c:v>
                </c:pt>
                <c:pt idx="11">
                  <c:v>43.4964677902554</c:v>
                </c:pt>
                <c:pt idx="12">
                  <c:v>36.4277881565358</c:v>
                </c:pt>
                <c:pt idx="13">
                  <c:v>32.7362795333681</c:v>
                </c:pt>
                <c:pt idx="14">
                  <c:v>30.7100727813151</c:v>
                </c:pt>
                <c:pt idx="15">
                  <c:v>29.4915243021794</c:v>
                </c:pt>
                <c:pt idx="16">
                  <c:v>28.6691948681883</c:v>
                </c:pt>
                <c:pt idx="17">
                  <c:v>28.5256667854708</c:v>
                </c:pt>
                <c:pt idx="18">
                  <c:v>27.7934487904336</c:v>
                </c:pt>
                <c:pt idx="19">
                  <c:v>27.2177147895255</c:v>
                </c:pt>
                <c:pt idx="20">
                  <c:v>28.5527777561419</c:v>
                </c:pt>
                <c:pt idx="21">
                  <c:v>27.2081701261727</c:v>
                </c:pt>
                <c:pt idx="22">
                  <c:v>26.3233341208096</c:v>
                </c:pt>
                <c:pt idx="23">
                  <c:v>25.6612108144836</c:v>
                </c:pt>
                <c:pt idx="24">
                  <c:v>25.0990197761824</c:v>
                </c:pt>
                <c:pt idx="25">
                  <c:v>24.5792972570121</c:v>
                </c:pt>
                <c:pt idx="26">
                  <c:v>24.0742924048956</c:v>
                </c:pt>
                <c:pt idx="27">
                  <c:v>23.8454069817929</c:v>
                </c:pt>
                <c:pt idx="28">
                  <c:v>34.3178786686966</c:v>
                </c:pt>
                <c:pt idx="29">
                  <c:v>45.8346507055775</c:v>
                </c:pt>
                <c:pt idx="30">
                  <c:v>44.763484973748</c:v>
                </c:pt>
                <c:pt idx="31">
                  <c:v>36.8469684794471</c:v>
                </c:pt>
                <c:pt idx="32">
                  <c:v>30.2328801561058</c:v>
                </c:pt>
                <c:pt idx="33">
                  <c:v>26.2818769921812</c:v>
                </c:pt>
                <c:pt idx="34">
                  <c:v>24.1911153447352</c:v>
                </c:pt>
                <c:pt idx="35">
                  <c:v>23.0071219796166</c:v>
                </c:pt>
                <c:pt idx="36">
                  <c:v>22.2598411539989</c:v>
                </c:pt>
                <c:pt idx="37">
                  <c:v>21.7214769998913</c:v>
                </c:pt>
                <c:pt idx="38">
                  <c:v>21.2755969480768</c:v>
                </c:pt>
                <c:pt idx="39">
                  <c:v>20.869661107638</c:v>
                </c:pt>
                <c:pt idx="40">
                  <c:v>20.4798733483375</c:v>
                </c:pt>
                <c:pt idx="41">
                  <c:v>20.0936614706564</c:v>
                </c:pt>
                <c:pt idx="42">
                  <c:v>24.6689508709304</c:v>
                </c:pt>
                <c:pt idx="43">
                  <c:v>24.1114153593213</c:v>
                </c:pt>
                <c:pt idx="44">
                  <c:v>23.0308698641924</c:v>
                </c:pt>
                <c:pt idx="45">
                  <c:v>20.9088109470325</c:v>
                </c:pt>
                <c:pt idx="46">
                  <c:v>19.7265543159735</c:v>
                </c:pt>
                <c:pt idx="47">
                  <c:v>18.9944607010051</c:v>
                </c:pt>
                <c:pt idx="48">
                  <c:v>18.4830476746235</c:v>
                </c:pt>
                <c:pt idx="49">
                  <c:v>18.0832934750223</c:v>
                </c:pt>
                <c:pt idx="50">
                  <c:v>17.7282473771085</c:v>
                </c:pt>
                <c:pt idx="51">
                  <c:v>17.3921732231443</c:v>
                </c:pt>
                <c:pt idx="52">
                  <c:v>17.0604116054672</c:v>
                </c:pt>
                <c:pt idx="53">
                  <c:v>16.7281920139286</c:v>
                </c:pt>
                <c:pt idx="54">
                  <c:v>16.3934817085789</c:v>
                </c:pt>
                <c:pt idx="55">
                  <c:v>16.9521253340328</c:v>
                </c:pt>
                <c:pt idx="56">
                  <c:v>16.2103085489144</c:v>
                </c:pt>
                <c:pt idx="57">
                  <c:v>15.6870798350572</c:v>
                </c:pt>
                <c:pt idx="58">
                  <c:v>15.2685275470034</c:v>
                </c:pt>
                <c:pt idx="59">
                  <c:v>14.9014785118731</c:v>
                </c:pt>
                <c:pt idx="60">
                  <c:v>14.5601651923741</c:v>
                </c:pt>
                <c:pt idx="61">
                  <c:v>14.2306980439019</c:v>
                </c:pt>
                <c:pt idx="62">
                  <c:v>13.9064191119919</c:v>
                </c:pt>
                <c:pt idx="63">
                  <c:v>13.5854590726873</c:v>
                </c:pt>
                <c:pt idx="64">
                  <c:v>13.2734982647219</c:v>
                </c:pt>
                <c:pt idx="65">
                  <c:v>12.9694968984126</c:v>
                </c:pt>
                <c:pt idx="66">
                  <c:v>12.6728560563834</c:v>
                </c:pt>
                <c:pt idx="67">
                  <c:v>12.3831990622886</c:v>
                </c:pt>
                <c:pt idx="68">
                  <c:v>12.1002621239515</c:v>
                </c:pt>
                <c:pt idx="69">
                  <c:v>11.8238396146519</c:v>
                </c:pt>
                <c:pt idx="70">
                  <c:v>11.5537566744075</c:v>
                </c:pt>
                <c:pt idx="71">
                  <c:v>11.2898554721523</c:v>
                </c:pt>
                <c:pt idx="72">
                  <c:v>11.879941393723</c:v>
                </c:pt>
                <c:pt idx="73">
                  <c:v>11.300544158562</c:v>
                </c:pt>
                <c:pt idx="74">
                  <c:v>12.2715853130794</c:v>
                </c:pt>
                <c:pt idx="75">
                  <c:v>13.4064549187258</c:v>
                </c:pt>
                <c:pt idx="76">
                  <c:v>21.9866654109195</c:v>
                </c:pt>
                <c:pt idx="77">
                  <c:v>16.0631346670981</c:v>
                </c:pt>
                <c:pt idx="78">
                  <c:v>13.063469064017</c:v>
                </c:pt>
                <c:pt idx="79">
                  <c:v>11.5157841276584</c:v>
                </c:pt>
                <c:pt idx="80">
                  <c:v>10.6875460119357</c:v>
                </c:pt>
                <c:pt idx="81">
                  <c:v>10.2211013582803</c:v>
                </c:pt>
                <c:pt idx="82">
                  <c:v>9.92306786117863</c:v>
                </c:pt>
                <c:pt idx="83">
                  <c:v>9.78334465920751</c:v>
                </c:pt>
                <c:pt idx="84">
                  <c:v>10.0036440819501</c:v>
                </c:pt>
                <c:pt idx="85">
                  <c:v>9.65687998924546</c:v>
                </c:pt>
                <c:pt idx="86">
                  <c:v>9.4270390577787</c:v>
                </c:pt>
                <c:pt idx="87">
                  <c:v>9.25313183704636</c:v>
                </c:pt>
                <c:pt idx="88">
                  <c:v>9.09783479111279</c:v>
                </c:pt>
                <c:pt idx="89">
                  <c:v>20.1240619878853</c:v>
                </c:pt>
                <c:pt idx="90">
                  <c:v>14.5245409687111</c:v>
                </c:pt>
                <c:pt idx="91">
                  <c:v>11.6996365300276</c:v>
                </c:pt>
                <c:pt idx="92">
                  <c:v>10.2544585299592</c:v>
                </c:pt>
                <c:pt idx="93">
                  <c:v>9.50134602532324</c:v>
                </c:pt>
                <c:pt idx="94">
                  <c:v>9.08410795353781</c:v>
                </c:pt>
                <c:pt idx="95">
                  <c:v>8.82683008210218</c:v>
                </c:pt>
                <c:pt idx="96">
                  <c:v>8.64230161558407</c:v>
                </c:pt>
                <c:pt idx="97">
                  <c:v>8.48863358360166</c:v>
                </c:pt>
                <c:pt idx="98">
                  <c:v>8.57708559099645</c:v>
                </c:pt>
                <c:pt idx="99">
                  <c:v>8.35295089302964</c:v>
                </c:pt>
                <c:pt idx="100">
                  <c:v>8.18336570767483</c:v>
                </c:pt>
                <c:pt idx="101">
                  <c:v>9.30504405584676</c:v>
                </c:pt>
                <c:pt idx="102">
                  <c:v>8.59723311221993</c:v>
                </c:pt>
                <c:pt idx="103">
                  <c:v>8.19955741818229</c:v>
                </c:pt>
                <c:pt idx="104">
                  <c:v>7.95046198732319</c:v>
                </c:pt>
                <c:pt idx="105">
                  <c:v>7.77181526502502</c:v>
                </c:pt>
                <c:pt idx="106">
                  <c:v>7.62449566531616</c:v>
                </c:pt>
                <c:pt idx="107">
                  <c:v>7.74075928083252</c:v>
                </c:pt>
                <c:pt idx="108">
                  <c:v>7.50898447422896</c:v>
                </c:pt>
                <c:pt idx="109">
                  <c:v>7.3471729061536</c:v>
                </c:pt>
                <c:pt idx="110">
                  <c:v>7.21204531698116</c:v>
                </c:pt>
                <c:pt idx="111">
                  <c:v>7.08783368136184</c:v>
                </c:pt>
                <c:pt idx="112">
                  <c:v>7.01924880202221</c:v>
                </c:pt>
                <c:pt idx="113">
                  <c:v>7.15669616330535</c:v>
                </c:pt>
                <c:pt idx="114">
                  <c:v>6.93280499513337</c:v>
                </c:pt>
                <c:pt idx="115">
                  <c:v>6.78421894113306</c:v>
                </c:pt>
                <c:pt idx="116">
                  <c:v>6.67320792992146</c:v>
                </c:pt>
                <c:pt idx="117">
                  <c:v>6.57251354856582</c:v>
                </c:pt>
                <c:pt idx="118">
                  <c:v>6.47266090880958</c:v>
                </c:pt>
                <c:pt idx="119">
                  <c:v>6.37351826873296</c:v>
                </c:pt>
                <c:pt idx="120">
                  <c:v>6.27450560276102</c:v>
                </c:pt>
                <c:pt idx="121">
                  <c:v>7.54635060304517</c:v>
                </c:pt>
                <c:pt idx="122">
                  <c:v>10.9380112777131</c:v>
                </c:pt>
                <c:pt idx="123">
                  <c:v>8.56523114411191</c:v>
                </c:pt>
                <c:pt idx="124">
                  <c:v>7.38252851548959</c:v>
                </c:pt>
                <c:pt idx="125">
                  <c:v>6.78360708447509</c:v>
                </c:pt>
                <c:pt idx="126">
                  <c:v>6.47014478913454</c:v>
                </c:pt>
                <c:pt idx="127">
                  <c:v>6.29338009418417</c:v>
                </c:pt>
                <c:pt idx="128">
                  <c:v>6.18053397865361</c:v>
                </c:pt>
                <c:pt idx="129">
                  <c:v>6.0951519960754</c:v>
                </c:pt>
                <c:pt idx="130">
                  <c:v>6.02190781105697</c:v>
                </c:pt>
                <c:pt idx="131">
                  <c:v>5.95693117408108</c:v>
                </c:pt>
                <c:pt idx="132">
                  <c:v>6.0525866931457</c:v>
                </c:pt>
                <c:pt idx="133">
                  <c:v>5.91929142836773</c:v>
                </c:pt>
                <c:pt idx="134">
                  <c:v>5.89091998191218</c:v>
                </c:pt>
                <c:pt idx="135">
                  <c:v>6.15178955660525</c:v>
                </c:pt>
                <c:pt idx="136">
                  <c:v>13.5755994470792</c:v>
                </c:pt>
                <c:pt idx="137">
                  <c:v>10.2707318379601</c:v>
                </c:pt>
                <c:pt idx="138">
                  <c:v>8.14133244107398</c:v>
                </c:pt>
                <c:pt idx="139">
                  <c:v>7.10162465088807</c:v>
                </c:pt>
                <c:pt idx="140">
                  <c:v>6.59447836208646</c:v>
                </c:pt>
                <c:pt idx="141">
                  <c:v>6.34594147943815</c:v>
                </c:pt>
                <c:pt idx="142">
                  <c:v>6.22461859978894</c:v>
                </c:pt>
                <c:pt idx="143">
                  <c:v>6.15510315348915</c:v>
                </c:pt>
                <c:pt idx="144">
                  <c:v>6.10414964989289</c:v>
                </c:pt>
                <c:pt idx="145">
                  <c:v>6.05654574232715</c:v>
                </c:pt>
                <c:pt idx="146">
                  <c:v>6.0058966082883</c:v>
                </c:pt>
                <c:pt idx="147">
                  <c:v>5.94924155692698</c:v>
                </c:pt>
                <c:pt idx="148">
                  <c:v>5.8871569182147</c:v>
                </c:pt>
                <c:pt idx="149">
                  <c:v>5.82035916824522</c:v>
                </c:pt>
                <c:pt idx="150">
                  <c:v>5.74775305962801</c:v>
                </c:pt>
                <c:pt idx="151">
                  <c:v>5.67006954604843</c:v>
                </c:pt>
                <c:pt idx="152">
                  <c:v>5.58741717710758</c:v>
                </c:pt>
                <c:pt idx="153">
                  <c:v>5.50158598895929</c:v>
                </c:pt>
                <c:pt idx="154">
                  <c:v>5.41244795087027</c:v>
                </c:pt>
                <c:pt idx="155">
                  <c:v>5.3201792604629</c:v>
                </c:pt>
                <c:pt idx="156">
                  <c:v>5.22226597262383</c:v>
                </c:pt>
                <c:pt idx="157">
                  <c:v>5.12016189888315</c:v>
                </c:pt>
                <c:pt idx="158">
                  <c:v>5.01401008832186</c:v>
                </c:pt>
                <c:pt idx="159">
                  <c:v>4.91659679418471</c:v>
                </c:pt>
                <c:pt idx="160">
                  <c:v>4.83399149903756</c:v>
                </c:pt>
                <c:pt idx="161">
                  <c:v>4.74684799467787</c:v>
                </c:pt>
                <c:pt idx="162">
                  <c:v>5.57067713191917</c:v>
                </c:pt>
                <c:pt idx="163">
                  <c:v>5.06970241119071</c:v>
                </c:pt>
                <c:pt idx="164">
                  <c:v>4.82883933423459</c:v>
                </c:pt>
                <c:pt idx="165">
                  <c:v>4.65566931935889</c:v>
                </c:pt>
                <c:pt idx="166">
                  <c:v>4.54313067348908</c:v>
                </c:pt>
                <c:pt idx="167">
                  <c:v>4.45865153541416</c:v>
                </c:pt>
                <c:pt idx="168">
                  <c:v>4.38658003472867</c:v>
                </c:pt>
                <c:pt idx="169">
                  <c:v>4.3176352283839</c:v>
                </c:pt>
                <c:pt idx="170">
                  <c:v>4.24968373877409</c:v>
                </c:pt>
                <c:pt idx="171">
                  <c:v>4.17897255531653</c:v>
                </c:pt>
                <c:pt idx="172">
                  <c:v>4.10554161506524</c:v>
                </c:pt>
                <c:pt idx="173">
                  <c:v>4.03982678683553</c:v>
                </c:pt>
                <c:pt idx="174">
                  <c:v>6.16175312138092</c:v>
                </c:pt>
                <c:pt idx="175">
                  <c:v>5.06652905673906</c:v>
                </c:pt>
                <c:pt idx="176">
                  <c:v>4.50800499270646</c:v>
                </c:pt>
                <c:pt idx="177">
                  <c:v>4.22427482624183</c:v>
                </c:pt>
                <c:pt idx="178">
                  <c:v>4.06838732007142</c:v>
                </c:pt>
                <c:pt idx="179">
                  <c:v>3.97486162139953</c:v>
                </c:pt>
                <c:pt idx="180">
                  <c:v>3.90823154673986</c:v>
                </c:pt>
                <c:pt idx="181">
                  <c:v>3.85098778241074</c:v>
                </c:pt>
                <c:pt idx="182">
                  <c:v>3.79708280665529</c:v>
                </c:pt>
                <c:pt idx="183">
                  <c:v>3.74293664229456</c:v>
                </c:pt>
                <c:pt idx="184">
                  <c:v>3.68743144669327</c:v>
                </c:pt>
                <c:pt idx="185">
                  <c:v>3.62868138196612</c:v>
                </c:pt>
                <c:pt idx="186">
                  <c:v>3.56695307022776</c:v>
                </c:pt>
                <c:pt idx="187">
                  <c:v>3.50104846666736</c:v>
                </c:pt>
                <c:pt idx="188">
                  <c:v>3.43077662705233</c:v>
                </c:pt>
                <c:pt idx="189">
                  <c:v>3.3568454046587</c:v>
                </c:pt>
                <c:pt idx="190">
                  <c:v>3.28109316425278</c:v>
                </c:pt>
                <c:pt idx="191">
                  <c:v>3.20613696239691</c:v>
                </c:pt>
                <c:pt idx="192">
                  <c:v>3.13290072776455</c:v>
                </c:pt>
                <c:pt idx="193">
                  <c:v>3.0613411936465</c:v>
                </c:pt>
                <c:pt idx="194">
                  <c:v>2.9914180728483</c:v>
                </c:pt>
                <c:pt idx="195">
                  <c:v>3.01059513045196</c:v>
                </c:pt>
                <c:pt idx="196">
                  <c:v>2.90363311864088</c:v>
                </c:pt>
                <c:pt idx="197">
                  <c:v>2.81785604246596</c:v>
                </c:pt>
                <c:pt idx="198">
                  <c:v>2.74305786788356</c:v>
                </c:pt>
                <c:pt idx="199">
                  <c:v>2.67518721278205</c:v>
                </c:pt>
                <c:pt idx="200">
                  <c:v>2.62410826551977</c:v>
                </c:pt>
                <c:pt idx="201">
                  <c:v>2.56258721609347</c:v>
                </c:pt>
                <c:pt idx="202">
                  <c:v>2.50671575809924</c:v>
                </c:pt>
                <c:pt idx="203">
                  <c:v>2.4512273485714</c:v>
                </c:pt>
                <c:pt idx="204">
                  <c:v>2.39548789322005</c:v>
                </c:pt>
                <c:pt idx="205">
                  <c:v>2.34031660817199</c:v>
                </c:pt>
                <c:pt idx="206">
                  <c:v>2.28663456999172</c:v>
                </c:pt>
                <c:pt idx="207">
                  <c:v>2.23429319774588</c:v>
                </c:pt>
                <c:pt idx="208">
                  <c:v>2.18320458733827</c:v>
                </c:pt>
                <c:pt idx="209">
                  <c:v>2.133311484027</c:v>
                </c:pt>
                <c:pt idx="210">
                  <c:v>2.08457226158125</c:v>
                </c:pt>
                <c:pt idx="211">
                  <c:v>2.03695340492015</c:v>
                </c:pt>
                <c:pt idx="212">
                  <c:v>1.99042574465105</c:v>
                </c:pt>
                <c:pt idx="213">
                  <c:v>1.94496256771256</c:v>
                </c:pt>
                <c:pt idx="214">
                  <c:v>1.90053866622111</c:v>
                </c:pt>
                <c:pt idx="215">
                  <c:v>1.85712985556734</c:v>
                </c:pt>
                <c:pt idx="216">
                  <c:v>1.81471272728181</c:v>
                </c:pt>
                <c:pt idx="217">
                  <c:v>1.77326451942658</c:v>
                </c:pt>
                <c:pt idx="218">
                  <c:v>1.73276304588778</c:v>
                </c:pt>
                <c:pt idx="219">
                  <c:v>1.69318665525339</c:v>
                </c:pt>
                <c:pt idx="220">
                  <c:v>1.65451420461552</c:v>
                </c:pt>
                <c:pt idx="221">
                  <c:v>1.61672504096353</c:v>
                </c:pt>
                <c:pt idx="222">
                  <c:v>1.57979898649849</c:v>
                </c:pt>
                <c:pt idx="223">
                  <c:v>1.54371632603117</c:v>
                </c:pt>
                <c:pt idx="224">
                  <c:v>1.50845779554198</c:v>
                </c:pt>
                <c:pt idx="225">
                  <c:v>1.47400457143915</c:v>
                </c:pt>
                <c:pt idx="226">
                  <c:v>1.4403382602809</c:v>
                </c:pt>
                <c:pt idx="227">
                  <c:v>1.40744088884146</c:v>
                </c:pt>
                <c:pt idx="228">
                  <c:v>1.38312456142915</c:v>
                </c:pt>
                <c:pt idx="229">
                  <c:v>1.34779794911498</c:v>
                </c:pt>
                <c:pt idx="230">
                  <c:v>1.31514619957706</c:v>
                </c:pt>
                <c:pt idx="231">
                  <c:v>1.2841742179472</c:v>
                </c:pt>
                <c:pt idx="232">
                  <c:v>1.25437663781439</c:v>
                </c:pt>
                <c:pt idx="233">
                  <c:v>1.22549313558188</c:v>
                </c:pt>
                <c:pt idx="234">
                  <c:v>1.19738608356683</c:v>
                </c:pt>
                <c:pt idx="235">
                  <c:v>1.1699793725644</c:v>
                </c:pt>
                <c:pt idx="236">
                  <c:v>1.14322781923506</c:v>
                </c:pt>
                <c:pt idx="237">
                  <c:v>1.11710186599254</c:v>
                </c:pt>
                <c:pt idx="238">
                  <c:v>1.09157992722894</c:v>
                </c:pt>
                <c:pt idx="239">
                  <c:v>1.0666445587934</c:v>
                </c:pt>
                <c:pt idx="240">
                  <c:v>1.04228053918057</c:v>
                </c:pt>
                <c:pt idx="241">
                  <c:v>1.01847390665505</c:v>
                </c:pt>
                <c:pt idx="242">
                  <c:v>0.995211474423013</c:v>
                </c:pt>
                <c:pt idx="243">
                  <c:v>0.972480584905023</c:v>
                </c:pt>
                <c:pt idx="244">
                  <c:v>0.950268983634925</c:v>
                </c:pt>
                <c:pt idx="245">
                  <c:v>0.928564753045854</c:v>
                </c:pt>
                <c:pt idx="246">
                  <c:v>0.907356276271994</c:v>
                </c:pt>
                <c:pt idx="247">
                  <c:v>0.886632216028834</c:v>
                </c:pt>
                <c:pt idx="248">
                  <c:v>0.866381501101659</c:v>
                </c:pt>
                <c:pt idx="249">
                  <c:v>0.846593316705581</c:v>
                </c:pt>
                <c:pt idx="250">
                  <c:v>0.827257096847204</c:v>
                </c:pt>
                <c:pt idx="251">
                  <c:v>0.808362517751487</c:v>
                </c:pt>
                <c:pt idx="252">
                  <c:v>0.789899491884104</c:v>
                </c:pt>
                <c:pt idx="253">
                  <c:v>0.771858162333015</c:v>
                </c:pt>
                <c:pt idx="254">
                  <c:v>0.754228897429702</c:v>
                </c:pt>
                <c:pt idx="255">
                  <c:v>0.737002285548933</c:v>
                </c:pt>
                <c:pt idx="256">
                  <c:v>0.720169130055127</c:v>
                </c:pt>
                <c:pt idx="257">
                  <c:v>0.703720444378069</c:v>
                </c:pt>
                <c:pt idx="258">
                  <c:v>0.687647447208049</c:v>
                </c:pt>
                <c:pt idx="259">
                  <c:v>0.671941557804227</c:v>
                </c:pt>
                <c:pt idx="260">
                  <c:v>0.656594391411897</c:v>
                </c:pt>
                <c:pt idx="261">
                  <c:v>0.641597754785282</c:v>
                </c:pt>
                <c:pt idx="262">
                  <c:v>0.626943641813035</c:v>
                </c:pt>
                <c:pt idx="263">
                  <c:v>0.612624229243858</c:v>
                </c:pt>
                <c:pt idx="264">
                  <c:v>0.598631872509874</c:v>
                </c:pt>
                <c:pt idx="265">
                  <c:v>0.584959101645428</c:v>
                </c:pt>
                <c:pt idx="266">
                  <c:v>1.4596016195593</c:v>
                </c:pt>
                <c:pt idx="267">
                  <c:v>1.00254478796715</c:v>
                </c:pt>
                <c:pt idx="268">
                  <c:v>1.15033376350157</c:v>
                </c:pt>
                <c:pt idx="269">
                  <c:v>0.835594179340251</c:v>
                </c:pt>
                <c:pt idx="270">
                  <c:v>1.56686726913106</c:v>
                </c:pt>
                <c:pt idx="271">
                  <c:v>1.04086910921634</c:v>
                </c:pt>
                <c:pt idx="272">
                  <c:v>0.763421815155914</c:v>
                </c:pt>
                <c:pt idx="273">
                  <c:v>0.619148331424715</c:v>
                </c:pt>
                <c:pt idx="274">
                  <c:v>0.541588511303564</c:v>
                </c:pt>
                <c:pt idx="275">
                  <c:v>0.497509386265978</c:v>
                </c:pt>
                <c:pt idx="276">
                  <c:v>0.470291643007522</c:v>
                </c:pt>
                <c:pt idx="277">
                  <c:v>0.451622860450179</c:v>
                </c:pt>
                <c:pt idx="278">
                  <c:v>0.437344126768711</c:v>
                </c:pt>
                <c:pt idx="279">
                  <c:v>0.425373346461731</c:v>
                </c:pt>
                <c:pt idx="280">
                  <c:v>0.414666892478072</c:v>
                </c:pt>
                <c:pt idx="281">
                  <c:v>0.404700430902978</c:v>
                </c:pt>
                <c:pt idx="282">
                  <c:v>0.395209331955669</c:v>
                </c:pt>
                <c:pt idx="283">
                  <c:v>0.386058874173316</c:v>
                </c:pt>
                <c:pt idx="284">
                  <c:v>0.377179345218255</c:v>
                </c:pt>
                <c:pt idx="285">
                  <c:v>0.368533591026169</c:v>
                </c:pt>
                <c:pt idx="286">
                  <c:v>0.639041488653578</c:v>
                </c:pt>
                <c:pt idx="287">
                  <c:v>1.84068605649812</c:v>
                </c:pt>
                <c:pt idx="288">
                  <c:v>1.08823664075857</c:v>
                </c:pt>
                <c:pt idx="289">
                  <c:v>0.708177237479384</c:v>
                </c:pt>
                <c:pt idx="290">
                  <c:v>0.514400424994584</c:v>
                </c:pt>
                <c:pt idx="291">
                  <c:v>0.413850492036959</c:v>
                </c:pt>
                <c:pt idx="292">
                  <c:v>0.359997628228676</c:v>
                </c:pt>
                <c:pt idx="293">
                  <c:v>0.329575018283008</c:v>
                </c:pt>
                <c:pt idx="294">
                  <c:v>1.83756702301224</c:v>
                </c:pt>
                <c:pt idx="295">
                  <c:v>1.06549869941193</c:v>
                </c:pt>
                <c:pt idx="296">
                  <c:v>0.672308882944179</c:v>
                </c:pt>
                <c:pt idx="297">
                  <c:v>0.472526430565841</c:v>
                </c:pt>
                <c:pt idx="298">
                  <c:v>0.425196273081246</c:v>
                </c:pt>
                <c:pt idx="299">
                  <c:v>0.342811785335355</c:v>
                </c:pt>
                <c:pt idx="300">
                  <c:v>0.298645457613646</c:v>
                </c:pt>
                <c:pt idx="301">
                  <c:v>1.49878552774715</c:v>
                </c:pt>
                <c:pt idx="302">
                  <c:v>0.870886394147446</c:v>
                </c:pt>
                <c:pt idx="303">
                  <c:v>0.558427148786771</c:v>
                </c:pt>
                <c:pt idx="304">
                  <c:v>0.395220747188988</c:v>
                </c:pt>
                <c:pt idx="305">
                  <c:v>0.310967938901592</c:v>
                </c:pt>
                <c:pt idx="306">
                  <c:v>7.71134692672117</c:v>
                </c:pt>
                <c:pt idx="307">
                  <c:v>3.99408231810992</c:v>
                </c:pt>
                <c:pt idx="308">
                  <c:v>2.10809841316485</c:v>
                </c:pt>
                <c:pt idx="309">
                  <c:v>1.16492968464004</c:v>
                </c:pt>
                <c:pt idx="310">
                  <c:v>8.46443335983788</c:v>
                </c:pt>
                <c:pt idx="311">
                  <c:v>8.80358420785153</c:v>
                </c:pt>
                <c:pt idx="312">
                  <c:v>4.7053476142308</c:v>
                </c:pt>
                <c:pt idx="313">
                  <c:v>2.70779230431455</c:v>
                </c:pt>
                <c:pt idx="314">
                  <c:v>1.7479184092631</c:v>
                </c:pt>
                <c:pt idx="315">
                  <c:v>2.24942508890964</c:v>
                </c:pt>
                <c:pt idx="316">
                  <c:v>2.1472936768951</c:v>
                </c:pt>
                <c:pt idx="317">
                  <c:v>1.85389340153344</c:v>
                </c:pt>
                <c:pt idx="318">
                  <c:v>5.16895899894233</c:v>
                </c:pt>
                <c:pt idx="319">
                  <c:v>4.57044517688729</c:v>
                </c:pt>
                <c:pt idx="320">
                  <c:v>3.30031861702137</c:v>
                </c:pt>
                <c:pt idx="321">
                  <c:v>3.3603399164419</c:v>
                </c:pt>
                <c:pt idx="322">
                  <c:v>2.80128744275891</c:v>
                </c:pt>
                <c:pt idx="323">
                  <c:v>2.60270845822419</c:v>
                </c:pt>
                <c:pt idx="324">
                  <c:v>2.56252771363481</c:v>
                </c:pt>
                <c:pt idx="325">
                  <c:v>4.98448626131938</c:v>
                </c:pt>
                <c:pt idx="326">
                  <c:v>12.3734291582097</c:v>
                </c:pt>
                <c:pt idx="327">
                  <c:v>7.76424298271657</c:v>
                </c:pt>
                <c:pt idx="328">
                  <c:v>5.61711073980211</c:v>
                </c:pt>
                <c:pt idx="329">
                  <c:v>4.58582853103489</c:v>
                </c:pt>
                <c:pt idx="330">
                  <c:v>5.55462211918968</c:v>
                </c:pt>
                <c:pt idx="331">
                  <c:v>5.91072612977681</c:v>
                </c:pt>
                <c:pt idx="332">
                  <c:v>5.27469077847402</c:v>
                </c:pt>
                <c:pt idx="333">
                  <c:v>8.79148488942746</c:v>
                </c:pt>
                <c:pt idx="334">
                  <c:v>6.92549040433894</c:v>
                </c:pt>
                <c:pt idx="335">
                  <c:v>5.99465820509247</c:v>
                </c:pt>
                <c:pt idx="336">
                  <c:v>5.45366045011817</c:v>
                </c:pt>
                <c:pt idx="337">
                  <c:v>5.23952312197963</c:v>
                </c:pt>
                <c:pt idx="338">
                  <c:v>5.24730065218014</c:v>
                </c:pt>
                <c:pt idx="339">
                  <c:v>5.88494357357805</c:v>
                </c:pt>
                <c:pt idx="340">
                  <c:v>5.59614136537502</c:v>
                </c:pt>
                <c:pt idx="341">
                  <c:v>5.46846997664602</c:v>
                </c:pt>
                <c:pt idx="342">
                  <c:v>5.5973191472979</c:v>
                </c:pt>
                <c:pt idx="343">
                  <c:v>5.47672512363723</c:v>
                </c:pt>
                <c:pt idx="344">
                  <c:v>5.40705470951602</c:v>
                </c:pt>
                <c:pt idx="345">
                  <c:v>7.49507337339204</c:v>
                </c:pt>
                <c:pt idx="346">
                  <c:v>6.97681723929108</c:v>
                </c:pt>
                <c:pt idx="347">
                  <c:v>6.26369180937486</c:v>
                </c:pt>
                <c:pt idx="348">
                  <c:v>6.87600903682364</c:v>
                </c:pt>
                <c:pt idx="349">
                  <c:v>6.48823953532399</c:v>
                </c:pt>
                <c:pt idx="350">
                  <c:v>6.53816691743762</c:v>
                </c:pt>
                <c:pt idx="351">
                  <c:v>6.14072533370893</c:v>
                </c:pt>
                <c:pt idx="352">
                  <c:v>6.21636352167501</c:v>
                </c:pt>
                <c:pt idx="353">
                  <c:v>6.21932977555719</c:v>
                </c:pt>
                <c:pt idx="354">
                  <c:v>6.03592987781014</c:v>
                </c:pt>
                <c:pt idx="355">
                  <c:v>6.10604583792658</c:v>
                </c:pt>
                <c:pt idx="356">
                  <c:v>7.11589280445818</c:v>
                </c:pt>
                <c:pt idx="357">
                  <c:v>6.53242956614765</c:v>
                </c:pt>
                <c:pt idx="358">
                  <c:v>6.23741575369622</c:v>
                </c:pt>
                <c:pt idx="359">
                  <c:v>6.07678387394035</c:v>
                </c:pt>
                <c:pt idx="360">
                  <c:v>5.97407943413148</c:v>
                </c:pt>
                <c:pt idx="361">
                  <c:v>5.89855710554122</c:v>
                </c:pt>
                <c:pt idx="362">
                  <c:v>9.35918009756353</c:v>
                </c:pt>
                <c:pt idx="363">
                  <c:v>7.57338021525873</c:v>
                </c:pt>
                <c:pt idx="364">
                  <c:v>6.66392746629413</c:v>
                </c:pt>
                <c:pt idx="365">
                  <c:v>6.22704328614757</c:v>
                </c:pt>
                <c:pt idx="366">
                  <c:v>5.95226339586729</c:v>
                </c:pt>
              </c:numCache>
            </c:numRef>
          </c:yVal>
          <c:smooth val="0"/>
        </c:ser>
        <c:axId val="92036345"/>
        <c:axId val="19014793"/>
      </c:scatterChart>
      <c:valAx>
        <c:axId val="92036345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014793"/>
        <c:crosses val="autoZero"/>
        <c:crossBetween val="midCat"/>
        <c:majorUnit val="30.5"/>
      </c:valAx>
      <c:valAx>
        <c:axId val="19014793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" sourceLinked="0"/>
        <c:majorTickMark val="out"/>
        <c:minorTickMark val="in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036345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658904217097914"/>
          <c:y val="0.00189869094341497"/>
          <c:w val="0.318443449638213"/>
          <c:h val="0.0561875900442148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08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lang="pt-BR" sz="1080" spc="-1" strike="noStrike">
                <a:solidFill>
                  <a:srgbClr val="000000"/>
                </a:solidFill>
                <a:latin typeface="Arial"/>
                <a:ea typeface="Arial"/>
              </a:rPr>
              <a:t>Vazões (m3/s)</a:t>
            </a:r>
          </a:p>
        </c:rich>
      </c:tx>
      <c:layout>
        <c:manualLayout>
          <c:xMode val="edge"/>
          <c:yMode val="edge"/>
          <c:x val="0.0798063543599258"/>
          <c:y val="0.00529174209720095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04394712430427"/>
          <c:y val="0.0717170310541707"/>
          <c:w val="0.938166743970315"/>
          <c:h val="0.871466369586409"/>
        </c:manualLayout>
      </c:layout>
      <c:scatterChart>
        <c:scatterStyle val="line"/>
        <c:varyColors val="0"/>
        <c:ser>
          <c:idx val="0"/>
          <c:order val="0"/>
          <c:tx>
            <c:strRef>
              <c:f>"Q basica calc"</c:f>
              <c:strCache>
                <c:ptCount val="1"/>
                <c:pt idx="0">
                  <c:v>Q basica calc</c:v>
                </c:pt>
              </c:strCache>
            </c:strRef>
          </c:tx>
          <c:spPr>
            <a:solidFill>
              <a:srgbClr val="ffcc00"/>
            </a:solidFill>
            <a:ln w="12600">
              <a:solidFill>
                <a:srgbClr val="ffcc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Diário'!$U$18:$U$384</c:f>
              <c:numCache>
                <c:formatCode>General</c:formatCode>
                <c:ptCount val="367"/>
                <c:pt idx="0">
                  <c:v>35</c:v>
                </c:pt>
                <c:pt idx="1">
                  <c:v>34.2005988951986</c:v>
                </c:pt>
                <c:pt idx="2">
                  <c:v>33.4662587381593</c:v>
                </c:pt>
                <c:pt idx="3">
                  <c:v>32.8756787278023</c:v>
                </c:pt>
                <c:pt idx="4">
                  <c:v>32.348660947691</c:v>
                </c:pt>
                <c:pt idx="5">
                  <c:v>31.8242976816395</c:v>
                </c:pt>
                <c:pt idx="6">
                  <c:v>31.3064207773107</c:v>
                </c:pt>
                <c:pt idx="7">
                  <c:v>30.8279367641899</c:v>
                </c:pt>
                <c:pt idx="8">
                  <c:v>30.4403489909171</c:v>
                </c:pt>
                <c:pt idx="9">
                  <c:v>30.1219513766084</c:v>
                </c:pt>
                <c:pt idx="10">
                  <c:v>29.9676711719253</c:v>
                </c:pt>
                <c:pt idx="11">
                  <c:v>29.7624377438826</c:v>
                </c:pt>
                <c:pt idx="12">
                  <c:v>29.5593649802556</c:v>
                </c:pt>
                <c:pt idx="13">
                  <c:v>29.302067945228</c:v>
                </c:pt>
                <c:pt idx="14">
                  <c:v>28.9929669872451</c:v>
                </c:pt>
                <c:pt idx="15">
                  <c:v>28.6329714051443</c:v>
                </c:pt>
                <c:pt idx="16">
                  <c:v>28.2352146219794</c:v>
                </c:pt>
                <c:pt idx="17">
                  <c:v>27.8336293020611</c:v>
                </c:pt>
                <c:pt idx="18">
                  <c:v>27.4474300487288</c:v>
                </c:pt>
                <c:pt idx="19">
                  <c:v>27.0360357754917</c:v>
                </c:pt>
                <c:pt idx="20">
                  <c:v>26.6161539043601</c:v>
                </c:pt>
                <c:pt idx="21">
                  <c:v>26.2398582002817</c:v>
                </c:pt>
                <c:pt idx="22">
                  <c:v>25.8391781578641</c:v>
                </c:pt>
                <c:pt idx="23">
                  <c:v>25.4191328330108</c:v>
                </c:pt>
                <c:pt idx="24">
                  <c:v>24.9779807854461</c:v>
                </c:pt>
                <c:pt idx="25">
                  <c:v>24.5187777616439</c:v>
                </c:pt>
                <c:pt idx="26">
                  <c:v>24.0440326572115</c:v>
                </c:pt>
                <c:pt idx="27">
                  <c:v>23.5652096694552</c:v>
                </c:pt>
                <c:pt idx="28">
                  <c:v>23.1188040458893</c:v>
                </c:pt>
                <c:pt idx="29">
                  <c:v>22.8067537946003</c:v>
                </c:pt>
                <c:pt idx="30">
                  <c:v>22.6448905290805</c:v>
                </c:pt>
                <c:pt idx="31">
                  <c:v>22.5674510857955</c:v>
                </c:pt>
                <c:pt idx="32">
                  <c:v>22.5108920709089</c:v>
                </c:pt>
                <c:pt idx="33">
                  <c:v>22.4208829495827</c:v>
                </c:pt>
                <c:pt idx="34">
                  <c:v>22.260618323436</c:v>
                </c:pt>
                <c:pt idx="35">
                  <c:v>22.041873468967</c:v>
                </c:pt>
                <c:pt idx="36">
                  <c:v>21.7772168986741</c:v>
                </c:pt>
                <c:pt idx="37">
                  <c:v>21.4801648722289</c:v>
                </c:pt>
                <c:pt idx="38">
                  <c:v>21.1549408842456</c:v>
                </c:pt>
                <c:pt idx="39">
                  <c:v>20.8093330757224</c:v>
                </c:pt>
                <c:pt idx="40">
                  <c:v>20.4497093323797</c:v>
                </c:pt>
                <c:pt idx="41">
                  <c:v>20.0785794626775</c:v>
                </c:pt>
                <c:pt idx="42">
                  <c:v>19.7025696817492</c:v>
                </c:pt>
                <c:pt idx="43">
                  <c:v>19.4123786934746</c:v>
                </c:pt>
                <c:pt idx="44">
                  <c:v>19.1792595621342</c:v>
                </c:pt>
                <c:pt idx="45">
                  <c:v>18.9812122565318</c:v>
                </c:pt>
                <c:pt idx="46">
                  <c:v>18.7627549707232</c:v>
                </c:pt>
                <c:pt idx="47">
                  <c:v>18.5125610283799</c:v>
                </c:pt>
                <c:pt idx="48">
                  <c:v>18.242097838311</c:v>
                </c:pt>
                <c:pt idx="49">
                  <c:v>17.962818556866</c:v>
                </c:pt>
                <c:pt idx="50">
                  <c:v>17.6680099180304</c:v>
                </c:pt>
                <c:pt idx="51">
                  <c:v>17.3620544936052</c:v>
                </c:pt>
                <c:pt idx="52">
                  <c:v>17.0453522406977</c:v>
                </c:pt>
                <c:pt idx="53">
                  <c:v>16.7206623315438</c:v>
                </c:pt>
                <c:pt idx="54">
                  <c:v>16.3897168673865</c:v>
                </c:pt>
                <c:pt idx="55">
                  <c:v>16.0569654940898</c:v>
                </c:pt>
                <c:pt idx="56">
                  <c:v>15.7627286289429</c:v>
                </c:pt>
                <c:pt idx="57">
                  <c:v>15.4632898750715</c:v>
                </c:pt>
                <c:pt idx="58">
                  <c:v>15.1566325670105</c:v>
                </c:pt>
                <c:pt idx="59">
                  <c:v>14.8455310218766</c:v>
                </c:pt>
                <c:pt idx="60">
                  <c:v>14.5321914473759</c:v>
                </c:pt>
                <c:pt idx="61">
                  <c:v>14.2167111714028</c:v>
                </c:pt>
                <c:pt idx="62">
                  <c:v>13.8994256757424</c:v>
                </c:pt>
                <c:pt idx="63">
                  <c:v>13.5819623545626</c:v>
                </c:pt>
                <c:pt idx="64">
                  <c:v>13.2717499056595</c:v>
                </c:pt>
                <c:pt idx="65">
                  <c:v>12.9686227188814</c:v>
                </c:pt>
                <c:pt idx="66">
                  <c:v>12.6724189666178</c:v>
                </c:pt>
                <c:pt idx="67">
                  <c:v>12.3829805174058</c:v>
                </c:pt>
                <c:pt idx="68">
                  <c:v>12.1001528515101</c:v>
                </c:pt>
                <c:pt idx="69">
                  <c:v>11.8237849784312</c:v>
                </c:pt>
                <c:pt idx="70">
                  <c:v>11.5537293562971</c:v>
                </c:pt>
                <c:pt idx="71">
                  <c:v>11.2898418130971</c:v>
                </c:pt>
                <c:pt idx="72">
                  <c:v>11.0319814697136</c:v>
                </c:pt>
                <c:pt idx="73">
                  <c:v>10.7800106647125</c:v>
                </c:pt>
                <c:pt idx="74">
                  <c:v>10.5404051991055</c:v>
                </c:pt>
                <c:pt idx="75">
                  <c:v>10.3412822318951</c:v>
                </c:pt>
                <c:pt idx="76">
                  <c:v>10.193723840434</c:v>
                </c:pt>
                <c:pt idx="77">
                  <c:v>10.1666638818553</c:v>
                </c:pt>
                <c:pt idx="78">
                  <c:v>10.1152336713956</c:v>
                </c:pt>
                <c:pt idx="79">
                  <c:v>10.0416664313477</c:v>
                </c:pt>
                <c:pt idx="80">
                  <c:v>9.95041881999019</c:v>
                </c:pt>
                <c:pt idx="81">
                  <c:v>9.85253776230759</c:v>
                </c:pt>
                <c:pt idx="82">
                  <c:v>9.73878606319226</c:v>
                </c:pt>
                <c:pt idx="83">
                  <c:v>9.60913809952748</c:v>
                </c:pt>
                <c:pt idx="84">
                  <c:v>9.49047766365228</c:v>
                </c:pt>
                <c:pt idx="85">
                  <c:v>9.39366570743024</c:v>
                </c:pt>
                <c:pt idx="86">
                  <c:v>9.29543191687109</c:v>
                </c:pt>
                <c:pt idx="87">
                  <c:v>9.18732826659255</c:v>
                </c:pt>
                <c:pt idx="88">
                  <c:v>9.06493300588588</c:v>
                </c:pt>
                <c:pt idx="89">
                  <c:v>8.93513484915637</c:v>
                </c:pt>
                <c:pt idx="90">
                  <c:v>8.93007739934661</c:v>
                </c:pt>
                <c:pt idx="91">
                  <c:v>8.90240474534535</c:v>
                </c:pt>
                <c:pt idx="92">
                  <c:v>8.85578651005774</c:v>
                </c:pt>
                <c:pt idx="93">
                  <c:v>8.8020100153725</c:v>
                </c:pt>
                <c:pt idx="94">
                  <c:v>8.73443994856244</c:v>
                </c:pt>
                <c:pt idx="95">
                  <c:v>8.65199607961449</c:v>
                </c:pt>
                <c:pt idx="96">
                  <c:v>8.55488461434022</c:v>
                </c:pt>
                <c:pt idx="97">
                  <c:v>8.44492508297974</c:v>
                </c:pt>
                <c:pt idx="98">
                  <c:v>8.32738775483327</c:v>
                </c:pt>
                <c:pt idx="99">
                  <c:v>8.22810197494805</c:v>
                </c:pt>
                <c:pt idx="100">
                  <c:v>8.12094124863403</c:v>
                </c:pt>
                <c:pt idx="101">
                  <c:v>8.0159954723861</c:v>
                </c:pt>
                <c:pt idx="102">
                  <c:v>7.9527088204896</c:v>
                </c:pt>
                <c:pt idx="103">
                  <c:v>7.87729527231713</c:v>
                </c:pt>
                <c:pt idx="104">
                  <c:v>7.78933091439061</c:v>
                </c:pt>
                <c:pt idx="105">
                  <c:v>7.69124972855872</c:v>
                </c:pt>
                <c:pt idx="106">
                  <c:v>7.58421289708302</c:v>
                </c:pt>
                <c:pt idx="107">
                  <c:v>7.46777264721632</c:v>
                </c:pt>
                <c:pt idx="108">
                  <c:v>7.37249115742086</c:v>
                </c:pt>
                <c:pt idx="109">
                  <c:v>7.27892624774955</c:v>
                </c:pt>
                <c:pt idx="110">
                  <c:v>7.17792198777914</c:v>
                </c:pt>
                <c:pt idx="111">
                  <c:v>7.07077201676083</c:v>
                </c:pt>
                <c:pt idx="112">
                  <c:v>6.95752252502669</c:v>
                </c:pt>
                <c:pt idx="113">
                  <c:v>6.85772169443602</c:v>
                </c:pt>
                <c:pt idx="114">
                  <c:v>6.78331776069871</c:v>
                </c:pt>
                <c:pt idx="115">
                  <c:v>6.70853187774481</c:v>
                </c:pt>
                <c:pt idx="116">
                  <c:v>6.63536439822733</c:v>
                </c:pt>
                <c:pt idx="117">
                  <c:v>6.55359178271876</c:v>
                </c:pt>
                <c:pt idx="118">
                  <c:v>6.46320002588605</c:v>
                </c:pt>
                <c:pt idx="119">
                  <c:v>6.36878782727119</c:v>
                </c:pt>
                <c:pt idx="120">
                  <c:v>6.27214038203014</c:v>
                </c:pt>
                <c:pt idx="121">
                  <c:v>6.17536806351525</c:v>
                </c:pt>
                <c:pt idx="122">
                  <c:v>6.12785260773203</c:v>
                </c:pt>
                <c:pt idx="123">
                  <c:v>6.1601518091214</c:v>
                </c:pt>
                <c:pt idx="124">
                  <c:v>6.17998884799434</c:v>
                </c:pt>
                <c:pt idx="125">
                  <c:v>6.18233725072746</c:v>
                </c:pt>
                <c:pt idx="126">
                  <c:v>6.16950987226073</c:v>
                </c:pt>
                <c:pt idx="127">
                  <c:v>6.14306263574727</c:v>
                </c:pt>
                <c:pt idx="128">
                  <c:v>6.10537524943516</c:v>
                </c:pt>
                <c:pt idx="129">
                  <c:v>6.05757263146618</c:v>
                </c:pt>
                <c:pt idx="130">
                  <c:v>6.00311812875236</c:v>
                </c:pt>
                <c:pt idx="131">
                  <c:v>5.94753633292877</c:v>
                </c:pt>
                <c:pt idx="132">
                  <c:v>5.88314166834559</c:v>
                </c:pt>
                <c:pt idx="133">
                  <c:v>5.83456891596768</c:v>
                </c:pt>
                <c:pt idx="134">
                  <c:v>5.77692983264444</c:v>
                </c:pt>
                <c:pt idx="135">
                  <c:v>5.73261372247938</c:v>
                </c:pt>
                <c:pt idx="136">
                  <c:v>5.71455014184705</c:v>
                </c:pt>
                <c:pt idx="137">
                  <c:v>5.80319801162318</c:v>
                </c:pt>
                <c:pt idx="138">
                  <c:v>5.90756552790554</c:v>
                </c:pt>
                <c:pt idx="139">
                  <c:v>5.98474119430385</c:v>
                </c:pt>
                <c:pt idx="140">
                  <c:v>6.03603663379435</c:v>
                </c:pt>
                <c:pt idx="141">
                  <c:v>6.0667206152921</c:v>
                </c:pt>
                <c:pt idx="142">
                  <c:v>6.08500816771591</c:v>
                </c:pt>
                <c:pt idx="143">
                  <c:v>6.08529793745264</c:v>
                </c:pt>
                <c:pt idx="144">
                  <c:v>6.06924704187463</c:v>
                </c:pt>
                <c:pt idx="145">
                  <c:v>6.03909443831803</c:v>
                </c:pt>
                <c:pt idx="146">
                  <c:v>5.99717095628374</c:v>
                </c:pt>
                <c:pt idx="147">
                  <c:v>5.9448787309247</c:v>
                </c:pt>
                <c:pt idx="148">
                  <c:v>5.88497550521356</c:v>
                </c:pt>
                <c:pt idx="149">
                  <c:v>5.81926846174465</c:v>
                </c:pt>
                <c:pt idx="150">
                  <c:v>5.74720770637772</c:v>
                </c:pt>
                <c:pt idx="151">
                  <c:v>5.66979686942329</c:v>
                </c:pt>
                <c:pt idx="152">
                  <c:v>5.58728083879501</c:v>
                </c:pt>
                <c:pt idx="153">
                  <c:v>5.501517819803</c:v>
                </c:pt>
                <c:pt idx="154">
                  <c:v>5.41241386629213</c:v>
                </c:pt>
                <c:pt idx="155">
                  <c:v>5.32016221817382</c:v>
                </c:pt>
                <c:pt idx="156">
                  <c:v>5.2222574514793</c:v>
                </c:pt>
                <c:pt idx="157">
                  <c:v>5.12015763831088</c:v>
                </c:pt>
                <c:pt idx="158">
                  <c:v>5.01400795803572</c:v>
                </c:pt>
                <c:pt idx="159">
                  <c:v>4.91659572904165</c:v>
                </c:pt>
                <c:pt idx="160">
                  <c:v>4.82378824620346</c:v>
                </c:pt>
                <c:pt idx="161">
                  <c:v>4.74174636826082</c:v>
                </c:pt>
                <c:pt idx="162">
                  <c:v>4.65844610693974</c:v>
                </c:pt>
                <c:pt idx="163">
                  <c:v>4.61358689870099</c:v>
                </c:pt>
                <c:pt idx="164">
                  <c:v>4.56170577699399</c:v>
                </c:pt>
                <c:pt idx="165">
                  <c:v>4.52210254073859</c:v>
                </c:pt>
                <c:pt idx="166">
                  <c:v>4.47634728417893</c:v>
                </c:pt>
                <c:pt idx="167">
                  <c:v>4.42525984075909</c:v>
                </c:pt>
                <c:pt idx="168">
                  <c:v>4.36988418740113</c:v>
                </c:pt>
                <c:pt idx="169">
                  <c:v>4.30928730472013</c:v>
                </c:pt>
                <c:pt idx="170">
                  <c:v>4.2455097769422</c:v>
                </c:pt>
                <c:pt idx="171">
                  <c:v>4.17688557440059</c:v>
                </c:pt>
                <c:pt idx="172">
                  <c:v>4.10447947050329</c:v>
                </c:pt>
                <c:pt idx="173">
                  <c:v>4.03929571455455</c:v>
                </c:pt>
                <c:pt idx="174">
                  <c:v>3.97901827004392</c:v>
                </c:pt>
                <c:pt idx="175">
                  <c:v>3.97516163107055</c:v>
                </c:pt>
                <c:pt idx="176">
                  <c:v>3.96101043561433</c:v>
                </c:pt>
                <c:pt idx="177">
                  <c:v>3.95077754769577</c:v>
                </c:pt>
                <c:pt idx="178">
                  <c:v>3.93163868079839</c:v>
                </c:pt>
                <c:pt idx="179">
                  <c:v>3.90648730176301</c:v>
                </c:pt>
                <c:pt idx="180">
                  <c:v>3.87404438692161</c:v>
                </c:pt>
                <c:pt idx="181">
                  <c:v>3.83389420250161</c:v>
                </c:pt>
                <c:pt idx="182">
                  <c:v>3.78853601670073</c:v>
                </c:pt>
                <c:pt idx="183">
                  <c:v>3.73866324731728</c:v>
                </c:pt>
                <c:pt idx="184">
                  <c:v>3.68529474920463</c:v>
                </c:pt>
                <c:pt idx="185">
                  <c:v>3.6276130332218</c:v>
                </c:pt>
                <c:pt idx="186">
                  <c:v>3.5664188958556</c:v>
                </c:pt>
                <c:pt idx="187">
                  <c:v>3.50078137948128</c:v>
                </c:pt>
                <c:pt idx="188">
                  <c:v>3.43064308345929</c:v>
                </c:pt>
                <c:pt idx="189">
                  <c:v>3.35677863286218</c:v>
                </c:pt>
                <c:pt idx="190">
                  <c:v>3.28105977835452</c:v>
                </c:pt>
                <c:pt idx="191">
                  <c:v>3.20612026944778</c:v>
                </c:pt>
                <c:pt idx="192">
                  <c:v>3.13289238128999</c:v>
                </c:pt>
                <c:pt idx="193">
                  <c:v>3.06133702040921</c:v>
                </c:pt>
                <c:pt idx="194">
                  <c:v>2.99141598622965</c:v>
                </c:pt>
                <c:pt idx="195">
                  <c:v>2.92309195067787</c:v>
                </c:pt>
                <c:pt idx="196">
                  <c:v>2.85988152875384</c:v>
                </c:pt>
                <c:pt idx="197">
                  <c:v>2.79598024752244</c:v>
                </c:pt>
                <c:pt idx="198">
                  <c:v>2.7321199704118</c:v>
                </c:pt>
                <c:pt idx="199">
                  <c:v>2.66971826404617</c:v>
                </c:pt>
                <c:pt idx="200">
                  <c:v>2.60874181462368</c:v>
                </c:pt>
                <c:pt idx="201">
                  <c:v>2.55490399064543</c:v>
                </c:pt>
                <c:pt idx="202">
                  <c:v>2.50287414537522</c:v>
                </c:pt>
                <c:pt idx="203">
                  <c:v>2.44930654220939</c:v>
                </c:pt>
                <c:pt idx="204">
                  <c:v>2.39452749003905</c:v>
                </c:pt>
                <c:pt idx="205">
                  <c:v>2.33983640658149</c:v>
                </c:pt>
                <c:pt idx="206">
                  <c:v>2.28639446919647</c:v>
                </c:pt>
                <c:pt idx="207">
                  <c:v>2.23417314734826</c:v>
                </c:pt>
                <c:pt idx="208">
                  <c:v>2.18314456213946</c:v>
                </c:pt>
                <c:pt idx="209">
                  <c:v>2.13328147142759</c:v>
                </c:pt>
                <c:pt idx="210">
                  <c:v>2.08455725528155</c:v>
                </c:pt>
                <c:pt idx="211">
                  <c:v>2.0369459017703</c:v>
                </c:pt>
                <c:pt idx="212">
                  <c:v>1.99042199307613</c:v>
                </c:pt>
                <c:pt idx="213">
                  <c:v>1.9449606919251</c:v>
                </c:pt>
                <c:pt idx="214">
                  <c:v>1.90053772832738</c:v>
                </c:pt>
                <c:pt idx="215">
                  <c:v>1.85712938662047</c:v>
                </c:pt>
                <c:pt idx="216">
                  <c:v>1.81471249280837</c:v>
                </c:pt>
                <c:pt idx="217">
                  <c:v>1.77326440218986</c:v>
                </c:pt>
                <c:pt idx="218">
                  <c:v>1.73276298726942</c:v>
                </c:pt>
                <c:pt idx="219">
                  <c:v>1.69318662594421</c:v>
                </c:pt>
                <c:pt idx="220">
                  <c:v>1.65451418996093</c:v>
                </c:pt>
                <c:pt idx="221">
                  <c:v>1.61672503363624</c:v>
                </c:pt>
                <c:pt idx="222">
                  <c:v>1.57979898283484</c:v>
                </c:pt>
                <c:pt idx="223">
                  <c:v>1.54371632419935</c:v>
                </c:pt>
                <c:pt idx="224">
                  <c:v>1.50845779462606</c:v>
                </c:pt>
                <c:pt idx="225">
                  <c:v>1.4740045709812</c:v>
                </c:pt>
                <c:pt idx="226">
                  <c:v>1.44033826005192</c:v>
                </c:pt>
                <c:pt idx="227">
                  <c:v>1.40744088872697</c:v>
                </c:pt>
                <c:pt idx="228">
                  <c:v>1.37529489440152</c:v>
                </c:pt>
                <c:pt idx="229">
                  <c:v>1.34388311560116</c:v>
                </c:pt>
                <c:pt idx="230">
                  <c:v>1.31318878282015</c:v>
                </c:pt>
                <c:pt idx="231">
                  <c:v>1.28319550956874</c:v>
                </c:pt>
                <c:pt idx="232">
                  <c:v>1.25388728362516</c:v>
                </c:pt>
                <c:pt idx="233">
                  <c:v>1.22524845848726</c:v>
                </c:pt>
                <c:pt idx="234">
                  <c:v>1.19726374501952</c:v>
                </c:pt>
                <c:pt idx="235">
                  <c:v>1.16991820329074</c:v>
                </c:pt>
                <c:pt idx="236">
                  <c:v>1.14319723459823</c:v>
                </c:pt>
                <c:pt idx="237">
                  <c:v>1.11708657367413</c:v>
                </c:pt>
                <c:pt idx="238">
                  <c:v>1.09157228106973</c:v>
                </c:pt>
                <c:pt idx="239">
                  <c:v>1.06664073571379</c:v>
                </c:pt>
                <c:pt idx="240">
                  <c:v>1.04227862764077</c:v>
                </c:pt>
                <c:pt idx="241">
                  <c:v>1.01847295088515</c:v>
                </c:pt>
                <c:pt idx="242">
                  <c:v>0.995210996538062</c:v>
                </c:pt>
                <c:pt idx="243">
                  <c:v>0.972480345962547</c:v>
                </c:pt>
                <c:pt idx="244">
                  <c:v>0.950268864163687</c:v>
                </c:pt>
                <c:pt idx="245">
                  <c:v>0.928564693310235</c:v>
                </c:pt>
                <c:pt idx="246">
                  <c:v>0.907356246404185</c:v>
                </c:pt>
                <c:pt idx="247">
                  <c:v>0.886632201094929</c:v>
                </c:pt>
                <c:pt idx="248">
                  <c:v>0.866381493634707</c:v>
                </c:pt>
                <c:pt idx="249">
                  <c:v>0.846593312972105</c:v>
                </c:pt>
                <c:pt idx="250">
                  <c:v>0.827257094980466</c:v>
                </c:pt>
                <c:pt idx="251">
                  <c:v>0.808362516818118</c:v>
                </c:pt>
                <c:pt idx="252">
                  <c:v>0.78989949141742</c:v>
                </c:pt>
                <c:pt idx="253">
                  <c:v>0.771858162099673</c:v>
                </c:pt>
                <c:pt idx="254">
                  <c:v>0.754228897313031</c:v>
                </c:pt>
                <c:pt idx="255">
                  <c:v>0.737002285490598</c:v>
                </c:pt>
                <c:pt idx="256">
                  <c:v>0.72016913002596</c:v>
                </c:pt>
                <c:pt idx="257">
                  <c:v>0.703720444363485</c:v>
                </c:pt>
                <c:pt idx="258">
                  <c:v>0.687647447200757</c:v>
                </c:pt>
                <c:pt idx="259">
                  <c:v>0.671941557800581</c:v>
                </c:pt>
                <c:pt idx="260">
                  <c:v>0.656594391410074</c:v>
                </c:pt>
                <c:pt idx="261">
                  <c:v>0.641597754784371</c:v>
                </c:pt>
                <c:pt idx="262">
                  <c:v>0.626943641812579</c:v>
                </c:pt>
                <c:pt idx="263">
                  <c:v>0.612624229243631</c:v>
                </c:pt>
                <c:pt idx="264">
                  <c:v>0.59863187250976</c:v>
                </c:pt>
                <c:pt idx="265">
                  <c:v>0.584959101645371</c:v>
                </c:pt>
                <c:pt idx="266">
                  <c:v>0.571598617299115</c:v>
                </c:pt>
                <c:pt idx="267">
                  <c:v>0.558543286837062</c:v>
                </c:pt>
                <c:pt idx="268">
                  <c:v>0.545786140534864</c:v>
                </c:pt>
                <c:pt idx="269">
                  <c:v>0.533320367856896</c:v>
                </c:pt>
                <c:pt idx="270">
                  <c:v>0.521139313820385</c:v>
                </c:pt>
                <c:pt idx="271">
                  <c:v>0.509236475442572</c:v>
                </c:pt>
                <c:pt idx="272">
                  <c:v>0.497605498269031</c:v>
                </c:pt>
                <c:pt idx="273">
                  <c:v>0.486240172981273</c:v>
                </c:pt>
                <c:pt idx="274">
                  <c:v>0.475134432081843</c:v>
                </c:pt>
                <c:pt idx="275">
                  <c:v>0.464282346655117</c:v>
                </c:pt>
                <c:pt idx="276">
                  <c:v>0.453678123202092</c:v>
                </c:pt>
                <c:pt idx="277">
                  <c:v>0.443316100547464</c:v>
                </c:pt>
                <c:pt idx="278">
                  <c:v>0.433190746817353</c:v>
                </c:pt>
                <c:pt idx="279">
                  <c:v>0.423296656486052</c:v>
                </c:pt>
                <c:pt idx="280">
                  <c:v>0.413628547490233</c:v>
                </c:pt>
                <c:pt idx="281">
                  <c:v>0.404181258409059</c:v>
                </c:pt>
                <c:pt idx="282">
                  <c:v>0.394949745708709</c:v>
                </c:pt>
                <c:pt idx="283">
                  <c:v>0.385929081049836</c:v>
                </c:pt>
                <c:pt idx="284">
                  <c:v>0.377114448656515</c:v>
                </c:pt>
                <c:pt idx="285">
                  <c:v>0.368501142745299</c:v>
                </c:pt>
                <c:pt idx="286">
                  <c:v>0.360084565012979</c:v>
                </c:pt>
                <c:pt idx="287">
                  <c:v>0.351860222181742</c:v>
                </c:pt>
                <c:pt idx="288">
                  <c:v>0.343823723600378</c:v>
                </c:pt>
                <c:pt idx="289">
                  <c:v>0.33597077890029</c:v>
                </c:pt>
                <c:pt idx="290">
                  <c:v>0.328297195705037</c:v>
                </c:pt>
                <c:pt idx="291">
                  <c:v>0.320798877392185</c:v>
                </c:pt>
                <c:pt idx="292">
                  <c:v>0.313471820906289</c:v>
                </c:pt>
                <c:pt idx="293">
                  <c:v>0.306312114621815</c:v>
                </c:pt>
                <c:pt idx="294">
                  <c:v>0.29931593625488</c:v>
                </c:pt>
                <c:pt idx="295">
                  <c:v>0.292479550822685</c:v>
                </c:pt>
                <c:pt idx="296">
                  <c:v>0.285799308649557</c:v>
                </c:pt>
                <c:pt idx="297">
                  <c:v>0.279271643418531</c:v>
                </c:pt>
                <c:pt idx="298">
                  <c:v>0.272893070267432</c:v>
                </c:pt>
                <c:pt idx="299">
                  <c:v>0.266660183928448</c:v>
                </c:pt>
                <c:pt idx="300">
                  <c:v>0.260569656910192</c:v>
                </c:pt>
                <c:pt idx="301">
                  <c:v>0.254618237721286</c:v>
                </c:pt>
                <c:pt idx="302">
                  <c:v>0.248802749134515</c:v>
                </c:pt>
                <c:pt idx="303">
                  <c:v>0.243120086490636</c:v>
                </c:pt>
                <c:pt idx="304">
                  <c:v>0.237567216040921</c:v>
                </c:pt>
                <c:pt idx="305">
                  <c:v>0.232141173327558</c:v>
                </c:pt>
                <c:pt idx="306">
                  <c:v>0.226839061601046</c:v>
                </c:pt>
                <c:pt idx="307">
                  <c:v>0.221658050273732</c:v>
                </c:pt>
                <c:pt idx="308">
                  <c:v>0.22188627924676</c:v>
                </c:pt>
                <c:pt idx="309">
                  <c:v>0.221823617680996</c:v>
                </c:pt>
                <c:pt idx="310">
                  <c:v>0.219019622613683</c:v>
                </c:pt>
                <c:pt idx="311">
                  <c:v>0.304346442241412</c:v>
                </c:pt>
                <c:pt idx="312">
                  <c:v>0.455728731425743</c:v>
                </c:pt>
                <c:pt idx="313">
                  <c:v>0.582982862912025</c:v>
                </c:pt>
                <c:pt idx="314">
                  <c:v>0.685513688561833</c:v>
                </c:pt>
                <c:pt idx="315">
                  <c:v>0.773624942825341</c:v>
                </c:pt>
                <c:pt idx="316">
                  <c:v>0.894109386090359</c:v>
                </c:pt>
                <c:pt idx="317">
                  <c:v>1.02470901942767</c:v>
                </c:pt>
                <c:pt idx="318">
                  <c:v>1.14927616327556</c:v>
                </c:pt>
                <c:pt idx="319">
                  <c:v>1.34098571875779</c:v>
                </c:pt>
                <c:pt idx="320">
                  <c:v>1.56120332772689</c:v>
                </c:pt>
                <c:pt idx="321">
                  <c:v>1.77818533228209</c:v>
                </c:pt>
                <c:pt idx="322">
                  <c:v>2.01021015067901</c:v>
                </c:pt>
                <c:pt idx="323">
                  <c:v>2.20716981218424</c:v>
                </c:pt>
                <c:pt idx="324">
                  <c:v>2.36475839061483</c:v>
                </c:pt>
                <c:pt idx="325">
                  <c:v>2.48734491448853</c:v>
                </c:pt>
                <c:pt idx="326">
                  <c:v>2.65423184566542</c:v>
                </c:pt>
                <c:pt idx="327">
                  <c:v>2.90464432644442</c:v>
                </c:pt>
                <c:pt idx="328">
                  <c:v>3.11335046866698</c:v>
                </c:pt>
                <c:pt idx="329">
                  <c:v>3.2943850663365</c:v>
                </c:pt>
                <c:pt idx="330">
                  <c:v>3.4461026355301</c:v>
                </c:pt>
                <c:pt idx="331">
                  <c:v>3.63351870882733</c:v>
                </c:pt>
                <c:pt idx="332">
                  <c:v>3.8421333256985</c:v>
                </c:pt>
                <c:pt idx="333">
                  <c:v>4.04813995008764</c:v>
                </c:pt>
                <c:pt idx="334">
                  <c:v>4.296758437832</c:v>
                </c:pt>
                <c:pt idx="335">
                  <c:v>4.51879802206283</c:v>
                </c:pt>
                <c:pt idx="336">
                  <c:v>4.71573035860335</c:v>
                </c:pt>
                <c:pt idx="337">
                  <c:v>4.87055807622222</c:v>
                </c:pt>
                <c:pt idx="338">
                  <c:v>4.98809811626632</c:v>
                </c:pt>
                <c:pt idx="339">
                  <c:v>5.09210775884231</c:v>
                </c:pt>
                <c:pt idx="340">
                  <c:v>5.19972345800715</c:v>
                </c:pt>
                <c:pt idx="341">
                  <c:v>5.27026102296208</c:v>
                </c:pt>
                <c:pt idx="342">
                  <c:v>5.3061638277332</c:v>
                </c:pt>
                <c:pt idx="343">
                  <c:v>5.33114746385488</c:v>
                </c:pt>
                <c:pt idx="344">
                  <c:v>5.33426587962485</c:v>
                </c:pt>
                <c:pt idx="345">
                  <c:v>5.32884893187441</c:v>
                </c:pt>
                <c:pt idx="346">
                  <c:v>5.36319599535659</c:v>
                </c:pt>
                <c:pt idx="347">
                  <c:v>5.39767886957912</c:v>
                </c:pt>
                <c:pt idx="348">
                  <c:v>5.42459729039776</c:v>
                </c:pt>
                <c:pt idx="349">
                  <c:v>5.48013027857457</c:v>
                </c:pt>
                <c:pt idx="350">
                  <c:v>5.54527936778916</c:v>
                </c:pt>
                <c:pt idx="351">
                  <c:v>5.61960612232418</c:v>
                </c:pt>
                <c:pt idx="352">
                  <c:v>5.67893387107386</c:v>
                </c:pt>
                <c:pt idx="353">
                  <c:v>5.73966230454935</c:v>
                </c:pt>
                <c:pt idx="354">
                  <c:v>5.79609614230622</c:v>
                </c:pt>
                <c:pt idx="355">
                  <c:v>5.82968227087943</c:v>
                </c:pt>
                <c:pt idx="356">
                  <c:v>5.85546819098796</c:v>
                </c:pt>
                <c:pt idx="357">
                  <c:v>5.90221725941253</c:v>
                </c:pt>
                <c:pt idx="358">
                  <c:v>5.92230960032866</c:v>
                </c:pt>
                <c:pt idx="359">
                  <c:v>5.91923079725657</c:v>
                </c:pt>
                <c:pt idx="360">
                  <c:v>5.89530289578959</c:v>
                </c:pt>
                <c:pt idx="361">
                  <c:v>5.84854362038617</c:v>
                </c:pt>
                <c:pt idx="362">
                  <c:v>5.78995194779516</c:v>
                </c:pt>
                <c:pt idx="363">
                  <c:v>5.78876614037454</c:v>
                </c:pt>
                <c:pt idx="364">
                  <c:v>5.77162042885204</c:v>
                </c:pt>
                <c:pt idx="365">
                  <c:v>5.73949352917796</c:v>
                </c:pt>
                <c:pt idx="366">
                  <c:v>5.70848851738248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"Q obs"</c:f>
              <c:strCache>
                <c:ptCount val="1"/>
                <c:pt idx="0">
                  <c:v>Q obs</c:v>
                </c:pt>
              </c:strCache>
            </c:strRef>
          </c:tx>
          <c:spPr>
            <a:solidFill>
              <a:srgbClr val="0000ff"/>
            </a:solidFill>
            <a:ln w="1260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Diário'!$B$18:$B$384</c:f>
              <c:numCache>
                <c:formatCode>General</c:formatCode>
                <c:ptCount val="367"/>
                <c:pt idx="263">
                  <c:v>3.53</c:v>
                </c:pt>
                <c:pt idx="276">
                  <c:v>3.53</c:v>
                </c:pt>
                <c:pt idx="277">
                  <c:v>3.53</c:v>
                </c:pt>
                <c:pt idx="278">
                  <c:v>3.53</c:v>
                </c:pt>
                <c:pt idx="285">
                  <c:v>3.53</c:v>
                </c:pt>
                <c:pt idx="294">
                  <c:v>3.53</c:v>
                </c:pt>
                <c:pt idx="300">
                  <c:v>3.53</c:v>
                </c:pt>
                <c:pt idx="309">
                  <c:v>3.53</c:v>
                </c:pt>
                <c:pt idx="310">
                  <c:v>3.53</c:v>
                </c:pt>
                <c:pt idx="328">
                  <c:v>3.53</c:v>
                </c:pt>
                <c:pt idx="336">
                  <c:v>3.53</c:v>
                </c:pt>
                <c:pt idx="340">
                  <c:v>3.53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"Q calc"</c:f>
              <c:strCache>
                <c:ptCount val="1"/>
                <c:pt idx="0">
                  <c:v>Q calc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Diário'!$V$18:$V$384</c:f>
              <c:numCache>
                <c:formatCode>General</c:formatCode>
                <c:ptCount val="367"/>
                <c:pt idx="0">
                  <c:v>35</c:v>
                </c:pt>
                <c:pt idx="1">
                  <c:v>35.9101631468804</c:v>
                </c:pt>
                <c:pt idx="2">
                  <c:v>45.996539249963</c:v>
                </c:pt>
                <c:pt idx="3">
                  <c:v>41.981371455262</c:v>
                </c:pt>
                <c:pt idx="4">
                  <c:v>36.9580050614945</c:v>
                </c:pt>
                <c:pt idx="5">
                  <c:v>34.2508327274893</c:v>
                </c:pt>
                <c:pt idx="6">
                  <c:v>33.8210414456539</c:v>
                </c:pt>
                <c:pt idx="7">
                  <c:v>38.7564663995135</c:v>
                </c:pt>
                <c:pt idx="8">
                  <c:v>39.4533083229953</c:v>
                </c:pt>
                <c:pt idx="9">
                  <c:v>77.4358525970643</c:v>
                </c:pt>
                <c:pt idx="10">
                  <c:v>53.7131855194508</c:v>
                </c:pt>
                <c:pt idx="11">
                  <c:v>43.4964677902554</c:v>
                </c:pt>
                <c:pt idx="12">
                  <c:v>36.4277881565358</c:v>
                </c:pt>
                <c:pt idx="13">
                  <c:v>32.7362795333681</c:v>
                </c:pt>
                <c:pt idx="14">
                  <c:v>30.7100727813151</c:v>
                </c:pt>
                <c:pt idx="15">
                  <c:v>29.4915243021794</c:v>
                </c:pt>
                <c:pt idx="16">
                  <c:v>28.6691948681883</c:v>
                </c:pt>
                <c:pt idx="17">
                  <c:v>28.5256667854708</c:v>
                </c:pt>
                <c:pt idx="18">
                  <c:v>27.7934487904336</c:v>
                </c:pt>
                <c:pt idx="19">
                  <c:v>27.2177147895255</c:v>
                </c:pt>
                <c:pt idx="20">
                  <c:v>28.5527777561419</c:v>
                </c:pt>
                <c:pt idx="21">
                  <c:v>27.2081701261727</c:v>
                </c:pt>
                <c:pt idx="22">
                  <c:v>26.3233341208096</c:v>
                </c:pt>
                <c:pt idx="23">
                  <c:v>25.6612108144836</c:v>
                </c:pt>
                <c:pt idx="24">
                  <c:v>25.0990197761824</c:v>
                </c:pt>
                <c:pt idx="25">
                  <c:v>24.5792972570121</c:v>
                </c:pt>
                <c:pt idx="26">
                  <c:v>24.0742924048956</c:v>
                </c:pt>
                <c:pt idx="27">
                  <c:v>23.8454069817929</c:v>
                </c:pt>
                <c:pt idx="28">
                  <c:v>34.3178786686966</c:v>
                </c:pt>
                <c:pt idx="29">
                  <c:v>45.8346507055775</c:v>
                </c:pt>
                <c:pt idx="30">
                  <c:v>44.763484973748</c:v>
                </c:pt>
                <c:pt idx="31">
                  <c:v>36.8469684794471</c:v>
                </c:pt>
                <c:pt idx="32">
                  <c:v>30.2328801561058</c:v>
                </c:pt>
                <c:pt idx="33">
                  <c:v>26.2818769921812</c:v>
                </c:pt>
                <c:pt idx="34">
                  <c:v>24.1911153447352</c:v>
                </c:pt>
                <c:pt idx="35">
                  <c:v>23.0071219796166</c:v>
                </c:pt>
                <c:pt idx="36">
                  <c:v>22.2598411539989</c:v>
                </c:pt>
                <c:pt idx="37">
                  <c:v>21.7214769998913</c:v>
                </c:pt>
                <c:pt idx="38">
                  <c:v>21.2755969480768</c:v>
                </c:pt>
                <c:pt idx="39">
                  <c:v>20.869661107638</c:v>
                </c:pt>
                <c:pt idx="40">
                  <c:v>20.4798733483375</c:v>
                </c:pt>
                <c:pt idx="41">
                  <c:v>20.0936614706564</c:v>
                </c:pt>
                <c:pt idx="42">
                  <c:v>24.6689508709304</c:v>
                </c:pt>
                <c:pt idx="43">
                  <c:v>24.1114153593213</c:v>
                </c:pt>
                <c:pt idx="44">
                  <c:v>23.0308698641924</c:v>
                </c:pt>
                <c:pt idx="45">
                  <c:v>20.9088109470325</c:v>
                </c:pt>
                <c:pt idx="46">
                  <c:v>19.7265543159735</c:v>
                </c:pt>
                <c:pt idx="47">
                  <c:v>18.9944607010051</c:v>
                </c:pt>
                <c:pt idx="48">
                  <c:v>18.4830476746235</c:v>
                </c:pt>
                <c:pt idx="49">
                  <c:v>18.0832934750223</c:v>
                </c:pt>
                <c:pt idx="50">
                  <c:v>17.7282473771085</c:v>
                </c:pt>
                <c:pt idx="51">
                  <c:v>17.3921732231443</c:v>
                </c:pt>
                <c:pt idx="52">
                  <c:v>17.0604116054672</c:v>
                </c:pt>
                <c:pt idx="53">
                  <c:v>16.7281920139286</c:v>
                </c:pt>
                <c:pt idx="54">
                  <c:v>16.3934817085789</c:v>
                </c:pt>
                <c:pt idx="55">
                  <c:v>16.9521253340328</c:v>
                </c:pt>
                <c:pt idx="56">
                  <c:v>16.2103085489144</c:v>
                </c:pt>
                <c:pt idx="57">
                  <c:v>15.6870798350572</c:v>
                </c:pt>
                <c:pt idx="58">
                  <c:v>15.2685275470034</c:v>
                </c:pt>
                <c:pt idx="59">
                  <c:v>14.9014785118731</c:v>
                </c:pt>
                <c:pt idx="60">
                  <c:v>14.5601651923741</c:v>
                </c:pt>
                <c:pt idx="61">
                  <c:v>14.2306980439019</c:v>
                </c:pt>
                <c:pt idx="62">
                  <c:v>13.9064191119919</c:v>
                </c:pt>
                <c:pt idx="63">
                  <c:v>13.5854590726873</c:v>
                </c:pt>
                <c:pt idx="64">
                  <c:v>13.2734982647219</c:v>
                </c:pt>
                <c:pt idx="65">
                  <c:v>12.9694968984126</c:v>
                </c:pt>
                <c:pt idx="66">
                  <c:v>12.6728560563834</c:v>
                </c:pt>
                <c:pt idx="67">
                  <c:v>12.3831990622886</c:v>
                </c:pt>
                <c:pt idx="68">
                  <c:v>12.1002621239515</c:v>
                </c:pt>
                <c:pt idx="69">
                  <c:v>11.8238396146519</c:v>
                </c:pt>
                <c:pt idx="70">
                  <c:v>11.5537566744075</c:v>
                </c:pt>
                <c:pt idx="71">
                  <c:v>11.2898554721523</c:v>
                </c:pt>
                <c:pt idx="72">
                  <c:v>11.879941393723</c:v>
                </c:pt>
                <c:pt idx="73">
                  <c:v>11.300544158562</c:v>
                </c:pt>
                <c:pt idx="74">
                  <c:v>12.2715853130794</c:v>
                </c:pt>
                <c:pt idx="75">
                  <c:v>13.4064549187258</c:v>
                </c:pt>
                <c:pt idx="76">
                  <c:v>21.9866654109195</c:v>
                </c:pt>
                <c:pt idx="77">
                  <c:v>16.0631346670981</c:v>
                </c:pt>
                <c:pt idx="78">
                  <c:v>13.063469064017</c:v>
                </c:pt>
                <c:pt idx="79">
                  <c:v>11.5157841276584</c:v>
                </c:pt>
                <c:pt idx="80">
                  <c:v>10.6875460119357</c:v>
                </c:pt>
                <c:pt idx="81">
                  <c:v>10.2211013582803</c:v>
                </c:pt>
                <c:pt idx="82">
                  <c:v>9.92306786117863</c:v>
                </c:pt>
                <c:pt idx="83">
                  <c:v>9.78334465920751</c:v>
                </c:pt>
                <c:pt idx="84">
                  <c:v>10.0036440819501</c:v>
                </c:pt>
                <c:pt idx="85">
                  <c:v>9.65687998924546</c:v>
                </c:pt>
                <c:pt idx="86">
                  <c:v>9.4270390577787</c:v>
                </c:pt>
                <c:pt idx="87">
                  <c:v>9.25313183704636</c:v>
                </c:pt>
                <c:pt idx="88">
                  <c:v>9.09783479111279</c:v>
                </c:pt>
                <c:pt idx="89">
                  <c:v>20.1240619878853</c:v>
                </c:pt>
                <c:pt idx="90">
                  <c:v>14.5245409687111</c:v>
                </c:pt>
                <c:pt idx="91">
                  <c:v>11.6996365300276</c:v>
                </c:pt>
                <c:pt idx="92">
                  <c:v>10.2544585299592</c:v>
                </c:pt>
                <c:pt idx="93">
                  <c:v>9.50134602532324</c:v>
                </c:pt>
                <c:pt idx="94">
                  <c:v>9.08410795353781</c:v>
                </c:pt>
                <c:pt idx="95">
                  <c:v>8.82683008210218</c:v>
                </c:pt>
                <c:pt idx="96">
                  <c:v>8.64230161558407</c:v>
                </c:pt>
                <c:pt idx="97">
                  <c:v>8.48863358360166</c:v>
                </c:pt>
                <c:pt idx="98">
                  <c:v>8.57708559099645</c:v>
                </c:pt>
                <c:pt idx="99">
                  <c:v>8.35295089302964</c:v>
                </c:pt>
                <c:pt idx="100">
                  <c:v>8.18336570767483</c:v>
                </c:pt>
                <c:pt idx="101">
                  <c:v>9.30504405584676</c:v>
                </c:pt>
                <c:pt idx="102">
                  <c:v>8.59723311221993</c:v>
                </c:pt>
                <c:pt idx="103">
                  <c:v>8.19955741818229</c:v>
                </c:pt>
                <c:pt idx="104">
                  <c:v>7.95046198732319</c:v>
                </c:pt>
                <c:pt idx="105">
                  <c:v>7.77181526502502</c:v>
                </c:pt>
                <c:pt idx="106">
                  <c:v>7.62449566531616</c:v>
                </c:pt>
                <c:pt idx="107">
                  <c:v>7.74075928083252</c:v>
                </c:pt>
                <c:pt idx="108">
                  <c:v>7.50898447422896</c:v>
                </c:pt>
                <c:pt idx="109">
                  <c:v>7.3471729061536</c:v>
                </c:pt>
                <c:pt idx="110">
                  <c:v>7.21204531698116</c:v>
                </c:pt>
                <c:pt idx="111">
                  <c:v>7.08783368136184</c:v>
                </c:pt>
                <c:pt idx="112">
                  <c:v>7.01924880202221</c:v>
                </c:pt>
                <c:pt idx="113">
                  <c:v>7.15669616330535</c:v>
                </c:pt>
                <c:pt idx="114">
                  <c:v>6.93280499513337</c:v>
                </c:pt>
                <c:pt idx="115">
                  <c:v>6.78421894113306</c:v>
                </c:pt>
                <c:pt idx="116">
                  <c:v>6.67320792992146</c:v>
                </c:pt>
                <c:pt idx="117">
                  <c:v>6.57251354856582</c:v>
                </c:pt>
                <c:pt idx="118">
                  <c:v>6.47266090880958</c:v>
                </c:pt>
                <c:pt idx="119">
                  <c:v>6.37351826873296</c:v>
                </c:pt>
                <c:pt idx="120">
                  <c:v>6.27450560276102</c:v>
                </c:pt>
                <c:pt idx="121">
                  <c:v>7.54635060304517</c:v>
                </c:pt>
                <c:pt idx="122">
                  <c:v>10.9380112777131</c:v>
                </c:pt>
                <c:pt idx="123">
                  <c:v>8.56523114411191</c:v>
                </c:pt>
                <c:pt idx="124">
                  <c:v>7.38252851548959</c:v>
                </c:pt>
                <c:pt idx="125">
                  <c:v>6.78360708447509</c:v>
                </c:pt>
                <c:pt idx="126">
                  <c:v>6.47014478913454</c:v>
                </c:pt>
                <c:pt idx="127">
                  <c:v>6.29338009418417</c:v>
                </c:pt>
                <c:pt idx="128">
                  <c:v>6.18053397865361</c:v>
                </c:pt>
                <c:pt idx="129">
                  <c:v>6.0951519960754</c:v>
                </c:pt>
                <c:pt idx="130">
                  <c:v>6.02190781105697</c:v>
                </c:pt>
                <c:pt idx="131">
                  <c:v>5.95693117408108</c:v>
                </c:pt>
                <c:pt idx="132">
                  <c:v>6.0525866931457</c:v>
                </c:pt>
                <c:pt idx="133">
                  <c:v>5.91929142836773</c:v>
                </c:pt>
                <c:pt idx="134">
                  <c:v>5.89091998191218</c:v>
                </c:pt>
                <c:pt idx="135">
                  <c:v>6.15178955660525</c:v>
                </c:pt>
                <c:pt idx="136">
                  <c:v>13.5755994470792</c:v>
                </c:pt>
                <c:pt idx="137">
                  <c:v>10.2707318379601</c:v>
                </c:pt>
                <c:pt idx="138">
                  <c:v>8.14133244107398</c:v>
                </c:pt>
                <c:pt idx="139">
                  <c:v>7.10162465088807</c:v>
                </c:pt>
                <c:pt idx="140">
                  <c:v>6.59447836208646</c:v>
                </c:pt>
                <c:pt idx="141">
                  <c:v>6.34594147943815</c:v>
                </c:pt>
                <c:pt idx="142">
                  <c:v>6.22461859978894</c:v>
                </c:pt>
                <c:pt idx="143">
                  <c:v>6.15510315348915</c:v>
                </c:pt>
                <c:pt idx="144">
                  <c:v>6.10414964989289</c:v>
                </c:pt>
                <c:pt idx="145">
                  <c:v>6.05654574232715</c:v>
                </c:pt>
                <c:pt idx="146">
                  <c:v>6.0058966082883</c:v>
                </c:pt>
                <c:pt idx="147">
                  <c:v>5.94924155692698</c:v>
                </c:pt>
                <c:pt idx="148">
                  <c:v>5.8871569182147</c:v>
                </c:pt>
                <c:pt idx="149">
                  <c:v>5.82035916824522</c:v>
                </c:pt>
                <c:pt idx="150">
                  <c:v>5.74775305962801</c:v>
                </c:pt>
                <c:pt idx="151">
                  <c:v>5.67006954604843</c:v>
                </c:pt>
                <c:pt idx="152">
                  <c:v>5.58741717710758</c:v>
                </c:pt>
                <c:pt idx="153">
                  <c:v>5.50158598895929</c:v>
                </c:pt>
                <c:pt idx="154">
                  <c:v>5.41244795087027</c:v>
                </c:pt>
                <c:pt idx="155">
                  <c:v>5.3201792604629</c:v>
                </c:pt>
                <c:pt idx="156">
                  <c:v>5.22226597262383</c:v>
                </c:pt>
                <c:pt idx="157">
                  <c:v>5.12016189888315</c:v>
                </c:pt>
                <c:pt idx="158">
                  <c:v>5.01401008832186</c:v>
                </c:pt>
                <c:pt idx="159">
                  <c:v>4.91659679418471</c:v>
                </c:pt>
                <c:pt idx="160">
                  <c:v>4.83399149903756</c:v>
                </c:pt>
                <c:pt idx="161">
                  <c:v>4.74684799467787</c:v>
                </c:pt>
                <c:pt idx="162">
                  <c:v>5.57067713191917</c:v>
                </c:pt>
                <c:pt idx="163">
                  <c:v>5.06970241119071</c:v>
                </c:pt>
                <c:pt idx="164">
                  <c:v>4.82883933423459</c:v>
                </c:pt>
                <c:pt idx="165">
                  <c:v>4.65566931935889</c:v>
                </c:pt>
                <c:pt idx="166">
                  <c:v>4.54313067348908</c:v>
                </c:pt>
                <c:pt idx="167">
                  <c:v>4.45865153541416</c:v>
                </c:pt>
                <c:pt idx="168">
                  <c:v>4.38658003472867</c:v>
                </c:pt>
                <c:pt idx="169">
                  <c:v>4.3176352283839</c:v>
                </c:pt>
                <c:pt idx="170">
                  <c:v>4.24968373877409</c:v>
                </c:pt>
                <c:pt idx="171">
                  <c:v>4.17897255531653</c:v>
                </c:pt>
                <c:pt idx="172">
                  <c:v>4.10554161506524</c:v>
                </c:pt>
                <c:pt idx="173">
                  <c:v>4.03982678683553</c:v>
                </c:pt>
                <c:pt idx="174">
                  <c:v>6.16175312138092</c:v>
                </c:pt>
                <c:pt idx="175">
                  <c:v>5.06652905673906</c:v>
                </c:pt>
                <c:pt idx="176">
                  <c:v>4.50800499270646</c:v>
                </c:pt>
                <c:pt idx="177">
                  <c:v>4.22427482624183</c:v>
                </c:pt>
                <c:pt idx="178">
                  <c:v>4.06838732007142</c:v>
                </c:pt>
                <c:pt idx="179">
                  <c:v>3.97486162139953</c:v>
                </c:pt>
                <c:pt idx="180">
                  <c:v>3.90823154673986</c:v>
                </c:pt>
                <c:pt idx="181">
                  <c:v>3.85098778241074</c:v>
                </c:pt>
                <c:pt idx="182">
                  <c:v>3.79708280665529</c:v>
                </c:pt>
                <c:pt idx="183">
                  <c:v>3.74293664229456</c:v>
                </c:pt>
                <c:pt idx="184">
                  <c:v>3.68743144669327</c:v>
                </c:pt>
                <c:pt idx="185">
                  <c:v>3.62868138196612</c:v>
                </c:pt>
                <c:pt idx="186">
                  <c:v>3.56695307022776</c:v>
                </c:pt>
                <c:pt idx="187">
                  <c:v>3.50104846666736</c:v>
                </c:pt>
                <c:pt idx="188">
                  <c:v>3.43077662705233</c:v>
                </c:pt>
                <c:pt idx="189">
                  <c:v>3.3568454046587</c:v>
                </c:pt>
                <c:pt idx="190">
                  <c:v>3.28109316425278</c:v>
                </c:pt>
                <c:pt idx="191">
                  <c:v>3.20613696239691</c:v>
                </c:pt>
                <c:pt idx="192">
                  <c:v>3.13290072776455</c:v>
                </c:pt>
                <c:pt idx="193">
                  <c:v>3.0613411936465</c:v>
                </c:pt>
                <c:pt idx="194">
                  <c:v>2.9914180728483</c:v>
                </c:pt>
                <c:pt idx="195">
                  <c:v>3.01059513045196</c:v>
                </c:pt>
                <c:pt idx="196">
                  <c:v>2.90363311864088</c:v>
                </c:pt>
                <c:pt idx="197">
                  <c:v>2.81785604246596</c:v>
                </c:pt>
                <c:pt idx="198">
                  <c:v>2.74305786788356</c:v>
                </c:pt>
                <c:pt idx="199">
                  <c:v>2.67518721278205</c:v>
                </c:pt>
                <c:pt idx="200">
                  <c:v>2.62410826551977</c:v>
                </c:pt>
                <c:pt idx="201">
                  <c:v>2.56258721609347</c:v>
                </c:pt>
                <c:pt idx="202">
                  <c:v>2.50671575809924</c:v>
                </c:pt>
                <c:pt idx="203">
                  <c:v>2.4512273485714</c:v>
                </c:pt>
                <c:pt idx="204">
                  <c:v>2.39548789322005</c:v>
                </c:pt>
                <c:pt idx="205">
                  <c:v>2.34031660817199</c:v>
                </c:pt>
                <c:pt idx="206">
                  <c:v>2.28663456999172</c:v>
                </c:pt>
                <c:pt idx="207">
                  <c:v>2.23429319774588</c:v>
                </c:pt>
                <c:pt idx="208">
                  <c:v>2.18320458733827</c:v>
                </c:pt>
                <c:pt idx="209">
                  <c:v>2.133311484027</c:v>
                </c:pt>
                <c:pt idx="210">
                  <c:v>2.08457226158125</c:v>
                </c:pt>
                <c:pt idx="211">
                  <c:v>2.03695340492015</c:v>
                </c:pt>
                <c:pt idx="212">
                  <c:v>1.99042574465105</c:v>
                </c:pt>
                <c:pt idx="213">
                  <c:v>1.94496256771256</c:v>
                </c:pt>
                <c:pt idx="214">
                  <c:v>1.90053866622111</c:v>
                </c:pt>
                <c:pt idx="215">
                  <c:v>1.85712985556734</c:v>
                </c:pt>
                <c:pt idx="216">
                  <c:v>1.81471272728181</c:v>
                </c:pt>
                <c:pt idx="217">
                  <c:v>1.77326451942658</c:v>
                </c:pt>
                <c:pt idx="218">
                  <c:v>1.73276304588778</c:v>
                </c:pt>
                <c:pt idx="219">
                  <c:v>1.69318665525339</c:v>
                </c:pt>
                <c:pt idx="220">
                  <c:v>1.65451420461552</c:v>
                </c:pt>
                <c:pt idx="221">
                  <c:v>1.61672504096353</c:v>
                </c:pt>
                <c:pt idx="222">
                  <c:v>1.57979898649849</c:v>
                </c:pt>
                <c:pt idx="223">
                  <c:v>1.54371632603117</c:v>
                </c:pt>
                <c:pt idx="224">
                  <c:v>1.50845779554198</c:v>
                </c:pt>
                <c:pt idx="225">
                  <c:v>1.47400457143915</c:v>
                </c:pt>
                <c:pt idx="226">
                  <c:v>1.4403382602809</c:v>
                </c:pt>
                <c:pt idx="227">
                  <c:v>1.40744088884146</c:v>
                </c:pt>
                <c:pt idx="228">
                  <c:v>1.38312456142915</c:v>
                </c:pt>
                <c:pt idx="229">
                  <c:v>1.34779794911498</c:v>
                </c:pt>
                <c:pt idx="230">
                  <c:v>1.31514619957706</c:v>
                </c:pt>
                <c:pt idx="231">
                  <c:v>1.2841742179472</c:v>
                </c:pt>
                <c:pt idx="232">
                  <c:v>1.25437663781439</c:v>
                </c:pt>
                <c:pt idx="233">
                  <c:v>1.22549313558188</c:v>
                </c:pt>
                <c:pt idx="234">
                  <c:v>1.19738608356683</c:v>
                </c:pt>
                <c:pt idx="235">
                  <c:v>1.1699793725644</c:v>
                </c:pt>
                <c:pt idx="236">
                  <c:v>1.14322781923506</c:v>
                </c:pt>
                <c:pt idx="237">
                  <c:v>1.11710186599254</c:v>
                </c:pt>
                <c:pt idx="238">
                  <c:v>1.09157992722894</c:v>
                </c:pt>
                <c:pt idx="239">
                  <c:v>1.0666445587934</c:v>
                </c:pt>
                <c:pt idx="240">
                  <c:v>1.04228053918057</c:v>
                </c:pt>
                <c:pt idx="241">
                  <c:v>1.01847390665505</c:v>
                </c:pt>
                <c:pt idx="242">
                  <c:v>0.995211474423013</c:v>
                </c:pt>
                <c:pt idx="243">
                  <c:v>0.972480584905023</c:v>
                </c:pt>
                <c:pt idx="244">
                  <c:v>0.950268983634925</c:v>
                </c:pt>
                <c:pt idx="245">
                  <c:v>0.928564753045854</c:v>
                </c:pt>
                <c:pt idx="246">
                  <c:v>0.907356276271994</c:v>
                </c:pt>
                <c:pt idx="247">
                  <c:v>0.886632216028834</c:v>
                </c:pt>
                <c:pt idx="248">
                  <c:v>0.866381501101659</c:v>
                </c:pt>
                <c:pt idx="249">
                  <c:v>0.846593316705581</c:v>
                </c:pt>
                <c:pt idx="250">
                  <c:v>0.827257096847204</c:v>
                </c:pt>
                <c:pt idx="251">
                  <c:v>0.808362517751487</c:v>
                </c:pt>
                <c:pt idx="252">
                  <c:v>0.789899491884104</c:v>
                </c:pt>
                <c:pt idx="253">
                  <c:v>0.771858162333015</c:v>
                </c:pt>
                <c:pt idx="254">
                  <c:v>0.754228897429702</c:v>
                </c:pt>
                <c:pt idx="255">
                  <c:v>0.737002285548933</c:v>
                </c:pt>
                <c:pt idx="256">
                  <c:v>0.720169130055127</c:v>
                </c:pt>
                <c:pt idx="257">
                  <c:v>0.703720444378069</c:v>
                </c:pt>
                <c:pt idx="258">
                  <c:v>0.687647447208049</c:v>
                </c:pt>
                <c:pt idx="259">
                  <c:v>0.671941557804227</c:v>
                </c:pt>
                <c:pt idx="260">
                  <c:v>0.656594391411897</c:v>
                </c:pt>
                <c:pt idx="261">
                  <c:v>0.641597754785282</c:v>
                </c:pt>
                <c:pt idx="262">
                  <c:v>0.626943641813035</c:v>
                </c:pt>
                <c:pt idx="263">
                  <c:v>0.612624229243858</c:v>
                </c:pt>
                <c:pt idx="264">
                  <c:v>0.598631872509874</c:v>
                </c:pt>
                <c:pt idx="265">
                  <c:v>0.584959101645428</c:v>
                </c:pt>
                <c:pt idx="266">
                  <c:v>1.4596016195593</c:v>
                </c:pt>
                <c:pt idx="267">
                  <c:v>1.00254478796715</c:v>
                </c:pt>
                <c:pt idx="268">
                  <c:v>1.15033376350157</c:v>
                </c:pt>
                <c:pt idx="269">
                  <c:v>0.835594179340251</c:v>
                </c:pt>
                <c:pt idx="270">
                  <c:v>1.56686726913106</c:v>
                </c:pt>
                <c:pt idx="271">
                  <c:v>1.04086910921634</c:v>
                </c:pt>
                <c:pt idx="272">
                  <c:v>0.763421815155914</c:v>
                </c:pt>
                <c:pt idx="273">
                  <c:v>0.619148331424715</c:v>
                </c:pt>
                <c:pt idx="274">
                  <c:v>0.541588511303564</c:v>
                </c:pt>
                <c:pt idx="275">
                  <c:v>0.497509386265978</c:v>
                </c:pt>
                <c:pt idx="276">
                  <c:v>0.470291643007522</c:v>
                </c:pt>
                <c:pt idx="277">
                  <c:v>0.451622860450179</c:v>
                </c:pt>
                <c:pt idx="278">
                  <c:v>0.437344126768711</c:v>
                </c:pt>
                <c:pt idx="279">
                  <c:v>0.425373346461731</c:v>
                </c:pt>
                <c:pt idx="280">
                  <c:v>0.414666892478072</c:v>
                </c:pt>
                <c:pt idx="281">
                  <c:v>0.404700430902978</c:v>
                </c:pt>
                <c:pt idx="282">
                  <c:v>0.395209331955669</c:v>
                </c:pt>
                <c:pt idx="283">
                  <c:v>0.386058874173316</c:v>
                </c:pt>
                <c:pt idx="284">
                  <c:v>0.377179345218255</c:v>
                </c:pt>
                <c:pt idx="285">
                  <c:v>0.368533591026169</c:v>
                </c:pt>
                <c:pt idx="286">
                  <c:v>0.639041488653578</c:v>
                </c:pt>
                <c:pt idx="287">
                  <c:v>1.84068605649812</c:v>
                </c:pt>
                <c:pt idx="288">
                  <c:v>1.08823664075857</c:v>
                </c:pt>
                <c:pt idx="289">
                  <c:v>0.708177237479384</c:v>
                </c:pt>
                <c:pt idx="290">
                  <c:v>0.514400424994584</c:v>
                </c:pt>
                <c:pt idx="291">
                  <c:v>0.413850492036959</c:v>
                </c:pt>
                <c:pt idx="292">
                  <c:v>0.359997628228676</c:v>
                </c:pt>
                <c:pt idx="293">
                  <c:v>0.329575018283008</c:v>
                </c:pt>
                <c:pt idx="294">
                  <c:v>1.83756702301224</c:v>
                </c:pt>
                <c:pt idx="295">
                  <c:v>1.06549869941193</c:v>
                </c:pt>
                <c:pt idx="296">
                  <c:v>0.672308882944179</c:v>
                </c:pt>
                <c:pt idx="297">
                  <c:v>0.472526430565841</c:v>
                </c:pt>
                <c:pt idx="298">
                  <c:v>0.425196273081246</c:v>
                </c:pt>
                <c:pt idx="299">
                  <c:v>0.342811785335355</c:v>
                </c:pt>
                <c:pt idx="300">
                  <c:v>0.298645457613646</c:v>
                </c:pt>
                <c:pt idx="301">
                  <c:v>1.49878552774715</c:v>
                </c:pt>
                <c:pt idx="302">
                  <c:v>0.870886394147446</c:v>
                </c:pt>
                <c:pt idx="303">
                  <c:v>0.558427148786771</c:v>
                </c:pt>
                <c:pt idx="304">
                  <c:v>0.395220747188988</c:v>
                </c:pt>
                <c:pt idx="305">
                  <c:v>0.310967938901592</c:v>
                </c:pt>
                <c:pt idx="306">
                  <c:v>7.71134692672117</c:v>
                </c:pt>
                <c:pt idx="307">
                  <c:v>3.99408231810992</c:v>
                </c:pt>
                <c:pt idx="308">
                  <c:v>2.10809841316485</c:v>
                </c:pt>
                <c:pt idx="309">
                  <c:v>1.16492968464004</c:v>
                </c:pt>
                <c:pt idx="310">
                  <c:v>8.46443335983788</c:v>
                </c:pt>
                <c:pt idx="311">
                  <c:v>8.80358420785153</c:v>
                </c:pt>
                <c:pt idx="312">
                  <c:v>4.7053476142308</c:v>
                </c:pt>
                <c:pt idx="313">
                  <c:v>2.70779230431455</c:v>
                </c:pt>
                <c:pt idx="314">
                  <c:v>1.7479184092631</c:v>
                </c:pt>
                <c:pt idx="315">
                  <c:v>2.24942508890964</c:v>
                </c:pt>
                <c:pt idx="316">
                  <c:v>2.1472936768951</c:v>
                </c:pt>
                <c:pt idx="317">
                  <c:v>1.85389340153344</c:v>
                </c:pt>
                <c:pt idx="318">
                  <c:v>5.16895899894233</c:v>
                </c:pt>
                <c:pt idx="319">
                  <c:v>4.57044517688729</c:v>
                </c:pt>
                <c:pt idx="320">
                  <c:v>3.30031861702137</c:v>
                </c:pt>
                <c:pt idx="321">
                  <c:v>3.3603399164419</c:v>
                </c:pt>
                <c:pt idx="322">
                  <c:v>2.80128744275891</c:v>
                </c:pt>
                <c:pt idx="323">
                  <c:v>2.60270845822419</c:v>
                </c:pt>
                <c:pt idx="324">
                  <c:v>2.56252771363481</c:v>
                </c:pt>
                <c:pt idx="325">
                  <c:v>4.98448626131938</c:v>
                </c:pt>
                <c:pt idx="326">
                  <c:v>12.3734291582097</c:v>
                </c:pt>
                <c:pt idx="327">
                  <c:v>7.76424298271657</c:v>
                </c:pt>
                <c:pt idx="328">
                  <c:v>5.61711073980211</c:v>
                </c:pt>
                <c:pt idx="329">
                  <c:v>4.58582853103489</c:v>
                </c:pt>
                <c:pt idx="330">
                  <c:v>5.55462211918968</c:v>
                </c:pt>
                <c:pt idx="331">
                  <c:v>5.91072612977681</c:v>
                </c:pt>
                <c:pt idx="332">
                  <c:v>5.27469077847402</c:v>
                </c:pt>
                <c:pt idx="333">
                  <c:v>8.79148488942746</c:v>
                </c:pt>
                <c:pt idx="334">
                  <c:v>6.92549040433894</c:v>
                </c:pt>
                <c:pt idx="335">
                  <c:v>5.99465820509247</c:v>
                </c:pt>
                <c:pt idx="336">
                  <c:v>5.45366045011817</c:v>
                </c:pt>
                <c:pt idx="337">
                  <c:v>5.23952312197963</c:v>
                </c:pt>
                <c:pt idx="338">
                  <c:v>5.24730065218014</c:v>
                </c:pt>
                <c:pt idx="339">
                  <c:v>5.88494357357805</c:v>
                </c:pt>
                <c:pt idx="340">
                  <c:v>5.59614136537502</c:v>
                </c:pt>
                <c:pt idx="341">
                  <c:v>5.46846997664602</c:v>
                </c:pt>
                <c:pt idx="342">
                  <c:v>5.5973191472979</c:v>
                </c:pt>
                <c:pt idx="343">
                  <c:v>5.47672512363723</c:v>
                </c:pt>
                <c:pt idx="344">
                  <c:v>5.40705470951602</c:v>
                </c:pt>
                <c:pt idx="345">
                  <c:v>7.49507337339204</c:v>
                </c:pt>
                <c:pt idx="346">
                  <c:v>6.97681723929108</c:v>
                </c:pt>
                <c:pt idx="347">
                  <c:v>6.26369180937486</c:v>
                </c:pt>
                <c:pt idx="348">
                  <c:v>6.87600903682364</c:v>
                </c:pt>
                <c:pt idx="349">
                  <c:v>6.48823953532399</c:v>
                </c:pt>
                <c:pt idx="350">
                  <c:v>6.53816691743762</c:v>
                </c:pt>
                <c:pt idx="351">
                  <c:v>6.14072533370893</c:v>
                </c:pt>
                <c:pt idx="352">
                  <c:v>6.21636352167501</c:v>
                </c:pt>
                <c:pt idx="353">
                  <c:v>6.21932977555719</c:v>
                </c:pt>
                <c:pt idx="354">
                  <c:v>6.03592987781014</c:v>
                </c:pt>
                <c:pt idx="355">
                  <c:v>6.10604583792658</c:v>
                </c:pt>
                <c:pt idx="356">
                  <c:v>7.11589280445818</c:v>
                </c:pt>
                <c:pt idx="357">
                  <c:v>6.53242956614765</c:v>
                </c:pt>
                <c:pt idx="358">
                  <c:v>6.23741575369622</c:v>
                </c:pt>
                <c:pt idx="359">
                  <c:v>6.07678387394035</c:v>
                </c:pt>
                <c:pt idx="360">
                  <c:v>5.97407943413148</c:v>
                </c:pt>
                <c:pt idx="361">
                  <c:v>5.89855710554122</c:v>
                </c:pt>
                <c:pt idx="362">
                  <c:v>9.35918009756353</c:v>
                </c:pt>
                <c:pt idx="363">
                  <c:v>7.57338021525873</c:v>
                </c:pt>
                <c:pt idx="364">
                  <c:v>6.66392746629413</c:v>
                </c:pt>
                <c:pt idx="365">
                  <c:v>6.22704328614757</c:v>
                </c:pt>
                <c:pt idx="366">
                  <c:v>5.95226339586729</c:v>
                </c:pt>
              </c:numCache>
            </c:numRef>
          </c:yVal>
          <c:smooth val="0"/>
        </c:ser>
        <c:axId val="19264634"/>
        <c:axId val="8066715"/>
      </c:scatterChart>
      <c:valAx>
        <c:axId val="19264634"/>
        <c:scaling>
          <c:orientation val="minMax"/>
        </c:scaling>
        <c:delete val="0"/>
        <c:axPos val="b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066715"/>
        <c:crosses val="autoZero"/>
        <c:crossBetween val="midCat"/>
        <c:majorUnit val="30.5"/>
      </c:valAx>
      <c:valAx>
        <c:axId val="8066715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264634"/>
        <c:crosses val="autoZero"/>
        <c:crossBetween val="midCat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613646385110952"/>
          <c:y val="0.00346727444348244"/>
          <c:w val="0.36264662371749"/>
          <c:h val="0.0584361321976445"/>
        </c:manualLayout>
      </c:layout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Ed e Eb (m3/s)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f81bd"/>
            </a:solidFill>
            <a:ln cap="rnd"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Diário'!$T$18:$T$384</c:f>
              <c:numCache>
                <c:formatCode>General</c:formatCode>
                <c:ptCount val="367"/>
                <c:pt idx="0">
                  <c:v>0</c:v>
                </c:pt>
                <c:pt idx="1">
                  <c:v>1.70956425168176</c:v>
                </c:pt>
                <c:pt idx="2">
                  <c:v>12.5302805118037</c:v>
                </c:pt>
                <c:pt idx="3">
                  <c:v>9.10569272745974</c:v>
                </c:pt>
                <c:pt idx="4">
                  <c:v>4.6093441138035</c:v>
                </c:pt>
                <c:pt idx="5">
                  <c:v>2.4265350458498</c:v>
                </c:pt>
                <c:pt idx="6">
                  <c:v>2.51462066834315</c:v>
                </c:pt>
                <c:pt idx="7">
                  <c:v>7.92852963532369</c:v>
                </c:pt>
                <c:pt idx="8">
                  <c:v>9.01295933207819</c:v>
                </c:pt>
                <c:pt idx="9">
                  <c:v>47.313901220456</c:v>
                </c:pt>
                <c:pt idx="10">
                  <c:v>23.7455143475255</c:v>
                </c:pt>
                <c:pt idx="11">
                  <c:v>13.7340300463728</c:v>
                </c:pt>
                <c:pt idx="12">
                  <c:v>6.86842317628015</c:v>
                </c:pt>
                <c:pt idx="13">
                  <c:v>3.43421158814008</c:v>
                </c:pt>
                <c:pt idx="14">
                  <c:v>1.71710579407004</c:v>
                </c:pt>
                <c:pt idx="15">
                  <c:v>0.858552897035019</c:v>
                </c:pt>
                <c:pt idx="16">
                  <c:v>0.433980246208927</c:v>
                </c:pt>
                <c:pt idx="17">
                  <c:v>0.692037483409747</c:v>
                </c:pt>
                <c:pt idx="18">
                  <c:v>0.346018741704874</c:v>
                </c:pt>
                <c:pt idx="19">
                  <c:v>0.181679014033832</c:v>
                </c:pt>
                <c:pt idx="20">
                  <c:v>1.93662385178186</c:v>
                </c:pt>
                <c:pt idx="21">
                  <c:v>0.96831192589093</c:v>
                </c:pt>
                <c:pt idx="22">
                  <c:v>0.484155962945465</c:v>
                </c:pt>
                <c:pt idx="23">
                  <c:v>0.242077981472732</c:v>
                </c:pt>
                <c:pt idx="24">
                  <c:v>0.121038990736366</c:v>
                </c:pt>
                <c:pt idx="25">
                  <c:v>0.0605194953681831</c:v>
                </c:pt>
                <c:pt idx="26">
                  <c:v>0.0302597476840915</c:v>
                </c:pt>
                <c:pt idx="27">
                  <c:v>0.280197312337678</c:v>
                </c:pt>
                <c:pt idx="28">
                  <c:v>11.1990746228073</c:v>
                </c:pt>
                <c:pt idx="29">
                  <c:v>23.0278969109772</c:v>
                </c:pt>
                <c:pt idx="30">
                  <c:v>22.1185944446675</c:v>
                </c:pt>
                <c:pt idx="31">
                  <c:v>14.2795173936516</c:v>
                </c:pt>
                <c:pt idx="32">
                  <c:v>7.72198808519688</c:v>
                </c:pt>
                <c:pt idx="33">
                  <c:v>3.86099404259844</c:v>
                </c:pt>
                <c:pt idx="34">
                  <c:v>1.93049702129922</c:v>
                </c:pt>
                <c:pt idx="35">
                  <c:v>0.96524851064961</c:v>
                </c:pt>
                <c:pt idx="36">
                  <c:v>0.482624255324805</c:v>
                </c:pt>
                <c:pt idx="37">
                  <c:v>0.241312127662403</c:v>
                </c:pt>
                <c:pt idx="38">
                  <c:v>0.120656063831201</c:v>
                </c:pt>
                <c:pt idx="39">
                  <c:v>0.0603280319156006</c:v>
                </c:pt>
                <c:pt idx="40">
                  <c:v>0.0301640159578003</c:v>
                </c:pt>
                <c:pt idx="41">
                  <c:v>0.0150820079789002</c:v>
                </c:pt>
                <c:pt idx="42">
                  <c:v>4.96638118918119</c:v>
                </c:pt>
                <c:pt idx="43">
                  <c:v>4.69903666584673</c:v>
                </c:pt>
                <c:pt idx="44">
                  <c:v>3.85161030205826</c:v>
                </c:pt>
                <c:pt idx="45">
                  <c:v>1.92759869050062</c:v>
                </c:pt>
                <c:pt idx="46">
                  <c:v>0.963799345250308</c:v>
                </c:pt>
                <c:pt idx="47">
                  <c:v>0.481899672625154</c:v>
                </c:pt>
                <c:pt idx="48">
                  <c:v>0.240949836312577</c:v>
                </c:pt>
                <c:pt idx="49">
                  <c:v>0.120474918156288</c:v>
                </c:pt>
                <c:pt idx="50">
                  <c:v>0.0602374590781442</c:v>
                </c:pt>
                <c:pt idx="51">
                  <c:v>0.0301187295390721</c:v>
                </c:pt>
                <c:pt idx="52">
                  <c:v>0.0150593647695361</c:v>
                </c:pt>
                <c:pt idx="53">
                  <c:v>0.00752968238476803</c:v>
                </c:pt>
                <c:pt idx="54">
                  <c:v>0.00376484119238401</c:v>
                </c:pt>
                <c:pt idx="55">
                  <c:v>0.895159839943</c:v>
                </c:pt>
                <c:pt idx="56">
                  <c:v>0.4475799199715</c:v>
                </c:pt>
                <c:pt idx="57">
                  <c:v>0.22378995998575</c:v>
                </c:pt>
                <c:pt idx="58">
                  <c:v>0.111894979992875</c:v>
                </c:pt>
                <c:pt idx="59">
                  <c:v>0.0559474899964375</c:v>
                </c:pt>
                <c:pt idx="60">
                  <c:v>0.0279737449982187</c:v>
                </c:pt>
                <c:pt idx="61">
                  <c:v>0.0139868724991094</c:v>
                </c:pt>
                <c:pt idx="62">
                  <c:v>0.00699343624955468</c:v>
                </c:pt>
                <c:pt idx="63">
                  <c:v>0.00349671812477734</c:v>
                </c:pt>
                <c:pt idx="64">
                  <c:v>0.00174835906238867</c:v>
                </c:pt>
                <c:pt idx="65">
                  <c:v>0.000874179531194336</c:v>
                </c:pt>
                <c:pt idx="66">
                  <c:v>0.000437089765597168</c:v>
                </c:pt>
                <c:pt idx="67">
                  <c:v>0.000218544882798584</c:v>
                </c:pt>
                <c:pt idx="68">
                  <c:v>0.000109272441399292</c:v>
                </c:pt>
                <c:pt idx="69">
                  <c:v>5.4636220699646E-005</c:v>
                </c:pt>
                <c:pt idx="70">
                  <c:v>2.7318110349823E-005</c:v>
                </c:pt>
                <c:pt idx="71">
                  <c:v>1.36590551749115E-005</c:v>
                </c:pt>
                <c:pt idx="72">
                  <c:v>0.847959924009422</c:v>
                </c:pt>
                <c:pt idx="73">
                  <c:v>0.520533493849477</c:v>
                </c:pt>
                <c:pt idx="74">
                  <c:v>1.73118011397391</c:v>
                </c:pt>
                <c:pt idx="75">
                  <c:v>3.06517268683071</c:v>
                </c:pt>
                <c:pt idx="76">
                  <c:v>11.7929415704855</c:v>
                </c:pt>
                <c:pt idx="77">
                  <c:v>5.89647078524276</c:v>
                </c:pt>
                <c:pt idx="78">
                  <c:v>2.94823539262138</c:v>
                </c:pt>
                <c:pt idx="79">
                  <c:v>1.47411769631069</c:v>
                </c:pt>
                <c:pt idx="80">
                  <c:v>0.737127191945487</c:v>
                </c:pt>
                <c:pt idx="81">
                  <c:v>0.368563595972744</c:v>
                </c:pt>
                <c:pt idx="82">
                  <c:v>0.184281797986372</c:v>
                </c:pt>
                <c:pt idx="83">
                  <c:v>0.174206559680027</c:v>
                </c:pt>
                <c:pt idx="84">
                  <c:v>0.513166418297837</c:v>
                </c:pt>
                <c:pt idx="85">
                  <c:v>0.263214281815218</c:v>
                </c:pt>
                <c:pt idx="86">
                  <c:v>0.131607140907609</c:v>
                </c:pt>
                <c:pt idx="87">
                  <c:v>0.0658035704538046</c:v>
                </c:pt>
                <c:pt idx="88">
                  <c:v>0.0329017852269023</c:v>
                </c:pt>
                <c:pt idx="89">
                  <c:v>11.1889271387289</c:v>
                </c:pt>
                <c:pt idx="90">
                  <c:v>5.59446356936445</c:v>
                </c:pt>
                <c:pt idx="91">
                  <c:v>2.79723178468222</c:v>
                </c:pt>
                <c:pt idx="92">
                  <c:v>1.39867201990149</c:v>
                </c:pt>
                <c:pt idx="93">
                  <c:v>0.699336009950746</c:v>
                </c:pt>
                <c:pt idx="94">
                  <c:v>0.349668004975373</c:v>
                </c:pt>
                <c:pt idx="95">
                  <c:v>0.174834002487686</c:v>
                </c:pt>
                <c:pt idx="96">
                  <c:v>0.0874170012438432</c:v>
                </c:pt>
                <c:pt idx="97">
                  <c:v>0.0437085006219216</c:v>
                </c:pt>
                <c:pt idx="98">
                  <c:v>0.249697836163179</c:v>
                </c:pt>
                <c:pt idx="99">
                  <c:v>0.124848918081589</c:v>
                </c:pt>
                <c:pt idx="100">
                  <c:v>0.0624244590407947</c:v>
                </c:pt>
                <c:pt idx="101">
                  <c:v>1.28904858346066</c:v>
                </c:pt>
                <c:pt idx="102">
                  <c:v>0.64452429173033</c:v>
                </c:pt>
                <c:pt idx="103">
                  <c:v>0.322262145865165</c:v>
                </c:pt>
                <c:pt idx="104">
                  <c:v>0.161131072932582</c:v>
                </c:pt>
                <c:pt idx="105">
                  <c:v>0.0805655364662912</c:v>
                </c:pt>
                <c:pt idx="106">
                  <c:v>0.0402827682331456</c:v>
                </c:pt>
                <c:pt idx="107">
                  <c:v>0.2729866336162</c:v>
                </c:pt>
                <c:pt idx="108">
                  <c:v>0.1364933168081</c:v>
                </c:pt>
                <c:pt idx="109">
                  <c:v>0.06824665840405</c:v>
                </c:pt>
                <c:pt idx="110">
                  <c:v>0.034123329202025</c:v>
                </c:pt>
                <c:pt idx="111">
                  <c:v>0.0170616646010125</c:v>
                </c:pt>
                <c:pt idx="112">
                  <c:v>0.0617262769955209</c:v>
                </c:pt>
                <c:pt idx="113">
                  <c:v>0.298974468869335</c:v>
                </c:pt>
                <c:pt idx="114">
                  <c:v>0.149487234434668</c:v>
                </c:pt>
                <c:pt idx="115">
                  <c:v>0.0756870633882536</c:v>
                </c:pt>
                <c:pt idx="116">
                  <c:v>0.0378435316941268</c:v>
                </c:pt>
                <c:pt idx="117">
                  <c:v>0.0189217658470634</c:v>
                </c:pt>
                <c:pt idx="118">
                  <c:v>0.00946088292353169</c:v>
                </c:pt>
                <c:pt idx="119">
                  <c:v>0.00473044146176585</c:v>
                </c:pt>
                <c:pt idx="120">
                  <c:v>0.00236522073088292</c:v>
                </c:pt>
                <c:pt idx="121">
                  <c:v>1.37098253952992</c:v>
                </c:pt>
                <c:pt idx="122">
                  <c:v>4.81015866998102</c:v>
                </c:pt>
                <c:pt idx="123">
                  <c:v>2.40507933499051</c:v>
                </c:pt>
                <c:pt idx="124">
                  <c:v>1.20253966749526</c:v>
                </c:pt>
                <c:pt idx="125">
                  <c:v>0.601269833747628</c:v>
                </c:pt>
                <c:pt idx="126">
                  <c:v>0.300634916873814</c:v>
                </c:pt>
                <c:pt idx="127">
                  <c:v>0.150317458436907</c:v>
                </c:pt>
                <c:pt idx="128">
                  <c:v>0.0751587292184535</c:v>
                </c:pt>
                <c:pt idx="129">
                  <c:v>0.0375793646092267</c:v>
                </c:pt>
                <c:pt idx="130">
                  <c:v>0.0187896823046134</c:v>
                </c:pt>
                <c:pt idx="131">
                  <c:v>0.00939484115230668</c:v>
                </c:pt>
                <c:pt idx="132">
                  <c:v>0.169445024800108</c:v>
                </c:pt>
                <c:pt idx="133">
                  <c:v>0.0847225124000539</c:v>
                </c:pt>
                <c:pt idx="134">
                  <c:v>0.113990149267744</c:v>
                </c:pt>
                <c:pt idx="135">
                  <c:v>0.419175834125867</c:v>
                </c:pt>
                <c:pt idx="136">
                  <c:v>7.86104930523215</c:v>
                </c:pt>
                <c:pt idx="137">
                  <c:v>4.46753382633688</c:v>
                </c:pt>
                <c:pt idx="138">
                  <c:v>2.23376691316844</c:v>
                </c:pt>
                <c:pt idx="139">
                  <c:v>1.11688345658422</c:v>
                </c:pt>
                <c:pt idx="140">
                  <c:v>0.55844172829211</c:v>
                </c:pt>
                <c:pt idx="141">
                  <c:v>0.279220864146055</c:v>
                </c:pt>
                <c:pt idx="142">
                  <c:v>0.139610432073028</c:v>
                </c:pt>
                <c:pt idx="143">
                  <c:v>0.0698052160365138</c:v>
                </c:pt>
                <c:pt idx="144">
                  <c:v>0.0349026080182569</c:v>
                </c:pt>
                <c:pt idx="145">
                  <c:v>0.0174513040091284</c:v>
                </c:pt>
                <c:pt idx="146">
                  <c:v>0.00872565200456422</c:v>
                </c:pt>
                <c:pt idx="147">
                  <c:v>0.00436282600228211</c:v>
                </c:pt>
                <c:pt idx="148">
                  <c:v>0.00218141300114106</c:v>
                </c:pt>
                <c:pt idx="149">
                  <c:v>0.00109070650057053</c:v>
                </c:pt>
                <c:pt idx="150">
                  <c:v>0.000545353250285264</c:v>
                </c:pt>
                <c:pt idx="151">
                  <c:v>0.000272676625142632</c:v>
                </c:pt>
                <c:pt idx="152">
                  <c:v>0.000136338312571316</c:v>
                </c:pt>
                <c:pt idx="153">
                  <c:v>6.8169156285658E-005</c:v>
                </c:pt>
                <c:pt idx="154">
                  <c:v>3.4084578142829E-005</c:v>
                </c:pt>
                <c:pt idx="155">
                  <c:v>1.70422890714145E-005</c:v>
                </c:pt>
                <c:pt idx="156">
                  <c:v>8.52114453570725E-006</c:v>
                </c:pt>
                <c:pt idx="157">
                  <c:v>4.26057226785362E-006</c:v>
                </c:pt>
                <c:pt idx="158">
                  <c:v>2.13028613392681E-006</c:v>
                </c:pt>
                <c:pt idx="159">
                  <c:v>1.06514306696341E-006</c:v>
                </c:pt>
                <c:pt idx="160">
                  <c:v>0.0102032528341031</c:v>
                </c:pt>
                <c:pt idx="161">
                  <c:v>0.00510162641705153</c:v>
                </c:pt>
                <c:pt idx="162">
                  <c:v>0.912231024979433</c:v>
                </c:pt>
                <c:pt idx="163">
                  <c:v>0.456115512489717</c:v>
                </c:pt>
                <c:pt idx="164">
                  <c:v>0.267133557240603</c:v>
                </c:pt>
                <c:pt idx="165">
                  <c:v>0.133566778620302</c:v>
                </c:pt>
                <c:pt idx="166">
                  <c:v>0.0667833893101508</c:v>
                </c:pt>
                <c:pt idx="167">
                  <c:v>0.0333916946550754</c:v>
                </c:pt>
                <c:pt idx="168">
                  <c:v>0.0166958473275377</c:v>
                </c:pt>
                <c:pt idx="169">
                  <c:v>0.00834792366376885</c:v>
                </c:pt>
                <c:pt idx="170">
                  <c:v>0.00417396183188443</c:v>
                </c:pt>
                <c:pt idx="171">
                  <c:v>0.00208698091594221</c:v>
                </c:pt>
                <c:pt idx="172">
                  <c:v>0.00106214456195554</c:v>
                </c:pt>
                <c:pt idx="173">
                  <c:v>0.000531072280977772</c:v>
                </c:pt>
                <c:pt idx="174">
                  <c:v>2.18273485133701</c:v>
                </c:pt>
                <c:pt idx="175">
                  <c:v>1.0913674256685</c:v>
                </c:pt>
                <c:pt idx="176">
                  <c:v>0.546994557092126</c:v>
                </c:pt>
                <c:pt idx="177">
                  <c:v>0.273497278546063</c:v>
                </c:pt>
                <c:pt idx="178">
                  <c:v>0.136748639273032</c:v>
                </c:pt>
                <c:pt idx="179">
                  <c:v>0.0683743196365158</c:v>
                </c:pt>
                <c:pt idx="180">
                  <c:v>0.0341871598182579</c:v>
                </c:pt>
                <c:pt idx="181">
                  <c:v>0.0170935799091289</c:v>
                </c:pt>
                <c:pt idx="182">
                  <c:v>0.00854678995456447</c:v>
                </c:pt>
                <c:pt idx="183">
                  <c:v>0.00427339497728224</c:v>
                </c:pt>
                <c:pt idx="184">
                  <c:v>0.00213669748864112</c:v>
                </c:pt>
                <c:pt idx="185">
                  <c:v>0.00106834874432056</c:v>
                </c:pt>
                <c:pt idx="186">
                  <c:v>0.000534174372160279</c:v>
                </c:pt>
                <c:pt idx="187">
                  <c:v>0.00026708718608014</c:v>
                </c:pt>
                <c:pt idx="188">
                  <c:v>0.00013354359304007</c:v>
                </c:pt>
                <c:pt idx="189">
                  <c:v>6.67717965200349E-005</c:v>
                </c:pt>
                <c:pt idx="190">
                  <c:v>3.33858982600175E-005</c:v>
                </c:pt>
                <c:pt idx="191">
                  <c:v>1.66929491300087E-005</c:v>
                </c:pt>
                <c:pt idx="192">
                  <c:v>8.34647456500437E-006</c:v>
                </c:pt>
                <c:pt idx="193">
                  <c:v>4.17323728250218E-006</c:v>
                </c:pt>
                <c:pt idx="194">
                  <c:v>2.08661864125109E-006</c:v>
                </c:pt>
                <c:pt idx="195">
                  <c:v>0.0875031797740898</c:v>
                </c:pt>
                <c:pt idx="196">
                  <c:v>0.0437515898870449</c:v>
                </c:pt>
                <c:pt idx="197">
                  <c:v>0.0218757949435224</c:v>
                </c:pt>
                <c:pt idx="198">
                  <c:v>0.0109378974717612</c:v>
                </c:pt>
                <c:pt idx="199">
                  <c:v>0.00546894873588061</c:v>
                </c:pt>
                <c:pt idx="200">
                  <c:v>0.0153664508960852</c:v>
                </c:pt>
                <c:pt idx="201">
                  <c:v>0.00768322544804259</c:v>
                </c:pt>
                <c:pt idx="202">
                  <c:v>0.0038416127240213</c:v>
                </c:pt>
                <c:pt idx="203">
                  <c:v>0.00192080636201065</c:v>
                </c:pt>
                <c:pt idx="204">
                  <c:v>0.000960403181005324</c:v>
                </c:pt>
                <c:pt idx="205">
                  <c:v>0.000480201590502662</c:v>
                </c:pt>
                <c:pt idx="206">
                  <c:v>0.000240100795251331</c:v>
                </c:pt>
                <c:pt idx="207">
                  <c:v>0.000120050397625666</c:v>
                </c:pt>
                <c:pt idx="208">
                  <c:v>6.00251988128328E-005</c:v>
                </c:pt>
                <c:pt idx="209">
                  <c:v>3.00125994064164E-005</c:v>
                </c:pt>
                <c:pt idx="210">
                  <c:v>1.50062997032082E-005</c:v>
                </c:pt>
                <c:pt idx="211">
                  <c:v>7.50314985160409E-006</c:v>
                </c:pt>
                <c:pt idx="212">
                  <c:v>3.75157492580205E-006</c:v>
                </c:pt>
                <c:pt idx="213">
                  <c:v>1.87578746290102E-006</c:v>
                </c:pt>
                <c:pt idx="214">
                  <c:v>9.37893731450512E-007</c:v>
                </c:pt>
                <c:pt idx="215">
                  <c:v>4.68946865725256E-007</c:v>
                </c:pt>
                <c:pt idx="216">
                  <c:v>2.34473432862628E-007</c:v>
                </c:pt>
                <c:pt idx="217">
                  <c:v>1.17236716431314E-007</c:v>
                </c:pt>
                <c:pt idx="218">
                  <c:v>5.8618358215657E-008</c:v>
                </c:pt>
                <c:pt idx="219">
                  <c:v>2.93091791078285E-008</c:v>
                </c:pt>
                <c:pt idx="220">
                  <c:v>1.46545895539142E-008</c:v>
                </c:pt>
                <c:pt idx="221">
                  <c:v>7.32729477695712E-009</c:v>
                </c:pt>
                <c:pt idx="222">
                  <c:v>3.66364738847856E-009</c:v>
                </c:pt>
                <c:pt idx="223">
                  <c:v>1.83182369423928E-009</c:v>
                </c:pt>
                <c:pt idx="224">
                  <c:v>9.1591184711964E-010</c:v>
                </c:pt>
                <c:pt idx="225">
                  <c:v>4.5795592355982E-010</c:v>
                </c:pt>
                <c:pt idx="226">
                  <c:v>2.2897796177991E-010</c:v>
                </c:pt>
                <c:pt idx="227">
                  <c:v>1.14488980889955E-010</c:v>
                </c:pt>
                <c:pt idx="228">
                  <c:v>0.00782966702763908</c:v>
                </c:pt>
                <c:pt idx="229">
                  <c:v>0.00391483351381954</c:v>
                </c:pt>
                <c:pt idx="230">
                  <c:v>0.00195741675690977</c:v>
                </c:pt>
                <c:pt idx="231">
                  <c:v>0.000978708378454884</c:v>
                </c:pt>
                <c:pt idx="232">
                  <c:v>0.000489354189227442</c:v>
                </c:pt>
                <c:pt idx="233">
                  <c:v>0.000244677094613721</c:v>
                </c:pt>
                <c:pt idx="234">
                  <c:v>0.000122338547306861</c:v>
                </c:pt>
                <c:pt idx="235">
                  <c:v>6.11692736534303E-005</c:v>
                </c:pt>
                <c:pt idx="236">
                  <c:v>3.05846368267151E-005</c:v>
                </c:pt>
                <c:pt idx="237">
                  <c:v>1.52923184133576E-005</c:v>
                </c:pt>
                <c:pt idx="238">
                  <c:v>7.64615920667878E-006</c:v>
                </c:pt>
                <c:pt idx="239">
                  <c:v>3.82307960333939E-006</c:v>
                </c:pt>
                <c:pt idx="240">
                  <c:v>1.9115398016697E-006</c:v>
                </c:pt>
                <c:pt idx="241">
                  <c:v>9.55769900834848E-007</c:v>
                </c:pt>
                <c:pt idx="242">
                  <c:v>4.77884950417424E-007</c:v>
                </c:pt>
                <c:pt idx="243">
                  <c:v>2.38942475208712E-007</c:v>
                </c:pt>
                <c:pt idx="244">
                  <c:v>1.19471237604356E-007</c:v>
                </c:pt>
                <c:pt idx="245">
                  <c:v>5.9735618802178E-008</c:v>
                </c:pt>
                <c:pt idx="246">
                  <c:v>2.9867809401089E-008</c:v>
                </c:pt>
                <c:pt idx="247">
                  <c:v>1.49339047005445E-008</c:v>
                </c:pt>
                <c:pt idx="248">
                  <c:v>7.46695235027225E-009</c:v>
                </c:pt>
                <c:pt idx="249">
                  <c:v>3.73347617513613E-009</c:v>
                </c:pt>
                <c:pt idx="250">
                  <c:v>1.86673808756806E-009</c:v>
                </c:pt>
                <c:pt idx="251">
                  <c:v>9.33369043784031E-010</c:v>
                </c:pt>
                <c:pt idx="252">
                  <c:v>4.66684521892016E-010</c:v>
                </c:pt>
                <c:pt idx="253">
                  <c:v>2.33342260946008E-010</c:v>
                </c:pt>
                <c:pt idx="254">
                  <c:v>1.16671130473004E-010</c:v>
                </c:pt>
                <c:pt idx="255">
                  <c:v>5.8335565236502E-011</c:v>
                </c:pt>
                <c:pt idx="256">
                  <c:v>2.9167782618251E-011</c:v>
                </c:pt>
                <c:pt idx="257">
                  <c:v>1.45838913091255E-011</c:v>
                </c:pt>
                <c:pt idx="258">
                  <c:v>7.29194565456275E-012</c:v>
                </c:pt>
                <c:pt idx="259">
                  <c:v>3.64597282728137E-012</c:v>
                </c:pt>
                <c:pt idx="260">
                  <c:v>1.82298641364069E-012</c:v>
                </c:pt>
                <c:pt idx="261">
                  <c:v>9.11493206820343E-013</c:v>
                </c:pt>
                <c:pt idx="262">
                  <c:v>4.55746603410172E-013</c:v>
                </c:pt>
                <c:pt idx="263">
                  <c:v>2.27873301705086E-013</c:v>
                </c:pt>
                <c:pt idx="264">
                  <c:v>1.13936650852543E-013</c:v>
                </c:pt>
                <c:pt idx="265">
                  <c:v>5.69683254262714E-014</c:v>
                </c:pt>
                <c:pt idx="266">
                  <c:v>0.888003002260181</c:v>
                </c:pt>
                <c:pt idx="267">
                  <c:v>0.44400150113009</c:v>
                </c:pt>
                <c:pt idx="268">
                  <c:v>0.604547622966709</c:v>
                </c:pt>
                <c:pt idx="269">
                  <c:v>0.302273811483354</c:v>
                </c:pt>
                <c:pt idx="270">
                  <c:v>1.04572795531067</c:v>
                </c:pt>
                <c:pt idx="271">
                  <c:v>0.531632633773767</c:v>
                </c:pt>
                <c:pt idx="272">
                  <c:v>0.265816316886883</c:v>
                </c:pt>
                <c:pt idx="273">
                  <c:v>0.132908158443442</c:v>
                </c:pt>
                <c:pt idx="274">
                  <c:v>0.0664540792217209</c:v>
                </c:pt>
                <c:pt idx="275">
                  <c:v>0.0332270396108604</c:v>
                </c:pt>
                <c:pt idx="276">
                  <c:v>0.0166135198054302</c:v>
                </c:pt>
                <c:pt idx="277">
                  <c:v>0.00830675990271511</c:v>
                </c:pt>
                <c:pt idx="278">
                  <c:v>0.00415337995135755</c:v>
                </c:pt>
                <c:pt idx="279">
                  <c:v>0.00207668997567878</c:v>
                </c:pt>
                <c:pt idx="280">
                  <c:v>0.00103834498783939</c:v>
                </c:pt>
                <c:pt idx="281">
                  <c:v>0.000519172493919694</c:v>
                </c:pt>
                <c:pt idx="282">
                  <c:v>0.000259586246959847</c:v>
                </c:pt>
                <c:pt idx="283">
                  <c:v>0.000129793123479924</c:v>
                </c:pt>
                <c:pt idx="284">
                  <c:v>6.48965617399618E-005</c:v>
                </c:pt>
                <c:pt idx="285">
                  <c:v>3.24482808699809E-005</c:v>
                </c:pt>
                <c:pt idx="286">
                  <c:v>0.278956923640599</c:v>
                </c:pt>
                <c:pt idx="287">
                  <c:v>1.48882583431638</c:v>
                </c:pt>
                <c:pt idx="288">
                  <c:v>0.744412917158188</c:v>
                </c:pt>
                <c:pt idx="289">
                  <c:v>0.372206458579094</c:v>
                </c:pt>
                <c:pt idx="290">
                  <c:v>0.186103229289547</c:v>
                </c:pt>
                <c:pt idx="291">
                  <c:v>0.0930516146447735</c:v>
                </c:pt>
                <c:pt idx="292">
                  <c:v>0.0465258073223868</c:v>
                </c:pt>
                <c:pt idx="293">
                  <c:v>0.0232629036611934</c:v>
                </c:pt>
                <c:pt idx="294">
                  <c:v>1.53825108675736</c:v>
                </c:pt>
                <c:pt idx="295">
                  <c:v>0.773019148589243</c:v>
                </c:pt>
                <c:pt idx="296">
                  <c:v>0.386509574294621</c:v>
                </c:pt>
                <c:pt idx="297">
                  <c:v>0.193254787147311</c:v>
                </c:pt>
                <c:pt idx="298">
                  <c:v>0.152303202813815</c:v>
                </c:pt>
                <c:pt idx="299">
                  <c:v>0.0761516014069073</c:v>
                </c:pt>
                <c:pt idx="300">
                  <c:v>0.0380758007034536</c:v>
                </c:pt>
                <c:pt idx="301">
                  <c:v>1.24416729002586</c:v>
                </c:pt>
                <c:pt idx="302">
                  <c:v>0.622083645012931</c:v>
                </c:pt>
                <c:pt idx="303">
                  <c:v>0.315307062296134</c:v>
                </c:pt>
                <c:pt idx="304">
                  <c:v>0.157653531148067</c:v>
                </c:pt>
                <c:pt idx="305">
                  <c:v>0.0788267655740336</c:v>
                </c:pt>
                <c:pt idx="306">
                  <c:v>7.48450786512012</c:v>
                </c:pt>
                <c:pt idx="307">
                  <c:v>3.77242426783619</c:v>
                </c:pt>
                <c:pt idx="308">
                  <c:v>1.88621213391809</c:v>
                </c:pt>
                <c:pt idx="309">
                  <c:v>0.943106066959047</c:v>
                </c:pt>
                <c:pt idx="310">
                  <c:v>8.24541373722419</c:v>
                </c:pt>
                <c:pt idx="311">
                  <c:v>8.49923776561011</c:v>
                </c:pt>
                <c:pt idx="312">
                  <c:v>4.24961888280506</c:v>
                </c:pt>
                <c:pt idx="313">
                  <c:v>2.12480944140253</c:v>
                </c:pt>
                <c:pt idx="314">
                  <c:v>1.06240472070126</c:v>
                </c:pt>
                <c:pt idx="315">
                  <c:v>1.4758001460843</c:v>
                </c:pt>
                <c:pt idx="316">
                  <c:v>1.25318429080474</c:v>
                </c:pt>
                <c:pt idx="317">
                  <c:v>0.829184382105767</c:v>
                </c:pt>
                <c:pt idx="318">
                  <c:v>4.01968283566677</c:v>
                </c:pt>
                <c:pt idx="319">
                  <c:v>3.2294594581295</c:v>
                </c:pt>
                <c:pt idx="320">
                  <c:v>1.73911528929447</c:v>
                </c:pt>
                <c:pt idx="321">
                  <c:v>1.58215458415981</c:v>
                </c:pt>
                <c:pt idx="322">
                  <c:v>0.791077292079903</c:v>
                </c:pt>
                <c:pt idx="323">
                  <c:v>0.395538646039951</c:v>
                </c:pt>
                <c:pt idx="324">
                  <c:v>0.197769323019976</c:v>
                </c:pt>
                <c:pt idx="325">
                  <c:v>2.49714134683084</c:v>
                </c:pt>
                <c:pt idx="326">
                  <c:v>9.71919731254431</c:v>
                </c:pt>
                <c:pt idx="327">
                  <c:v>4.85959865627215</c:v>
                </c:pt>
                <c:pt idx="328">
                  <c:v>2.50376027113513</c:v>
                </c:pt>
                <c:pt idx="329">
                  <c:v>1.29144346469838</c:v>
                </c:pt>
                <c:pt idx="330">
                  <c:v>2.10851948365958</c:v>
                </c:pt>
                <c:pt idx="331">
                  <c:v>2.27720742094949</c:v>
                </c:pt>
                <c:pt idx="332">
                  <c:v>1.43255745277552</c:v>
                </c:pt>
                <c:pt idx="333">
                  <c:v>4.74334493933983</c:v>
                </c:pt>
                <c:pt idx="334">
                  <c:v>2.62873196650694</c:v>
                </c:pt>
                <c:pt idx="335">
                  <c:v>1.47586018302964</c:v>
                </c:pt>
                <c:pt idx="336">
                  <c:v>0.73793009151482</c:v>
                </c:pt>
                <c:pt idx="337">
                  <c:v>0.36896504575741</c:v>
                </c:pt>
                <c:pt idx="338">
                  <c:v>0.259202535913818</c:v>
                </c:pt>
                <c:pt idx="339">
                  <c:v>0.792835814735744</c:v>
                </c:pt>
                <c:pt idx="340">
                  <c:v>0.396417907367872</c:v>
                </c:pt>
                <c:pt idx="341">
                  <c:v>0.198208953683936</c:v>
                </c:pt>
                <c:pt idx="342">
                  <c:v>0.291155319564696</c:v>
                </c:pt>
                <c:pt idx="343">
                  <c:v>0.145577659782348</c:v>
                </c:pt>
                <c:pt idx="344">
                  <c:v>0.0727888298911739</c:v>
                </c:pt>
                <c:pt idx="345">
                  <c:v>2.16622444151763</c:v>
                </c:pt>
                <c:pt idx="346">
                  <c:v>1.61362124393449</c:v>
                </c:pt>
                <c:pt idx="347">
                  <c:v>0.866012939795737</c:v>
                </c:pt>
                <c:pt idx="348">
                  <c:v>1.45141174642588</c:v>
                </c:pt>
                <c:pt idx="349">
                  <c:v>1.00810925674942</c:v>
                </c:pt>
                <c:pt idx="350">
                  <c:v>0.992887549648463</c:v>
                </c:pt>
                <c:pt idx="351">
                  <c:v>0.521119211384753</c:v>
                </c:pt>
                <c:pt idx="352">
                  <c:v>0.537429650601157</c:v>
                </c:pt>
                <c:pt idx="353">
                  <c:v>0.479667471007844</c:v>
                </c:pt>
                <c:pt idx="354">
                  <c:v>0.239833735503922</c:v>
                </c:pt>
                <c:pt idx="355">
                  <c:v>0.276363567047148</c:v>
                </c:pt>
                <c:pt idx="356">
                  <c:v>1.26042461347023</c:v>
                </c:pt>
                <c:pt idx="357">
                  <c:v>0.630212306735113</c:v>
                </c:pt>
                <c:pt idx="358">
                  <c:v>0.315106153367557</c:v>
                </c:pt>
                <c:pt idx="359">
                  <c:v>0.157553076683778</c:v>
                </c:pt>
                <c:pt idx="360">
                  <c:v>0.0787765383418892</c:v>
                </c:pt>
                <c:pt idx="361">
                  <c:v>0.0500134851550561</c:v>
                </c:pt>
                <c:pt idx="362">
                  <c:v>3.56922814976836</c:v>
                </c:pt>
                <c:pt idx="363">
                  <c:v>1.78461407488418</c:v>
                </c:pt>
                <c:pt idx="364">
                  <c:v>0.892307037442091</c:v>
                </c:pt>
                <c:pt idx="365">
                  <c:v>0.487549756969609</c:v>
                </c:pt>
                <c:pt idx="366">
                  <c:v>0.243774878484805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c0504d"/>
            </a:solidFill>
            <a:ln cap="rnd"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'Smap - Diário'!$A$18:$A$384</c:f>
              <c:numCache>
                <c:formatCode>General</c:formatCode>
                <c:ptCount val="367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  <c:pt idx="366">
                  <c:v>41275</c:v>
                </c:pt>
              </c:numCache>
            </c:numRef>
          </c:xVal>
          <c:yVal>
            <c:numRef>
              <c:f>'Smap - Diário'!$U$18:$U$384</c:f>
              <c:numCache>
                <c:formatCode>General</c:formatCode>
                <c:ptCount val="367"/>
                <c:pt idx="0">
                  <c:v>35</c:v>
                </c:pt>
                <c:pt idx="1">
                  <c:v>34.2005988951986</c:v>
                </c:pt>
                <c:pt idx="2">
                  <c:v>33.4662587381593</c:v>
                </c:pt>
                <c:pt idx="3">
                  <c:v>32.8756787278023</c:v>
                </c:pt>
                <c:pt idx="4">
                  <c:v>32.348660947691</c:v>
                </c:pt>
                <c:pt idx="5">
                  <c:v>31.8242976816395</c:v>
                </c:pt>
                <c:pt idx="6">
                  <c:v>31.3064207773107</c:v>
                </c:pt>
                <c:pt idx="7">
                  <c:v>30.8279367641899</c:v>
                </c:pt>
                <c:pt idx="8">
                  <c:v>30.4403489909171</c:v>
                </c:pt>
                <c:pt idx="9">
                  <c:v>30.1219513766084</c:v>
                </c:pt>
                <c:pt idx="10">
                  <c:v>29.9676711719253</c:v>
                </c:pt>
                <c:pt idx="11">
                  <c:v>29.7624377438826</c:v>
                </c:pt>
                <c:pt idx="12">
                  <c:v>29.5593649802556</c:v>
                </c:pt>
                <c:pt idx="13">
                  <c:v>29.302067945228</c:v>
                </c:pt>
                <c:pt idx="14">
                  <c:v>28.9929669872451</c:v>
                </c:pt>
                <c:pt idx="15">
                  <c:v>28.6329714051443</c:v>
                </c:pt>
                <c:pt idx="16">
                  <c:v>28.2352146219794</c:v>
                </c:pt>
                <c:pt idx="17">
                  <c:v>27.8336293020611</c:v>
                </c:pt>
                <c:pt idx="18">
                  <c:v>27.4474300487288</c:v>
                </c:pt>
                <c:pt idx="19">
                  <c:v>27.0360357754917</c:v>
                </c:pt>
                <c:pt idx="20">
                  <c:v>26.6161539043601</c:v>
                </c:pt>
                <c:pt idx="21">
                  <c:v>26.2398582002817</c:v>
                </c:pt>
                <c:pt idx="22">
                  <c:v>25.8391781578641</c:v>
                </c:pt>
                <c:pt idx="23">
                  <c:v>25.4191328330108</c:v>
                </c:pt>
                <c:pt idx="24">
                  <c:v>24.9779807854461</c:v>
                </c:pt>
                <c:pt idx="25">
                  <c:v>24.5187777616439</c:v>
                </c:pt>
                <c:pt idx="26">
                  <c:v>24.0440326572115</c:v>
                </c:pt>
                <c:pt idx="27">
                  <c:v>23.5652096694552</c:v>
                </c:pt>
                <c:pt idx="28">
                  <c:v>23.1188040458893</c:v>
                </c:pt>
                <c:pt idx="29">
                  <c:v>22.8067537946003</c:v>
                </c:pt>
                <c:pt idx="30">
                  <c:v>22.6448905290805</c:v>
                </c:pt>
                <c:pt idx="31">
                  <c:v>22.5674510857955</c:v>
                </c:pt>
                <c:pt idx="32">
                  <c:v>22.5108920709089</c:v>
                </c:pt>
                <c:pt idx="33">
                  <c:v>22.4208829495827</c:v>
                </c:pt>
                <c:pt idx="34">
                  <c:v>22.260618323436</c:v>
                </c:pt>
                <c:pt idx="35">
                  <c:v>22.041873468967</c:v>
                </c:pt>
                <c:pt idx="36">
                  <c:v>21.7772168986741</c:v>
                </c:pt>
                <c:pt idx="37">
                  <c:v>21.4801648722289</c:v>
                </c:pt>
                <c:pt idx="38">
                  <c:v>21.1549408842456</c:v>
                </c:pt>
                <c:pt idx="39">
                  <c:v>20.8093330757224</c:v>
                </c:pt>
                <c:pt idx="40">
                  <c:v>20.4497093323797</c:v>
                </c:pt>
                <c:pt idx="41">
                  <c:v>20.0785794626775</c:v>
                </c:pt>
                <c:pt idx="42">
                  <c:v>19.7025696817492</c:v>
                </c:pt>
                <c:pt idx="43">
                  <c:v>19.4123786934746</c:v>
                </c:pt>
                <c:pt idx="44">
                  <c:v>19.1792595621342</c:v>
                </c:pt>
                <c:pt idx="45">
                  <c:v>18.9812122565318</c:v>
                </c:pt>
                <c:pt idx="46">
                  <c:v>18.7627549707232</c:v>
                </c:pt>
                <c:pt idx="47">
                  <c:v>18.5125610283799</c:v>
                </c:pt>
                <c:pt idx="48">
                  <c:v>18.242097838311</c:v>
                </c:pt>
                <c:pt idx="49">
                  <c:v>17.962818556866</c:v>
                </c:pt>
                <c:pt idx="50">
                  <c:v>17.6680099180304</c:v>
                </c:pt>
                <c:pt idx="51">
                  <c:v>17.3620544936052</c:v>
                </c:pt>
                <c:pt idx="52">
                  <c:v>17.0453522406977</c:v>
                </c:pt>
                <c:pt idx="53">
                  <c:v>16.7206623315438</c:v>
                </c:pt>
                <c:pt idx="54">
                  <c:v>16.3897168673865</c:v>
                </c:pt>
                <c:pt idx="55">
                  <c:v>16.0569654940898</c:v>
                </c:pt>
                <c:pt idx="56">
                  <c:v>15.7627286289429</c:v>
                </c:pt>
                <c:pt idx="57">
                  <c:v>15.4632898750715</c:v>
                </c:pt>
                <c:pt idx="58">
                  <c:v>15.1566325670105</c:v>
                </c:pt>
                <c:pt idx="59">
                  <c:v>14.8455310218766</c:v>
                </c:pt>
                <c:pt idx="60">
                  <c:v>14.5321914473759</c:v>
                </c:pt>
                <c:pt idx="61">
                  <c:v>14.2167111714028</c:v>
                </c:pt>
                <c:pt idx="62">
                  <c:v>13.8994256757424</c:v>
                </c:pt>
                <c:pt idx="63">
                  <c:v>13.5819623545626</c:v>
                </c:pt>
                <c:pt idx="64">
                  <c:v>13.2717499056595</c:v>
                </c:pt>
                <c:pt idx="65">
                  <c:v>12.9686227188814</c:v>
                </c:pt>
                <c:pt idx="66">
                  <c:v>12.6724189666178</c:v>
                </c:pt>
                <c:pt idx="67">
                  <c:v>12.3829805174058</c:v>
                </c:pt>
                <c:pt idx="68">
                  <c:v>12.1001528515101</c:v>
                </c:pt>
                <c:pt idx="69">
                  <c:v>11.8237849784312</c:v>
                </c:pt>
                <c:pt idx="70">
                  <c:v>11.5537293562971</c:v>
                </c:pt>
                <c:pt idx="71">
                  <c:v>11.2898418130971</c:v>
                </c:pt>
                <c:pt idx="72">
                  <c:v>11.0319814697136</c:v>
                </c:pt>
                <c:pt idx="73">
                  <c:v>10.7800106647125</c:v>
                </c:pt>
                <c:pt idx="74">
                  <c:v>10.5404051991055</c:v>
                </c:pt>
                <c:pt idx="75">
                  <c:v>10.3412822318951</c:v>
                </c:pt>
                <c:pt idx="76">
                  <c:v>10.193723840434</c:v>
                </c:pt>
                <c:pt idx="77">
                  <c:v>10.1666638818553</c:v>
                </c:pt>
                <c:pt idx="78">
                  <c:v>10.1152336713956</c:v>
                </c:pt>
                <c:pt idx="79">
                  <c:v>10.0416664313477</c:v>
                </c:pt>
                <c:pt idx="80">
                  <c:v>9.95041881999019</c:v>
                </c:pt>
                <c:pt idx="81">
                  <c:v>9.85253776230759</c:v>
                </c:pt>
                <c:pt idx="82">
                  <c:v>9.73878606319226</c:v>
                </c:pt>
                <c:pt idx="83">
                  <c:v>9.60913809952748</c:v>
                </c:pt>
                <c:pt idx="84">
                  <c:v>9.49047766365228</c:v>
                </c:pt>
                <c:pt idx="85">
                  <c:v>9.39366570743024</c:v>
                </c:pt>
                <c:pt idx="86">
                  <c:v>9.29543191687109</c:v>
                </c:pt>
                <c:pt idx="87">
                  <c:v>9.18732826659255</c:v>
                </c:pt>
                <c:pt idx="88">
                  <c:v>9.06493300588588</c:v>
                </c:pt>
                <c:pt idx="89">
                  <c:v>8.93513484915637</c:v>
                </c:pt>
                <c:pt idx="90">
                  <c:v>8.93007739934661</c:v>
                </c:pt>
                <c:pt idx="91">
                  <c:v>8.90240474534535</c:v>
                </c:pt>
                <c:pt idx="92">
                  <c:v>8.85578651005774</c:v>
                </c:pt>
                <c:pt idx="93">
                  <c:v>8.8020100153725</c:v>
                </c:pt>
                <c:pt idx="94">
                  <c:v>8.73443994856244</c:v>
                </c:pt>
                <c:pt idx="95">
                  <c:v>8.65199607961449</c:v>
                </c:pt>
                <c:pt idx="96">
                  <c:v>8.55488461434022</c:v>
                </c:pt>
                <c:pt idx="97">
                  <c:v>8.44492508297974</c:v>
                </c:pt>
                <c:pt idx="98">
                  <c:v>8.32738775483327</c:v>
                </c:pt>
                <c:pt idx="99">
                  <c:v>8.22810197494805</c:v>
                </c:pt>
                <c:pt idx="100">
                  <c:v>8.12094124863403</c:v>
                </c:pt>
                <c:pt idx="101">
                  <c:v>8.0159954723861</c:v>
                </c:pt>
                <c:pt idx="102">
                  <c:v>7.9527088204896</c:v>
                </c:pt>
                <c:pt idx="103">
                  <c:v>7.87729527231713</c:v>
                </c:pt>
                <c:pt idx="104">
                  <c:v>7.78933091439061</c:v>
                </c:pt>
                <c:pt idx="105">
                  <c:v>7.69124972855872</c:v>
                </c:pt>
                <c:pt idx="106">
                  <c:v>7.58421289708302</c:v>
                </c:pt>
                <c:pt idx="107">
                  <c:v>7.46777264721632</c:v>
                </c:pt>
                <c:pt idx="108">
                  <c:v>7.37249115742086</c:v>
                </c:pt>
                <c:pt idx="109">
                  <c:v>7.27892624774955</c:v>
                </c:pt>
                <c:pt idx="110">
                  <c:v>7.17792198777914</c:v>
                </c:pt>
                <c:pt idx="111">
                  <c:v>7.07077201676083</c:v>
                </c:pt>
                <c:pt idx="112">
                  <c:v>6.95752252502669</c:v>
                </c:pt>
                <c:pt idx="113">
                  <c:v>6.85772169443602</c:v>
                </c:pt>
                <c:pt idx="114">
                  <c:v>6.78331776069871</c:v>
                </c:pt>
                <c:pt idx="115">
                  <c:v>6.70853187774481</c:v>
                </c:pt>
                <c:pt idx="116">
                  <c:v>6.63536439822733</c:v>
                </c:pt>
                <c:pt idx="117">
                  <c:v>6.55359178271876</c:v>
                </c:pt>
                <c:pt idx="118">
                  <c:v>6.46320002588605</c:v>
                </c:pt>
                <c:pt idx="119">
                  <c:v>6.36878782727119</c:v>
                </c:pt>
                <c:pt idx="120">
                  <c:v>6.27214038203014</c:v>
                </c:pt>
                <c:pt idx="121">
                  <c:v>6.17536806351525</c:v>
                </c:pt>
                <c:pt idx="122">
                  <c:v>6.12785260773203</c:v>
                </c:pt>
                <c:pt idx="123">
                  <c:v>6.1601518091214</c:v>
                </c:pt>
                <c:pt idx="124">
                  <c:v>6.17998884799434</c:v>
                </c:pt>
                <c:pt idx="125">
                  <c:v>6.18233725072746</c:v>
                </c:pt>
                <c:pt idx="126">
                  <c:v>6.16950987226073</c:v>
                </c:pt>
                <c:pt idx="127">
                  <c:v>6.14306263574727</c:v>
                </c:pt>
                <c:pt idx="128">
                  <c:v>6.10537524943516</c:v>
                </c:pt>
                <c:pt idx="129">
                  <c:v>6.05757263146618</c:v>
                </c:pt>
                <c:pt idx="130">
                  <c:v>6.00311812875236</c:v>
                </c:pt>
                <c:pt idx="131">
                  <c:v>5.94753633292877</c:v>
                </c:pt>
                <c:pt idx="132">
                  <c:v>5.88314166834559</c:v>
                </c:pt>
                <c:pt idx="133">
                  <c:v>5.83456891596768</c:v>
                </c:pt>
                <c:pt idx="134">
                  <c:v>5.77692983264444</c:v>
                </c:pt>
                <c:pt idx="135">
                  <c:v>5.73261372247938</c:v>
                </c:pt>
                <c:pt idx="136">
                  <c:v>5.71455014184705</c:v>
                </c:pt>
                <c:pt idx="137">
                  <c:v>5.80319801162318</c:v>
                </c:pt>
                <c:pt idx="138">
                  <c:v>5.90756552790554</c:v>
                </c:pt>
                <c:pt idx="139">
                  <c:v>5.98474119430385</c:v>
                </c:pt>
                <c:pt idx="140">
                  <c:v>6.03603663379435</c:v>
                </c:pt>
                <c:pt idx="141">
                  <c:v>6.0667206152921</c:v>
                </c:pt>
                <c:pt idx="142">
                  <c:v>6.08500816771591</c:v>
                </c:pt>
                <c:pt idx="143">
                  <c:v>6.08529793745264</c:v>
                </c:pt>
                <c:pt idx="144">
                  <c:v>6.06924704187463</c:v>
                </c:pt>
                <c:pt idx="145">
                  <c:v>6.03909443831803</c:v>
                </c:pt>
                <c:pt idx="146">
                  <c:v>5.99717095628374</c:v>
                </c:pt>
                <c:pt idx="147">
                  <c:v>5.9448787309247</c:v>
                </c:pt>
                <c:pt idx="148">
                  <c:v>5.88497550521356</c:v>
                </c:pt>
                <c:pt idx="149">
                  <c:v>5.81926846174465</c:v>
                </c:pt>
                <c:pt idx="150">
                  <c:v>5.74720770637772</c:v>
                </c:pt>
                <c:pt idx="151">
                  <c:v>5.66979686942329</c:v>
                </c:pt>
                <c:pt idx="152">
                  <c:v>5.58728083879501</c:v>
                </c:pt>
                <c:pt idx="153">
                  <c:v>5.501517819803</c:v>
                </c:pt>
                <c:pt idx="154">
                  <c:v>5.41241386629213</c:v>
                </c:pt>
                <c:pt idx="155">
                  <c:v>5.32016221817382</c:v>
                </c:pt>
                <c:pt idx="156">
                  <c:v>5.2222574514793</c:v>
                </c:pt>
                <c:pt idx="157">
                  <c:v>5.12015763831088</c:v>
                </c:pt>
                <c:pt idx="158">
                  <c:v>5.01400795803572</c:v>
                </c:pt>
                <c:pt idx="159">
                  <c:v>4.91659572904165</c:v>
                </c:pt>
                <c:pt idx="160">
                  <c:v>4.82378824620346</c:v>
                </c:pt>
                <c:pt idx="161">
                  <c:v>4.74174636826082</c:v>
                </c:pt>
                <c:pt idx="162">
                  <c:v>4.65844610693974</c:v>
                </c:pt>
                <c:pt idx="163">
                  <c:v>4.61358689870099</c:v>
                </c:pt>
                <c:pt idx="164">
                  <c:v>4.56170577699399</c:v>
                </c:pt>
                <c:pt idx="165">
                  <c:v>4.52210254073859</c:v>
                </c:pt>
                <c:pt idx="166">
                  <c:v>4.47634728417893</c:v>
                </c:pt>
                <c:pt idx="167">
                  <c:v>4.42525984075909</c:v>
                </c:pt>
                <c:pt idx="168">
                  <c:v>4.36988418740113</c:v>
                </c:pt>
                <c:pt idx="169">
                  <c:v>4.30928730472013</c:v>
                </c:pt>
                <c:pt idx="170">
                  <c:v>4.2455097769422</c:v>
                </c:pt>
                <c:pt idx="171">
                  <c:v>4.17688557440059</c:v>
                </c:pt>
                <c:pt idx="172">
                  <c:v>4.10447947050329</c:v>
                </c:pt>
                <c:pt idx="173">
                  <c:v>4.03929571455455</c:v>
                </c:pt>
                <c:pt idx="174">
                  <c:v>3.97901827004392</c:v>
                </c:pt>
                <c:pt idx="175">
                  <c:v>3.97516163107055</c:v>
                </c:pt>
                <c:pt idx="176">
                  <c:v>3.96101043561433</c:v>
                </c:pt>
                <c:pt idx="177">
                  <c:v>3.95077754769577</c:v>
                </c:pt>
                <c:pt idx="178">
                  <c:v>3.93163868079839</c:v>
                </c:pt>
                <c:pt idx="179">
                  <c:v>3.90648730176301</c:v>
                </c:pt>
                <c:pt idx="180">
                  <c:v>3.87404438692161</c:v>
                </c:pt>
                <c:pt idx="181">
                  <c:v>3.83389420250161</c:v>
                </c:pt>
                <c:pt idx="182">
                  <c:v>3.78853601670073</c:v>
                </c:pt>
                <c:pt idx="183">
                  <c:v>3.73866324731728</c:v>
                </c:pt>
                <c:pt idx="184">
                  <c:v>3.68529474920463</c:v>
                </c:pt>
                <c:pt idx="185">
                  <c:v>3.6276130332218</c:v>
                </c:pt>
                <c:pt idx="186">
                  <c:v>3.5664188958556</c:v>
                </c:pt>
                <c:pt idx="187">
                  <c:v>3.50078137948128</c:v>
                </c:pt>
                <c:pt idx="188">
                  <c:v>3.43064308345929</c:v>
                </c:pt>
                <c:pt idx="189">
                  <c:v>3.35677863286218</c:v>
                </c:pt>
                <c:pt idx="190">
                  <c:v>3.28105977835452</c:v>
                </c:pt>
                <c:pt idx="191">
                  <c:v>3.20612026944778</c:v>
                </c:pt>
                <c:pt idx="192">
                  <c:v>3.13289238128999</c:v>
                </c:pt>
                <c:pt idx="193">
                  <c:v>3.06133702040921</c:v>
                </c:pt>
                <c:pt idx="194">
                  <c:v>2.99141598622965</c:v>
                </c:pt>
                <c:pt idx="195">
                  <c:v>2.92309195067787</c:v>
                </c:pt>
                <c:pt idx="196">
                  <c:v>2.85988152875384</c:v>
                </c:pt>
                <c:pt idx="197">
                  <c:v>2.79598024752244</c:v>
                </c:pt>
                <c:pt idx="198">
                  <c:v>2.7321199704118</c:v>
                </c:pt>
                <c:pt idx="199">
                  <c:v>2.66971826404617</c:v>
                </c:pt>
                <c:pt idx="200">
                  <c:v>2.60874181462368</c:v>
                </c:pt>
                <c:pt idx="201">
                  <c:v>2.55490399064543</c:v>
                </c:pt>
                <c:pt idx="202">
                  <c:v>2.50287414537522</c:v>
                </c:pt>
                <c:pt idx="203">
                  <c:v>2.44930654220939</c:v>
                </c:pt>
                <c:pt idx="204">
                  <c:v>2.39452749003905</c:v>
                </c:pt>
                <c:pt idx="205">
                  <c:v>2.33983640658149</c:v>
                </c:pt>
                <c:pt idx="206">
                  <c:v>2.28639446919647</c:v>
                </c:pt>
                <c:pt idx="207">
                  <c:v>2.23417314734826</c:v>
                </c:pt>
                <c:pt idx="208">
                  <c:v>2.18314456213946</c:v>
                </c:pt>
                <c:pt idx="209">
                  <c:v>2.13328147142759</c:v>
                </c:pt>
                <c:pt idx="210">
                  <c:v>2.08455725528155</c:v>
                </c:pt>
                <c:pt idx="211">
                  <c:v>2.0369459017703</c:v>
                </c:pt>
                <c:pt idx="212">
                  <c:v>1.99042199307613</c:v>
                </c:pt>
                <c:pt idx="213">
                  <c:v>1.9449606919251</c:v>
                </c:pt>
                <c:pt idx="214">
                  <c:v>1.90053772832738</c:v>
                </c:pt>
                <c:pt idx="215">
                  <c:v>1.85712938662047</c:v>
                </c:pt>
                <c:pt idx="216">
                  <c:v>1.81471249280837</c:v>
                </c:pt>
                <c:pt idx="217">
                  <c:v>1.77326440218986</c:v>
                </c:pt>
                <c:pt idx="218">
                  <c:v>1.73276298726942</c:v>
                </c:pt>
                <c:pt idx="219">
                  <c:v>1.69318662594421</c:v>
                </c:pt>
                <c:pt idx="220">
                  <c:v>1.65451418996093</c:v>
                </c:pt>
                <c:pt idx="221">
                  <c:v>1.61672503363624</c:v>
                </c:pt>
                <c:pt idx="222">
                  <c:v>1.57979898283484</c:v>
                </c:pt>
                <c:pt idx="223">
                  <c:v>1.54371632419935</c:v>
                </c:pt>
                <c:pt idx="224">
                  <c:v>1.50845779462606</c:v>
                </c:pt>
                <c:pt idx="225">
                  <c:v>1.4740045709812</c:v>
                </c:pt>
                <c:pt idx="226">
                  <c:v>1.44033826005192</c:v>
                </c:pt>
                <c:pt idx="227">
                  <c:v>1.40744088872697</c:v>
                </c:pt>
                <c:pt idx="228">
                  <c:v>1.37529489440152</c:v>
                </c:pt>
                <c:pt idx="229">
                  <c:v>1.34388311560116</c:v>
                </c:pt>
                <c:pt idx="230">
                  <c:v>1.31318878282015</c:v>
                </c:pt>
                <c:pt idx="231">
                  <c:v>1.28319550956874</c:v>
                </c:pt>
                <c:pt idx="232">
                  <c:v>1.25388728362516</c:v>
                </c:pt>
                <c:pt idx="233">
                  <c:v>1.22524845848726</c:v>
                </c:pt>
                <c:pt idx="234">
                  <c:v>1.19726374501952</c:v>
                </c:pt>
                <c:pt idx="235">
                  <c:v>1.16991820329074</c:v>
                </c:pt>
                <c:pt idx="236">
                  <c:v>1.14319723459823</c:v>
                </c:pt>
                <c:pt idx="237">
                  <c:v>1.11708657367413</c:v>
                </c:pt>
                <c:pt idx="238">
                  <c:v>1.09157228106973</c:v>
                </c:pt>
                <c:pt idx="239">
                  <c:v>1.06664073571379</c:v>
                </c:pt>
                <c:pt idx="240">
                  <c:v>1.04227862764077</c:v>
                </c:pt>
                <c:pt idx="241">
                  <c:v>1.01847295088515</c:v>
                </c:pt>
                <c:pt idx="242">
                  <c:v>0.995210996538062</c:v>
                </c:pt>
                <c:pt idx="243">
                  <c:v>0.972480345962547</c:v>
                </c:pt>
                <c:pt idx="244">
                  <c:v>0.950268864163687</c:v>
                </c:pt>
                <c:pt idx="245">
                  <c:v>0.928564693310235</c:v>
                </c:pt>
                <c:pt idx="246">
                  <c:v>0.907356246404185</c:v>
                </c:pt>
                <c:pt idx="247">
                  <c:v>0.886632201094929</c:v>
                </c:pt>
                <c:pt idx="248">
                  <c:v>0.866381493634707</c:v>
                </c:pt>
                <c:pt idx="249">
                  <c:v>0.846593312972105</c:v>
                </c:pt>
                <c:pt idx="250">
                  <c:v>0.827257094980466</c:v>
                </c:pt>
                <c:pt idx="251">
                  <c:v>0.808362516818118</c:v>
                </c:pt>
                <c:pt idx="252">
                  <c:v>0.78989949141742</c:v>
                </c:pt>
                <c:pt idx="253">
                  <c:v>0.771858162099673</c:v>
                </c:pt>
                <c:pt idx="254">
                  <c:v>0.754228897313031</c:v>
                </c:pt>
                <c:pt idx="255">
                  <c:v>0.737002285490598</c:v>
                </c:pt>
                <c:pt idx="256">
                  <c:v>0.72016913002596</c:v>
                </c:pt>
                <c:pt idx="257">
                  <c:v>0.703720444363485</c:v>
                </c:pt>
                <c:pt idx="258">
                  <c:v>0.687647447200757</c:v>
                </c:pt>
                <c:pt idx="259">
                  <c:v>0.671941557800581</c:v>
                </c:pt>
                <c:pt idx="260">
                  <c:v>0.656594391410074</c:v>
                </c:pt>
                <c:pt idx="261">
                  <c:v>0.641597754784371</c:v>
                </c:pt>
                <c:pt idx="262">
                  <c:v>0.626943641812579</c:v>
                </c:pt>
                <c:pt idx="263">
                  <c:v>0.612624229243631</c:v>
                </c:pt>
                <c:pt idx="264">
                  <c:v>0.59863187250976</c:v>
                </c:pt>
                <c:pt idx="265">
                  <c:v>0.584959101645371</c:v>
                </c:pt>
                <c:pt idx="266">
                  <c:v>0.571598617299115</c:v>
                </c:pt>
                <c:pt idx="267">
                  <c:v>0.558543286837062</c:v>
                </c:pt>
                <c:pt idx="268">
                  <c:v>0.545786140534864</c:v>
                </c:pt>
                <c:pt idx="269">
                  <c:v>0.533320367856896</c:v>
                </c:pt>
                <c:pt idx="270">
                  <c:v>0.521139313820385</c:v>
                </c:pt>
                <c:pt idx="271">
                  <c:v>0.509236475442572</c:v>
                </c:pt>
                <c:pt idx="272">
                  <c:v>0.497605498269031</c:v>
                </c:pt>
                <c:pt idx="273">
                  <c:v>0.486240172981273</c:v>
                </c:pt>
                <c:pt idx="274">
                  <c:v>0.475134432081843</c:v>
                </c:pt>
                <c:pt idx="275">
                  <c:v>0.464282346655117</c:v>
                </c:pt>
                <c:pt idx="276">
                  <c:v>0.453678123202092</c:v>
                </c:pt>
                <c:pt idx="277">
                  <c:v>0.443316100547464</c:v>
                </c:pt>
                <c:pt idx="278">
                  <c:v>0.433190746817353</c:v>
                </c:pt>
                <c:pt idx="279">
                  <c:v>0.423296656486052</c:v>
                </c:pt>
                <c:pt idx="280">
                  <c:v>0.413628547490233</c:v>
                </c:pt>
                <c:pt idx="281">
                  <c:v>0.404181258409059</c:v>
                </c:pt>
                <c:pt idx="282">
                  <c:v>0.394949745708709</c:v>
                </c:pt>
                <c:pt idx="283">
                  <c:v>0.385929081049836</c:v>
                </c:pt>
                <c:pt idx="284">
                  <c:v>0.377114448656515</c:v>
                </c:pt>
                <c:pt idx="285">
                  <c:v>0.368501142745299</c:v>
                </c:pt>
                <c:pt idx="286">
                  <c:v>0.360084565012979</c:v>
                </c:pt>
                <c:pt idx="287">
                  <c:v>0.351860222181742</c:v>
                </c:pt>
                <c:pt idx="288">
                  <c:v>0.343823723600378</c:v>
                </c:pt>
                <c:pt idx="289">
                  <c:v>0.33597077890029</c:v>
                </c:pt>
                <c:pt idx="290">
                  <c:v>0.328297195705037</c:v>
                </c:pt>
                <c:pt idx="291">
                  <c:v>0.320798877392185</c:v>
                </c:pt>
                <c:pt idx="292">
                  <c:v>0.313471820906289</c:v>
                </c:pt>
                <c:pt idx="293">
                  <c:v>0.306312114621815</c:v>
                </c:pt>
                <c:pt idx="294">
                  <c:v>0.29931593625488</c:v>
                </c:pt>
                <c:pt idx="295">
                  <c:v>0.292479550822685</c:v>
                </c:pt>
                <c:pt idx="296">
                  <c:v>0.285799308649557</c:v>
                </c:pt>
                <c:pt idx="297">
                  <c:v>0.279271643418531</c:v>
                </c:pt>
                <c:pt idx="298">
                  <c:v>0.272893070267432</c:v>
                </c:pt>
                <c:pt idx="299">
                  <c:v>0.266660183928448</c:v>
                </c:pt>
                <c:pt idx="300">
                  <c:v>0.260569656910192</c:v>
                </c:pt>
                <c:pt idx="301">
                  <c:v>0.254618237721286</c:v>
                </c:pt>
                <c:pt idx="302">
                  <c:v>0.248802749134515</c:v>
                </c:pt>
                <c:pt idx="303">
                  <c:v>0.243120086490636</c:v>
                </c:pt>
                <c:pt idx="304">
                  <c:v>0.237567216040921</c:v>
                </c:pt>
                <c:pt idx="305">
                  <c:v>0.232141173327558</c:v>
                </c:pt>
                <c:pt idx="306">
                  <c:v>0.226839061601046</c:v>
                </c:pt>
                <c:pt idx="307">
                  <c:v>0.221658050273732</c:v>
                </c:pt>
                <c:pt idx="308">
                  <c:v>0.22188627924676</c:v>
                </c:pt>
                <c:pt idx="309">
                  <c:v>0.221823617680996</c:v>
                </c:pt>
                <c:pt idx="310">
                  <c:v>0.219019622613683</c:v>
                </c:pt>
                <c:pt idx="311">
                  <c:v>0.304346442241412</c:v>
                </c:pt>
                <c:pt idx="312">
                  <c:v>0.455728731425743</c:v>
                </c:pt>
                <c:pt idx="313">
                  <c:v>0.582982862912025</c:v>
                </c:pt>
                <c:pt idx="314">
                  <c:v>0.685513688561833</c:v>
                </c:pt>
                <c:pt idx="315">
                  <c:v>0.773624942825341</c:v>
                </c:pt>
                <c:pt idx="316">
                  <c:v>0.894109386090359</c:v>
                </c:pt>
                <c:pt idx="317">
                  <c:v>1.02470901942767</c:v>
                </c:pt>
                <c:pt idx="318">
                  <c:v>1.14927616327556</c:v>
                </c:pt>
                <c:pt idx="319">
                  <c:v>1.34098571875779</c:v>
                </c:pt>
                <c:pt idx="320">
                  <c:v>1.56120332772689</c:v>
                </c:pt>
                <c:pt idx="321">
                  <c:v>1.77818533228209</c:v>
                </c:pt>
                <c:pt idx="322">
                  <c:v>2.01021015067901</c:v>
                </c:pt>
                <c:pt idx="323">
                  <c:v>2.20716981218424</c:v>
                </c:pt>
                <c:pt idx="324">
                  <c:v>2.36475839061483</c:v>
                </c:pt>
                <c:pt idx="325">
                  <c:v>2.48734491448853</c:v>
                </c:pt>
                <c:pt idx="326">
                  <c:v>2.65423184566542</c:v>
                </c:pt>
                <c:pt idx="327">
                  <c:v>2.90464432644442</c:v>
                </c:pt>
                <c:pt idx="328">
                  <c:v>3.11335046866698</c:v>
                </c:pt>
                <c:pt idx="329">
                  <c:v>3.2943850663365</c:v>
                </c:pt>
                <c:pt idx="330">
                  <c:v>3.4461026355301</c:v>
                </c:pt>
                <c:pt idx="331">
                  <c:v>3.63351870882733</c:v>
                </c:pt>
                <c:pt idx="332">
                  <c:v>3.8421333256985</c:v>
                </c:pt>
                <c:pt idx="333">
                  <c:v>4.04813995008764</c:v>
                </c:pt>
                <c:pt idx="334">
                  <c:v>4.296758437832</c:v>
                </c:pt>
                <c:pt idx="335">
                  <c:v>4.51879802206283</c:v>
                </c:pt>
                <c:pt idx="336">
                  <c:v>4.71573035860335</c:v>
                </c:pt>
                <c:pt idx="337">
                  <c:v>4.87055807622222</c:v>
                </c:pt>
                <c:pt idx="338">
                  <c:v>4.98809811626632</c:v>
                </c:pt>
                <c:pt idx="339">
                  <c:v>5.09210775884231</c:v>
                </c:pt>
                <c:pt idx="340">
                  <c:v>5.19972345800715</c:v>
                </c:pt>
                <c:pt idx="341">
                  <c:v>5.27026102296208</c:v>
                </c:pt>
                <c:pt idx="342">
                  <c:v>5.3061638277332</c:v>
                </c:pt>
                <c:pt idx="343">
                  <c:v>5.33114746385488</c:v>
                </c:pt>
                <c:pt idx="344">
                  <c:v>5.33426587962485</c:v>
                </c:pt>
                <c:pt idx="345">
                  <c:v>5.32884893187441</c:v>
                </c:pt>
                <c:pt idx="346">
                  <c:v>5.36319599535659</c:v>
                </c:pt>
                <c:pt idx="347">
                  <c:v>5.39767886957912</c:v>
                </c:pt>
                <c:pt idx="348">
                  <c:v>5.42459729039776</c:v>
                </c:pt>
                <c:pt idx="349">
                  <c:v>5.48013027857457</c:v>
                </c:pt>
                <c:pt idx="350">
                  <c:v>5.54527936778916</c:v>
                </c:pt>
                <c:pt idx="351">
                  <c:v>5.61960612232418</c:v>
                </c:pt>
                <c:pt idx="352">
                  <c:v>5.67893387107386</c:v>
                </c:pt>
                <c:pt idx="353">
                  <c:v>5.73966230454935</c:v>
                </c:pt>
                <c:pt idx="354">
                  <c:v>5.79609614230622</c:v>
                </c:pt>
                <c:pt idx="355">
                  <c:v>5.82968227087943</c:v>
                </c:pt>
                <c:pt idx="356">
                  <c:v>5.85546819098796</c:v>
                </c:pt>
                <c:pt idx="357">
                  <c:v>5.90221725941253</c:v>
                </c:pt>
                <c:pt idx="358">
                  <c:v>5.92230960032866</c:v>
                </c:pt>
                <c:pt idx="359">
                  <c:v>5.91923079725657</c:v>
                </c:pt>
                <c:pt idx="360">
                  <c:v>5.89530289578959</c:v>
                </c:pt>
                <c:pt idx="361">
                  <c:v>5.84854362038617</c:v>
                </c:pt>
                <c:pt idx="362">
                  <c:v>5.78995194779516</c:v>
                </c:pt>
                <c:pt idx="363">
                  <c:v>5.78876614037454</c:v>
                </c:pt>
                <c:pt idx="364">
                  <c:v>5.77162042885204</c:v>
                </c:pt>
                <c:pt idx="365">
                  <c:v>5.73949352917796</c:v>
                </c:pt>
                <c:pt idx="366">
                  <c:v>5.70848851738248</c:v>
                </c:pt>
              </c:numCache>
            </c:numRef>
          </c:yVal>
          <c:smooth val="0"/>
        </c:ser>
        <c:axId val="55136864"/>
        <c:axId val="71853316"/>
      </c:scatterChart>
      <c:valAx>
        <c:axId val="551368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/m/yy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53316"/>
        <c:crosses val="autoZero"/>
        <c:crossBetween val="midCat"/>
      </c:valAx>
      <c:valAx>
        <c:axId val="71853316"/>
        <c:scaling>
          <c:logBase val="10"/>
          <c:orientation val="minMax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3686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800" spc="-1" strike="noStrike">
                <a:solidFill>
                  <a:srgbClr val="595959"/>
                </a:solidFill>
                <a:latin typeface="Calibri"/>
              </a:rPr>
              <a:t>Ed e Eb (m3/s)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areaChart>
        <c:grouping val="stacked"/>
        <c:ser>
          <c:idx val="0"/>
          <c:order val="0"/>
          <c:spPr>
            <a:solidFill>
              <a:srgbClr val="ffff00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Diário'!$U$18:$U$206</c:f>
              <c:numCache>
                <c:formatCode>General</c:formatCode>
                <c:ptCount val="189"/>
                <c:pt idx="0">
                  <c:v>35</c:v>
                </c:pt>
                <c:pt idx="1">
                  <c:v>34.2005988951986</c:v>
                </c:pt>
                <c:pt idx="2">
                  <c:v>33.4662587381593</c:v>
                </c:pt>
                <c:pt idx="3">
                  <c:v>32.8756787278023</c:v>
                </c:pt>
                <c:pt idx="4">
                  <c:v>32.348660947691</c:v>
                </c:pt>
                <c:pt idx="5">
                  <c:v>31.8242976816395</c:v>
                </c:pt>
                <c:pt idx="6">
                  <c:v>31.3064207773107</c:v>
                </c:pt>
                <c:pt idx="7">
                  <c:v>30.8279367641899</c:v>
                </c:pt>
                <c:pt idx="8">
                  <c:v>30.4403489909171</c:v>
                </c:pt>
                <c:pt idx="9">
                  <c:v>30.1219513766084</c:v>
                </c:pt>
                <c:pt idx="10">
                  <c:v>29.9676711719253</c:v>
                </c:pt>
                <c:pt idx="11">
                  <c:v>29.7624377438826</c:v>
                </c:pt>
                <c:pt idx="12">
                  <c:v>29.5593649802556</c:v>
                </c:pt>
                <c:pt idx="13">
                  <c:v>29.302067945228</c:v>
                </c:pt>
                <c:pt idx="14">
                  <c:v>28.9929669872451</c:v>
                </c:pt>
                <c:pt idx="15">
                  <c:v>28.6329714051443</c:v>
                </c:pt>
                <c:pt idx="16">
                  <c:v>28.2352146219794</c:v>
                </c:pt>
                <c:pt idx="17">
                  <c:v>27.8336293020611</c:v>
                </c:pt>
                <c:pt idx="18">
                  <c:v>27.4474300487288</c:v>
                </c:pt>
                <c:pt idx="19">
                  <c:v>27.0360357754917</c:v>
                </c:pt>
                <c:pt idx="20">
                  <c:v>26.6161539043601</c:v>
                </c:pt>
                <c:pt idx="21">
                  <c:v>26.2398582002817</c:v>
                </c:pt>
                <c:pt idx="22">
                  <c:v>25.8391781578641</c:v>
                </c:pt>
                <c:pt idx="23">
                  <c:v>25.4191328330108</c:v>
                </c:pt>
                <c:pt idx="24">
                  <c:v>24.9779807854461</c:v>
                </c:pt>
                <c:pt idx="25">
                  <c:v>24.5187777616439</c:v>
                </c:pt>
                <c:pt idx="26">
                  <c:v>24.0440326572115</c:v>
                </c:pt>
                <c:pt idx="27">
                  <c:v>23.5652096694552</c:v>
                </c:pt>
                <c:pt idx="28">
                  <c:v>23.1188040458893</c:v>
                </c:pt>
                <c:pt idx="29">
                  <c:v>22.8067537946003</c:v>
                </c:pt>
                <c:pt idx="30">
                  <c:v>22.6448905290805</c:v>
                </c:pt>
                <c:pt idx="31">
                  <c:v>22.5674510857955</c:v>
                </c:pt>
                <c:pt idx="32">
                  <c:v>22.5108920709089</c:v>
                </c:pt>
                <c:pt idx="33">
                  <c:v>22.4208829495827</c:v>
                </c:pt>
                <c:pt idx="34">
                  <c:v>22.260618323436</c:v>
                </c:pt>
                <c:pt idx="35">
                  <c:v>22.041873468967</c:v>
                </c:pt>
                <c:pt idx="36">
                  <c:v>21.7772168986741</c:v>
                </c:pt>
                <c:pt idx="37">
                  <c:v>21.4801648722289</c:v>
                </c:pt>
                <c:pt idx="38">
                  <c:v>21.1549408842456</c:v>
                </c:pt>
                <c:pt idx="39">
                  <c:v>20.8093330757224</c:v>
                </c:pt>
                <c:pt idx="40">
                  <c:v>20.4497093323797</c:v>
                </c:pt>
                <c:pt idx="41">
                  <c:v>20.0785794626775</c:v>
                </c:pt>
                <c:pt idx="42">
                  <c:v>19.7025696817492</c:v>
                </c:pt>
                <c:pt idx="43">
                  <c:v>19.4123786934746</c:v>
                </c:pt>
                <c:pt idx="44">
                  <c:v>19.1792595621342</c:v>
                </c:pt>
                <c:pt idx="45">
                  <c:v>18.9812122565318</c:v>
                </c:pt>
                <c:pt idx="46">
                  <c:v>18.7627549707232</c:v>
                </c:pt>
                <c:pt idx="47">
                  <c:v>18.5125610283799</c:v>
                </c:pt>
                <c:pt idx="48">
                  <c:v>18.242097838311</c:v>
                </c:pt>
                <c:pt idx="49">
                  <c:v>17.962818556866</c:v>
                </c:pt>
                <c:pt idx="50">
                  <c:v>17.6680099180304</c:v>
                </c:pt>
                <c:pt idx="51">
                  <c:v>17.3620544936052</c:v>
                </c:pt>
                <c:pt idx="52">
                  <c:v>17.0453522406977</c:v>
                </c:pt>
                <c:pt idx="53">
                  <c:v>16.7206623315438</c:v>
                </c:pt>
                <c:pt idx="54">
                  <c:v>16.3897168673865</c:v>
                </c:pt>
                <c:pt idx="55">
                  <c:v>16.0569654940898</c:v>
                </c:pt>
                <c:pt idx="56">
                  <c:v>15.7627286289429</c:v>
                </c:pt>
                <c:pt idx="57">
                  <c:v>15.4632898750715</c:v>
                </c:pt>
                <c:pt idx="58">
                  <c:v>15.1566325670105</c:v>
                </c:pt>
                <c:pt idx="59">
                  <c:v>14.8455310218766</c:v>
                </c:pt>
                <c:pt idx="60">
                  <c:v>14.5321914473759</c:v>
                </c:pt>
                <c:pt idx="61">
                  <c:v>14.2167111714028</c:v>
                </c:pt>
                <c:pt idx="62">
                  <c:v>13.8994256757424</c:v>
                </c:pt>
                <c:pt idx="63">
                  <c:v>13.5819623545626</c:v>
                </c:pt>
                <c:pt idx="64">
                  <c:v>13.2717499056595</c:v>
                </c:pt>
                <c:pt idx="65">
                  <c:v>12.9686227188814</c:v>
                </c:pt>
                <c:pt idx="66">
                  <c:v>12.6724189666178</c:v>
                </c:pt>
                <c:pt idx="67">
                  <c:v>12.3829805174058</c:v>
                </c:pt>
                <c:pt idx="68">
                  <c:v>12.1001528515101</c:v>
                </c:pt>
                <c:pt idx="69">
                  <c:v>11.8237849784312</c:v>
                </c:pt>
                <c:pt idx="70">
                  <c:v>11.5537293562971</c:v>
                </c:pt>
                <c:pt idx="71">
                  <c:v>11.2898418130971</c:v>
                </c:pt>
                <c:pt idx="72">
                  <c:v>11.0319814697136</c:v>
                </c:pt>
                <c:pt idx="73">
                  <c:v>10.7800106647125</c:v>
                </c:pt>
                <c:pt idx="74">
                  <c:v>10.5404051991055</c:v>
                </c:pt>
                <c:pt idx="75">
                  <c:v>10.3412822318951</c:v>
                </c:pt>
                <c:pt idx="76">
                  <c:v>10.193723840434</c:v>
                </c:pt>
                <c:pt idx="77">
                  <c:v>10.1666638818553</c:v>
                </c:pt>
                <c:pt idx="78">
                  <c:v>10.1152336713956</c:v>
                </c:pt>
                <c:pt idx="79">
                  <c:v>10.0416664313477</c:v>
                </c:pt>
                <c:pt idx="80">
                  <c:v>9.95041881999019</c:v>
                </c:pt>
                <c:pt idx="81">
                  <c:v>9.85253776230759</c:v>
                </c:pt>
                <c:pt idx="82">
                  <c:v>9.73878606319226</c:v>
                </c:pt>
                <c:pt idx="83">
                  <c:v>9.60913809952748</c:v>
                </c:pt>
                <c:pt idx="84">
                  <c:v>9.49047766365228</c:v>
                </c:pt>
                <c:pt idx="85">
                  <c:v>9.39366570743024</c:v>
                </c:pt>
                <c:pt idx="86">
                  <c:v>9.29543191687109</c:v>
                </c:pt>
                <c:pt idx="87">
                  <c:v>9.18732826659255</c:v>
                </c:pt>
                <c:pt idx="88">
                  <c:v>9.06493300588588</c:v>
                </c:pt>
                <c:pt idx="89">
                  <c:v>8.93513484915637</c:v>
                </c:pt>
                <c:pt idx="90">
                  <c:v>8.93007739934661</c:v>
                </c:pt>
                <c:pt idx="91">
                  <c:v>8.90240474534535</c:v>
                </c:pt>
                <c:pt idx="92">
                  <c:v>8.85578651005774</c:v>
                </c:pt>
                <c:pt idx="93">
                  <c:v>8.8020100153725</c:v>
                </c:pt>
                <c:pt idx="94">
                  <c:v>8.73443994856244</c:v>
                </c:pt>
                <c:pt idx="95">
                  <c:v>8.65199607961449</c:v>
                </c:pt>
                <c:pt idx="96">
                  <c:v>8.55488461434022</c:v>
                </c:pt>
                <c:pt idx="97">
                  <c:v>8.44492508297974</c:v>
                </c:pt>
                <c:pt idx="98">
                  <c:v>8.32738775483327</c:v>
                </c:pt>
                <c:pt idx="99">
                  <c:v>8.22810197494805</c:v>
                </c:pt>
                <c:pt idx="100">
                  <c:v>8.12094124863403</c:v>
                </c:pt>
                <c:pt idx="101">
                  <c:v>8.0159954723861</c:v>
                </c:pt>
                <c:pt idx="102">
                  <c:v>7.9527088204896</c:v>
                </c:pt>
                <c:pt idx="103">
                  <c:v>7.87729527231713</c:v>
                </c:pt>
                <c:pt idx="104">
                  <c:v>7.78933091439061</c:v>
                </c:pt>
                <c:pt idx="105">
                  <c:v>7.69124972855872</c:v>
                </c:pt>
                <c:pt idx="106">
                  <c:v>7.58421289708302</c:v>
                </c:pt>
                <c:pt idx="107">
                  <c:v>7.46777264721632</c:v>
                </c:pt>
                <c:pt idx="108">
                  <c:v>7.37249115742086</c:v>
                </c:pt>
                <c:pt idx="109">
                  <c:v>7.27892624774955</c:v>
                </c:pt>
                <c:pt idx="110">
                  <c:v>7.17792198777914</c:v>
                </c:pt>
                <c:pt idx="111">
                  <c:v>7.07077201676083</c:v>
                </c:pt>
                <c:pt idx="112">
                  <c:v>6.95752252502669</c:v>
                </c:pt>
                <c:pt idx="113">
                  <c:v>6.85772169443602</c:v>
                </c:pt>
                <c:pt idx="114">
                  <c:v>6.78331776069871</c:v>
                </c:pt>
                <c:pt idx="115">
                  <c:v>6.70853187774481</c:v>
                </c:pt>
                <c:pt idx="116">
                  <c:v>6.63536439822733</c:v>
                </c:pt>
                <c:pt idx="117">
                  <c:v>6.55359178271876</c:v>
                </c:pt>
                <c:pt idx="118">
                  <c:v>6.46320002588605</c:v>
                </c:pt>
                <c:pt idx="119">
                  <c:v>6.36878782727119</c:v>
                </c:pt>
                <c:pt idx="120">
                  <c:v>6.27214038203014</c:v>
                </c:pt>
                <c:pt idx="121">
                  <c:v>6.17536806351525</c:v>
                </c:pt>
                <c:pt idx="122">
                  <c:v>6.12785260773203</c:v>
                </c:pt>
                <c:pt idx="123">
                  <c:v>6.1601518091214</c:v>
                </c:pt>
                <c:pt idx="124">
                  <c:v>6.17998884799434</c:v>
                </c:pt>
                <c:pt idx="125">
                  <c:v>6.18233725072746</c:v>
                </c:pt>
                <c:pt idx="126">
                  <c:v>6.16950987226073</c:v>
                </c:pt>
                <c:pt idx="127">
                  <c:v>6.14306263574727</c:v>
                </c:pt>
                <c:pt idx="128">
                  <c:v>6.10537524943516</c:v>
                </c:pt>
                <c:pt idx="129">
                  <c:v>6.05757263146618</c:v>
                </c:pt>
                <c:pt idx="130">
                  <c:v>6.00311812875236</c:v>
                </c:pt>
                <c:pt idx="131">
                  <c:v>5.94753633292877</c:v>
                </c:pt>
                <c:pt idx="132">
                  <c:v>5.88314166834559</c:v>
                </c:pt>
                <c:pt idx="133">
                  <c:v>5.83456891596768</c:v>
                </c:pt>
                <c:pt idx="134">
                  <c:v>5.77692983264444</c:v>
                </c:pt>
                <c:pt idx="135">
                  <c:v>5.73261372247938</c:v>
                </c:pt>
                <c:pt idx="136">
                  <c:v>5.71455014184705</c:v>
                </c:pt>
                <c:pt idx="137">
                  <c:v>5.80319801162318</c:v>
                </c:pt>
                <c:pt idx="138">
                  <c:v>5.90756552790554</c:v>
                </c:pt>
                <c:pt idx="139">
                  <c:v>5.98474119430385</c:v>
                </c:pt>
                <c:pt idx="140">
                  <c:v>6.03603663379435</c:v>
                </c:pt>
                <c:pt idx="141">
                  <c:v>6.0667206152921</c:v>
                </c:pt>
                <c:pt idx="142">
                  <c:v>6.08500816771591</c:v>
                </c:pt>
                <c:pt idx="143">
                  <c:v>6.08529793745264</c:v>
                </c:pt>
                <c:pt idx="144">
                  <c:v>6.06924704187463</c:v>
                </c:pt>
                <c:pt idx="145">
                  <c:v>6.03909443831803</c:v>
                </c:pt>
                <c:pt idx="146">
                  <c:v>5.99717095628374</c:v>
                </c:pt>
                <c:pt idx="147">
                  <c:v>5.9448787309247</c:v>
                </c:pt>
                <c:pt idx="148">
                  <c:v>5.88497550521356</c:v>
                </c:pt>
                <c:pt idx="149">
                  <c:v>5.81926846174465</c:v>
                </c:pt>
                <c:pt idx="150">
                  <c:v>5.74720770637772</c:v>
                </c:pt>
                <c:pt idx="151">
                  <c:v>5.66979686942329</c:v>
                </c:pt>
                <c:pt idx="152">
                  <c:v>5.58728083879501</c:v>
                </c:pt>
                <c:pt idx="153">
                  <c:v>5.501517819803</c:v>
                </c:pt>
                <c:pt idx="154">
                  <c:v>5.41241386629213</c:v>
                </c:pt>
                <c:pt idx="155">
                  <c:v>5.32016221817382</c:v>
                </c:pt>
                <c:pt idx="156">
                  <c:v>5.2222574514793</c:v>
                </c:pt>
                <c:pt idx="157">
                  <c:v>5.12015763831088</c:v>
                </c:pt>
                <c:pt idx="158">
                  <c:v>5.01400795803572</c:v>
                </c:pt>
                <c:pt idx="159">
                  <c:v>4.91659572904165</c:v>
                </c:pt>
                <c:pt idx="160">
                  <c:v>4.82378824620346</c:v>
                </c:pt>
                <c:pt idx="161">
                  <c:v>4.74174636826082</c:v>
                </c:pt>
                <c:pt idx="162">
                  <c:v>4.65844610693974</c:v>
                </c:pt>
                <c:pt idx="163">
                  <c:v>4.61358689870099</c:v>
                </c:pt>
                <c:pt idx="164">
                  <c:v>4.56170577699399</c:v>
                </c:pt>
                <c:pt idx="165">
                  <c:v>4.52210254073859</c:v>
                </c:pt>
                <c:pt idx="166">
                  <c:v>4.47634728417893</c:v>
                </c:pt>
                <c:pt idx="167">
                  <c:v>4.42525984075909</c:v>
                </c:pt>
                <c:pt idx="168">
                  <c:v>4.36988418740113</c:v>
                </c:pt>
                <c:pt idx="169">
                  <c:v>4.30928730472013</c:v>
                </c:pt>
                <c:pt idx="170">
                  <c:v>4.2455097769422</c:v>
                </c:pt>
                <c:pt idx="171">
                  <c:v>4.17688557440059</c:v>
                </c:pt>
                <c:pt idx="172">
                  <c:v>4.10447947050329</c:v>
                </c:pt>
                <c:pt idx="173">
                  <c:v>4.03929571455455</c:v>
                </c:pt>
                <c:pt idx="174">
                  <c:v>3.97901827004392</c:v>
                </c:pt>
                <c:pt idx="175">
                  <c:v>3.97516163107055</c:v>
                </c:pt>
                <c:pt idx="176">
                  <c:v>3.96101043561433</c:v>
                </c:pt>
                <c:pt idx="177">
                  <c:v>3.95077754769577</c:v>
                </c:pt>
                <c:pt idx="178">
                  <c:v>3.93163868079839</c:v>
                </c:pt>
                <c:pt idx="179">
                  <c:v>3.90648730176301</c:v>
                </c:pt>
                <c:pt idx="180">
                  <c:v>3.87404438692161</c:v>
                </c:pt>
                <c:pt idx="181">
                  <c:v>3.83389420250161</c:v>
                </c:pt>
                <c:pt idx="182">
                  <c:v>3.78853601670073</c:v>
                </c:pt>
                <c:pt idx="183">
                  <c:v>3.73866324731728</c:v>
                </c:pt>
                <c:pt idx="184">
                  <c:v>3.68529474920463</c:v>
                </c:pt>
                <c:pt idx="185">
                  <c:v>3.6276130332218</c:v>
                </c:pt>
                <c:pt idx="186">
                  <c:v>3.5664188958556</c:v>
                </c:pt>
                <c:pt idx="187">
                  <c:v>3.50078137948128</c:v>
                </c:pt>
                <c:pt idx="188">
                  <c:v>3.43064308345929</c:v>
                </c:pt>
              </c:numCache>
            </c:numRef>
          </c:val>
        </c:ser>
        <c:ser>
          <c:idx val="1"/>
          <c:order val="1"/>
          <c:spPr>
            <a:solidFill>
              <a:srgbClr val="4f81bd"/>
            </a:solidFill>
            <a:ln w="0">
              <a:noFill/>
            </a:ln>
          </c:spP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'Smap - Diário'!$T$18:$T$206</c:f>
              <c:numCache>
                <c:formatCode>General</c:formatCode>
                <c:ptCount val="189"/>
                <c:pt idx="0">
                  <c:v>0</c:v>
                </c:pt>
                <c:pt idx="1">
                  <c:v>1.70956425168176</c:v>
                </c:pt>
                <c:pt idx="2">
                  <c:v>12.5302805118037</c:v>
                </c:pt>
                <c:pt idx="3">
                  <c:v>9.10569272745974</c:v>
                </c:pt>
                <c:pt idx="4">
                  <c:v>4.6093441138035</c:v>
                </c:pt>
                <c:pt idx="5">
                  <c:v>2.4265350458498</c:v>
                </c:pt>
                <c:pt idx="6">
                  <c:v>2.51462066834315</c:v>
                </c:pt>
                <c:pt idx="7">
                  <c:v>7.92852963532369</c:v>
                </c:pt>
                <c:pt idx="8">
                  <c:v>9.01295933207819</c:v>
                </c:pt>
                <c:pt idx="9">
                  <c:v>47.313901220456</c:v>
                </c:pt>
                <c:pt idx="10">
                  <c:v>23.7455143475255</c:v>
                </c:pt>
                <c:pt idx="11">
                  <c:v>13.7340300463728</c:v>
                </c:pt>
                <c:pt idx="12">
                  <c:v>6.86842317628015</c:v>
                </c:pt>
                <c:pt idx="13">
                  <c:v>3.43421158814008</c:v>
                </c:pt>
                <c:pt idx="14">
                  <c:v>1.71710579407004</c:v>
                </c:pt>
                <c:pt idx="15">
                  <c:v>0.858552897035019</c:v>
                </c:pt>
                <c:pt idx="16">
                  <c:v>0.433980246208927</c:v>
                </c:pt>
                <c:pt idx="17">
                  <c:v>0.692037483409747</c:v>
                </c:pt>
                <c:pt idx="18">
                  <c:v>0.346018741704874</c:v>
                </c:pt>
                <c:pt idx="19">
                  <c:v>0.181679014033832</c:v>
                </c:pt>
                <c:pt idx="20">
                  <c:v>1.93662385178186</c:v>
                </c:pt>
                <c:pt idx="21">
                  <c:v>0.96831192589093</c:v>
                </c:pt>
                <c:pt idx="22">
                  <c:v>0.484155962945465</c:v>
                </c:pt>
                <c:pt idx="23">
                  <c:v>0.242077981472732</c:v>
                </c:pt>
                <c:pt idx="24">
                  <c:v>0.121038990736366</c:v>
                </c:pt>
                <c:pt idx="25">
                  <c:v>0.0605194953681831</c:v>
                </c:pt>
                <c:pt idx="26">
                  <c:v>0.0302597476840915</c:v>
                </c:pt>
                <c:pt idx="27">
                  <c:v>0.280197312337678</c:v>
                </c:pt>
                <c:pt idx="28">
                  <c:v>11.1990746228073</c:v>
                </c:pt>
                <c:pt idx="29">
                  <c:v>23.0278969109772</c:v>
                </c:pt>
                <c:pt idx="30">
                  <c:v>22.1185944446675</c:v>
                </c:pt>
                <c:pt idx="31">
                  <c:v>14.2795173936516</c:v>
                </c:pt>
                <c:pt idx="32">
                  <c:v>7.72198808519688</c:v>
                </c:pt>
                <c:pt idx="33">
                  <c:v>3.86099404259844</c:v>
                </c:pt>
                <c:pt idx="34">
                  <c:v>1.93049702129922</c:v>
                </c:pt>
                <c:pt idx="35">
                  <c:v>0.96524851064961</c:v>
                </c:pt>
                <c:pt idx="36">
                  <c:v>0.482624255324805</c:v>
                </c:pt>
                <c:pt idx="37">
                  <c:v>0.241312127662403</c:v>
                </c:pt>
                <c:pt idx="38">
                  <c:v>0.120656063831201</c:v>
                </c:pt>
                <c:pt idx="39">
                  <c:v>0.0603280319156006</c:v>
                </c:pt>
                <c:pt idx="40">
                  <c:v>0.0301640159578003</c:v>
                </c:pt>
                <c:pt idx="41">
                  <c:v>0.0150820079789002</c:v>
                </c:pt>
                <c:pt idx="42">
                  <c:v>4.96638118918119</c:v>
                </c:pt>
                <c:pt idx="43">
                  <c:v>4.69903666584673</c:v>
                </c:pt>
                <c:pt idx="44">
                  <c:v>3.85161030205826</c:v>
                </c:pt>
                <c:pt idx="45">
                  <c:v>1.92759869050062</c:v>
                </c:pt>
                <c:pt idx="46">
                  <c:v>0.963799345250308</c:v>
                </c:pt>
                <c:pt idx="47">
                  <c:v>0.481899672625154</c:v>
                </c:pt>
                <c:pt idx="48">
                  <c:v>0.240949836312577</c:v>
                </c:pt>
                <c:pt idx="49">
                  <c:v>0.120474918156288</c:v>
                </c:pt>
                <c:pt idx="50">
                  <c:v>0.0602374590781442</c:v>
                </c:pt>
                <c:pt idx="51">
                  <c:v>0.0301187295390721</c:v>
                </c:pt>
                <c:pt idx="52">
                  <c:v>0.0150593647695361</c:v>
                </c:pt>
                <c:pt idx="53">
                  <c:v>0.00752968238476803</c:v>
                </c:pt>
                <c:pt idx="54">
                  <c:v>0.00376484119238401</c:v>
                </c:pt>
                <c:pt idx="55">
                  <c:v>0.895159839943</c:v>
                </c:pt>
                <c:pt idx="56">
                  <c:v>0.4475799199715</c:v>
                </c:pt>
                <c:pt idx="57">
                  <c:v>0.22378995998575</c:v>
                </c:pt>
                <c:pt idx="58">
                  <c:v>0.111894979992875</c:v>
                </c:pt>
                <c:pt idx="59">
                  <c:v>0.0559474899964375</c:v>
                </c:pt>
                <c:pt idx="60">
                  <c:v>0.0279737449982187</c:v>
                </c:pt>
                <c:pt idx="61">
                  <c:v>0.0139868724991094</c:v>
                </c:pt>
                <c:pt idx="62">
                  <c:v>0.00699343624955468</c:v>
                </c:pt>
                <c:pt idx="63">
                  <c:v>0.00349671812477734</c:v>
                </c:pt>
                <c:pt idx="64">
                  <c:v>0.00174835906238867</c:v>
                </c:pt>
                <c:pt idx="65">
                  <c:v>0.000874179531194336</c:v>
                </c:pt>
                <c:pt idx="66">
                  <c:v>0.000437089765597168</c:v>
                </c:pt>
                <c:pt idx="67">
                  <c:v>0.000218544882798584</c:v>
                </c:pt>
                <c:pt idx="68">
                  <c:v>0.000109272441399292</c:v>
                </c:pt>
                <c:pt idx="69">
                  <c:v>5.4636220699646E-005</c:v>
                </c:pt>
                <c:pt idx="70">
                  <c:v>2.7318110349823E-005</c:v>
                </c:pt>
                <c:pt idx="71">
                  <c:v>1.36590551749115E-005</c:v>
                </c:pt>
                <c:pt idx="72">
                  <c:v>0.847959924009422</c:v>
                </c:pt>
                <c:pt idx="73">
                  <c:v>0.520533493849477</c:v>
                </c:pt>
                <c:pt idx="74">
                  <c:v>1.73118011397391</c:v>
                </c:pt>
                <c:pt idx="75">
                  <c:v>3.06517268683071</c:v>
                </c:pt>
                <c:pt idx="76">
                  <c:v>11.7929415704855</c:v>
                </c:pt>
                <c:pt idx="77">
                  <c:v>5.89647078524276</c:v>
                </c:pt>
                <c:pt idx="78">
                  <c:v>2.94823539262138</c:v>
                </c:pt>
                <c:pt idx="79">
                  <c:v>1.47411769631069</c:v>
                </c:pt>
                <c:pt idx="80">
                  <c:v>0.737127191945487</c:v>
                </c:pt>
                <c:pt idx="81">
                  <c:v>0.368563595972744</c:v>
                </c:pt>
                <c:pt idx="82">
                  <c:v>0.184281797986372</c:v>
                </c:pt>
                <c:pt idx="83">
                  <c:v>0.174206559680027</c:v>
                </c:pt>
                <c:pt idx="84">
                  <c:v>0.513166418297837</c:v>
                </c:pt>
                <c:pt idx="85">
                  <c:v>0.263214281815218</c:v>
                </c:pt>
                <c:pt idx="86">
                  <c:v>0.131607140907609</c:v>
                </c:pt>
                <c:pt idx="87">
                  <c:v>0.0658035704538046</c:v>
                </c:pt>
                <c:pt idx="88">
                  <c:v>0.0329017852269023</c:v>
                </c:pt>
                <c:pt idx="89">
                  <c:v>11.1889271387289</c:v>
                </c:pt>
                <c:pt idx="90">
                  <c:v>5.59446356936445</c:v>
                </c:pt>
                <c:pt idx="91">
                  <c:v>2.79723178468222</c:v>
                </c:pt>
                <c:pt idx="92">
                  <c:v>1.39867201990149</c:v>
                </c:pt>
                <c:pt idx="93">
                  <c:v>0.699336009950746</c:v>
                </c:pt>
                <c:pt idx="94">
                  <c:v>0.349668004975373</c:v>
                </c:pt>
                <c:pt idx="95">
                  <c:v>0.174834002487686</c:v>
                </c:pt>
                <c:pt idx="96">
                  <c:v>0.0874170012438432</c:v>
                </c:pt>
                <c:pt idx="97">
                  <c:v>0.0437085006219216</c:v>
                </c:pt>
                <c:pt idx="98">
                  <c:v>0.249697836163179</c:v>
                </c:pt>
                <c:pt idx="99">
                  <c:v>0.124848918081589</c:v>
                </c:pt>
                <c:pt idx="100">
                  <c:v>0.0624244590407947</c:v>
                </c:pt>
                <c:pt idx="101">
                  <c:v>1.28904858346066</c:v>
                </c:pt>
                <c:pt idx="102">
                  <c:v>0.64452429173033</c:v>
                </c:pt>
                <c:pt idx="103">
                  <c:v>0.322262145865165</c:v>
                </c:pt>
                <c:pt idx="104">
                  <c:v>0.161131072932582</c:v>
                </c:pt>
                <c:pt idx="105">
                  <c:v>0.0805655364662912</c:v>
                </c:pt>
                <c:pt idx="106">
                  <c:v>0.0402827682331456</c:v>
                </c:pt>
                <c:pt idx="107">
                  <c:v>0.2729866336162</c:v>
                </c:pt>
                <c:pt idx="108">
                  <c:v>0.1364933168081</c:v>
                </c:pt>
                <c:pt idx="109">
                  <c:v>0.06824665840405</c:v>
                </c:pt>
                <c:pt idx="110">
                  <c:v>0.034123329202025</c:v>
                </c:pt>
                <c:pt idx="111">
                  <c:v>0.0170616646010125</c:v>
                </c:pt>
                <c:pt idx="112">
                  <c:v>0.0617262769955209</c:v>
                </c:pt>
                <c:pt idx="113">
                  <c:v>0.298974468869335</c:v>
                </c:pt>
                <c:pt idx="114">
                  <c:v>0.149487234434668</c:v>
                </c:pt>
                <c:pt idx="115">
                  <c:v>0.0756870633882536</c:v>
                </c:pt>
                <c:pt idx="116">
                  <c:v>0.0378435316941268</c:v>
                </c:pt>
                <c:pt idx="117">
                  <c:v>0.0189217658470634</c:v>
                </c:pt>
                <c:pt idx="118">
                  <c:v>0.00946088292353169</c:v>
                </c:pt>
                <c:pt idx="119">
                  <c:v>0.00473044146176585</c:v>
                </c:pt>
                <c:pt idx="120">
                  <c:v>0.00236522073088292</c:v>
                </c:pt>
                <c:pt idx="121">
                  <c:v>1.37098253952992</c:v>
                </c:pt>
                <c:pt idx="122">
                  <c:v>4.81015866998102</c:v>
                </c:pt>
                <c:pt idx="123">
                  <c:v>2.40507933499051</c:v>
                </c:pt>
                <c:pt idx="124">
                  <c:v>1.20253966749526</c:v>
                </c:pt>
                <c:pt idx="125">
                  <c:v>0.601269833747628</c:v>
                </c:pt>
                <c:pt idx="126">
                  <c:v>0.300634916873814</c:v>
                </c:pt>
                <c:pt idx="127">
                  <c:v>0.150317458436907</c:v>
                </c:pt>
                <c:pt idx="128">
                  <c:v>0.0751587292184535</c:v>
                </c:pt>
                <c:pt idx="129">
                  <c:v>0.0375793646092267</c:v>
                </c:pt>
                <c:pt idx="130">
                  <c:v>0.0187896823046134</c:v>
                </c:pt>
                <c:pt idx="131">
                  <c:v>0.00939484115230668</c:v>
                </c:pt>
                <c:pt idx="132">
                  <c:v>0.169445024800108</c:v>
                </c:pt>
                <c:pt idx="133">
                  <c:v>0.0847225124000539</c:v>
                </c:pt>
                <c:pt idx="134">
                  <c:v>0.113990149267744</c:v>
                </c:pt>
                <c:pt idx="135">
                  <c:v>0.419175834125867</c:v>
                </c:pt>
                <c:pt idx="136">
                  <c:v>7.86104930523215</c:v>
                </c:pt>
                <c:pt idx="137">
                  <c:v>4.46753382633688</c:v>
                </c:pt>
                <c:pt idx="138">
                  <c:v>2.23376691316844</c:v>
                </c:pt>
                <c:pt idx="139">
                  <c:v>1.11688345658422</c:v>
                </c:pt>
                <c:pt idx="140">
                  <c:v>0.55844172829211</c:v>
                </c:pt>
                <c:pt idx="141">
                  <c:v>0.279220864146055</c:v>
                </c:pt>
                <c:pt idx="142">
                  <c:v>0.139610432073028</c:v>
                </c:pt>
                <c:pt idx="143">
                  <c:v>0.0698052160365138</c:v>
                </c:pt>
                <c:pt idx="144">
                  <c:v>0.0349026080182569</c:v>
                </c:pt>
                <c:pt idx="145">
                  <c:v>0.0174513040091284</c:v>
                </c:pt>
                <c:pt idx="146">
                  <c:v>0.00872565200456422</c:v>
                </c:pt>
                <c:pt idx="147">
                  <c:v>0.00436282600228211</c:v>
                </c:pt>
                <c:pt idx="148">
                  <c:v>0.00218141300114106</c:v>
                </c:pt>
                <c:pt idx="149">
                  <c:v>0.00109070650057053</c:v>
                </c:pt>
                <c:pt idx="150">
                  <c:v>0.000545353250285264</c:v>
                </c:pt>
                <c:pt idx="151">
                  <c:v>0.000272676625142632</c:v>
                </c:pt>
                <c:pt idx="152">
                  <c:v>0.000136338312571316</c:v>
                </c:pt>
                <c:pt idx="153">
                  <c:v>6.8169156285658E-005</c:v>
                </c:pt>
                <c:pt idx="154">
                  <c:v>3.4084578142829E-005</c:v>
                </c:pt>
                <c:pt idx="155">
                  <c:v>1.70422890714145E-005</c:v>
                </c:pt>
                <c:pt idx="156">
                  <c:v>8.52114453570725E-006</c:v>
                </c:pt>
                <c:pt idx="157">
                  <c:v>4.26057226785362E-006</c:v>
                </c:pt>
                <c:pt idx="158">
                  <c:v>2.13028613392681E-006</c:v>
                </c:pt>
                <c:pt idx="159">
                  <c:v>1.06514306696341E-006</c:v>
                </c:pt>
                <c:pt idx="160">
                  <c:v>0.0102032528341031</c:v>
                </c:pt>
                <c:pt idx="161">
                  <c:v>0.00510162641705153</c:v>
                </c:pt>
                <c:pt idx="162">
                  <c:v>0.912231024979433</c:v>
                </c:pt>
                <c:pt idx="163">
                  <c:v>0.456115512489717</c:v>
                </c:pt>
                <c:pt idx="164">
                  <c:v>0.267133557240603</c:v>
                </c:pt>
                <c:pt idx="165">
                  <c:v>0.133566778620302</c:v>
                </c:pt>
                <c:pt idx="166">
                  <c:v>0.0667833893101508</c:v>
                </c:pt>
                <c:pt idx="167">
                  <c:v>0.0333916946550754</c:v>
                </c:pt>
                <c:pt idx="168">
                  <c:v>0.0166958473275377</c:v>
                </c:pt>
                <c:pt idx="169">
                  <c:v>0.00834792366376885</c:v>
                </c:pt>
                <c:pt idx="170">
                  <c:v>0.00417396183188443</c:v>
                </c:pt>
                <c:pt idx="171">
                  <c:v>0.00208698091594221</c:v>
                </c:pt>
                <c:pt idx="172">
                  <c:v>0.00106214456195554</c:v>
                </c:pt>
                <c:pt idx="173">
                  <c:v>0.000531072280977772</c:v>
                </c:pt>
                <c:pt idx="174">
                  <c:v>2.18273485133701</c:v>
                </c:pt>
                <c:pt idx="175">
                  <c:v>1.0913674256685</c:v>
                </c:pt>
                <c:pt idx="176">
                  <c:v>0.546994557092126</c:v>
                </c:pt>
                <c:pt idx="177">
                  <c:v>0.273497278546063</c:v>
                </c:pt>
                <c:pt idx="178">
                  <c:v>0.136748639273032</c:v>
                </c:pt>
                <c:pt idx="179">
                  <c:v>0.0683743196365158</c:v>
                </c:pt>
                <c:pt idx="180">
                  <c:v>0.0341871598182579</c:v>
                </c:pt>
                <c:pt idx="181">
                  <c:v>0.0170935799091289</c:v>
                </c:pt>
                <c:pt idx="182">
                  <c:v>0.00854678995456447</c:v>
                </c:pt>
                <c:pt idx="183">
                  <c:v>0.00427339497728224</c:v>
                </c:pt>
                <c:pt idx="184">
                  <c:v>0.00213669748864112</c:v>
                </c:pt>
                <c:pt idx="185">
                  <c:v>0.00106834874432056</c:v>
                </c:pt>
                <c:pt idx="186">
                  <c:v>0.000534174372160279</c:v>
                </c:pt>
                <c:pt idx="187">
                  <c:v>0.00026708718608014</c:v>
                </c:pt>
                <c:pt idx="188">
                  <c:v>0.00013354359304007</c:v>
                </c:pt>
              </c:numCache>
            </c:numRef>
          </c:val>
        </c:ser>
        <c:axId val="66054880"/>
        <c:axId val="51127814"/>
      </c:areaChart>
      <c:catAx>
        <c:axId val="6605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127814"/>
        <c:crosses val="autoZero"/>
        <c:auto val="1"/>
        <c:lblAlgn val="ctr"/>
        <c:lblOffset val="100"/>
        <c:noMultiLvlLbl val="0"/>
      </c:catAx>
      <c:valAx>
        <c:axId val="5112781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5488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1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100" spc="-1" strike="noStrike">
                <a:solidFill>
                  <a:srgbClr val="595959"/>
                </a:solidFill>
                <a:latin typeface="Calibri"/>
              </a:rPr>
              <a:t>Ed= Vazão Observada picos - Basica calc. (m3/s)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'determ.K'!$A$3:$A$18</c:f>
              <c:numCache>
                <c:formatCode>General</c:formatCode>
                <c:ptCount val="16"/>
                <c:pt idx="0">
                  <c:v>-15.5711539043601</c:v>
                </c:pt>
                <c:pt idx="1">
                  <c:v>-16.5838582002817</c:v>
                </c:pt>
                <c:pt idx="2">
                  <c:v>-16.1831781578642</c:v>
                </c:pt>
                <c:pt idx="3">
                  <c:v>-16.4231328330108</c:v>
                </c:pt>
                <c:pt idx="4">
                  <c:v>-16.8259807854461</c:v>
                </c:pt>
                <c:pt idx="5">
                  <c:v>-16.7727777616439</c:v>
                </c:pt>
                <c:pt idx="6">
                  <c:v>-14.6100326572115</c:v>
                </c:pt>
                <c:pt idx="7">
                  <c:v>4.08279033054478</c:v>
                </c:pt>
                <c:pt idx="8">
                  <c:v>-9.55580404588929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'determ.K'!$B$3:$B$18</c:f>
              <c:numCache>
                <c:formatCode>General</c:formatCode>
                <c:ptCount val="16"/>
                <c:pt idx="0">
                  <c:v>-1.74038775483327</c:v>
                </c:pt>
                <c:pt idx="1">
                  <c:v>-1.82510197494805</c:v>
                </c:pt>
                <c:pt idx="2">
                  <c:v>0.448058751365968</c:v>
                </c:pt>
                <c:pt idx="3">
                  <c:v>-0.666995472386095</c:v>
                </c:pt>
                <c:pt idx="4">
                  <c:v>-1.3657088204896</c:v>
                </c:pt>
                <c:pt idx="5">
                  <c:v>-1.29029527231713</c:v>
                </c:pt>
                <c:pt idx="6">
                  <c:v>-1.20233091439061</c:v>
                </c:pt>
                <c:pt idx="7">
                  <c:v>-1.28824972855872</c:v>
                </c:pt>
                <c:pt idx="8">
                  <c:v>1.84978710291698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'determ.K'!$C$3:$C$18</c:f>
              <c:numCache>
                <c:formatCode>General</c:formatCode>
                <c:ptCount val="16"/>
                <c:pt idx="0">
                  <c:v>0.922842361689123</c:v>
                </c:pt>
                <c:pt idx="1">
                  <c:v>1.02899204196428</c:v>
                </c:pt>
                <c:pt idx="2">
                  <c:v>4.07940427095836</c:v>
                </c:pt>
                <c:pt idx="3">
                  <c:v>7.44821175379654</c:v>
                </c:pt>
                <c:pt idx="4">
                  <c:v>4.91425363173919</c:v>
                </c:pt>
                <c:pt idx="5">
                  <c:v>5.68055389306026</c:v>
                </c:pt>
                <c:pt idx="6">
                  <c:v>7.65841310129901</c:v>
                </c:pt>
                <c:pt idx="7">
                  <c:v>3.38629422300601</c:v>
                </c:pt>
                <c:pt idx="8">
                  <c:v>2.82689745926141</c:v>
                </c:pt>
                <c:pt idx="9">
                  <c:v>2.48665271582107</c:v>
                </c:pt>
                <c:pt idx="10">
                  <c:v>2.16174015924091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064a2"/>
            </a:solidFill>
            <a:ln cap="rnd"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'determ.K'!$D$3:$D$18</c:f>
              <c:numCache>
                <c:formatCode>General</c:formatCode>
                <c:ptCount val="16"/>
                <c:pt idx="0">
                  <c:v>-0.84977201676083</c:v>
                </c:pt>
                <c:pt idx="1">
                  <c:v>-0.370522525026686</c:v>
                </c:pt>
                <c:pt idx="2">
                  <c:v>0.105278305563985</c:v>
                </c:pt>
                <c:pt idx="3">
                  <c:v>-0.562317760698705</c:v>
                </c:pt>
                <c:pt idx="4">
                  <c:v>-0.842531877744809</c:v>
                </c:pt>
                <c:pt idx="5">
                  <c:v>-0.769364398227332</c:v>
                </c:pt>
                <c:pt idx="6">
                  <c:v>-0.15059178271876</c:v>
                </c:pt>
                <c:pt idx="7">
                  <c:v>-0.242200025886048</c:v>
                </c:pt>
                <c:pt idx="8">
                  <c:v>0.0342121727288056</c:v>
                </c:pt>
                <c:pt idx="9">
                  <c:v>2.94185961796986</c:v>
                </c:pt>
                <c:pt idx="10">
                  <c:v>16.7206319364847</c:v>
                </c:pt>
                <c:pt idx="11">
                  <c:v>4.44414739226797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'determ.K'!$E$3:$E$18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5"/>
          <c:order val="5"/>
          <c:spPr>
            <a:solidFill>
              <a:srgbClr val="f79646"/>
            </a:solidFill>
            <a:ln cap="rnd"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'determ.K'!$F$3:$F$18</c:f>
              <c:numCache>
                <c:formatCode>General</c:formatCode>
                <c:ptCount val="16"/>
              </c:numCache>
            </c:numRef>
          </c:val>
          <c:smooth val="0"/>
        </c:ser>
        <c:ser>
          <c:idx val="6"/>
          <c:order val="6"/>
          <c:spPr>
            <a:solidFill>
              <a:srgbClr val="2c4d75"/>
            </a:solidFill>
            <a:ln cap="rnd" w="2844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'determ.K'!$G$3:$G$18</c:f>
              <c:numCache>
                <c:formatCode>General</c:formatCode>
                <c:ptCount val="16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637680"/>
        <c:axId val="46071459"/>
      </c:lineChart>
      <c:catAx>
        <c:axId val="656376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071459"/>
        <c:crosses val="autoZero"/>
        <c:auto val="1"/>
        <c:lblAlgn val="ctr"/>
        <c:lblOffset val="100"/>
        <c:noMultiLvlLbl val="0"/>
      </c:catAx>
      <c:valAx>
        <c:axId val="46071459"/>
        <c:scaling>
          <c:logBase val="10"/>
          <c:orientation val="minMax"/>
          <c:max val="1000"/>
          <c:min val="1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in"/>
        <c:tickLblPos val="nextTo"/>
        <c:spPr>
          <a:ln w="9360">
            <a:solidFill>
              <a:srgbClr val="4f81bd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376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2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320" spc="-1" strike="noStrike">
                <a:solidFill>
                  <a:srgbClr val="595959"/>
                </a:solidFill>
                <a:latin typeface="Calibri"/>
              </a:rPr>
              <a:t>Eb= Vazão Observada periodo seco (m3/s)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f81bd"/>
            </a:solidFill>
            <a:ln cap="rnd"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'determ.K'!$A$21:$A$100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1"/>
          <c:order val="1"/>
          <c:spPr>
            <a:solidFill>
              <a:srgbClr val="c0504d"/>
            </a:solidFill>
            <a:ln cap="rnd"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'determ.K'!$B$21:$B$100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2"/>
          <c:order val="2"/>
          <c:spPr>
            <a:solidFill>
              <a:srgbClr val="9bbb59"/>
            </a:solidFill>
            <a:ln cap="rnd"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'determ.K'!$C$21:$C$100</c:f>
              <c:numCache>
                <c:formatCode>General</c:formatCode>
                <c:ptCount val="80"/>
                <c:pt idx="2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24">
                  <c:v>3.53</c:v>
                </c:pt>
                <c:pt idx="33">
                  <c:v>3.53</c:v>
                </c:pt>
                <c:pt idx="39">
                  <c:v>3.53</c:v>
                </c:pt>
                <c:pt idx="48">
                  <c:v>3.53</c:v>
                </c:pt>
                <c:pt idx="49">
                  <c:v>3.53</c:v>
                </c:pt>
                <c:pt idx="67">
                  <c:v>3.53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8064a2"/>
            </a:solidFill>
            <a:ln cap="rnd" w="2844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'determ.K'!$D$21:$D$100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4"/>
          <c:order val="4"/>
          <c:spPr>
            <a:solidFill>
              <a:srgbClr val="4bacc6"/>
            </a:solidFill>
            <a:ln cap="rnd" w="2844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'determ.K'!$E$21:$E$100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5"/>
          <c:order val="5"/>
          <c:spPr>
            <a:solidFill>
              <a:srgbClr val="f79646"/>
            </a:solidFill>
            <a:ln cap="rnd" w="2844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'determ.K'!$F$21:$F$100</c:f>
              <c:numCache>
                <c:formatCode>General</c:formatCode>
                <c:ptCount val="80"/>
              </c:numCache>
            </c:numRef>
          </c:val>
          <c:smooth val="0"/>
        </c:ser>
        <c:ser>
          <c:idx val="6"/>
          <c:order val="6"/>
          <c:spPr>
            <a:solidFill>
              <a:srgbClr val="2c4d75"/>
            </a:solidFill>
            <a:ln cap="rnd" w="28440">
              <a:solidFill>
                <a:srgbClr val="2c4d7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'determ.K'!$G$21:$G$100</c:f>
              <c:numCache>
                <c:formatCode>General</c:formatCode>
                <c:ptCount val="80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969089"/>
        <c:axId val="55718412"/>
      </c:lineChart>
      <c:catAx>
        <c:axId val="809690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718412"/>
        <c:crosses val="autoZero"/>
        <c:auto val="1"/>
        <c:lblAlgn val="ctr"/>
        <c:lblOffset val="100"/>
        <c:noMultiLvlLbl val="0"/>
      </c:catAx>
      <c:valAx>
        <c:axId val="55718412"/>
        <c:scaling>
          <c:logBase val="10"/>
          <c:orientation val="minMax"/>
          <c:max val="1000"/>
          <c:min val="10"/>
        </c:scaling>
        <c:delete val="0"/>
        <c:axPos val="l"/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0" sourceLinked="0"/>
        <c:majorTickMark val="none"/>
        <c:minorTickMark val="in"/>
        <c:tickLblPos val="nextTo"/>
        <c:spPr>
          <a:ln w="9360">
            <a:solidFill>
              <a:srgbClr val="4f81bd"/>
            </a:solidFill>
            <a:round/>
          </a:ln>
        </c:spPr>
        <c:txPr>
          <a:bodyPr/>
          <a:lstStyle/>
          <a:p>
            <a:pPr>
              <a:defRPr b="0" sz="11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96908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image" Target="../media/image106.png"/><Relationship Id="rId4" Type="http://schemas.openxmlformats.org/officeDocument/2006/relationships/chart" Target="../charts/chart183.xml"/><Relationship Id="rId5" Type="http://schemas.openxmlformats.org/officeDocument/2006/relationships/chart" Target="../charts/chart184.xml"/><Relationship Id="rId6" Type="http://schemas.openxmlformats.org/officeDocument/2006/relationships/chart" Target="../charts/chart185.xml"/><Relationship Id="rId7" Type="http://schemas.openxmlformats.org/officeDocument/2006/relationships/chart" Target="../charts/chart186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10.png"/><Relationship Id="rId2" Type="http://schemas.openxmlformats.org/officeDocument/2006/relationships/image" Target="../media/image111.png"/><Relationship Id="rId3" Type="http://schemas.openxmlformats.org/officeDocument/2006/relationships/image" Target="../media/image112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0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9.xml"/><Relationship Id="rId2" Type="http://schemas.openxmlformats.org/officeDocument/2006/relationships/chart" Target="../charts/chart190.xml"/><Relationship Id="rId3" Type="http://schemas.openxmlformats.org/officeDocument/2006/relationships/chart" Target="../charts/chart191.xml"/><Relationship Id="rId4" Type="http://schemas.openxmlformats.org/officeDocument/2006/relationships/chart" Target="../charts/chart19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0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0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0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0</xdr:colOff>
      <xdr:row>6</xdr:row>
      <xdr:rowOff>0</xdr:rowOff>
    </xdr:from>
    <xdr:to>
      <xdr:col>24</xdr:col>
      <xdr:colOff>8346240</xdr:colOff>
      <xdr:row>24</xdr:row>
      <xdr:rowOff>69840</xdr:rowOff>
    </xdr:to>
    <xdr:graphicFrame>
      <xdr:nvGraphicFramePr>
        <xdr:cNvPr id="0" name="Gráfico 1"/>
        <xdr:cNvGraphicFramePr/>
      </xdr:nvGraphicFramePr>
      <xdr:xfrm>
        <a:off x="11144880" y="971640"/>
        <a:ext cx="8346240" cy="298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2160</xdr:colOff>
      <xdr:row>0</xdr:row>
      <xdr:rowOff>0</xdr:rowOff>
    </xdr:from>
    <xdr:to>
      <xdr:col>24</xdr:col>
      <xdr:colOff>8343720</xdr:colOff>
      <xdr:row>5</xdr:row>
      <xdr:rowOff>98640</xdr:rowOff>
    </xdr:to>
    <xdr:graphicFrame>
      <xdr:nvGraphicFramePr>
        <xdr:cNvPr id="1" name="Gráfico 2"/>
        <xdr:cNvGraphicFramePr/>
      </xdr:nvGraphicFramePr>
      <xdr:xfrm>
        <a:off x="11147040" y="0"/>
        <a:ext cx="8341560" cy="90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303840</xdr:colOff>
      <xdr:row>3</xdr:row>
      <xdr:rowOff>102600</xdr:rowOff>
    </xdr:to>
    <xdr:pic>
      <xdr:nvPicPr>
        <xdr:cNvPr id="2" name="Picture 9" descr=""/>
        <xdr:cNvPicPr/>
      </xdr:nvPicPr>
      <xdr:blipFill>
        <a:blip r:embed="rId3"/>
        <a:stretch/>
      </xdr:blipFill>
      <xdr:spPr>
        <a:xfrm>
          <a:off x="0" y="0"/>
          <a:ext cx="2483640" cy="58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26</xdr:col>
      <xdr:colOff>2540880</xdr:colOff>
      <xdr:row>13</xdr:row>
      <xdr:rowOff>36000</xdr:rowOff>
    </xdr:to>
    <xdr:graphicFrame>
      <xdr:nvGraphicFramePr>
        <xdr:cNvPr id="3" name="Gráfico 10"/>
        <xdr:cNvGraphicFramePr/>
      </xdr:nvGraphicFramePr>
      <xdr:xfrm>
        <a:off x="19673640" y="0"/>
        <a:ext cx="2540880" cy="214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0</xdr:colOff>
      <xdr:row>13</xdr:row>
      <xdr:rowOff>38160</xdr:rowOff>
    </xdr:from>
    <xdr:to>
      <xdr:col>26</xdr:col>
      <xdr:colOff>2525040</xdr:colOff>
      <xdr:row>30</xdr:row>
      <xdr:rowOff>129240</xdr:rowOff>
    </xdr:to>
    <xdr:graphicFrame>
      <xdr:nvGraphicFramePr>
        <xdr:cNvPr id="4" name="Gráfico 11"/>
        <xdr:cNvGraphicFramePr/>
      </xdr:nvGraphicFramePr>
      <xdr:xfrm>
        <a:off x="19673640" y="2143080"/>
        <a:ext cx="2525040" cy="28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26</xdr:col>
      <xdr:colOff>0</xdr:colOff>
      <xdr:row>30</xdr:row>
      <xdr:rowOff>139680</xdr:rowOff>
    </xdr:from>
    <xdr:to>
      <xdr:col>26</xdr:col>
      <xdr:colOff>2512440</xdr:colOff>
      <xdr:row>43</xdr:row>
      <xdr:rowOff>2160</xdr:rowOff>
    </xdr:to>
    <xdr:graphicFrame>
      <xdr:nvGraphicFramePr>
        <xdr:cNvPr id="5" name="Gráfico 12"/>
        <xdr:cNvGraphicFramePr/>
      </xdr:nvGraphicFramePr>
      <xdr:xfrm>
        <a:off x="19673640" y="5005800"/>
        <a:ext cx="2512440" cy="197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0</xdr:colOff>
      <xdr:row>24</xdr:row>
      <xdr:rowOff>76320</xdr:rowOff>
    </xdr:from>
    <xdr:to>
      <xdr:col>24</xdr:col>
      <xdr:colOff>8346240</xdr:colOff>
      <xdr:row>42</xdr:row>
      <xdr:rowOff>161280</xdr:rowOff>
    </xdr:to>
    <xdr:graphicFrame>
      <xdr:nvGraphicFramePr>
        <xdr:cNvPr id="6" name="Gráfico 16"/>
        <xdr:cNvGraphicFramePr/>
      </xdr:nvGraphicFramePr>
      <xdr:xfrm>
        <a:off x="11144880" y="3966840"/>
        <a:ext cx="8346240" cy="30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762120</xdr:colOff>
      <xdr:row>11</xdr:row>
      <xdr:rowOff>123840</xdr:rowOff>
    </xdr:from>
    <xdr:to>
      <xdr:col>0</xdr:col>
      <xdr:colOff>2921760</xdr:colOff>
      <xdr:row>18</xdr:row>
      <xdr:rowOff>121680</xdr:rowOff>
    </xdr:to>
    <xdr:pic>
      <xdr:nvPicPr>
        <xdr:cNvPr id="20" name="Imagem 1" descr=""/>
        <xdr:cNvPicPr/>
      </xdr:nvPicPr>
      <xdr:blipFill>
        <a:blip r:embed="rId1"/>
        <a:stretch/>
      </xdr:blipFill>
      <xdr:spPr>
        <a:xfrm>
          <a:off x="762120" y="1905120"/>
          <a:ext cx="2159640" cy="1131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762120</xdr:colOff>
      <xdr:row>21</xdr:row>
      <xdr:rowOff>104760</xdr:rowOff>
    </xdr:from>
    <xdr:to>
      <xdr:col>0</xdr:col>
      <xdr:colOff>3131280</xdr:colOff>
      <xdr:row>28</xdr:row>
      <xdr:rowOff>73800</xdr:rowOff>
    </xdr:to>
    <xdr:pic>
      <xdr:nvPicPr>
        <xdr:cNvPr id="21" name="Imagem 2" descr=""/>
        <xdr:cNvPicPr/>
      </xdr:nvPicPr>
      <xdr:blipFill>
        <a:blip r:embed="rId2"/>
        <a:stretch/>
      </xdr:blipFill>
      <xdr:spPr>
        <a:xfrm>
          <a:off x="762120" y="3505320"/>
          <a:ext cx="2369160" cy="1102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266760</xdr:colOff>
      <xdr:row>7</xdr:row>
      <xdr:rowOff>152280</xdr:rowOff>
    </xdr:from>
    <xdr:to>
      <xdr:col>10</xdr:col>
      <xdr:colOff>484200</xdr:colOff>
      <xdr:row>16</xdr:row>
      <xdr:rowOff>70560</xdr:rowOff>
    </xdr:to>
    <xdr:pic>
      <xdr:nvPicPr>
        <xdr:cNvPr id="22" name="Imagem 3" descr=""/>
        <xdr:cNvPicPr/>
      </xdr:nvPicPr>
      <xdr:blipFill>
        <a:blip r:embed="rId3"/>
        <a:stretch/>
      </xdr:blipFill>
      <xdr:spPr>
        <a:xfrm>
          <a:off x="7670160" y="1285920"/>
          <a:ext cx="2625480" cy="1375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590400</xdr:colOff>
      <xdr:row>2</xdr:row>
      <xdr:rowOff>133200</xdr:rowOff>
    </xdr:from>
    <xdr:to>
      <xdr:col>3</xdr:col>
      <xdr:colOff>531000</xdr:colOff>
      <xdr:row>15</xdr:row>
      <xdr:rowOff>73800</xdr:rowOff>
    </xdr:to>
    <xdr:pic>
      <xdr:nvPicPr>
        <xdr:cNvPr id="23" name="Picture 4" descr="Smap"/>
        <xdr:cNvPicPr/>
      </xdr:nvPicPr>
      <xdr:blipFill>
        <a:blip r:embed="rId1"/>
        <a:stretch/>
      </xdr:blipFill>
      <xdr:spPr>
        <a:xfrm>
          <a:off x="6847560" y="457200"/>
          <a:ext cx="1984680" cy="204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416880</xdr:colOff>
      <xdr:row>31</xdr:row>
      <xdr:rowOff>131040</xdr:rowOff>
    </xdr:to>
    <xdr:graphicFrame>
      <xdr:nvGraphicFramePr>
        <xdr:cNvPr id="7" name="Gráfico 1"/>
        <xdr:cNvGraphicFramePr/>
      </xdr:nvGraphicFramePr>
      <xdr:xfrm>
        <a:off x="0" y="0"/>
        <a:ext cx="12456360" cy="515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378720</xdr:colOff>
      <xdr:row>31</xdr:row>
      <xdr:rowOff>150120</xdr:rowOff>
    </xdr:to>
    <xdr:graphicFrame>
      <xdr:nvGraphicFramePr>
        <xdr:cNvPr id="8" name="Gráfico 16"/>
        <xdr:cNvGraphicFramePr/>
      </xdr:nvGraphicFramePr>
      <xdr:xfrm>
        <a:off x="0" y="0"/>
        <a:ext cx="12418200" cy="516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324000</xdr:colOff>
      <xdr:row>0</xdr:row>
      <xdr:rowOff>0</xdr:rowOff>
    </xdr:from>
    <xdr:to>
      <xdr:col>23</xdr:col>
      <xdr:colOff>445680</xdr:colOff>
      <xdr:row>18</xdr:row>
      <xdr:rowOff>36000</xdr:rowOff>
    </xdr:to>
    <xdr:graphicFrame>
      <xdr:nvGraphicFramePr>
        <xdr:cNvPr id="9" name="Gráfico 2"/>
        <xdr:cNvGraphicFramePr/>
      </xdr:nvGraphicFramePr>
      <xdr:xfrm>
        <a:off x="5979960" y="0"/>
        <a:ext cx="6141600" cy="295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285840</xdr:colOff>
      <xdr:row>20</xdr:row>
      <xdr:rowOff>0</xdr:rowOff>
    </xdr:from>
    <xdr:to>
      <xdr:col>23</xdr:col>
      <xdr:colOff>379080</xdr:colOff>
      <xdr:row>38</xdr:row>
      <xdr:rowOff>45360</xdr:rowOff>
    </xdr:to>
    <xdr:graphicFrame>
      <xdr:nvGraphicFramePr>
        <xdr:cNvPr id="10" name="Gráfico 5"/>
        <xdr:cNvGraphicFramePr/>
      </xdr:nvGraphicFramePr>
      <xdr:xfrm>
        <a:off x="5941800" y="3238560"/>
        <a:ext cx="6113160" cy="29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28440</xdr:colOff>
      <xdr:row>0</xdr:row>
      <xdr:rowOff>4680</xdr:rowOff>
    </xdr:from>
    <xdr:to>
      <xdr:col>13</xdr:col>
      <xdr:colOff>321480</xdr:colOff>
      <xdr:row>18</xdr:row>
      <xdr:rowOff>45360</xdr:rowOff>
    </xdr:to>
    <xdr:graphicFrame>
      <xdr:nvGraphicFramePr>
        <xdr:cNvPr id="11" name="Gráfico 6"/>
        <xdr:cNvGraphicFramePr/>
      </xdr:nvGraphicFramePr>
      <xdr:xfrm>
        <a:off x="2072520" y="4680"/>
        <a:ext cx="3904920" cy="29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7</xdr:col>
      <xdr:colOff>523800</xdr:colOff>
      <xdr:row>2</xdr:row>
      <xdr:rowOff>114120</xdr:rowOff>
    </xdr:from>
    <xdr:to>
      <xdr:col>10</xdr:col>
      <xdr:colOff>9360</xdr:colOff>
      <xdr:row>15</xdr:row>
      <xdr:rowOff>95040</xdr:rowOff>
    </xdr:to>
    <xdr:cxnSp>
      <xdr:nvCxnSpPr>
        <xdr:cNvPr id="13" name="Conector de Seta Reta 8"/>
        <xdr:cNvCxnSpPr/>
      </xdr:nvCxnSpPr>
      <xdr:spPr>
        <a:xfrm>
          <a:off x="2567880" y="438120"/>
          <a:ext cx="1291680" cy="2086200"/>
        </a:xfrm>
        <a:prstGeom prst="straightConnector1">
          <a:avLst/>
        </a:prstGeom>
        <a:ln w="28575">
          <a:solidFill>
            <a:srgbClr val="ff0000"/>
          </a:solidFill>
          <a:prstDash val="sysDash"/>
          <a:round/>
          <a:tailEnd len="med" type="triangle" w="med"/>
        </a:ln>
      </xdr:spPr>
    </xdr:cxnSp>
    <xdr:clientData/>
  </xdr:twoCellAnchor>
  <xdr:twoCellAnchor editAs="oneCell">
    <xdr:from>
      <xdr:col>7</xdr:col>
      <xdr:colOff>0</xdr:colOff>
      <xdr:row>20</xdr:row>
      <xdr:rowOff>0</xdr:rowOff>
    </xdr:from>
    <xdr:to>
      <xdr:col>13</xdr:col>
      <xdr:colOff>293040</xdr:colOff>
      <xdr:row>38</xdr:row>
      <xdr:rowOff>40680</xdr:rowOff>
    </xdr:to>
    <xdr:graphicFrame>
      <xdr:nvGraphicFramePr>
        <xdr:cNvPr id="14" name="Gráfico 11"/>
        <xdr:cNvGraphicFramePr/>
      </xdr:nvGraphicFramePr>
      <xdr:xfrm>
        <a:off x="2044080" y="3238560"/>
        <a:ext cx="3904920" cy="295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0.0694137168141593</cdr:x>
      <cdr:y>0.252253349573691</cdr:y>
    </cdr:from>
    <cdr:to>
      <cdr:x>0.173027286135693</cdr:x>
      <cdr:y>0.258708891595615</cdr:y>
    </cdr:to>
    <cdr:cxnSp>
      <cdr:nvCxnSpPr>
        <cdr:cNvPr id="12" name="Conector de Seta Reta 1"/>
        <cdr:cNvCxnSpPr/>
      </cdr:nvCxnSpPr>
      <cdr:spPr>
        <a:xfrm>
          <a:off x="271080" y="745560"/>
          <a:ext cx="405000" cy="19440"/>
        </a:xfrm>
        <a:prstGeom prst="straightConnector1">
          <a:avLst/>
        </a:prstGeom>
        <a:ln w="28575">
          <a:solidFill>
            <a:srgbClr val="000000"/>
          </a:solidFill>
          <a:prstDash val="sysDash"/>
          <a:round/>
        </a:ln>
      </cdr:spPr>
    </cdr:cxn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0.125645280235988</cdr:x>
      <cdr:y>0.264920828258222</cdr:y>
    </cdr:from>
    <cdr:to>
      <cdr:x>0.430955014749263</cdr:x>
      <cdr:y>0.270036540803898</cdr:y>
    </cdr:to>
    <cdr:cxnSp>
      <cdr:nvCxnSpPr>
        <cdr:cNvPr id="15" name="Conector de Seta Reta 1"/>
        <cdr:cNvCxnSpPr/>
      </cdr:nvCxnSpPr>
      <cdr:spPr>
        <a:xfrm>
          <a:off x="490680" y="783000"/>
          <a:ext cx="1192680" cy="15480"/>
        </a:xfrm>
        <a:prstGeom prst="straightConnector1">
          <a:avLst/>
        </a:prstGeom>
        <a:ln w="28575">
          <a:solidFill>
            <a:srgbClr val="000000"/>
          </a:solidFill>
          <a:prstDash val="sysDash"/>
          <a:round/>
        </a:ln>
      </cdr:spPr>
    </cdr:cxnSp>
  </cdr:relSizeAnchor>
  <cdr:relSizeAnchor>
    <cdr:from>
      <cdr:x>0.12804203539823</cdr:x>
      <cdr:y>0.161510353227771</cdr:y>
    </cdr:from>
    <cdr:to>
      <cdr:x>0.81858407079646</cdr:x>
      <cdr:y>0.418270401948843</cdr:y>
    </cdr:to>
    <cdr:cxnSp>
      <cdr:nvCxnSpPr>
        <cdr:cNvPr id="16" name="Conector de Seta Reta 3"/>
        <cdr:cNvCxnSpPr/>
      </cdr:nvCxnSpPr>
      <cdr:spPr>
        <a:xfrm>
          <a:off x="500040" y="477360"/>
          <a:ext cx="2697120" cy="759240"/>
        </a:xfrm>
        <a:prstGeom prst="straightConnector1">
          <a:avLst/>
        </a:prstGeom>
        <a:ln w="28575">
          <a:solidFill>
            <a:srgbClr val="ff0000"/>
          </a:solidFill>
          <a:prstDash val="sysDash"/>
          <a:round/>
        </a:ln>
      </cdr:spPr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0</xdr:colOff>
      <xdr:row>2</xdr:row>
      <xdr:rowOff>31680</xdr:rowOff>
    </xdr:from>
    <xdr:to>
      <xdr:col>18</xdr:col>
      <xdr:colOff>279000</xdr:colOff>
      <xdr:row>25</xdr:row>
      <xdr:rowOff>69120</xdr:rowOff>
    </xdr:to>
    <xdr:pic>
      <xdr:nvPicPr>
        <xdr:cNvPr id="17" name="Imagem 2" descr=""/>
        <xdr:cNvPicPr/>
      </xdr:nvPicPr>
      <xdr:blipFill>
        <a:blip r:embed="rId1"/>
        <a:stretch/>
      </xdr:blipFill>
      <xdr:spPr>
        <a:xfrm>
          <a:off x="7119000" y="374760"/>
          <a:ext cx="5094720" cy="3809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304920</xdr:colOff>
      <xdr:row>2</xdr:row>
      <xdr:rowOff>66600</xdr:rowOff>
    </xdr:from>
    <xdr:to>
      <xdr:col>4</xdr:col>
      <xdr:colOff>350280</xdr:colOff>
      <xdr:row>14</xdr:row>
      <xdr:rowOff>159480</xdr:rowOff>
    </xdr:to>
    <xdr:pic>
      <xdr:nvPicPr>
        <xdr:cNvPr id="18" name="Picture 4" descr="Smap"/>
        <xdr:cNvPicPr/>
      </xdr:nvPicPr>
      <xdr:blipFill>
        <a:blip r:embed="rId1"/>
        <a:stretch/>
      </xdr:blipFill>
      <xdr:spPr>
        <a:xfrm>
          <a:off x="7925040" y="390600"/>
          <a:ext cx="1851120" cy="204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12</xdr:col>
      <xdr:colOff>181080</xdr:colOff>
      <xdr:row>6</xdr:row>
      <xdr:rowOff>0</xdr:rowOff>
    </xdr:from>
    <xdr:to>
      <xdr:col>15</xdr:col>
      <xdr:colOff>45720</xdr:colOff>
      <xdr:row>19</xdr:row>
      <xdr:rowOff>74160</xdr:rowOff>
    </xdr:to>
    <xdr:pic>
      <xdr:nvPicPr>
        <xdr:cNvPr id="19" name="Imagem 1" descr=""/>
        <xdr:cNvPicPr/>
      </xdr:nvPicPr>
      <xdr:blipFill>
        <a:blip r:embed="rId1"/>
        <a:stretch/>
      </xdr:blipFill>
      <xdr:spPr>
        <a:xfrm>
          <a:off x="7404840" y="971640"/>
          <a:ext cx="1670760" cy="2179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elopes1@gmail.com" TargetMode="External"/><Relationship Id="rId2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Q7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1" width="7.67"/>
    <col collapsed="false" customWidth="true" hidden="false" outlineLevel="0" max="3" min="3" style="1" width="5.56"/>
    <col collapsed="false" customWidth="true" hidden="false" outlineLevel="0" max="4" min="4" style="1" width="7.37"/>
    <col collapsed="false" customWidth="true" hidden="false" outlineLevel="0" max="5" min="5" style="1" width="5.88"/>
    <col collapsed="false" customWidth="true" hidden="false" outlineLevel="0" max="6" min="6" style="1" width="8.02"/>
    <col collapsed="false" customWidth="true" hidden="false" outlineLevel="0" max="7" min="7" style="1" width="6.67"/>
    <col collapsed="false" customWidth="true" hidden="false" outlineLevel="0" max="8" min="8" style="1" width="8.99"/>
    <col collapsed="false" customWidth="true" hidden="false" outlineLevel="0" max="9" min="9" style="1" width="6.88"/>
    <col collapsed="false" customWidth="true" hidden="false" outlineLevel="0" max="10" min="10" style="1" width="7.69"/>
    <col collapsed="false" customWidth="true" hidden="false" outlineLevel="0" max="11" min="11" style="1" width="7.04"/>
    <col collapsed="false" customWidth="true" hidden="false" outlineLevel="0" max="12" min="12" style="1" width="5.33"/>
    <col collapsed="false" customWidth="true" hidden="false" outlineLevel="0" max="13" min="13" style="1" width="6"/>
    <col collapsed="false" customWidth="true" hidden="false" outlineLevel="0" max="14" min="14" style="1" width="5.66"/>
    <col collapsed="false" customWidth="true" hidden="false" outlineLevel="0" max="15" min="15" style="1" width="5.33"/>
    <col collapsed="false" customWidth="true" hidden="false" outlineLevel="0" max="16" min="16" style="1" width="6.39"/>
    <col collapsed="false" customWidth="true" hidden="false" outlineLevel="0" max="17" min="17" style="1" width="6.44"/>
    <col collapsed="false" customWidth="false" hidden="false" outlineLevel="0" max="18" min="18" style="1" width="8.56"/>
    <col collapsed="false" customWidth="true" hidden="false" outlineLevel="0" max="19" min="19" style="1" width="7.04"/>
    <col collapsed="false" customWidth="true" hidden="false" outlineLevel="0" max="20" min="20" style="1" width="6.94"/>
    <col collapsed="false" customWidth="true" hidden="false" outlineLevel="0" max="21" min="21" style="1" width="6.33"/>
    <col collapsed="false" customWidth="true" hidden="false" outlineLevel="0" max="22" min="22" style="1" width="8.67"/>
    <col collapsed="false" customWidth="true" hidden="false" outlineLevel="0" max="23" min="23" style="1" width="1.88"/>
    <col collapsed="false" customWidth="true" hidden="false" outlineLevel="0" max="24" min="24" style="1" width="1.44"/>
    <col collapsed="false" customWidth="true" hidden="false" outlineLevel="0" max="25" min="25" style="1" width="118.44"/>
    <col collapsed="false" customWidth="true" hidden="false" outlineLevel="0" max="26" min="26" style="1" width="2.56"/>
    <col collapsed="false" customWidth="true" hidden="false" outlineLevel="0" max="27" min="27" style="1" width="37.56"/>
    <col collapsed="false" customWidth="true" hidden="false" outlineLevel="0" max="28" min="28" style="1" width="8.34"/>
    <col collapsed="false" customWidth="true" hidden="false" outlineLevel="0" max="29" min="29" style="1" width="11.43"/>
    <col collapsed="false" customWidth="true" hidden="false" outlineLevel="0" max="30" min="30" style="1" width="9.88"/>
    <col collapsed="false" customWidth="true" hidden="false" outlineLevel="0" max="31" min="31" style="1" width="4"/>
    <col collapsed="false" customWidth="true" hidden="false" outlineLevel="0" max="32" min="32" style="1" width="12.07"/>
    <col collapsed="false" customWidth="true" hidden="false" outlineLevel="0" max="34" min="34" style="1" width="4.33"/>
    <col collapsed="false" customWidth="true" hidden="false" outlineLevel="0" max="35" min="35" style="1" width="5.11"/>
    <col collapsed="false" customWidth="true" hidden="false" outlineLevel="0" max="36" min="36" style="1" width="5.66"/>
    <col collapsed="false" customWidth="true" hidden="false" outlineLevel="0" max="37" min="37" style="1" width="4"/>
    <col collapsed="false" customWidth="true" hidden="false" outlineLevel="0" max="38" min="38" style="1" width="9.67"/>
    <col collapsed="false" customWidth="true" hidden="false" outlineLevel="0" max="39" min="39" style="1" width="10.11"/>
    <col collapsed="false" customWidth="true" hidden="false" outlineLevel="0" max="40" min="40" style="1" width="16.67"/>
    <col collapsed="false" customWidth="true" hidden="false" outlineLevel="0" max="41" min="41" style="1" width="14.44"/>
    <col collapsed="false" customWidth="true" hidden="false" outlineLevel="0" max="42" min="42" style="1" width="4.56"/>
    <col collapsed="false" customWidth="true" hidden="false" outlineLevel="0" max="43" min="43" style="1" width="9"/>
  </cols>
  <sheetData>
    <row r="1" customFormat="false" ht="12.75" hidden="false" customHeight="false" outlineLevel="0" collapsed="false">
      <c r="A1" s="2"/>
      <c r="B1" s="3"/>
      <c r="C1" s="2"/>
      <c r="D1" s="2"/>
      <c r="E1" s="2"/>
      <c r="F1" s="2"/>
      <c r="G1" s="2"/>
      <c r="H1" s="4" t="s">
        <v>0</v>
      </c>
      <c r="I1" s="3"/>
      <c r="J1" s="3"/>
      <c r="K1" s="3"/>
      <c r="L1" s="3"/>
      <c r="M1" s="3"/>
      <c r="N1" s="3"/>
      <c r="O1" s="3"/>
      <c r="U1" s="5"/>
      <c r="X1" s="3"/>
      <c r="AE1" s="6"/>
      <c r="AH1" s="6"/>
    </row>
    <row r="2" customFormat="false" ht="12.75" hidden="false" customHeight="false" outlineLevel="0" collapsed="false">
      <c r="A2" s="2"/>
      <c r="C2" s="2"/>
      <c r="D2" s="2"/>
      <c r="E2" s="2"/>
      <c r="F2" s="2"/>
      <c r="G2" s="2"/>
      <c r="H2" s="3"/>
      <c r="J2" s="7" t="s">
        <v>1</v>
      </c>
      <c r="K2" s="8"/>
      <c r="L2" s="8"/>
      <c r="M2" s="8" t="s">
        <v>2</v>
      </c>
      <c r="N2" s="8"/>
      <c r="O2" s="9"/>
      <c r="Q2" s="10" t="s">
        <v>3</v>
      </c>
      <c r="R2" s="11"/>
      <c r="S2" s="12"/>
      <c r="U2" s="13" t="s">
        <v>4</v>
      </c>
      <c r="V2" s="14"/>
      <c r="AH2" s="15"/>
    </row>
    <row r="3" customFormat="false" ht="12.75" hidden="false" customHeight="false" outlineLevel="0" collapsed="false">
      <c r="A3" s="2"/>
      <c r="C3" s="2"/>
      <c r="D3" s="2"/>
      <c r="E3" s="2"/>
      <c r="F3" s="2"/>
      <c r="G3" s="2"/>
      <c r="H3" s="16"/>
      <c r="J3" s="17" t="s">
        <v>5</v>
      </c>
      <c r="K3" s="18" t="n">
        <v>206</v>
      </c>
      <c r="L3" s="2" t="s">
        <v>6</v>
      </c>
      <c r="M3" s="19" t="s">
        <v>7</v>
      </c>
      <c r="N3" s="2"/>
      <c r="O3" s="20"/>
      <c r="Q3" s="21" t="s">
        <v>8</v>
      </c>
      <c r="R3" s="22" t="n">
        <v>50</v>
      </c>
      <c r="S3" s="23" t="s">
        <v>9</v>
      </c>
      <c r="U3" s="24" t="s">
        <v>10</v>
      </c>
      <c r="V3" s="25" t="n">
        <f aca="false">1-(AD16/AC16)</f>
        <v>-5.73902516541156</v>
      </c>
      <c r="AH3" s="15"/>
    </row>
    <row r="4" customFormat="false" ht="12.75" hidden="false" customHeight="false" outlineLevel="0" collapsed="false">
      <c r="A4" s="2"/>
      <c r="C4" s="2"/>
      <c r="D4" s="2"/>
      <c r="E4" s="2"/>
      <c r="F4" s="2"/>
      <c r="G4" s="2"/>
      <c r="H4" s="16"/>
      <c r="J4" s="17" t="s">
        <v>11</v>
      </c>
      <c r="K4" s="18" t="n">
        <v>10</v>
      </c>
      <c r="L4" s="2" t="s">
        <v>9</v>
      </c>
      <c r="M4" s="19" t="s">
        <v>12</v>
      </c>
      <c r="N4" s="2"/>
      <c r="O4" s="26"/>
      <c r="Q4" s="17" t="s">
        <v>13</v>
      </c>
      <c r="R4" s="27" t="n">
        <v>35</v>
      </c>
      <c r="S4" s="28" t="s">
        <v>14</v>
      </c>
      <c r="T4" s="29" t="n">
        <f aca="false">MIN($B18:$B384)</f>
        <v>3.53</v>
      </c>
      <c r="U4" s="30" t="s">
        <v>15</v>
      </c>
      <c r="V4" s="31" t="n">
        <f aca="false">AF16/AG16*100</f>
        <v>-1691.1767455214</v>
      </c>
      <c r="AH4" s="32"/>
    </row>
    <row r="5" customFormat="false" ht="12.75" hidden="false" customHeight="false" outlineLevel="0" collapsed="false">
      <c r="A5" s="4"/>
      <c r="C5" s="33" t="s">
        <v>16</v>
      </c>
      <c r="D5" s="4"/>
      <c r="E5" s="4"/>
      <c r="F5" s="4"/>
      <c r="G5" s="4"/>
      <c r="H5" s="16"/>
      <c r="J5" s="17" t="s">
        <v>17</v>
      </c>
      <c r="K5" s="34" t="n">
        <v>50</v>
      </c>
      <c r="L5" s="2" t="s">
        <v>9</v>
      </c>
      <c r="M5" s="19" t="s">
        <v>18</v>
      </c>
      <c r="N5" s="2"/>
      <c r="O5" s="26"/>
      <c r="Q5" s="35" t="s">
        <v>19</v>
      </c>
      <c r="R5" s="36" t="n">
        <v>0</v>
      </c>
      <c r="S5" s="37" t="s">
        <v>14</v>
      </c>
      <c r="U5" s="38"/>
      <c r="V5" s="39"/>
    </row>
    <row r="6" customFormat="false" ht="12.75" hidden="false" customHeight="false" outlineLevel="0" collapsed="false">
      <c r="A6" s="40"/>
      <c r="B6" s="41" t="s">
        <v>20</v>
      </c>
      <c r="C6" s="42"/>
      <c r="D6" s="42"/>
      <c r="E6" s="42"/>
      <c r="F6" s="43"/>
      <c r="H6" s="44"/>
      <c r="J6" s="17" t="s">
        <v>21</v>
      </c>
      <c r="K6" s="34" t="n">
        <v>2.5</v>
      </c>
      <c r="L6" s="2" t="s">
        <v>6</v>
      </c>
      <c r="M6" s="19" t="s">
        <v>22</v>
      </c>
      <c r="N6" s="2"/>
      <c r="O6" s="45"/>
      <c r="T6" s="3"/>
      <c r="U6" s="46" t="s">
        <v>23</v>
      </c>
      <c r="V6" s="45" t="n">
        <f aca="false">AO14</f>
        <v>-29.4164249536454</v>
      </c>
    </row>
    <row r="7" customFormat="false" ht="12.75" hidden="false" customHeight="false" outlineLevel="0" collapsed="false">
      <c r="A7" s="40"/>
      <c r="J7" s="21" t="s">
        <v>24</v>
      </c>
      <c r="K7" s="47" t="n">
        <v>1</v>
      </c>
      <c r="L7" s="48" t="s">
        <v>25</v>
      </c>
      <c r="M7" s="49" t="s">
        <v>26</v>
      </c>
      <c r="N7" s="48"/>
      <c r="O7" s="50"/>
      <c r="Q7" s="10" t="s">
        <v>27</v>
      </c>
      <c r="R7" s="11"/>
      <c r="S7" s="12"/>
      <c r="T7" s="3"/>
      <c r="U7" s="51" t="s">
        <v>28</v>
      </c>
      <c r="V7" s="52" t="n">
        <f aca="false">AJ16</f>
        <v>-183.160762942779</v>
      </c>
      <c r="Y7" s="53"/>
      <c r="Z7" s="53"/>
      <c r="AA7" s="53"/>
      <c r="AB7" s="53"/>
      <c r="AC7" s="53"/>
      <c r="AD7" s="53"/>
      <c r="AE7" s="53"/>
      <c r="AH7" s="53"/>
      <c r="AI7" s="53"/>
      <c r="AJ7" s="53"/>
      <c r="AK7" s="53"/>
      <c r="AL7" s="53"/>
      <c r="AM7" s="53"/>
      <c r="AN7" s="53"/>
      <c r="AO7" s="53"/>
      <c r="AP7" s="53"/>
    </row>
    <row r="8" customFormat="false" ht="12.75" hidden="false" customHeight="false" outlineLevel="0" collapsed="false">
      <c r="A8" s="40"/>
      <c r="C8" s="54" t="s">
        <v>29</v>
      </c>
      <c r="D8" s="55" t="n">
        <v>1.81764757088291</v>
      </c>
      <c r="E8" s="55" t="n">
        <v>0.65986502381406</v>
      </c>
      <c r="F8" s="55" t="n">
        <v>0.348467487204716</v>
      </c>
      <c r="G8" s="55" t="n">
        <v>1.07309514391367</v>
      </c>
      <c r="H8" s="55" t="n">
        <v>0.55</v>
      </c>
      <c r="I8" s="55" t="n">
        <v>0.41</v>
      </c>
      <c r="J8" s="35" t="s">
        <v>30</v>
      </c>
      <c r="K8" s="56" t="n">
        <v>30</v>
      </c>
      <c r="L8" s="57" t="s">
        <v>25</v>
      </c>
      <c r="M8" s="58" t="s">
        <v>31</v>
      </c>
      <c r="N8" s="57"/>
      <c r="O8" s="59"/>
      <c r="Q8" s="60" t="s">
        <v>32</v>
      </c>
      <c r="R8" s="61" t="n">
        <v>277</v>
      </c>
      <c r="S8" s="62" t="s">
        <v>33</v>
      </c>
      <c r="T8" s="63" t="n">
        <f aca="false">V16/R8*1000</f>
        <v>31.3918298426761</v>
      </c>
      <c r="Y8" s="53"/>
      <c r="Z8" s="53"/>
      <c r="AA8" s="53"/>
      <c r="AB8" s="53"/>
      <c r="AC8" s="64" t="s">
        <v>34</v>
      </c>
      <c r="AD8" s="64" t="s">
        <v>34</v>
      </c>
      <c r="AE8" s="64"/>
      <c r="AH8" s="64"/>
      <c r="AI8" s="53"/>
      <c r="AJ8" s="53"/>
      <c r="AK8" s="53"/>
      <c r="AL8" s="53"/>
      <c r="AM8" s="53"/>
      <c r="AN8" s="53"/>
      <c r="AO8" s="53"/>
      <c r="AP8" s="53"/>
    </row>
    <row r="9" customFormat="false" ht="12.75" hidden="false" customHeight="false" outlineLevel="0" collapsed="false">
      <c r="B9" s="65" t="n">
        <f aca="false">SUM(D9:I9)</f>
        <v>0.942950821978151</v>
      </c>
      <c r="C9" s="62" t="s">
        <v>35</v>
      </c>
      <c r="D9" s="66" t="n">
        <f aca="false">D15*D8</f>
        <v>0.438777322616228</v>
      </c>
      <c r="E9" s="66" t="n">
        <f aca="false">E15*E8</f>
        <v>0.0281708421202907</v>
      </c>
      <c r="F9" s="66" t="n">
        <f aca="false">F15*F8</f>
        <v>0.0675405597193438</v>
      </c>
      <c r="G9" s="66" t="n">
        <f aca="false">G15*G8</f>
        <v>0.284775253972288</v>
      </c>
      <c r="H9" s="66" t="n">
        <f aca="false">H15*H8</f>
        <v>0.0724252221</v>
      </c>
      <c r="I9" s="66" t="n">
        <f aca="false">I15*I8</f>
        <v>0.05126162145</v>
      </c>
      <c r="O9" s="3"/>
      <c r="S9" s="3"/>
      <c r="T9" s="3"/>
      <c r="V9" s="3"/>
      <c r="Y9" s="15"/>
      <c r="Z9" s="15"/>
      <c r="AA9" s="15"/>
      <c r="AB9" s="15"/>
      <c r="AC9" s="67" t="s">
        <v>36</v>
      </c>
      <c r="AD9" s="67" t="s">
        <v>37</v>
      </c>
      <c r="AE9" s="67"/>
      <c r="AH9" s="67"/>
      <c r="AI9" s="15"/>
      <c r="AJ9" s="15"/>
      <c r="AK9" s="15"/>
      <c r="AL9" s="15"/>
      <c r="AM9" s="15"/>
      <c r="AN9" s="15"/>
      <c r="AO9" s="15"/>
      <c r="AP9" s="15"/>
    </row>
    <row r="10" customFormat="false" ht="12.75" hidden="false" customHeight="false" outlineLevel="0" collapsed="false">
      <c r="A10" s="3"/>
      <c r="B10" s="3"/>
      <c r="C10" s="3"/>
      <c r="J10" s="1" t="s">
        <v>38</v>
      </c>
      <c r="K10" s="1" t="s">
        <v>39</v>
      </c>
      <c r="L10" s="1" t="s">
        <v>40</v>
      </c>
      <c r="M10" s="1" t="s">
        <v>41</v>
      </c>
      <c r="N10" s="1" t="s">
        <v>42</v>
      </c>
      <c r="O10" s="1" t="s">
        <v>43</v>
      </c>
      <c r="P10" s="1" t="s">
        <v>44</v>
      </c>
      <c r="Q10" s="1" t="s">
        <v>45</v>
      </c>
      <c r="R10" s="1" t="s">
        <v>46</v>
      </c>
      <c r="S10" s="1" t="s">
        <v>47</v>
      </c>
      <c r="T10" s="1" t="s">
        <v>48</v>
      </c>
      <c r="U10" s="1" t="s">
        <v>48</v>
      </c>
      <c r="V10" s="1" t="s">
        <v>48</v>
      </c>
      <c r="Y10" s="15"/>
      <c r="Z10" s="15"/>
      <c r="AA10" s="15"/>
      <c r="AB10" s="15"/>
      <c r="AC10" s="15"/>
      <c r="AD10" s="15"/>
      <c r="AE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customFormat="false" ht="12.75" hidden="false" customHeight="false" outlineLevel="0" collapsed="false">
      <c r="A11" s="68" t="s">
        <v>49</v>
      </c>
      <c r="B11" s="69" t="s">
        <v>48</v>
      </c>
      <c r="C11" s="69" t="s">
        <v>50</v>
      </c>
      <c r="D11" s="69" t="s">
        <v>51</v>
      </c>
      <c r="E11" s="69" t="s">
        <v>52</v>
      </c>
      <c r="F11" s="69" t="s">
        <v>53</v>
      </c>
      <c r="G11" s="69" t="s">
        <v>54</v>
      </c>
      <c r="H11" s="69" t="s">
        <v>55</v>
      </c>
      <c r="I11" s="69" t="s">
        <v>56</v>
      </c>
      <c r="J11" s="1" t="s">
        <v>57</v>
      </c>
      <c r="L11" s="70" t="n">
        <f aca="false">MIN(L18:L748)</f>
        <v>0.2586805775763</v>
      </c>
      <c r="M11" s="1" t="s">
        <v>58</v>
      </c>
      <c r="T11" s="1" t="s">
        <v>59</v>
      </c>
      <c r="U11" s="1" t="s">
        <v>60</v>
      </c>
      <c r="V11" s="1" t="s">
        <v>61</v>
      </c>
      <c r="Y11" s="15"/>
      <c r="Z11" s="15"/>
      <c r="AA11" s="15"/>
      <c r="AB11" s="15"/>
      <c r="AC11" s="67" t="s">
        <v>62</v>
      </c>
      <c r="AD11" s="67" t="s">
        <v>63</v>
      </c>
      <c r="AE11" s="67"/>
      <c r="AH11" s="67"/>
      <c r="AI11" s="15"/>
      <c r="AJ11" s="15"/>
      <c r="AK11" s="15"/>
      <c r="AL11" s="15"/>
      <c r="AM11" s="15"/>
      <c r="AN11" s="15"/>
      <c r="AO11" s="15"/>
      <c r="AP11" s="15"/>
    </row>
    <row r="12" customFormat="false" ht="12.75" hidden="false" customHeight="false" outlineLevel="0" collapsed="false">
      <c r="A12" s="69"/>
      <c r="B12" s="69" t="s">
        <v>64</v>
      </c>
      <c r="C12" s="69" t="s">
        <v>65</v>
      </c>
      <c r="D12" s="69"/>
      <c r="E12" s="69"/>
      <c r="F12" s="69"/>
      <c r="G12" s="69"/>
      <c r="H12" s="69"/>
      <c r="I12" s="69"/>
      <c r="J12" s="1" t="s">
        <v>66</v>
      </c>
      <c r="L12" s="70" t="n">
        <f aca="false">MAX(L18:L748)</f>
        <v>0.920947666156899</v>
      </c>
      <c r="M12" s="1" t="s">
        <v>67</v>
      </c>
      <c r="N12" s="71"/>
      <c r="T12" s="1" t="s">
        <v>14</v>
      </c>
      <c r="U12" s="1" t="s">
        <v>14</v>
      </c>
      <c r="V12" s="1" t="s">
        <v>14</v>
      </c>
      <c r="Y12" s="15"/>
      <c r="Z12" s="15"/>
      <c r="AA12" s="15"/>
      <c r="AB12" s="15"/>
      <c r="AC12" s="67" t="s">
        <v>68</v>
      </c>
      <c r="AD12" s="67" t="s">
        <v>68</v>
      </c>
      <c r="AE12" s="67"/>
      <c r="AH12" s="67"/>
      <c r="AI12" s="15"/>
      <c r="AJ12" s="15"/>
      <c r="AK12" s="15"/>
      <c r="AL12" s="15"/>
      <c r="AM12" s="15"/>
      <c r="AN12" s="15"/>
      <c r="AO12" s="15"/>
      <c r="AP12" s="15"/>
      <c r="AQ12" s="72" t="s">
        <v>69</v>
      </c>
    </row>
    <row r="13" customFormat="false" ht="12.75" hidden="false" customHeight="false" outlineLevel="0" collapsed="false">
      <c r="A13" s="69"/>
      <c r="B13" s="69" t="s">
        <v>70</v>
      </c>
      <c r="C13" s="69" t="s">
        <v>66</v>
      </c>
      <c r="D13" s="69"/>
      <c r="E13" s="69"/>
      <c r="F13" s="69"/>
      <c r="G13" s="69"/>
      <c r="H13" s="69"/>
      <c r="I13" s="69"/>
      <c r="V13" s="73" t="s">
        <v>71</v>
      </c>
      <c r="Y13" s="15"/>
      <c r="Z13" s="15"/>
      <c r="AA13" s="15"/>
      <c r="AB13" s="15"/>
      <c r="AC13" s="15"/>
      <c r="AD13" s="74" t="s">
        <v>72</v>
      </c>
      <c r="AE13" s="75"/>
      <c r="AF13" s="6"/>
      <c r="AG13" s="6" t="s">
        <v>15</v>
      </c>
      <c r="AH13" s="75"/>
      <c r="AJ13" s="75"/>
      <c r="AK13" s="75"/>
      <c r="AL13" s="75"/>
      <c r="AM13" s="75"/>
      <c r="AN13" s="15"/>
      <c r="AO13" s="76" t="s">
        <v>23</v>
      </c>
      <c r="AP13" s="77"/>
      <c r="AQ13" s="78" t="s">
        <v>73</v>
      </c>
    </row>
    <row r="14" customFormat="false" ht="12.75" hidden="false" customHeight="false" outlineLevel="0" collapsed="false">
      <c r="A14" s="44" t="n">
        <f aca="false">A748-A18+1</f>
        <v>731</v>
      </c>
      <c r="B14" s="79" t="n">
        <f aca="false">STDEV(B18:B748)</f>
        <v>5.04644388120525</v>
      </c>
      <c r="C14" s="68"/>
      <c r="D14" s="68"/>
      <c r="E14" s="80"/>
      <c r="F14" s="80"/>
      <c r="G14" s="68"/>
      <c r="H14" s="81"/>
      <c r="I14" s="81"/>
      <c r="V14" s="82" t="n">
        <f aca="false">STDEV(V18:V748)</f>
        <v>9.64135578608161</v>
      </c>
      <c r="Y14" s="15"/>
      <c r="Z14" s="15"/>
      <c r="AA14" s="15"/>
      <c r="AB14" s="15"/>
      <c r="AC14" s="32"/>
      <c r="AD14" s="83" t="n">
        <f aca="false">(AC16-AD16)/AC16</f>
        <v>-5.73902516541156</v>
      </c>
      <c r="AE14" s="75"/>
      <c r="AH14" s="75"/>
      <c r="AJ14" s="75"/>
      <c r="AK14" s="75"/>
      <c r="AL14" s="75" t="s">
        <v>74</v>
      </c>
      <c r="AM14" s="75"/>
      <c r="AN14" s="32"/>
      <c r="AO14" s="84" t="n">
        <f aca="false">(AN16-AO16)/AN16</f>
        <v>-29.4164249536454</v>
      </c>
      <c r="AP14" s="85"/>
      <c r="AQ14" s="86" t="s">
        <v>75</v>
      </c>
    </row>
    <row r="15" customFormat="false" ht="12.75" hidden="false" customHeight="false" outlineLevel="0" collapsed="false">
      <c r="D15" s="87" t="n">
        <v>0.241398459</v>
      </c>
      <c r="E15" s="88" t="n">
        <v>0.042691825</v>
      </c>
      <c r="F15" s="88" t="n">
        <v>0.193821697</v>
      </c>
      <c r="G15" s="88" t="n">
        <v>0.265377451</v>
      </c>
      <c r="H15" s="89" t="n">
        <v>0.131682222</v>
      </c>
      <c r="I15" s="90" t="n">
        <v>0.125028345</v>
      </c>
      <c r="J15" s="91" t="n">
        <f aca="false">SUM(D15:I15)</f>
        <v>0.999999999</v>
      </c>
      <c r="K15" s="92" t="s">
        <v>76</v>
      </c>
      <c r="L15" s="62"/>
      <c r="M15" s="93" t="n">
        <v>1</v>
      </c>
      <c r="N15" s="62" t="s">
        <v>77</v>
      </c>
      <c r="V15" s="94" t="s">
        <v>78</v>
      </c>
      <c r="Y15" s="15"/>
      <c r="Z15" s="15"/>
      <c r="AA15" s="15"/>
      <c r="AB15" s="15"/>
      <c r="AC15" s="95" t="s">
        <v>79</v>
      </c>
      <c r="AD15" s="96" t="s">
        <v>80</v>
      </c>
      <c r="AE15" s="97"/>
      <c r="AF15" s="6" t="s">
        <v>81</v>
      </c>
      <c r="AG15" s="6" t="s">
        <v>82</v>
      </c>
      <c r="AH15" s="97"/>
      <c r="AI15" s="76" t="s">
        <v>83</v>
      </c>
      <c r="AJ15" s="98" t="s">
        <v>84</v>
      </c>
      <c r="AK15" s="75"/>
      <c r="AL15" s="99"/>
      <c r="AM15" s="99"/>
      <c r="AN15" s="95" t="s">
        <v>79</v>
      </c>
      <c r="AO15" s="96" t="s">
        <v>80</v>
      </c>
      <c r="AP15" s="97"/>
      <c r="AQ15" s="15"/>
    </row>
    <row r="16" customFormat="false" ht="12.75" hidden="false" customHeight="false" outlineLevel="0" collapsed="false">
      <c r="A16" s="100" t="s">
        <v>85</v>
      </c>
      <c r="B16" s="101" t="n">
        <f aca="false">AVERAGE(B18:B748)</f>
        <v>5.79038461538462</v>
      </c>
      <c r="C16" s="102" t="n">
        <f aca="false">AVERAGE(C18:C748)*365.25</f>
        <v>822.346886236912</v>
      </c>
      <c r="D16" s="102" t="n">
        <f aca="false">AVERAGE(D18:D748)*365.25</f>
        <v>1555.18553351573</v>
      </c>
      <c r="E16" s="102" t="n">
        <f aca="false">AVERAGE(E18:E748)*365.25</f>
        <v>2600.81983584131</v>
      </c>
      <c r="F16" s="102" t="n">
        <f aca="false">AVERAGE(F18:F748)*365.25</f>
        <v>1259.13816689467</v>
      </c>
      <c r="G16" s="102" t="n">
        <f aca="false">AVERAGE(G18:G748)*365.25</f>
        <v>1416.18067715458</v>
      </c>
      <c r="H16" s="102" t="n">
        <f aca="false">AVERAGE(H18:H748)*365.25</f>
        <v>1408.93563611491</v>
      </c>
      <c r="I16" s="102" t="n">
        <f aca="false">AVERAGE(I18:I748)*365.25</f>
        <v>1474.2409370725</v>
      </c>
      <c r="J16" s="102" t="n">
        <f aca="false">AVERAGE(J18:J748)*365.25</f>
        <v>1421.59799532226</v>
      </c>
      <c r="K16" s="103" t="n">
        <f aca="false">AVERAGE(K18:K748)</f>
        <v>120.95243465485</v>
      </c>
      <c r="L16" s="104" t="n">
        <f aca="false">AVERAGE(L18:L748)</f>
        <v>0.586919099838618</v>
      </c>
      <c r="M16" s="102" t="n">
        <f aca="false">AVERAGE(M18:M748)*365.25</f>
        <v>236.289548873823</v>
      </c>
      <c r="N16" s="102" t="n">
        <f aca="false">AVERAGE(N18:N748)*365.25</f>
        <v>584.161393785581</v>
      </c>
      <c r="O16" s="102" t="n">
        <f aca="false">AVERAGE(O18:O748)*365.25</f>
        <v>583.943745486286</v>
      </c>
      <c r="P16" s="103" t="n">
        <f aca="false">AVERAGE(P18:P748)</f>
        <v>1.29375245407047</v>
      </c>
      <c r="Q16" s="102" t="n">
        <f aca="false">AVERAGE(Q18:Q748)*365.25</f>
        <v>236.253534975415</v>
      </c>
      <c r="R16" s="103" t="n">
        <f aca="false">AVERAGE(R18:R748)</f>
        <v>89.9634601520945</v>
      </c>
      <c r="S16" s="102" t="n">
        <f aca="false">AVERAGE(S18:S748)*365.25</f>
        <v>754.397274467821</v>
      </c>
      <c r="T16" s="103" t="n">
        <f aca="false">AVERAGE(T18:T748)</f>
        <v>2.07373910526117</v>
      </c>
      <c r="U16" s="103" t="n">
        <f aca="false">AVERAGE(U18:U748)</f>
        <v>6.62179776116011</v>
      </c>
      <c r="V16" s="105" t="n">
        <f aca="false">AVERAGE(V18:V748)</f>
        <v>8.69553686642128</v>
      </c>
      <c r="Y16" s="15"/>
      <c r="Z16" s="15"/>
      <c r="AA16" s="15"/>
      <c r="AB16" s="15"/>
      <c r="AC16" s="106" t="n">
        <f aca="false">SUM(AC18:AC384)</f>
        <v>4676.84168105917</v>
      </c>
      <c r="AD16" s="106" t="n">
        <f aca="false">SUM(AD18:AD384)</f>
        <v>31517.3537833034</v>
      </c>
      <c r="AE16" s="32"/>
      <c r="AF16" s="106" t="n">
        <f aca="false">SUM(AF18:AF384)</f>
        <v>-716.382469402864</v>
      </c>
      <c r="AG16" s="106" t="n">
        <f aca="false">SUM(AG18:AG384)</f>
        <v>42.36</v>
      </c>
      <c r="AH16" s="32"/>
      <c r="AI16" s="107"/>
      <c r="AJ16" s="108" t="n">
        <f aca="false">AVERAGE(AJ18:AJ384)</f>
        <v>-183.160762942779</v>
      </c>
      <c r="AK16" s="109"/>
      <c r="AL16" s="106" t="n">
        <f aca="false">AVERAGE(AL18:AL384)</f>
        <v>764.509058511879</v>
      </c>
      <c r="AM16" s="106" t="n">
        <f aca="false">AVERAGE(AM18:AM384)</f>
        <v>330.406418780131</v>
      </c>
      <c r="AN16" s="106" t="n">
        <f aca="false">SUM(AN18:AN384)</f>
        <v>4548510.25032081</v>
      </c>
      <c r="AO16" s="106" t="n">
        <f aca="false">SUM(AO18:AO384)</f>
        <v>138349420.67977</v>
      </c>
      <c r="AP16" s="32"/>
      <c r="AQ16" s="110" t="n">
        <f aca="false">SUM(AQ18:AQ384)</f>
        <v>465.809040096907</v>
      </c>
    </row>
    <row r="17" customFormat="false" ht="12.75" hidden="false" customHeight="false" outlineLevel="0" collapsed="false">
      <c r="A17" s="111" t="s">
        <v>86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06" t="n">
        <f aca="false">R3/100*K3</f>
        <v>103</v>
      </c>
      <c r="L17" s="112"/>
      <c r="M17" s="112"/>
      <c r="N17" s="112"/>
      <c r="O17" s="112"/>
      <c r="P17" s="106" t="n">
        <f aca="false">R5/(1-0.5^(1/K$7))/R8*86.4</f>
        <v>0</v>
      </c>
      <c r="Q17" s="112"/>
      <c r="R17" s="106" t="n">
        <f aca="false">R4/(1-0.5^(1/K$8))/R8*86.4</f>
        <v>477.97514979769</v>
      </c>
      <c r="S17" s="112"/>
      <c r="T17" s="112"/>
      <c r="V17" s="112"/>
      <c r="Y17" s="15"/>
      <c r="Z17" s="15"/>
      <c r="AA17" s="15"/>
      <c r="AB17" s="15"/>
      <c r="AC17" s="15"/>
      <c r="AD17" s="15"/>
      <c r="AE17" s="15"/>
      <c r="AH17" s="15"/>
      <c r="AI17" s="15"/>
      <c r="AJ17" s="113" t="n">
        <v>0</v>
      </c>
      <c r="AK17" s="113"/>
      <c r="AL17" s="32" t="n">
        <v>0</v>
      </c>
      <c r="AM17" s="32" t="n">
        <v>0</v>
      </c>
      <c r="AN17" s="32"/>
      <c r="AO17" s="32"/>
      <c r="AP17" s="32"/>
      <c r="AQ17" s="15"/>
    </row>
    <row r="18" customFormat="false" ht="12.8" hidden="false" customHeight="false" outlineLevel="0" collapsed="false">
      <c r="A18" s="114" t="n">
        <v>40909</v>
      </c>
      <c r="B18" s="115" t="s">
        <v>87</v>
      </c>
      <c r="C18" s="15" t="n">
        <v>0.96178705915592</v>
      </c>
      <c r="D18" s="15" t="n">
        <v>18.7</v>
      </c>
      <c r="E18" s="15" t="n">
        <v>14</v>
      </c>
      <c r="F18" s="15" t="n">
        <v>8.9</v>
      </c>
      <c r="G18" s="15" t="n">
        <v>10.8</v>
      </c>
      <c r="H18" s="15" t="n">
        <v>10.2</v>
      </c>
      <c r="I18" s="15" t="n">
        <v>10</v>
      </c>
      <c r="J18" s="110" t="n">
        <f aca="false">(D18*D$15*D$8+E18*E$15*E$8+F18*F$15*F$8+G18*G$15*G$8+H18*H$15*H$8+I18*I$15*I$8)*M$15</f>
        <v>13.5275649269304</v>
      </c>
      <c r="K18" s="110" t="n">
        <f aca="false">K17+J18-M18-N18-O18</f>
        <v>114.499306016906</v>
      </c>
      <c r="L18" s="110" t="n">
        <f aca="false">K17/$K$3</f>
        <v>0.5</v>
      </c>
      <c r="M18" s="110" t="n">
        <f aca="false">IF(J18&gt;K$6,(J18-K$6)^2/(J18-K$6+K$3-K17),0)</f>
        <v>1.06647185086862</v>
      </c>
      <c r="N18" s="110" t="n">
        <f aca="false">IF((J18-M18)&gt;C18,C18,(J18-M18+(C18-(J18-M18))*L18))</f>
        <v>0.96178705915592</v>
      </c>
      <c r="O18" s="110" t="n">
        <f aca="false">IF(K17&gt;(K$5/100*K$3),(K$4/100*L18*(K17-(K$5/100*K$3))),0)</f>
        <v>0</v>
      </c>
      <c r="P18" s="110" t="n">
        <f aca="false">P17+M18-Q18</f>
        <v>1.06647185086862</v>
      </c>
      <c r="Q18" s="110" t="n">
        <f aca="false">P17*(1-0.5^(1/K$7))</f>
        <v>0</v>
      </c>
      <c r="R18" s="110" t="n">
        <f aca="false">R17-S18+O18</f>
        <v>467.058182288664</v>
      </c>
      <c r="S18" s="110" t="n">
        <f aca="false">R17*(1-0.5^(1/K$8))</f>
        <v>10.9169675090253</v>
      </c>
      <c r="T18" s="110" t="n">
        <f aca="false">Q18*R$8/86.4</f>
        <v>0</v>
      </c>
      <c r="U18" s="110" t="n">
        <f aca="false">S18*R$8/86.4</f>
        <v>35</v>
      </c>
      <c r="V18" s="110" t="n">
        <f aca="false">(Q18+S18)*R$8/86.4</f>
        <v>35</v>
      </c>
      <c r="Y18" s="15"/>
      <c r="Z18" s="15"/>
      <c r="AA18" s="15"/>
      <c r="AB18" s="15"/>
      <c r="AC18" s="106" t="n">
        <f aca="false">(B18-B$16)^2</f>
        <v>3.08218537869822</v>
      </c>
      <c r="AD18" s="106" t="n">
        <f aca="false">(B18-V18)^2</f>
        <v>753.722116</v>
      </c>
      <c r="AE18" s="32"/>
      <c r="AF18" s="32" t="n">
        <f aca="false">B18-V18</f>
        <v>-27.454</v>
      </c>
      <c r="AG18" s="32" t="str">
        <f aca="false">B18</f>
        <v>7,546</v>
      </c>
      <c r="AH18" s="32"/>
      <c r="AI18" s="116" t="str">
        <f aca="false">IF(V18&lt;B18,"-","+")</f>
        <v>-</v>
      </c>
      <c r="AJ18" s="117" t="n">
        <f aca="false">IF(AI18="-",AJ17-1,AJ17+1)</f>
        <v>-1</v>
      </c>
      <c r="AK18" s="113"/>
      <c r="AL18" s="106" t="n">
        <f aca="false">V18-V$16</f>
        <v>26.3044631335787</v>
      </c>
      <c r="AM18" s="106" t="n">
        <f aca="false">B18-B$16</f>
        <v>1.75561538461538</v>
      </c>
      <c r="AN18" s="106" t="n">
        <f aca="false">(AM18-AM$16)^2</f>
        <v>108011.350572518</v>
      </c>
      <c r="AO18" s="106" t="n">
        <f aca="false">(AM18-AL18)^2</f>
        <v>602.645925801783</v>
      </c>
      <c r="AP18" s="32"/>
      <c r="AQ18" s="110" t="n">
        <f aca="false">((V18-B18)/B18)^2</f>
        <v>13.2366369384657</v>
      </c>
    </row>
    <row r="19" customFormat="false" ht="12.8" hidden="false" customHeight="false" outlineLevel="0" collapsed="false">
      <c r="A19" s="114" t="n">
        <v>40910</v>
      </c>
      <c r="B19" s="115" t="s">
        <v>88</v>
      </c>
      <c r="C19" s="15" t="n">
        <v>0.44855291602745</v>
      </c>
      <c r="D19" s="15" t="n">
        <v>32.4</v>
      </c>
      <c r="E19" s="15" t="n">
        <v>45.6</v>
      </c>
      <c r="F19" s="15" t="n">
        <v>47.6</v>
      </c>
      <c r="G19" s="15" t="n">
        <v>28.6</v>
      </c>
      <c r="H19" s="15" t="n">
        <v>50.9</v>
      </c>
      <c r="I19" s="15" t="n">
        <v>32.5</v>
      </c>
      <c r="J19" s="110" t="n">
        <f aca="false">(D19*D$15*D$8+E19*E$15*E$8+F19*F$15*F$8+G19*G$15*G$8+H19*H$15*H$8+I19*I$15*I$8)*M$15</f>
        <v>32.2129250617142</v>
      </c>
      <c r="K19" s="110" t="n">
        <f aca="false">K18+J19-M19-N19-O19</f>
        <v>138.341033778958</v>
      </c>
      <c r="L19" s="110" t="n">
        <f aca="false">K18/$K$3</f>
        <v>0.555821873868475</v>
      </c>
      <c r="M19" s="110" t="n">
        <f aca="false">IF(J19&gt;K$6,(J19-K$6)^2/(J19-K$6+K$3-K18),0)</f>
        <v>7.28348780178475</v>
      </c>
      <c r="N19" s="110" t="n">
        <f aca="false">IF((J19-M19)&gt;C19,C19,(J19-M19+(C19-(J19-M19))*L19))</f>
        <v>0.44855291602745</v>
      </c>
      <c r="O19" s="110" t="n">
        <f aca="false">IF(K18&gt;(K$5/100*K$3),(K$4/100*L19*(K18-(K$5/100*K$3))),0)</f>
        <v>0.639156581850364</v>
      </c>
      <c r="P19" s="110" t="n">
        <f aca="false">P18+M19-Q19</f>
        <v>7.81672372721906</v>
      </c>
      <c r="Q19" s="110" t="n">
        <f aca="false">P18*(1-0.5^(1/K$7))</f>
        <v>0.53323592543431</v>
      </c>
      <c r="R19" s="110" t="n">
        <f aca="false">R18-S19+O19</f>
        <v>457.029715243998</v>
      </c>
      <c r="S19" s="110" t="n">
        <f aca="false">R18*(1-0.5^(1/K$8))</f>
        <v>10.6676236265168</v>
      </c>
      <c r="T19" s="110" t="n">
        <f aca="false">Q19*R$8/86.4</f>
        <v>1.70956425168176</v>
      </c>
      <c r="U19" s="110" t="n">
        <f aca="false">S19*R$8/86.4</f>
        <v>34.2005988951986</v>
      </c>
      <c r="V19" s="110" t="n">
        <f aca="false">(Q19+S19)*R$8/86.4</f>
        <v>35.9101631468804</v>
      </c>
      <c r="Y19" s="15"/>
      <c r="Z19" s="15"/>
      <c r="AA19" s="15"/>
      <c r="AB19" s="15"/>
      <c r="AC19" s="106" t="n">
        <f aca="false">(B19-B$16)^2</f>
        <v>117.432232994083</v>
      </c>
      <c r="AD19" s="106" t="n">
        <f aca="false">(B19-V19)^2</f>
        <v>371.840380949205</v>
      </c>
      <c r="AE19" s="32"/>
      <c r="AF19" s="32" t="n">
        <f aca="false">B19-V19</f>
        <v>-19.2831631468804</v>
      </c>
      <c r="AG19" s="32" t="str">
        <f aca="false">B19</f>
        <v>16,627</v>
      </c>
      <c r="AH19" s="32"/>
      <c r="AI19" s="116" t="str">
        <f aca="false">IF(V19&lt;B19,"-","+")</f>
        <v>-</v>
      </c>
      <c r="AJ19" s="117" t="n">
        <f aca="false">IF(AI19="-",AJ18-1,AJ18+1)</f>
        <v>-2</v>
      </c>
      <c r="AK19" s="113"/>
      <c r="AL19" s="106" t="n">
        <f aca="false">V19-V$16+AL18</f>
        <v>53.5190894140378</v>
      </c>
      <c r="AM19" s="106" t="n">
        <f aca="false">B19-B$16+AM18</f>
        <v>12.5922307692308</v>
      </c>
      <c r="AN19" s="106" t="n">
        <f aca="false">(AM19-AM$16)^2</f>
        <v>101005.858101028</v>
      </c>
      <c r="AO19" s="106" t="n">
        <f aca="false">(AM19-AL19)^2</f>
        <v>1675.00775853201</v>
      </c>
      <c r="AP19" s="32"/>
      <c r="AQ19" s="110" t="n">
        <f aca="false">((V19-B19)/B19)^2</f>
        <v>1.3450200481146</v>
      </c>
    </row>
    <row r="20" customFormat="false" ht="12.8" hidden="false" customHeight="false" outlineLevel="0" collapsed="false">
      <c r="A20" s="114" t="n">
        <v>40911</v>
      </c>
      <c r="B20" s="115" t="s">
        <v>89</v>
      </c>
      <c r="C20" s="15" t="n">
        <v>2.46234402999569</v>
      </c>
      <c r="D20" s="15" t="n">
        <v>17.3</v>
      </c>
      <c r="E20" s="15" t="n">
        <v>12.1</v>
      </c>
      <c r="F20" s="15" t="n">
        <v>28.5</v>
      </c>
      <c r="G20" s="15" t="n">
        <v>12.7</v>
      </c>
      <c r="H20" s="15" t="n">
        <v>12.4</v>
      </c>
      <c r="I20" s="15" t="n">
        <v>0</v>
      </c>
      <c r="J20" s="110" t="n">
        <f aca="false">(D20*D$15*D$8+E20*E$15*E$8+F20*F$15*F$8+G20*G$15*G$8+H20*H$15*H$8+I20*I$15*I$8)*M$15</f>
        <v>14.3713393024056</v>
      </c>
      <c r="K20" s="110" t="n">
        <f aca="false">K19+J20-M20-N20-O20</f>
        <v>146.104659666951</v>
      </c>
      <c r="L20" s="110" t="n">
        <f aca="false">K19/$K$3</f>
        <v>0.671558416402706</v>
      </c>
      <c r="M20" s="110" t="n">
        <f aca="false">IF(J20&gt;K$6,(J20-K$6)^2/(J20-K$6+K$3-K19),0)</f>
        <v>1.77201251655308</v>
      </c>
      <c r="N20" s="110" t="n">
        <f aca="false">IF((J20-M20)&gt;C20,C20,(J20-M20+(C20-(J20-M20))*L20))</f>
        <v>2.46234402999569</v>
      </c>
      <c r="O20" s="110" t="n">
        <f aca="false">IF(K19&gt;(K$5/100*K$3),(K$4/100*L20*(K19-(K$5/100*K$3))),0)</f>
        <v>2.37335686786313</v>
      </c>
      <c r="P20" s="110" t="n">
        <f aca="false">P19+M20-Q20</f>
        <v>5.68037438016261</v>
      </c>
      <c r="Q20" s="110" t="n">
        <f aca="false">P19*(1-0.5^(1/K$7))</f>
        <v>3.90836186360953</v>
      </c>
      <c r="R20" s="110" t="n">
        <f aca="false">R19-S20+O20</f>
        <v>448.964498989201</v>
      </c>
      <c r="S20" s="110" t="n">
        <f aca="false">R19*(1-0.5^(1/K$8))</f>
        <v>10.4385731226605</v>
      </c>
      <c r="T20" s="110" t="n">
        <f aca="false">Q20*R$8/86.4</f>
        <v>12.5302805118037</v>
      </c>
      <c r="U20" s="110" t="n">
        <f aca="false">S20*R$8/86.4</f>
        <v>33.4662587381593</v>
      </c>
      <c r="V20" s="110" t="n">
        <f aca="false">(Q20+S20)*R$8/86.4</f>
        <v>45.996539249963</v>
      </c>
      <c r="Y20" s="15"/>
      <c r="Z20" s="15"/>
      <c r="AA20" s="15"/>
      <c r="AB20" s="15"/>
      <c r="AC20" s="106" t="n">
        <f aca="false">(B20-B$16)^2</f>
        <v>8.94378037869823</v>
      </c>
      <c r="AD20" s="106" t="n">
        <f aca="false">(B20-V20)^2</f>
        <v>1384.99636166554</v>
      </c>
      <c r="AE20" s="32"/>
      <c r="AF20" s="32" t="n">
        <f aca="false">B20-V20</f>
        <v>-37.215539249963</v>
      </c>
      <c r="AG20" s="32" t="str">
        <f aca="false">B20</f>
        <v>8,781</v>
      </c>
      <c r="AH20" s="32"/>
      <c r="AI20" s="116" t="str">
        <f aca="false">IF(V20&lt;B20,"-","+")</f>
        <v>-</v>
      </c>
      <c r="AJ20" s="117" t="n">
        <f aca="false">IF(AI20="-",AJ19-1,AJ19+1)</f>
        <v>-3</v>
      </c>
      <c r="AK20" s="113"/>
      <c r="AL20" s="106" t="n">
        <f aca="false">V20-V$16+AL19</f>
        <v>90.8200917975795</v>
      </c>
      <c r="AM20" s="106" t="n">
        <f aca="false">B20-B$16+AM19</f>
        <v>15.5828461538462</v>
      </c>
      <c r="AN20" s="106" t="n">
        <f aca="false">(AM20-AM$16)^2</f>
        <v>99113.8818811774</v>
      </c>
      <c r="AO20" s="106" t="n">
        <f aca="false">(AM20-AL20)^2</f>
        <v>5660.64313205547</v>
      </c>
      <c r="AP20" s="32"/>
      <c r="AQ20" s="110" t="n">
        <f aca="false">((V20-B20)/B20)^2</f>
        <v>17.9622475837573</v>
      </c>
    </row>
    <row r="21" customFormat="false" ht="12.8" hidden="false" customHeight="false" outlineLevel="0" collapsed="false">
      <c r="A21" s="114" t="n">
        <v>40912</v>
      </c>
      <c r="B21" s="115" t="s">
        <v>90</v>
      </c>
      <c r="C21" s="15" t="n">
        <v>2.28370560741627</v>
      </c>
      <c r="D21" s="15" t="n">
        <v>7.6</v>
      </c>
      <c r="E21" s="15" t="n">
        <v>0.4</v>
      </c>
      <c r="F21" s="15" t="n">
        <v>0</v>
      </c>
      <c r="G21" s="15" t="n">
        <v>1.1</v>
      </c>
      <c r="H21" s="15" t="n">
        <v>4.3</v>
      </c>
      <c r="I21" s="15" t="n">
        <v>0</v>
      </c>
      <c r="J21" s="110" t="n">
        <f aca="false">(D21*D$15*D$8+E21*E$15*E$8+F21*F$15*F$8+G21*G$15*G$8+H21*H$15*H$8+I21*I$15*I$8)*M$15</f>
        <v>3.97065722313096</v>
      </c>
      <c r="K21" s="110" t="n">
        <f aca="false">K20+J21-M21-N21-O21</f>
        <v>144.699186073592</v>
      </c>
      <c r="L21" s="110" t="n">
        <f aca="false">K20/$K$3</f>
        <v>0.709245920713356</v>
      </c>
      <c r="M21" s="110" t="n">
        <f aca="false">IF(J21&gt;K$6,(J21-K$6)^2/(J21-K$6+K$3-K20),0)</f>
        <v>0.0352448058221043</v>
      </c>
      <c r="N21" s="110" t="n">
        <f aca="false">IF((J21-M21)&gt;C21,C21,(J21-M21+(C21-(J21-M21))*L21))</f>
        <v>2.28370560741627</v>
      </c>
      <c r="O21" s="110" t="n">
        <f aca="false">IF(K20&gt;(K$5/100*K$3),(K$4/100*L21*(K20-(K$5/100*K$3))),0)</f>
        <v>3.05718040325227</v>
      </c>
      <c r="P21" s="110" t="n">
        <f aca="false">P20+M21-Q21</f>
        <v>2.87543199590341</v>
      </c>
      <c r="Q21" s="110" t="n">
        <f aca="false">P20*(1-0.5^(1/K$7))</f>
        <v>2.8401871900813</v>
      </c>
      <c r="R21" s="110" t="n">
        <f aca="false">R20-S21+O21</f>
        <v>441.767316063637</v>
      </c>
      <c r="S21" s="110" t="n">
        <f aca="false">R20*(1-0.5^(1/K$8))</f>
        <v>10.2543633288163</v>
      </c>
      <c r="T21" s="110" t="n">
        <f aca="false">Q21*R$8/86.4</f>
        <v>9.10569272745974</v>
      </c>
      <c r="U21" s="110" t="n">
        <f aca="false">S21*R$8/86.4</f>
        <v>32.8756787278023</v>
      </c>
      <c r="V21" s="110" t="n">
        <f aca="false">(Q21+S21)*R$8/86.4</f>
        <v>41.981371455262</v>
      </c>
      <c r="Y21" s="15"/>
      <c r="Z21" s="15"/>
      <c r="AA21" s="15"/>
      <c r="AB21" s="15"/>
      <c r="AC21" s="106" t="n">
        <f aca="false">(B21-B$16)^2</f>
        <v>2.42928191715976</v>
      </c>
      <c r="AD21" s="106" t="n">
        <f aca="false">(B21-V21)^2</f>
        <v>1199.40115261525</v>
      </c>
      <c r="AE21" s="32"/>
      <c r="AF21" s="32" t="n">
        <f aca="false">B21-V21</f>
        <v>-34.632371455262</v>
      </c>
      <c r="AG21" s="32" t="str">
        <f aca="false">B21</f>
        <v>7,349</v>
      </c>
      <c r="AH21" s="32"/>
      <c r="AI21" s="116" t="str">
        <f aca="false">IF(V21&lt;B21,"-","+")</f>
        <v>-</v>
      </c>
      <c r="AJ21" s="117" t="n">
        <f aca="false">IF(AI21="-",AJ20-1,AJ20+1)</f>
        <v>-4</v>
      </c>
      <c r="AK21" s="113"/>
      <c r="AL21" s="106" t="n">
        <f aca="false">V21-V$16+AL20</f>
        <v>124.10592638642</v>
      </c>
      <c r="AM21" s="106" t="n">
        <f aca="false">B21-B$16+AM20</f>
        <v>17.1414615384615</v>
      </c>
      <c r="AN21" s="106" t="n">
        <f aca="false">(AM21-AM$16)^2</f>
        <v>98134.9334356247</v>
      </c>
      <c r="AO21" s="106" t="n">
        <f aca="false">(AM21-AL21)^2</f>
        <v>11441.3967402102</v>
      </c>
      <c r="AP21" s="32"/>
      <c r="AQ21" s="110" t="n">
        <f aca="false">((V21-B21)/B21)^2</f>
        <v>22.2079242333019</v>
      </c>
    </row>
    <row r="22" customFormat="false" ht="12.8" hidden="false" customHeight="false" outlineLevel="0" collapsed="false">
      <c r="A22" s="114" t="n">
        <v>40913</v>
      </c>
      <c r="B22" s="115" t="s">
        <v>91</v>
      </c>
      <c r="C22" s="15" t="n">
        <v>2.52433347599249</v>
      </c>
      <c r="D22" s="15" t="n">
        <v>9.5</v>
      </c>
      <c r="E22" s="15" t="n">
        <v>0</v>
      </c>
      <c r="F22" s="15" t="n">
        <v>0</v>
      </c>
      <c r="G22" s="15" t="n">
        <v>0</v>
      </c>
      <c r="H22" s="15" t="n">
        <v>7.3</v>
      </c>
      <c r="I22" s="15" t="n">
        <v>0</v>
      </c>
      <c r="J22" s="110" t="n">
        <f aca="false">(D22*D$15*D$8+E22*E$15*E$8+F22*F$15*F$8+G22*G$15*G$8+H22*H$15*H$8+I22*I$15*I$8)*M$15</f>
        <v>4.69708868618416</v>
      </c>
      <c r="K22" s="110" t="n">
        <f aca="false">K21+J22-M22-N22-O22</f>
        <v>143.866872184674</v>
      </c>
      <c r="L22" s="110" t="n">
        <f aca="false">K21/$K$3</f>
        <v>0.702423233366949</v>
      </c>
      <c r="M22" s="110" t="n">
        <f aca="false">IF(J22&gt;K$6,(J22-K$6)^2/(J22-K$6+K$3-K21),0)</f>
        <v>0.0760213880513456</v>
      </c>
      <c r="N22" s="110" t="n">
        <f aca="false">IF((J22-M22)&gt;C22,C22,(J22-M22+(C22-(J22-M22))*L22))</f>
        <v>2.52433347599249</v>
      </c>
      <c r="O22" s="110" t="n">
        <f aca="false">IF(K21&gt;(K$5/100*K$3),(K$4/100*L22*(K21-(K$5/100*K$3))),0)</f>
        <v>2.92904771105823</v>
      </c>
      <c r="P22" s="110" t="n">
        <f aca="false">P21+M22-Q22</f>
        <v>1.51373738600305</v>
      </c>
      <c r="Q22" s="110" t="n">
        <f aca="false">P21*(1-0.5^(1/K$7))</f>
        <v>1.4377159979517</v>
      </c>
      <c r="R22" s="110" t="n">
        <f aca="false">R21-S22+O22</f>
        <v>434.606384331083</v>
      </c>
      <c r="S22" s="110" t="n">
        <f aca="false">R21*(1-0.5^(1/K$8))</f>
        <v>10.0899794436119</v>
      </c>
      <c r="T22" s="110" t="n">
        <f aca="false">Q22*R$8/86.4</f>
        <v>4.6093441138035</v>
      </c>
      <c r="U22" s="110" t="n">
        <f aca="false">S22*R$8/86.4</f>
        <v>32.348660947691</v>
      </c>
      <c r="V22" s="110" t="n">
        <f aca="false">(Q22+S22)*R$8/86.4</f>
        <v>36.9580050614945</v>
      </c>
      <c r="Y22" s="15"/>
      <c r="Z22" s="15"/>
      <c r="AA22" s="15"/>
      <c r="AB22" s="15"/>
      <c r="AC22" s="106" t="n">
        <f aca="false">(B22-B$16)^2</f>
        <v>0.634596071005916</v>
      </c>
      <c r="AD22" s="106" t="n">
        <f aca="false">(B22-V22)^2</f>
        <v>922.397948445324</v>
      </c>
      <c r="AE22" s="32"/>
      <c r="AF22" s="32" t="n">
        <f aca="false">B22-V22</f>
        <v>-30.3710050614945</v>
      </c>
      <c r="AG22" s="32" t="str">
        <f aca="false">B22</f>
        <v>6,587</v>
      </c>
      <c r="AH22" s="32"/>
      <c r="AI22" s="116" t="str">
        <f aca="false">IF(V22&lt;B22,"-","+")</f>
        <v>-</v>
      </c>
      <c r="AJ22" s="117" t="n">
        <f aca="false">IF(AI22="-",AJ21-1,AJ21+1)</f>
        <v>-5</v>
      </c>
      <c r="AK22" s="113"/>
      <c r="AL22" s="106" t="n">
        <f aca="false">V22-V$16+AL21</f>
        <v>152.368394581493</v>
      </c>
      <c r="AM22" s="106" t="n">
        <f aca="false">B22-B$16+AM21</f>
        <v>17.9380769230769</v>
      </c>
      <c r="AN22" s="106" t="n">
        <f aca="false">(AM22-AM$16)^2</f>
        <v>97636.4646628966</v>
      </c>
      <c r="AO22" s="106" t="n">
        <f aca="false">(AM22-AL22)^2</f>
        <v>18071.5103057428</v>
      </c>
      <c r="AP22" s="32"/>
      <c r="AQ22" s="110" t="n">
        <f aca="false">((V22-B22)/B22)^2</f>
        <v>21.2590082988292</v>
      </c>
    </row>
    <row r="23" customFormat="false" ht="12.8" hidden="false" customHeight="false" outlineLevel="0" collapsed="false">
      <c r="A23" s="114" t="n">
        <v>40914</v>
      </c>
      <c r="B23" s="115" t="s">
        <v>91</v>
      </c>
      <c r="C23" s="15" t="n">
        <v>2.24737925398014</v>
      </c>
      <c r="D23" s="15" t="n">
        <v>21.7</v>
      </c>
      <c r="E23" s="15" t="n">
        <v>0.5</v>
      </c>
      <c r="F23" s="15" t="n">
        <v>0</v>
      </c>
      <c r="G23" s="15" t="n">
        <v>1.7</v>
      </c>
      <c r="H23" s="15" t="n">
        <v>0</v>
      </c>
      <c r="I23" s="15" t="n">
        <v>0</v>
      </c>
      <c r="J23" s="110" t="n">
        <f aca="false">(D23*D$15*D$8+E23*E$15*E$8+F23*F$15*F$8+G23*G$15*G$8+H23*H$15*H$8+I23*I$15*I$8)*M$15</f>
        <v>10.0196712535852</v>
      </c>
      <c r="K23" s="110" t="n">
        <f aca="false">K22+J23-M23-N23-O23</f>
        <v>147.973272959213</v>
      </c>
      <c r="L23" s="110" t="n">
        <f aca="false">K22/$K$3</f>
        <v>0.698382874682882</v>
      </c>
      <c r="M23" s="110" t="n">
        <f aca="false">IF(J23&gt;K$6,(J23-K$6)^2/(J23-K$6+K$3-K22),0)</f>
        <v>0.811818857502792</v>
      </c>
      <c r="N23" s="110" t="n">
        <f aca="false">IF((J23-M23)&gt;C23,C23,(J23-M23+(C23-(J23-M23))*L23))</f>
        <v>2.24737925398014</v>
      </c>
      <c r="O23" s="110" t="n">
        <f aca="false">IF(K22&gt;(K$5/100*K$3),(K$4/100*L23*(K22-(K$5/100*K$3))),0)</f>
        <v>2.85407236756303</v>
      </c>
      <c r="P23" s="110" t="n">
        <f aca="false">P22+M23-Q23</f>
        <v>1.56868755050432</v>
      </c>
      <c r="Q23" s="110" t="n">
        <f aca="false">P22*(1-0.5^(1/K$7))</f>
        <v>0.756868693001525</v>
      </c>
      <c r="R23" s="110" t="n">
        <f aca="false">R22-S23+O23</f>
        <v>427.534033161846</v>
      </c>
      <c r="S23" s="110" t="n">
        <f aca="false">R22*(1-0.5^(1/K$8))</f>
        <v>9.92642353680019</v>
      </c>
      <c r="T23" s="110" t="n">
        <f aca="false">Q23*R$8/86.4</f>
        <v>2.4265350458498</v>
      </c>
      <c r="U23" s="110" t="n">
        <f aca="false">S23*R$8/86.4</f>
        <v>31.8242976816395</v>
      </c>
      <c r="V23" s="110" t="n">
        <f aca="false">(Q23+S23)*R$8/86.4</f>
        <v>34.2508327274893</v>
      </c>
      <c r="Y23" s="15"/>
      <c r="Z23" s="15"/>
      <c r="AA23" s="15"/>
      <c r="AB23" s="15"/>
      <c r="AC23" s="106" t="n">
        <f aca="false">(B23-B$16)^2</f>
        <v>0.634596071005916</v>
      </c>
      <c r="AD23" s="106" t="n">
        <f aca="false">(B23-V23)^2</f>
        <v>765.287641174507</v>
      </c>
      <c r="AE23" s="32"/>
      <c r="AF23" s="32" t="n">
        <f aca="false">B23-V23</f>
        <v>-27.6638327274893</v>
      </c>
      <c r="AG23" s="32" t="str">
        <f aca="false">B23</f>
        <v>6,587</v>
      </c>
      <c r="AH23" s="32"/>
      <c r="AI23" s="116" t="str">
        <f aca="false">IF(V23&lt;B23,"-","+")</f>
        <v>-</v>
      </c>
      <c r="AJ23" s="117" t="n">
        <f aca="false">IF(AI23="-",AJ22-1,AJ22+1)</f>
        <v>-6</v>
      </c>
      <c r="AK23" s="113"/>
      <c r="AL23" s="106" t="n">
        <f aca="false">V23-V$16+AL22</f>
        <v>177.923690442561</v>
      </c>
      <c r="AM23" s="106" t="n">
        <f aca="false">B23-B$16+AM22</f>
        <v>18.7346923076923</v>
      </c>
      <c r="AN23" s="106" t="n">
        <f aca="false">(AM23-AM$16)^2</f>
        <v>97139.2650823104</v>
      </c>
      <c r="AO23" s="106" t="n">
        <f aca="false">(AM23-AL23)^2</f>
        <v>25341.1371271834</v>
      </c>
      <c r="AP23" s="32"/>
      <c r="AQ23" s="110" t="n">
        <f aca="false">((V23-B23)/B23)^2</f>
        <v>17.6380014094152</v>
      </c>
    </row>
    <row r="24" customFormat="false" ht="12.8" hidden="false" customHeight="false" outlineLevel="0" collapsed="false">
      <c r="A24" s="114" t="n">
        <v>40915</v>
      </c>
      <c r="B24" s="115" t="s">
        <v>92</v>
      </c>
      <c r="C24" s="15" t="n">
        <v>1.83815244205402</v>
      </c>
      <c r="D24" s="15" t="n">
        <v>41.6</v>
      </c>
      <c r="E24" s="15" t="n">
        <v>47.2</v>
      </c>
      <c r="F24" s="15" t="n">
        <v>0</v>
      </c>
      <c r="G24" s="15" t="n">
        <v>0</v>
      </c>
      <c r="H24" s="15" t="n">
        <v>0</v>
      </c>
      <c r="I24" s="15" t="n">
        <v>13.2</v>
      </c>
      <c r="J24" s="110" t="n">
        <f aca="false">(D24*D$15*D$8+E24*E$15*E$8+F24*F$15*F$8+G24*G$15*G$8+H24*H$15*H$8+I24*I$15*I$8)*M$15</f>
        <v>20.2594537720528</v>
      </c>
      <c r="K24" s="110" t="n">
        <f aca="false">K23+J24-M24-N24-O24</f>
        <v>159.002383451639</v>
      </c>
      <c r="L24" s="110" t="n">
        <f aca="false">K23/$K$3</f>
        <v>0.718316859025305</v>
      </c>
      <c r="M24" s="110" t="n">
        <f aca="false">IF(J24&gt;K$6,(J24-K$6)^2/(J24-K$6+K$3-K23),0)</f>
        <v>4.16168482035771</v>
      </c>
      <c r="N24" s="110" t="n">
        <f aca="false">IF((J24-M24)&gt;C24,C24,(J24-M24+(C24-(J24-M24))*L24))</f>
        <v>1.83815244205402</v>
      </c>
      <c r="O24" s="110" t="n">
        <f aca="false">IF(K23&gt;(K$5/100*K$3),(K$4/100*L24*(K23-(K$5/100*K$3))),0)</f>
        <v>3.23050601721495</v>
      </c>
      <c r="P24" s="110" t="n">
        <f aca="false">P23+M24-Q24</f>
        <v>4.94602859560987</v>
      </c>
      <c r="Q24" s="110" t="n">
        <f aca="false">P23*(1-0.5^(1/K$7))</f>
        <v>0.784343775252159</v>
      </c>
      <c r="R24" s="110" t="n">
        <f aca="false">R23-S24+O24</f>
        <v>420.99964836621</v>
      </c>
      <c r="S24" s="110" t="n">
        <f aca="false">R23*(1-0.5^(1/K$8))</f>
        <v>9.76489081285071</v>
      </c>
      <c r="T24" s="110" t="n">
        <f aca="false">Q24*R$8/86.4</f>
        <v>2.51462066834315</v>
      </c>
      <c r="U24" s="110" t="n">
        <f aca="false">S24*R$8/86.4</f>
        <v>31.3064207773107</v>
      </c>
      <c r="V24" s="110" t="n">
        <f aca="false">(Q24+S24)*R$8/86.4</f>
        <v>33.8210414456539</v>
      </c>
      <c r="Y24" s="15"/>
      <c r="Z24" s="15"/>
      <c r="AA24" s="15"/>
      <c r="AB24" s="15"/>
      <c r="AC24" s="106" t="n">
        <f aca="false">(B24-B$16)^2</f>
        <v>16.7331342248521</v>
      </c>
      <c r="AD24" s="106" t="n">
        <f aca="false">(B24-V24)^2</f>
        <v>573.125584419625</v>
      </c>
      <c r="AE24" s="32"/>
      <c r="AF24" s="32" t="n">
        <f aca="false">B24-V24</f>
        <v>-23.9400414456539</v>
      </c>
      <c r="AG24" s="32" t="str">
        <f aca="false">B24</f>
        <v>9,881</v>
      </c>
      <c r="AH24" s="32"/>
      <c r="AI24" s="116" t="str">
        <f aca="false">IF(V24&lt;B24,"-","+")</f>
        <v>-</v>
      </c>
      <c r="AJ24" s="117" t="n">
        <f aca="false">IF(AI24="-",AJ23-1,AJ23+1)</f>
        <v>-7</v>
      </c>
      <c r="AK24" s="113"/>
      <c r="AL24" s="106" t="n">
        <f aca="false">V24-V$16+AL23</f>
        <v>203.049195021794</v>
      </c>
      <c r="AM24" s="106" t="n">
        <f aca="false">B24-B$16+AM23</f>
        <v>22.8253076923077</v>
      </c>
      <c r="AN24" s="106" t="n">
        <f aca="false">(AM24-AM$16)^2</f>
        <v>94606.1398980197</v>
      </c>
      <c r="AO24" s="106" t="n">
        <f aca="false">(AM24-AL24)^2</f>
        <v>32480.6495641514</v>
      </c>
      <c r="AP24" s="32"/>
      <c r="AQ24" s="110" t="n">
        <f aca="false">((V24-B24)/B24)^2</f>
        <v>5.87013375799506</v>
      </c>
    </row>
    <row r="25" customFormat="false" ht="12.8" hidden="false" customHeight="false" outlineLevel="0" collapsed="false">
      <c r="A25" s="114" t="n">
        <v>40916</v>
      </c>
      <c r="B25" s="115" t="s">
        <v>90</v>
      </c>
      <c r="C25" s="15" t="n">
        <v>1.24599672570438</v>
      </c>
      <c r="D25" s="15" t="n">
        <v>34.8</v>
      </c>
      <c r="E25" s="15" t="n">
        <v>3.9</v>
      </c>
      <c r="F25" s="15" t="n">
        <v>0</v>
      </c>
      <c r="G25" s="15" t="n">
        <v>0</v>
      </c>
      <c r="H25" s="15" t="n">
        <v>13.3</v>
      </c>
      <c r="I25" s="15" t="n">
        <v>0</v>
      </c>
      <c r="J25" s="110" t="n">
        <f aca="false">(D25*D$15*D$8+E25*E$15*E$8+F25*F$15*F$8+G25*G$15*G$8+H25*H$15*H$8+I25*I$15*I$8)*M$15</f>
        <v>16.3425725652439</v>
      </c>
      <c r="K25" s="110" t="n">
        <f aca="false">K24+J25-M25-N25-O25</f>
        <v>166.626869920067</v>
      </c>
      <c r="L25" s="110" t="n">
        <f aca="false">K24/$K$3</f>
        <v>0.771856230347762</v>
      </c>
      <c r="M25" s="110" t="n">
        <f aca="false">IF(J25&gt;K$6,(J25-K$6)^2/(J25-K$6+K$3-K24),0)</f>
        <v>3.14951051296442</v>
      </c>
      <c r="N25" s="110" t="n">
        <f aca="false">IF((J25-M25)&gt;C25,C25,(J25-M25+(C25-(J25-M25))*L25))</f>
        <v>1.24599672570438</v>
      </c>
      <c r="O25" s="110" t="n">
        <f aca="false">IF(K24&gt;(K$5/100*K$3),(K$4/100*L25*(K24-(K$5/100*K$3))),0)</f>
        <v>4.3225788581472</v>
      </c>
      <c r="P25" s="110" t="n">
        <f aca="false">P24+M25-Q25</f>
        <v>5.62252481076936</v>
      </c>
      <c r="Q25" s="110" t="n">
        <f aca="false">P24*(1-0.5^(1/K$7))</f>
        <v>2.47301429780493</v>
      </c>
      <c r="R25" s="110" t="n">
        <f aca="false">R24-S25+O25</f>
        <v>415.706581966502</v>
      </c>
      <c r="S25" s="110" t="n">
        <f aca="false">R24*(1-0.5^(1/K$8))</f>
        <v>9.61564525785561</v>
      </c>
      <c r="T25" s="110" t="n">
        <f aca="false">Q25*R$8/86.4</f>
        <v>7.92852963532369</v>
      </c>
      <c r="U25" s="110" t="n">
        <f aca="false">S25*R$8/86.4</f>
        <v>30.8279367641899</v>
      </c>
      <c r="V25" s="110" t="n">
        <f aca="false">(Q25+S25)*R$8/86.4</f>
        <v>38.7564663995135</v>
      </c>
      <c r="Y25" s="15"/>
      <c r="Z25" s="15"/>
      <c r="AA25" s="15"/>
      <c r="AB25" s="15"/>
      <c r="AC25" s="106" t="n">
        <f aca="false">(B25-B$16)^2</f>
        <v>2.42928191715976</v>
      </c>
      <c r="AD25" s="106" t="n">
        <f aca="false">(B25-V25)^2</f>
        <v>986.428945636572</v>
      </c>
      <c r="AE25" s="32"/>
      <c r="AF25" s="32" t="n">
        <f aca="false">B25-V25</f>
        <v>-31.4074663995135</v>
      </c>
      <c r="AG25" s="32" t="str">
        <f aca="false">B25</f>
        <v>7,349</v>
      </c>
      <c r="AH25" s="32"/>
      <c r="AI25" s="116" t="str">
        <f aca="false">IF(V25&lt;B25,"-","+")</f>
        <v>-</v>
      </c>
      <c r="AJ25" s="117" t="n">
        <f aca="false">IF(AI25="-",AJ24-1,AJ24+1)</f>
        <v>-8</v>
      </c>
      <c r="AK25" s="113"/>
      <c r="AL25" s="106" t="n">
        <f aca="false">V25-V$16+AL24</f>
        <v>233.110124554886</v>
      </c>
      <c r="AM25" s="106" t="n">
        <f aca="false">B25-B$16+AM24</f>
        <v>24.3839230769231</v>
      </c>
      <c r="AN25" s="106" t="n">
        <f aca="false">(AM25-AM$16)^2</f>
        <v>93649.7678764197</v>
      </c>
      <c r="AO25" s="106" t="n">
        <f aca="false">(AM25-AL25)^2</f>
        <v>43566.6271834193</v>
      </c>
      <c r="AP25" s="32"/>
      <c r="AQ25" s="110" t="n">
        <f aca="false">((V25-B25)/B25)^2</f>
        <v>18.2645641439201</v>
      </c>
    </row>
    <row r="26" customFormat="false" ht="12.8" hidden="false" customHeight="false" outlineLevel="0" collapsed="false">
      <c r="A26" s="114" t="n">
        <v>40917</v>
      </c>
      <c r="B26" s="115" t="s">
        <v>91</v>
      </c>
      <c r="C26" s="15" t="n">
        <v>1.27963852399047</v>
      </c>
      <c r="D26" s="15" t="n">
        <v>62.5</v>
      </c>
      <c r="E26" s="15" t="n">
        <v>23.8</v>
      </c>
      <c r="F26" s="15" t="n">
        <v>30.7</v>
      </c>
      <c r="G26" s="15" t="n">
        <v>33.2</v>
      </c>
      <c r="H26" s="15" t="n">
        <v>97.1</v>
      </c>
      <c r="I26" s="15" t="n">
        <v>83.2</v>
      </c>
      <c r="J26" s="110" t="n">
        <f aca="false">(D26*D$15*D$8+E26*E$15*E$8+F26*F$15*F$8+G26*G$15*G$8+H26*H$15*H$8+I26*I$15*I$8)*M$15</f>
        <v>50.919538291791</v>
      </c>
      <c r="K26" s="110" t="n">
        <f aca="false">K25+J26-M26-N26-O26</f>
        <v>184.41578071609</v>
      </c>
      <c r="L26" s="110" t="n">
        <f aca="false">K25/$K$3</f>
        <v>0.808868300582849</v>
      </c>
      <c r="M26" s="110" t="n">
        <f aca="false">IF(J26&gt;K$6,(J26-K$6)^2/(J26-K$6+K$3-K25),0)</f>
        <v>26.7044131574124</v>
      </c>
      <c r="N26" s="110" t="n">
        <f aca="false">IF((J26-M26)&gt;C26,C26,(J26-M26+(C26-(J26-M26))*L26))</f>
        <v>1.27963852399047</v>
      </c>
      <c r="O26" s="110" t="n">
        <f aca="false">IF(K25&gt;(K$5/100*K$3),(K$4/100*L26*(K25-(K$5/100*K$3))),0)</f>
        <v>5.14657581436505</v>
      </c>
      <c r="P26" s="110" t="n">
        <f aca="false">P25+M26-Q26</f>
        <v>29.5156755627971</v>
      </c>
      <c r="Q26" s="110" t="n">
        <f aca="false">P25*(1-0.5^(1/K$7))</f>
        <v>2.81126240538468</v>
      </c>
      <c r="R26" s="110" t="n">
        <f aca="false">R25-S26+O26</f>
        <v>411.35840632666</v>
      </c>
      <c r="S26" s="110" t="n">
        <f aca="false">R25*(1-0.5^(1/K$8))</f>
        <v>9.49475145420664</v>
      </c>
      <c r="T26" s="110" t="n">
        <f aca="false">Q26*R$8/86.4</f>
        <v>9.01295933207819</v>
      </c>
      <c r="U26" s="110" t="n">
        <f aca="false">S26*R$8/86.4</f>
        <v>30.4403489909171</v>
      </c>
      <c r="V26" s="110" t="n">
        <f aca="false">(Q26+S26)*R$8/86.4</f>
        <v>39.4533083229953</v>
      </c>
      <c r="Y26" s="15"/>
      <c r="Z26" s="15"/>
      <c r="AA26" s="15"/>
      <c r="AB26" s="15"/>
      <c r="AC26" s="106" t="n">
        <f aca="false">(B26-B$16)^2</f>
        <v>0.634596071005916</v>
      </c>
      <c r="AD26" s="106" t="n">
        <f aca="false">(B26-V26)^2</f>
        <v>1080.19422278219</v>
      </c>
      <c r="AE26" s="32"/>
      <c r="AF26" s="32" t="n">
        <f aca="false">B26-V26</f>
        <v>-32.8663083229953</v>
      </c>
      <c r="AG26" s="32" t="str">
        <f aca="false">B26</f>
        <v>6,587</v>
      </c>
      <c r="AH26" s="32"/>
      <c r="AI26" s="116" t="str">
        <f aca="false">IF(V26&lt;B26,"-","+")</f>
        <v>-</v>
      </c>
      <c r="AJ26" s="117" t="n">
        <f aca="false">IF(AI26="-",AJ25-1,AJ25+1)</f>
        <v>-9</v>
      </c>
      <c r="AK26" s="113"/>
      <c r="AL26" s="106" t="n">
        <f aca="false">V26-V$16+AL25</f>
        <v>263.86789601146</v>
      </c>
      <c r="AM26" s="106" t="n">
        <f aca="false">B26-B$16+AM25</f>
        <v>25.1805384615385</v>
      </c>
      <c r="AN26" s="106" t="n">
        <f aca="false">(AM26-AM$16)^2</f>
        <v>93162.8380162595</v>
      </c>
      <c r="AO26" s="106" t="n">
        <f aca="false">(AM26-AL26)^2</f>
        <v>56971.6546541642</v>
      </c>
      <c r="AP26" s="32"/>
      <c r="AQ26" s="110" t="n">
        <f aca="false">((V26-B26)/B26)^2</f>
        <v>24.8958250451217</v>
      </c>
    </row>
    <row r="27" customFormat="false" ht="12.8" hidden="false" customHeight="false" outlineLevel="0" collapsed="false">
      <c r="A27" s="114" t="n">
        <v>40918</v>
      </c>
      <c r="B27" s="115" t="s">
        <v>93</v>
      </c>
      <c r="C27" s="15" t="n">
        <v>2.17213952814063</v>
      </c>
      <c r="D27" s="15" t="n">
        <v>7.2</v>
      </c>
      <c r="E27" s="15" t="n">
        <v>0</v>
      </c>
      <c r="F27" s="15" t="n">
        <v>0</v>
      </c>
      <c r="G27" s="15" t="n">
        <v>0</v>
      </c>
      <c r="H27" s="15" t="n">
        <v>0.7</v>
      </c>
      <c r="I27" s="15" t="n">
        <v>8</v>
      </c>
      <c r="J27" s="110" t="n">
        <f aca="false">(D27*D$15*D$8+E27*E$15*E$8+F27*F$15*F$8+G27*G$15*G$8+H27*H$15*H$8+I27*I$15*I$8)*M$15</f>
        <v>3.61998734990684</v>
      </c>
      <c r="K27" s="110" t="n">
        <f aca="false">K26+J27-M27-N27-O27</f>
        <v>178.519858382777</v>
      </c>
      <c r="L27" s="110" t="n">
        <f aca="false">K26/$K$3</f>
        <v>0.895222236485874</v>
      </c>
      <c r="M27" s="110" t="n">
        <f aca="false">IF(J27&gt;K$6,(J27-K$6)^2/(J27-K$6+K$3-K26),0)</f>
        <v>0.0552484252888634</v>
      </c>
      <c r="N27" s="110" t="n">
        <f aca="false">IF((J27-M27)&gt;C27,C27,(J27-M27+(C27-(J27-M27))*L27))</f>
        <v>2.17213952814063</v>
      </c>
      <c r="O27" s="110" t="n">
        <f aca="false">IF(K26&gt;(K$5/100*K$3),(K$4/100*L27*(K26-(K$5/100*K$3))),0)</f>
        <v>7.28852172979015</v>
      </c>
      <c r="P27" s="110" t="n">
        <f aca="false">P26+M27-Q27</f>
        <v>14.8130862066874</v>
      </c>
      <c r="Q27" s="110" t="n">
        <f aca="false">P26*(1-0.5^(1/K$7))</f>
        <v>14.7578377813985</v>
      </c>
      <c r="R27" s="110" t="n">
        <f aca="false">R26-S27+O27</f>
        <v>409.251489071111</v>
      </c>
      <c r="S27" s="110" t="n">
        <f aca="false">R26*(1-0.5^(1/K$8))</f>
        <v>9.39543898533921</v>
      </c>
      <c r="T27" s="110" t="n">
        <f aca="false">Q27*R$8/86.4</f>
        <v>47.313901220456</v>
      </c>
      <c r="U27" s="110" t="n">
        <f aca="false">S27*R$8/86.4</f>
        <v>30.1219513766084</v>
      </c>
      <c r="V27" s="110" t="n">
        <f aca="false">(Q27+S27)*R$8/86.4</f>
        <v>77.4358525970643</v>
      </c>
      <c r="Y27" s="15"/>
      <c r="Z27" s="15"/>
      <c r="AA27" s="15"/>
      <c r="AB27" s="15"/>
      <c r="AC27" s="106" t="n">
        <f aca="false">(B27-B$16)^2</f>
        <v>315.26187768639</v>
      </c>
      <c r="AD27" s="106" t="n">
        <f aca="false">(B27-V27)^2</f>
        <v>2904.11621293332</v>
      </c>
      <c r="AE27" s="32"/>
      <c r="AF27" s="32" t="n">
        <f aca="false">B27-V27</f>
        <v>-53.8898525970643</v>
      </c>
      <c r="AG27" s="32" t="str">
        <f aca="false">B27</f>
        <v>23,546</v>
      </c>
      <c r="AH27" s="32"/>
      <c r="AI27" s="116" t="str">
        <f aca="false">IF(V27&lt;B27,"-","+")</f>
        <v>-</v>
      </c>
      <c r="AJ27" s="117" t="n">
        <f aca="false">IF(AI27="-",AJ26-1,AJ26+1)</f>
        <v>-10</v>
      </c>
      <c r="AK27" s="113"/>
      <c r="AL27" s="106" t="n">
        <f aca="false">V27-V$16+AL26</f>
        <v>332.608211742103</v>
      </c>
      <c r="AM27" s="106" t="n">
        <f aca="false">B27-B$16+AM26</f>
        <v>42.9361538461538</v>
      </c>
      <c r="AN27" s="106" t="n">
        <f aca="false">(AM27-AM$16)^2</f>
        <v>82639.1532212108</v>
      </c>
      <c r="AO27" s="106" t="n">
        <f aca="false">(AM27-AL27)^2</f>
        <v>83909.9011256744</v>
      </c>
      <c r="AP27" s="32"/>
      <c r="AQ27" s="110" t="n">
        <f aca="false">((V27-B27)/B27)^2</f>
        <v>5.23817148431574</v>
      </c>
    </row>
    <row r="28" customFormat="false" ht="12.8" hidden="false" customHeight="false" outlineLevel="0" collapsed="false">
      <c r="A28" s="114" t="n">
        <v>40919</v>
      </c>
      <c r="B28" s="115" t="s">
        <v>94</v>
      </c>
      <c r="C28" s="15" t="n">
        <v>1.33344693433768</v>
      </c>
      <c r="D28" s="15" t="n">
        <v>9.6</v>
      </c>
      <c r="E28" s="15" t="n">
        <v>17.9</v>
      </c>
      <c r="F28" s="15" t="n">
        <v>10.2</v>
      </c>
      <c r="G28" s="15" t="n">
        <v>8.5</v>
      </c>
      <c r="H28" s="15" t="n">
        <v>0</v>
      </c>
      <c r="I28" s="15" t="n">
        <v>18.2</v>
      </c>
      <c r="J28" s="110" t="n">
        <f aca="false">(D28*D$15*D$8+E28*E$15*E$8+F28*F$15*F$8+G28*G$15*G$8+H28*H$15*H$8+I28*I$15*I$8)*M$15</f>
        <v>8.75898524936075</v>
      </c>
      <c r="K28" s="110" t="n">
        <f aca="false">K27+J28-M28-N28-O28</f>
        <v>178.239724556534</v>
      </c>
      <c r="L28" s="110" t="n">
        <f aca="false">K27/$K$3</f>
        <v>0.866601254285326</v>
      </c>
      <c r="M28" s="110" t="n">
        <f aca="false">IF(J28&gt;K$6,(J28-K$6)^2/(J28-K$6+K$3-K27),0)</f>
        <v>1.16111174146939</v>
      </c>
      <c r="N28" s="110" t="n">
        <f aca="false">IF((J28-M28)&gt;C28,C28,(J28-M28+(C28-(J28-M28))*L28))</f>
        <v>1.33344693433768</v>
      </c>
      <c r="O28" s="110" t="n">
        <f aca="false">IF(K27&gt;(K$5/100*K$3),(K$4/100*L28*(K27-(K$5/100*K$3))),0)</f>
        <v>6.54456039979649</v>
      </c>
      <c r="P28" s="110" t="n">
        <f aca="false">P27+M28-Q28</f>
        <v>8.56765484481309</v>
      </c>
      <c r="Q28" s="110" t="n">
        <f aca="false">P27*(1-0.5^(1/K$7))</f>
        <v>7.4065431033437</v>
      </c>
      <c r="R28" s="110" t="n">
        <f aca="false">R27-S28+O28</f>
        <v>406.448732542191</v>
      </c>
      <c r="S28" s="110" t="n">
        <f aca="false">R27*(1-0.5^(1/K$8))</f>
        <v>9.34731692871604</v>
      </c>
      <c r="T28" s="110" t="n">
        <f aca="false">Q28*R$8/86.4</f>
        <v>23.7455143475255</v>
      </c>
      <c r="U28" s="110" t="n">
        <f aca="false">S28*R$8/86.4</f>
        <v>29.9676711719253</v>
      </c>
      <c r="V28" s="110" t="n">
        <f aca="false">(Q28+S28)*R$8/86.4</f>
        <v>53.7131855194508</v>
      </c>
      <c r="Y28" s="15"/>
      <c r="Z28" s="15"/>
      <c r="AA28" s="15"/>
      <c r="AB28" s="15"/>
      <c r="AC28" s="106" t="n">
        <f aca="false">(B28-B$16)^2</f>
        <v>35.8036530710059</v>
      </c>
      <c r="AD28" s="106" t="n">
        <f aca="false">(B28-V28)^2</f>
        <v>1758.89528203491</v>
      </c>
      <c r="AE28" s="32"/>
      <c r="AF28" s="32" t="n">
        <f aca="false">B28-V28</f>
        <v>-41.9391855194508</v>
      </c>
      <c r="AG28" s="32" t="str">
        <f aca="false">B28</f>
        <v>11,774</v>
      </c>
      <c r="AH28" s="32"/>
      <c r="AI28" s="116" t="str">
        <f aca="false">IF(V28&lt;B28,"-","+")</f>
        <v>-</v>
      </c>
      <c r="AJ28" s="117" t="n">
        <f aca="false">IF(AI28="-",AJ27-1,AJ27+1)</f>
        <v>-11</v>
      </c>
      <c r="AK28" s="113"/>
      <c r="AL28" s="106" t="n">
        <f aca="false">V28-V$16+AL27</f>
        <v>377.625860395133</v>
      </c>
      <c r="AM28" s="106" t="n">
        <f aca="false">B28-B$16+AM27</f>
        <v>48.9197692307692</v>
      </c>
      <c r="AN28" s="106" t="n">
        <f aca="false">(AM28-AM$16)^2</f>
        <v>79234.733874525</v>
      </c>
      <c r="AO28" s="106" t="n">
        <f aca="false">(AM28-AL28)^2</f>
        <v>108047.694368555</v>
      </c>
      <c r="AP28" s="32"/>
      <c r="AQ28" s="110" t="n">
        <f aca="false">((V28-B28)/B28)^2</f>
        <v>12.6879635117956</v>
      </c>
    </row>
    <row r="29" customFormat="false" ht="12.8" hidden="false" customHeight="false" outlineLevel="0" collapsed="false">
      <c r="A29" s="114" t="n">
        <v>40920</v>
      </c>
      <c r="B29" s="115" t="s">
        <v>95</v>
      </c>
      <c r="C29" s="15" t="n">
        <v>2.88734206703966</v>
      </c>
      <c r="D29" s="15" t="n">
        <v>0</v>
      </c>
      <c r="E29" s="15" t="n">
        <v>3.4</v>
      </c>
      <c r="F29" s="15" t="n">
        <v>0.3</v>
      </c>
      <c r="G29" s="15" t="n">
        <v>6.2</v>
      </c>
      <c r="H29" s="15" t="n">
        <v>10.7</v>
      </c>
      <c r="I29" s="15" t="n">
        <v>0</v>
      </c>
      <c r="J29" s="110" t="n">
        <f aca="false">(D29*D$15*D$8+E29*E$15*E$8+F29*F$15*F$8+G29*G$15*G$8+H29*H$15*H$8+I29*I$15*I$8)*M$15</f>
        <v>2.65659948222298</v>
      </c>
      <c r="K29" s="110" t="n">
        <f aca="false">K28+J29-M29-N29-O29</f>
        <v>171.529264137318</v>
      </c>
      <c r="L29" s="110" t="n">
        <f aca="false">K28/$K$3</f>
        <v>0.8652413813424</v>
      </c>
      <c r="M29" s="110" t="n">
        <f aca="false">IF(J29&gt;K$6,(J29-K$6)^2/(J29-K$6+K$3-K28),0)</f>
        <v>0.00087844351840178</v>
      </c>
      <c r="N29" s="110" t="n">
        <f aca="false">IF((J29-M29)&gt;C29,C29,(J29-M29+(C29-(J29-M29))*L29))</f>
        <v>2.85612913720917</v>
      </c>
      <c r="O29" s="110" t="n">
        <f aca="false">IF(K28&gt;(K$5/100*K$3),(K$4/100*L29*(K28-(K$5/100*K$3))),0)</f>
        <v>6.51005232071174</v>
      </c>
      <c r="P29" s="110" t="n">
        <f aca="false">P28+M29-Q29</f>
        <v>4.28470586592495</v>
      </c>
      <c r="Q29" s="110" t="n">
        <f aca="false">P28*(1-0.5^(1/K$7))</f>
        <v>4.28382742240654</v>
      </c>
      <c r="R29" s="110" t="n">
        <f aca="false">R28-S29+O29</f>
        <v>403.675482981779</v>
      </c>
      <c r="S29" s="110" t="n">
        <f aca="false">R28*(1-0.5^(1/K$8))</f>
        <v>9.28330188112439</v>
      </c>
      <c r="T29" s="110" t="n">
        <f aca="false">Q29*R$8/86.4</f>
        <v>13.7340300463728</v>
      </c>
      <c r="U29" s="110" t="n">
        <f aca="false">S29*R$8/86.4</f>
        <v>29.7624377438826</v>
      </c>
      <c r="V29" s="110" t="n">
        <f aca="false">(Q29+S29)*R$8/86.4</f>
        <v>43.4964677902554</v>
      </c>
      <c r="Y29" s="15"/>
      <c r="Z29" s="15"/>
      <c r="AA29" s="15"/>
      <c r="AB29" s="15"/>
      <c r="AC29" s="106" t="n">
        <f aca="false">(B29-B$16)^2</f>
        <v>13.2759330710059</v>
      </c>
      <c r="AD29" s="106" t="n">
        <f aca="false">(B29-V29)^2</f>
        <v>1160.25171196219</v>
      </c>
      <c r="AE29" s="32"/>
      <c r="AF29" s="32" t="n">
        <f aca="false">B29-V29</f>
        <v>-34.0624677902554</v>
      </c>
      <c r="AG29" s="32" t="str">
        <f aca="false">B29</f>
        <v>9,434</v>
      </c>
      <c r="AH29" s="32"/>
      <c r="AI29" s="116" t="str">
        <f aca="false">IF(V29&lt;B29,"-","+")</f>
        <v>-</v>
      </c>
      <c r="AJ29" s="117" t="n">
        <f aca="false">IF(AI29="-",AJ28-1,AJ28+1)</f>
        <v>-12</v>
      </c>
      <c r="AK29" s="113"/>
      <c r="AL29" s="106" t="n">
        <f aca="false">V29-V$16+AL28</f>
        <v>412.426791318967</v>
      </c>
      <c r="AM29" s="106" t="n">
        <f aca="false">B29-B$16+AM28</f>
        <v>52.5633846153846</v>
      </c>
      <c r="AN29" s="106" t="n">
        <f aca="false">(AM29-AM$16)^2</f>
        <v>77196.7516338722</v>
      </c>
      <c r="AO29" s="106" t="n">
        <f aca="false">(AM29-AL29)^2</f>
        <v>129501.671484308</v>
      </c>
      <c r="AP29" s="32"/>
      <c r="AQ29" s="110" t="n">
        <f aca="false">((V29-B29)/B29)^2</f>
        <v>13.036483943527</v>
      </c>
    </row>
    <row r="30" customFormat="false" ht="12.8" hidden="false" customHeight="false" outlineLevel="0" collapsed="false">
      <c r="A30" s="114" t="n">
        <v>40921</v>
      </c>
      <c r="B30" s="115" t="s">
        <v>96</v>
      </c>
      <c r="C30" s="15" t="n">
        <v>2.75991635115816</v>
      </c>
      <c r="D30" s="15" t="n">
        <v>1.5</v>
      </c>
      <c r="E30" s="15" t="n">
        <v>2.9</v>
      </c>
      <c r="F30" s="15" t="n">
        <v>0</v>
      </c>
      <c r="G30" s="15" t="n">
        <v>1.8</v>
      </c>
      <c r="H30" s="15" t="n">
        <v>0</v>
      </c>
      <c r="I30" s="15" t="n">
        <v>0</v>
      </c>
      <c r="J30" s="110" t="n">
        <f aca="false">(D30*D$15*D$8+E30*E$15*E$8+F30*F$15*F$8+G30*G$15*G$8+H30*H$15*H$8+I30*I$15*I$8)*M$15</f>
        <v>1.2524568832233</v>
      </c>
      <c r="K30" s="110" t="n">
        <f aca="false">K29+J30-M30-N30-O30</f>
        <v>164.567852301462</v>
      </c>
      <c r="L30" s="110" t="n">
        <f aca="false">K29/$K$3</f>
        <v>0.83266633076368</v>
      </c>
      <c r="M30" s="110" t="n">
        <f aca="false">IF(J30&gt;K$6,(J30-K$6)^2/(J30-K$6+K$3-K29),0)</f>
        <v>0</v>
      </c>
      <c r="N30" s="110" t="n">
        <f aca="false">IF((J30-M30)&gt;C30,C30,(J30-M30+(C30-(J30-M30))*L30))</f>
        <v>2.50766762716359</v>
      </c>
      <c r="O30" s="110" t="n">
        <f aca="false">IF(K29&gt;(K$5/100*K$3),(K$4/100*L30*(K29-(K$5/100*K$3))),0)</f>
        <v>5.70620109191556</v>
      </c>
      <c r="P30" s="110" t="n">
        <f aca="false">P29+M30-Q30</f>
        <v>2.14235293296247</v>
      </c>
      <c r="Q30" s="110" t="n">
        <f aca="false">P29*(1-0.5^(1/K$7))</f>
        <v>2.14235293296247</v>
      </c>
      <c r="R30" s="110" t="n">
        <f aca="false">R29-S30+O30</f>
        <v>400.161723300069</v>
      </c>
      <c r="S30" s="110" t="n">
        <f aca="false">R29*(1-0.5^(1/K$8))</f>
        <v>9.21996077362486</v>
      </c>
      <c r="T30" s="110" t="n">
        <f aca="false">Q30*R$8/86.4</f>
        <v>6.86842317628015</v>
      </c>
      <c r="U30" s="110" t="n">
        <f aca="false">S30*R$8/86.4</f>
        <v>29.5593649802556</v>
      </c>
      <c r="V30" s="110" t="n">
        <f aca="false">(Q30+S30)*R$8/86.4</f>
        <v>36.4277881565358</v>
      </c>
      <c r="Y30" s="15"/>
      <c r="Z30" s="15"/>
      <c r="AA30" s="15"/>
      <c r="AB30" s="15"/>
      <c r="AC30" s="106" t="n">
        <f aca="false">(B30-B$16)^2</f>
        <v>10.2759699940828</v>
      </c>
      <c r="AD30" s="106" t="n">
        <f aca="false">(B30-V30)^2</f>
        <v>752.503001465056</v>
      </c>
      <c r="AE30" s="32"/>
      <c r="AF30" s="32" t="n">
        <f aca="false">B30-V30</f>
        <v>-27.4317881565358</v>
      </c>
      <c r="AG30" s="32" t="str">
        <f aca="false">B30</f>
        <v>8,996</v>
      </c>
      <c r="AH30" s="32"/>
      <c r="AI30" s="116" t="str">
        <f aca="false">IF(V30&lt;B30,"-","+")</f>
        <v>-</v>
      </c>
      <c r="AJ30" s="117" t="n">
        <f aca="false">IF(AI30="-",AJ29-1,AJ29+1)</f>
        <v>-13</v>
      </c>
      <c r="AK30" s="113"/>
      <c r="AL30" s="106" t="n">
        <f aca="false">V30-V$16+AL29</f>
        <v>440.159042609082</v>
      </c>
      <c r="AM30" s="106" t="n">
        <f aca="false">B30-B$16+AM29</f>
        <v>55.769</v>
      </c>
      <c r="AN30" s="106" t="n">
        <f aca="false">(AM30-AM$16)^2</f>
        <v>75425.7117942128</v>
      </c>
      <c r="AO30" s="106" t="n">
        <f aca="false">(AM30-AL30)^2</f>
        <v>147755.704857012</v>
      </c>
      <c r="AP30" s="32"/>
      <c r="AQ30" s="110" t="n">
        <f aca="false">((V30-B30)/B30)^2</f>
        <v>9.2984239409138</v>
      </c>
    </row>
    <row r="31" customFormat="false" ht="12.8" hidden="false" customHeight="false" outlineLevel="0" collapsed="false">
      <c r="A31" s="114" t="n">
        <v>40922</v>
      </c>
      <c r="B31" s="115" t="s">
        <v>97</v>
      </c>
      <c r="C31" s="15" t="n">
        <v>3.84428153345192</v>
      </c>
      <c r="D31" s="15" t="n">
        <v>0.5</v>
      </c>
      <c r="E31" s="15" t="n">
        <v>0</v>
      </c>
      <c r="F31" s="15" t="n">
        <v>0</v>
      </c>
      <c r="G31" s="15" t="n">
        <v>0</v>
      </c>
      <c r="H31" s="15" t="n">
        <v>6.2</v>
      </c>
      <c r="I31" s="15" t="n">
        <v>0</v>
      </c>
      <c r="J31" s="110" t="n">
        <f aca="false">(D31*D$15*D$8+E31*E$15*E$8+F31*F$15*F$8+G31*G$15*G$8+H31*H$15*H$8+I31*I$15*I$8)*M$15</f>
        <v>0.668425038328114</v>
      </c>
      <c r="K31" s="110" t="n">
        <f aca="false">K30+J31-M31-N31-O31</f>
        <v>157.112256160556</v>
      </c>
      <c r="L31" s="110" t="n">
        <f aca="false">K30/$K$3</f>
        <v>0.798873069424574</v>
      </c>
      <c r="M31" s="110" t="n">
        <f aca="false">IF(J31&gt;K$6,(J31-K$6)^2/(J31-K$6+K$3-K30),0)</f>
        <v>0</v>
      </c>
      <c r="N31" s="110" t="n">
        <f aca="false">IF((J31-M31)&gt;C31,C31,(J31-M31+(C31-(J31-M31))*L31))</f>
        <v>3.20553126463964</v>
      </c>
      <c r="O31" s="110" t="n">
        <f aca="false">IF(K30&gt;(K$5/100*K$3),(K$4/100*L31*(K30-(K$5/100*K$3))),0)</f>
        <v>4.91848991459479</v>
      </c>
      <c r="P31" s="110" t="n">
        <f aca="false">P30+M31-Q31</f>
        <v>1.07117646648124</v>
      </c>
      <c r="Q31" s="110" t="n">
        <f aca="false">P30*(1-0.5^(1/K$7))</f>
        <v>1.07117646648124</v>
      </c>
      <c r="R31" s="110" t="n">
        <f aca="false">R30-S31+O31</f>
        <v>395.940506823084</v>
      </c>
      <c r="S31" s="110" t="n">
        <f aca="false">R30*(1-0.5^(1/K$8))</f>
        <v>9.13970639158014</v>
      </c>
      <c r="T31" s="110" t="n">
        <f aca="false">Q31*R$8/86.4</f>
        <v>3.43421158814008</v>
      </c>
      <c r="U31" s="110" t="n">
        <f aca="false">S31*R$8/86.4</f>
        <v>29.302067945228</v>
      </c>
      <c r="V31" s="110" t="n">
        <f aca="false">(Q31+S31)*R$8/86.4</f>
        <v>32.7362795333681</v>
      </c>
      <c r="Y31" s="15"/>
      <c r="Z31" s="15"/>
      <c r="AA31" s="15"/>
      <c r="AB31" s="15"/>
      <c r="AC31" s="106" t="n">
        <f aca="false">(B31-B$16)^2</f>
        <v>4.65530414792899</v>
      </c>
      <c r="AD31" s="106" t="n">
        <f aca="false">(B31-V31)^2</f>
        <v>614.458802224395</v>
      </c>
      <c r="AE31" s="32"/>
      <c r="AF31" s="32" t="n">
        <f aca="false">B31-V31</f>
        <v>-24.7882795333681</v>
      </c>
      <c r="AG31" s="32" t="str">
        <f aca="false">B31</f>
        <v>7,948</v>
      </c>
      <c r="AH31" s="32"/>
      <c r="AI31" s="116" t="str">
        <f aca="false">IF(V31&lt;B31,"-","+")</f>
        <v>-</v>
      </c>
      <c r="AJ31" s="117" t="n">
        <f aca="false">IF(AI31="-",AJ30-1,AJ30+1)</f>
        <v>-14</v>
      </c>
      <c r="AK31" s="113"/>
      <c r="AL31" s="106" t="n">
        <f aca="false">V31-V$16+AL30</f>
        <v>464.199785276028</v>
      </c>
      <c r="AM31" s="106" t="n">
        <f aca="false">B31-B$16+AM30</f>
        <v>57.9266153846154</v>
      </c>
      <c r="AN31" s="106" t="n">
        <f aca="false">(AM31-AM$16)^2</f>
        <v>74245.2432584586</v>
      </c>
      <c r="AO31" s="106" t="n">
        <f aca="false">(AM31-AL31)^2</f>
        <v>165057.888573617</v>
      </c>
      <c r="AP31" s="32"/>
      <c r="AQ31" s="110" t="n">
        <f aca="false">((V31-B31)/B31)^2</f>
        <v>9.72695827838795</v>
      </c>
    </row>
    <row r="32" customFormat="false" ht="12.8" hidden="false" customHeight="false" outlineLevel="0" collapsed="false">
      <c r="A32" s="114" t="n">
        <v>40923</v>
      </c>
      <c r="B32" s="115" t="s">
        <v>87</v>
      </c>
      <c r="C32" s="15" t="n">
        <v>2.88878011535907</v>
      </c>
      <c r="D32" s="15" t="n">
        <v>0</v>
      </c>
      <c r="E32" s="15" t="n">
        <v>0.8</v>
      </c>
      <c r="F32" s="15" t="n">
        <v>0</v>
      </c>
      <c r="G32" s="15" t="n">
        <v>0</v>
      </c>
      <c r="H32" s="15" t="n">
        <v>0</v>
      </c>
      <c r="I32" s="15" t="n">
        <v>0</v>
      </c>
      <c r="J32" s="110" t="n">
        <f aca="false">(D32*D$15*D$8+E32*E$15*E$8+F32*F$15*F$8+G32*G$15*G$8+H32*H$15*H$8+I32*I$15*I$8)*M$15</f>
        <v>0.0225366736962325</v>
      </c>
      <c r="K32" s="110" t="n">
        <f aca="false">K31+J32-M32-N32-O32</f>
        <v>150.799188981151</v>
      </c>
      <c r="L32" s="110" t="n">
        <f aca="false">K31/$K$3</f>
        <v>0.762680855148329</v>
      </c>
      <c r="M32" s="110" t="n">
        <f aca="false">IF(J32&gt;K$6,(J32-K$6)^2/(J32-K$6+K$3-K31),0)</f>
        <v>0</v>
      </c>
      <c r="N32" s="110" t="n">
        <f aca="false">IF((J32-M32)&gt;C32,C32,(J32-M32+(C32-(J32-M32))*L32))</f>
        <v>2.20856567284694</v>
      </c>
      <c r="O32" s="110" t="n">
        <f aca="false">IF(K31&gt;(K$5/100*K$3),(K$4/100*L32*(K31-(K$5/100*K$3))),0)</f>
        <v>4.12703818025382</v>
      </c>
      <c r="P32" s="110" t="n">
        <f aca="false">P31+M32-Q32</f>
        <v>0.535588233240618</v>
      </c>
      <c r="Q32" s="110" t="n">
        <f aca="false">P31*(1-0.5^(1/K$7))</f>
        <v>0.535588233240618</v>
      </c>
      <c r="R32" s="110" t="n">
        <f aca="false">R31-S32+O32</f>
        <v>391.024251329338</v>
      </c>
      <c r="S32" s="110" t="n">
        <f aca="false">R31*(1-0.5^(1/K$8))</f>
        <v>9.04329367399991</v>
      </c>
      <c r="T32" s="110" t="n">
        <f aca="false">Q32*R$8/86.4</f>
        <v>1.71710579407004</v>
      </c>
      <c r="U32" s="110" t="n">
        <f aca="false">S32*R$8/86.4</f>
        <v>28.9929669872451</v>
      </c>
      <c r="V32" s="110" t="n">
        <f aca="false">(Q32+S32)*R$8/86.4</f>
        <v>30.7100727813151</v>
      </c>
      <c r="Y32" s="15"/>
      <c r="Z32" s="15"/>
      <c r="AA32" s="15"/>
      <c r="AB32" s="15"/>
      <c r="AC32" s="106" t="n">
        <f aca="false">(B32-B$16)^2</f>
        <v>3.08218537869822</v>
      </c>
      <c r="AD32" s="106" t="n">
        <f aca="false">(B32-V32)^2</f>
        <v>536.574267818065</v>
      </c>
      <c r="AE32" s="32"/>
      <c r="AF32" s="32" t="n">
        <f aca="false">B32-V32</f>
        <v>-23.1640727813151</v>
      </c>
      <c r="AG32" s="32" t="str">
        <f aca="false">B32</f>
        <v>7,546</v>
      </c>
      <c r="AH32" s="32"/>
      <c r="AI32" s="116" t="str">
        <f aca="false">IF(V32&lt;B32,"-","+")</f>
        <v>-</v>
      </c>
      <c r="AJ32" s="117" t="n">
        <f aca="false">IF(AI32="-",AJ31-1,AJ31+1)</f>
        <v>-15</v>
      </c>
      <c r="AK32" s="113"/>
      <c r="AL32" s="106" t="n">
        <f aca="false">V32-V$16+AL31</f>
        <v>486.214321190922</v>
      </c>
      <c r="AM32" s="106" t="n">
        <f aca="false">B32-B$16+AM31</f>
        <v>59.6822307692308</v>
      </c>
      <c r="AN32" s="106" t="n">
        <f aca="false">(AM32-AM$16)^2</f>
        <v>73291.5859741611</v>
      </c>
      <c r="AO32" s="106" t="n">
        <f aca="false">(AM32-AL32)^2</f>
        <v>181929.624159498</v>
      </c>
      <c r="AP32" s="32"/>
      <c r="AQ32" s="110" t="n">
        <f aca="false">((V32-B32)/B32)^2</f>
        <v>9.42315294040117</v>
      </c>
    </row>
    <row r="33" customFormat="false" ht="12.8" hidden="false" customHeight="false" outlineLevel="0" collapsed="false">
      <c r="A33" s="114" t="n">
        <v>40924</v>
      </c>
      <c r="B33" s="115" t="s">
        <v>96</v>
      </c>
      <c r="C33" s="15" t="n">
        <v>1.2483223760517</v>
      </c>
      <c r="D33" s="15" t="n">
        <v>0</v>
      </c>
      <c r="E33" s="15" t="n">
        <v>4.7</v>
      </c>
      <c r="F33" s="15" t="n">
        <v>0</v>
      </c>
      <c r="G33" s="15" t="n">
        <v>9.3</v>
      </c>
      <c r="H33" s="15" t="n">
        <v>1.7</v>
      </c>
      <c r="I33" s="15" t="n">
        <v>0</v>
      </c>
      <c r="J33" s="110" t="n">
        <f aca="false">(D33*D$15*D$8+E33*E$15*E$8+F33*F$15*F$8+G33*G$15*G$8+H33*H$15*H$8+I33*I$15*I$8)*M$15</f>
        <v>2.90393569747764</v>
      </c>
      <c r="K33" s="110" t="n">
        <f aca="false">K32+J33-M33-N33-O33</f>
        <v>148.952800505045</v>
      </c>
      <c r="L33" s="110" t="n">
        <f aca="false">K32/$K$3</f>
        <v>0.732034897966754</v>
      </c>
      <c r="M33" s="110" t="n">
        <f aca="false">IF(J33&gt;K$6,(J33-K$6)^2/(J33-K$6+K$3-K32),0)</f>
        <v>0.0029343546609276</v>
      </c>
      <c r="N33" s="110" t="n">
        <f aca="false">IF((J33-M33)&gt;C33,C33,(J33-M33+(C33-(J33-M33))*L33))</f>
        <v>1.2483223760517</v>
      </c>
      <c r="O33" s="110" t="n">
        <f aca="false">IF(K32&gt;(K$5/100*K$3),(K$4/100*L33*(K32-(K$5/100*K$3))),0)</f>
        <v>3.49906744287107</v>
      </c>
      <c r="P33" s="110" t="n">
        <f aca="false">P32+M33-Q33</f>
        <v>0.270728471281237</v>
      </c>
      <c r="Q33" s="110" t="n">
        <f aca="false">P32*(1-0.5^(1/K$7))</f>
        <v>0.267794116620309</v>
      </c>
      <c r="R33" s="110" t="n">
        <f aca="false">R32-S33+O33</f>
        <v>385.592312528872</v>
      </c>
      <c r="S33" s="110" t="n">
        <f aca="false">R32*(1-0.5^(1/K$8))</f>
        <v>8.93100624333744</v>
      </c>
      <c r="T33" s="110" t="n">
        <f aca="false">Q33*R$8/86.4</f>
        <v>0.858552897035019</v>
      </c>
      <c r="U33" s="110" t="n">
        <f aca="false">S33*R$8/86.4</f>
        <v>28.6329714051443</v>
      </c>
      <c r="V33" s="110" t="n">
        <f aca="false">(Q33+S33)*R$8/86.4</f>
        <v>29.4915243021794</v>
      </c>
      <c r="Y33" s="15"/>
      <c r="Z33" s="15"/>
      <c r="AA33" s="15"/>
      <c r="AB33" s="15"/>
      <c r="AC33" s="106" t="n">
        <f aca="false">(B33-B$16)^2</f>
        <v>10.2759699940828</v>
      </c>
      <c r="AD33" s="106" t="n">
        <f aca="false">(B33-V33)^2</f>
        <v>420.066516421224</v>
      </c>
      <c r="AE33" s="32"/>
      <c r="AF33" s="32" t="n">
        <f aca="false">B33-V33</f>
        <v>-20.4955243021793</v>
      </c>
      <c r="AG33" s="32" t="str">
        <f aca="false">B33</f>
        <v>8,996</v>
      </c>
      <c r="AH33" s="32"/>
      <c r="AI33" s="116" t="str">
        <f aca="false">IF(V33&lt;B33,"-","+")</f>
        <v>-</v>
      </c>
      <c r="AJ33" s="117" t="n">
        <f aca="false">IF(AI33="-",AJ32-1,AJ32+1)</f>
        <v>-16</v>
      </c>
      <c r="AK33" s="113"/>
      <c r="AL33" s="106" t="n">
        <f aca="false">V33-V$16+AL32</f>
        <v>507.01030862668</v>
      </c>
      <c r="AM33" s="106" t="n">
        <f aca="false">B33-B$16+AM32</f>
        <v>62.8878461538461</v>
      </c>
      <c r="AN33" s="106" t="n">
        <f aca="false">(AM33-AM$16)^2</f>
        <v>71566.1867000047</v>
      </c>
      <c r="AO33" s="106" t="n">
        <f aca="false">(AM33-AL33)^2</f>
        <v>197244.761672934</v>
      </c>
      <c r="AP33" s="32"/>
      <c r="AQ33" s="110" t="n">
        <f aca="false">((V33-B33)/B33)^2</f>
        <v>5.19061923402675</v>
      </c>
    </row>
    <row r="34" customFormat="false" ht="12.8" hidden="false" customHeight="false" outlineLevel="0" collapsed="false">
      <c r="A34" s="114" t="n">
        <v>40925</v>
      </c>
      <c r="B34" s="115" t="s">
        <v>98</v>
      </c>
      <c r="C34" s="15" t="n">
        <v>2.25063837060991</v>
      </c>
      <c r="D34" s="15" t="n">
        <v>0</v>
      </c>
      <c r="E34" s="15" t="n">
        <v>8.2</v>
      </c>
      <c r="F34" s="15" t="n">
        <v>53.2</v>
      </c>
      <c r="G34" s="15" t="n">
        <v>1.9</v>
      </c>
      <c r="H34" s="15" t="n">
        <v>33.1</v>
      </c>
      <c r="I34" s="15" t="n">
        <v>0</v>
      </c>
      <c r="J34" s="110" t="n">
        <f aca="false">(D34*D$15*D$8+E34*E$15*E$8+F34*F$15*F$8+G34*G$15*G$8+H34*H$15*H$8+I34*I$15*I$8)*M$15</f>
        <v>6.76250651651282</v>
      </c>
      <c r="K34" s="110" t="n">
        <f aca="false">K33+J34-M34-N34-O34</f>
        <v>149.845603782679</v>
      </c>
      <c r="L34" s="110" t="n">
        <f aca="false">K33/$K$3</f>
        <v>0.72307184711187</v>
      </c>
      <c r="M34" s="110" t="n">
        <f aca="false">IF(J34&gt;K$6,(J34-K$6)^2/(J34-K$6+K$3-K33),0)</f>
        <v>0.296347234154343</v>
      </c>
      <c r="N34" s="110" t="n">
        <f aca="false">IF((J34-M34)&gt;C34,C34,(J34-M34+(C34-(J34-M34))*L34))</f>
        <v>2.25063837060991</v>
      </c>
      <c r="O34" s="110" t="n">
        <f aca="false">IF(K33&gt;(K$5/100*K$3),(K$4/100*L34*(K33-(K$5/100*K$3))),0)</f>
        <v>3.32271763411464</v>
      </c>
      <c r="P34" s="110" t="n">
        <f aca="false">P33+M34-Q34</f>
        <v>0.431711469794961</v>
      </c>
      <c r="Q34" s="110" t="n">
        <f aca="false">P33*(1-0.5^(1/K$7))</f>
        <v>0.135364235640618</v>
      </c>
      <c r="R34" s="110" t="n">
        <f aca="false">R33-S34+O34</f>
        <v>380.108089573315</v>
      </c>
      <c r="S34" s="110" t="n">
        <f aca="false">R33*(1-0.5^(1/K$8))</f>
        <v>8.80694058967154</v>
      </c>
      <c r="T34" s="110" t="n">
        <f aca="false">Q34*R$8/86.4</f>
        <v>0.433980246208927</v>
      </c>
      <c r="U34" s="110" t="n">
        <f aca="false">S34*R$8/86.4</f>
        <v>28.2352146219794</v>
      </c>
      <c r="V34" s="110" t="n">
        <f aca="false">(Q34+S34)*R$8/86.4</f>
        <v>28.6691948681883</v>
      </c>
      <c r="Y34" s="15"/>
      <c r="Z34" s="15"/>
      <c r="AA34" s="15"/>
      <c r="AB34" s="15"/>
      <c r="AC34" s="106" t="n">
        <f aca="false">(B34-B$16)^2</f>
        <v>14.9429823017752</v>
      </c>
      <c r="AD34" s="106" t="n">
        <f aca="false">(B34-V34)^2</f>
        <v>361.501579095702</v>
      </c>
      <c r="AE34" s="32"/>
      <c r="AF34" s="32" t="n">
        <f aca="false">B34-V34</f>
        <v>-19.0131948681883</v>
      </c>
      <c r="AG34" s="32" t="str">
        <f aca="false">B34</f>
        <v>9,656</v>
      </c>
      <c r="AH34" s="32"/>
      <c r="AI34" s="116" t="str">
        <f aca="false">IF(V34&lt;B34,"-","+")</f>
        <v>-</v>
      </c>
      <c r="AJ34" s="117" t="n">
        <f aca="false">IF(AI34="-",AJ33-1,AJ33+1)</f>
        <v>-17</v>
      </c>
      <c r="AK34" s="113"/>
      <c r="AL34" s="106" t="n">
        <f aca="false">V34-V$16+AL33</f>
        <v>526.983966628447</v>
      </c>
      <c r="AM34" s="106" t="n">
        <f aca="false">B34-B$16+AM33</f>
        <v>66.7534615384615</v>
      </c>
      <c r="AN34" s="106" t="n">
        <f aca="false">(AM34-AM$16)^2</f>
        <v>69512.8818622774</v>
      </c>
      <c r="AO34" s="106" t="n">
        <f aca="false">(AM34-AL34)^2</f>
        <v>211812.117815384</v>
      </c>
      <c r="AP34" s="32"/>
      <c r="AQ34" s="110" t="n">
        <f aca="false">((V34-B34)/B34)^2</f>
        <v>3.87717750663956</v>
      </c>
    </row>
    <row r="35" customFormat="false" ht="12.8" hidden="false" customHeight="false" outlineLevel="0" collapsed="false">
      <c r="A35" s="114" t="n">
        <v>40926</v>
      </c>
      <c r="B35" s="115" t="s">
        <v>99</v>
      </c>
      <c r="C35" s="15" t="n">
        <v>2.71085925829209</v>
      </c>
      <c r="D35" s="15" t="n">
        <v>0</v>
      </c>
      <c r="E35" s="15" t="n">
        <v>18.4</v>
      </c>
      <c r="F35" s="15" t="n">
        <v>0</v>
      </c>
      <c r="G35" s="15" t="n">
        <v>0</v>
      </c>
      <c r="H35" s="15" t="n">
        <v>0.2</v>
      </c>
      <c r="I35" s="15" t="n">
        <v>0</v>
      </c>
      <c r="J35" s="110" t="n">
        <f aca="false">(D35*D$15*D$8+E35*E$15*E$8+F35*F$15*F$8+G35*G$15*G$8+H35*H$15*H$8+I35*I$15*I$8)*M$15</f>
        <v>0.532828539433349</v>
      </c>
      <c r="K35" s="110" t="n">
        <f aca="false">K34+J35-M35-N35-O35</f>
        <v>144.853714916356</v>
      </c>
      <c r="L35" s="110" t="n">
        <f aca="false">K34/$K$3</f>
        <v>0.727405843605239</v>
      </c>
      <c r="M35" s="110" t="n">
        <f aca="false">IF(J35&gt;K$6,(J35-K$6)^2/(J35-K$6+K$3-K34),0)</f>
        <v>0</v>
      </c>
      <c r="N35" s="110" t="n">
        <f aca="false">IF((J35-M35)&gt;C35,C35,(J35-M35+(C35-(J35-M35))*L35))</f>
        <v>2.11714081188292</v>
      </c>
      <c r="O35" s="110" t="n">
        <f aca="false">IF(K34&gt;(K$5/100*K$3),(K$4/100*L35*(K34-(K$5/100*K$3))),0)</f>
        <v>3.40757659387365</v>
      </c>
      <c r="P35" s="110" t="n">
        <f aca="false">P34+M35-Q35</f>
        <v>0.215855734897481</v>
      </c>
      <c r="Q35" s="110" t="n">
        <f aca="false">P34*(1-0.5^(1/K$7))</f>
        <v>0.215855734897481</v>
      </c>
      <c r="R35" s="110" t="n">
        <f aca="false">R34-S35+O35</f>
        <v>374.833985402935</v>
      </c>
      <c r="S35" s="110" t="n">
        <f aca="false">R34*(1-0.5^(1/K$8))</f>
        <v>8.68168076425299</v>
      </c>
      <c r="T35" s="110" t="n">
        <f aca="false">Q35*R$8/86.4</f>
        <v>0.692037483409747</v>
      </c>
      <c r="U35" s="110" t="n">
        <f aca="false">S35*R$8/86.4</f>
        <v>27.8336293020611</v>
      </c>
      <c r="V35" s="110" t="n">
        <f aca="false">(Q35+S35)*R$8/86.4</f>
        <v>28.5256667854708</v>
      </c>
      <c r="Y35" s="15"/>
      <c r="Z35" s="15"/>
      <c r="AA35" s="15"/>
      <c r="AB35" s="15"/>
      <c r="AC35" s="106" t="n">
        <f aca="false">(B35-B$16)^2</f>
        <v>105.198159147929</v>
      </c>
      <c r="AD35" s="106" t="n">
        <f aca="false">(B35-V35)^2</f>
        <v>155.717124742813</v>
      </c>
      <c r="AE35" s="32"/>
      <c r="AF35" s="32" t="n">
        <f aca="false">B35-V35</f>
        <v>-12.4786667854708</v>
      </c>
      <c r="AG35" s="32" t="str">
        <f aca="false">B35</f>
        <v>16,047</v>
      </c>
      <c r="AH35" s="32"/>
      <c r="AI35" s="116" t="str">
        <f aca="false">IF(V35&lt;B35,"-","+")</f>
        <v>-</v>
      </c>
      <c r="AJ35" s="117" t="n">
        <f aca="false">IF(AI35="-",AJ34-1,AJ34+1)</f>
        <v>-18</v>
      </c>
      <c r="AK35" s="113"/>
      <c r="AL35" s="106" t="n">
        <f aca="false">V35-V$16+AL34</f>
        <v>546.814096547497</v>
      </c>
      <c r="AM35" s="106" t="n">
        <f aca="false">B35-B$16+AM34</f>
        <v>77.0100769230769</v>
      </c>
      <c r="AN35" s="106" t="n">
        <f aca="false">(AM35-AM$16)^2</f>
        <v>64209.7060665368</v>
      </c>
      <c r="AO35" s="106" t="n">
        <f aca="false">(AM35-AL35)^2</f>
        <v>220715.816855262</v>
      </c>
      <c r="AP35" s="32"/>
      <c r="AQ35" s="110" t="n">
        <f aca="false">((V35-B35)/B35)^2</f>
        <v>0.604712116836038</v>
      </c>
    </row>
    <row r="36" customFormat="false" ht="12.8" hidden="false" customHeight="false" outlineLevel="0" collapsed="false">
      <c r="A36" s="114" t="n">
        <v>40927</v>
      </c>
      <c r="B36" s="115" t="s">
        <v>100</v>
      </c>
      <c r="C36" s="15" t="n">
        <v>2.86404240371939</v>
      </c>
      <c r="D36" s="15" t="n">
        <v>0</v>
      </c>
      <c r="E36" s="15" t="n">
        <v>2.1</v>
      </c>
      <c r="F36" s="15" t="n">
        <v>0</v>
      </c>
      <c r="G36" s="15" t="n">
        <v>10.6</v>
      </c>
      <c r="H36" s="15" t="n">
        <v>0</v>
      </c>
      <c r="I36" s="15" t="n">
        <v>0</v>
      </c>
      <c r="J36" s="110" t="n">
        <f aca="false">(D36*D$15*D$8+E36*E$15*E$8+F36*F$15*F$8+G36*G$15*G$8+H36*H$15*H$8+I36*I$15*I$8)*M$15</f>
        <v>3.07777646055886</v>
      </c>
      <c r="K36" s="110" t="n">
        <f aca="false">K35+J36-M36-N36-O36</f>
        <v>142.118998827548</v>
      </c>
      <c r="L36" s="110" t="n">
        <f aca="false">K35/$K$3</f>
        <v>0.703173373380369</v>
      </c>
      <c r="M36" s="110" t="n">
        <f aca="false">IF(J36&gt;K$6,(J36-K$6)^2/(J36-K$6+K$3-K35),0)</f>
        <v>0.00540835502435077</v>
      </c>
      <c r="N36" s="110" t="n">
        <f aca="false">IF((J36-M36)&gt;C36,C36,(J36-M36+(C36-(J36-M36))*L36))</f>
        <v>2.86404240371939</v>
      </c>
      <c r="O36" s="110" t="n">
        <f aca="false">IF(K35&gt;(K$5/100*K$3),(K$4/100*L36*(K35-(K$5/100*K$3))),0)</f>
        <v>2.94304179062343</v>
      </c>
      <c r="P36" s="110" t="n">
        <f aca="false">P35+M36-Q36</f>
        <v>0.113336222473091</v>
      </c>
      <c r="Q36" s="110" t="n">
        <f aca="false">P35*(1-0.5^(1/K$7))</f>
        <v>0.10792786744874</v>
      </c>
      <c r="R36" s="110" t="n">
        <f aca="false">R35-S36+O36</f>
        <v>369.215807135038</v>
      </c>
      <c r="S36" s="110" t="n">
        <f aca="false">R35*(1-0.5^(1/K$8))</f>
        <v>8.56122005852045</v>
      </c>
      <c r="T36" s="110" t="n">
        <f aca="false">Q36*R$8/86.4</f>
        <v>0.346018741704874</v>
      </c>
      <c r="U36" s="110" t="n">
        <f aca="false">S36*R$8/86.4</f>
        <v>27.4474300487288</v>
      </c>
      <c r="V36" s="110" t="n">
        <f aca="false">(Q36+S36)*R$8/86.4</f>
        <v>27.7934487904336</v>
      </c>
      <c r="Y36" s="118"/>
      <c r="Z36" s="118"/>
      <c r="AA36" s="15"/>
      <c r="AB36" s="15"/>
      <c r="AC36" s="106" t="n">
        <f aca="false">(B36-B$16)^2</f>
        <v>38.8330303017751</v>
      </c>
      <c r="AD36" s="106" t="n">
        <f aca="false">(B36-V36)^2</f>
        <v>248.738596949271</v>
      </c>
      <c r="AE36" s="32"/>
      <c r="AF36" s="32" t="n">
        <f aca="false">B36-V36</f>
        <v>-15.7714487904336</v>
      </c>
      <c r="AG36" s="32" t="str">
        <f aca="false">B36</f>
        <v>12,022</v>
      </c>
      <c r="AH36" s="32"/>
      <c r="AI36" s="116" t="str">
        <f aca="false">IF(V36&lt;B36,"-","+")</f>
        <v>-</v>
      </c>
      <c r="AJ36" s="117" t="n">
        <f aca="false">IF(AI36="-",AJ35-1,AJ35+1)</f>
        <v>-19</v>
      </c>
      <c r="AK36" s="113"/>
      <c r="AL36" s="106" t="n">
        <f aca="false">V36-V$16+AL35</f>
        <v>565.912008471509</v>
      </c>
      <c r="AM36" s="106" t="n">
        <f aca="false">B36-B$16+AM35</f>
        <v>83.2416923076923</v>
      </c>
      <c r="AN36" s="106" t="n">
        <f aca="false">(AM36-AM$16)^2</f>
        <v>61090.4020121952</v>
      </c>
      <c r="AO36" s="106" t="n">
        <f aca="false">(AM36-AL36)^2</f>
        <v>232970.634105679</v>
      </c>
      <c r="AP36" s="32"/>
      <c r="AQ36" s="110" t="n">
        <f aca="false">((V36-B36)/B36)^2</f>
        <v>1.72103512100266</v>
      </c>
    </row>
    <row r="37" customFormat="false" ht="12.8" hidden="false" customHeight="false" outlineLevel="0" collapsed="false">
      <c r="A37" s="114" t="n">
        <v>40928</v>
      </c>
      <c r="B37" s="115" t="s">
        <v>88</v>
      </c>
      <c r="C37" s="15" t="n">
        <v>2.6895713555895</v>
      </c>
      <c r="D37" s="15" t="n">
        <v>0</v>
      </c>
      <c r="E37" s="15" t="n">
        <v>14</v>
      </c>
      <c r="F37" s="15" t="n">
        <v>0</v>
      </c>
      <c r="G37" s="15" t="n">
        <v>39.6</v>
      </c>
      <c r="H37" s="15" t="n">
        <v>0</v>
      </c>
      <c r="I37" s="15" t="n">
        <v>0</v>
      </c>
      <c r="J37" s="110" t="n">
        <f aca="false">(D37*D$15*D$8+E37*E$15*E$8+F37*F$15*F$8+G37*G$15*G$8+H37*H$15*H$8+I37*I$15*I$8)*M$15</f>
        <v>11.6714918469867</v>
      </c>
      <c r="K37" s="110" t="n">
        <f aca="false">K36+J37-M37-N37-O37</f>
        <v>147.250657623992</v>
      </c>
      <c r="L37" s="110" t="n">
        <f aca="false">K36/$K$3</f>
        <v>0.689898052560911</v>
      </c>
      <c r="M37" s="110" t="n">
        <f aca="false">IF(J37&gt;K$6,(J37-K$6)^2/(J37-K$6+K$3-K36),0)</f>
        <v>1.15144958402665</v>
      </c>
      <c r="N37" s="110" t="n">
        <f aca="false">IF((J37-M37)&gt;C37,C37,(J37-M37+(C37-(J37-M37))*L37))</f>
        <v>2.6895713555895</v>
      </c>
      <c r="O37" s="110" t="n">
        <f aca="false">IF(K36&gt;(K$5/100*K$3),(K$4/100*L37*(K36-(K$5/100*K$3))),0)</f>
        <v>2.69881211092577</v>
      </c>
      <c r="P37" s="110" t="n">
        <f aca="false">P36+M37-Q37</f>
        <v>1.2081176952632</v>
      </c>
      <c r="Q37" s="110" t="n">
        <f aca="false">P36*(1-0.5^(1/K$7))</f>
        <v>0.0566681112365456</v>
      </c>
      <c r="R37" s="110" t="n">
        <f aca="false">R36-S37+O37</f>
        <v>363.481718556425</v>
      </c>
      <c r="S37" s="110" t="n">
        <f aca="false">R36*(1-0.5^(1/K$8))</f>
        <v>8.43290068953965</v>
      </c>
      <c r="T37" s="110" t="n">
        <f aca="false">Q37*R$8/86.4</f>
        <v>0.181679014033832</v>
      </c>
      <c r="U37" s="110" t="n">
        <f aca="false">S37*R$8/86.4</f>
        <v>27.0360357754917</v>
      </c>
      <c r="V37" s="110" t="n">
        <f aca="false">(Q37+S37)*R$8/86.4</f>
        <v>27.2177147895255</v>
      </c>
      <c r="Y37" s="15"/>
      <c r="Z37" s="15"/>
      <c r="AA37" s="15"/>
      <c r="AB37" s="15"/>
      <c r="AC37" s="106" t="n">
        <f aca="false">(B37-B$16)^2</f>
        <v>117.432232994083</v>
      </c>
      <c r="AD37" s="106" t="n">
        <f aca="false">(B37-V37)^2</f>
        <v>112.163239753075</v>
      </c>
      <c r="AE37" s="32"/>
      <c r="AF37" s="32" t="n">
        <f aca="false">B37-V37</f>
        <v>-10.5907147895255</v>
      </c>
      <c r="AG37" s="32" t="str">
        <f aca="false">B37</f>
        <v>16,627</v>
      </c>
      <c r="AH37" s="32"/>
      <c r="AI37" s="116" t="str">
        <f aca="false">IF(V37&lt;B37,"-","+")</f>
        <v>-</v>
      </c>
      <c r="AJ37" s="117" t="n">
        <f aca="false">IF(AI37="-",AJ36-1,AJ36+1)</f>
        <v>-20</v>
      </c>
      <c r="AK37" s="113"/>
      <c r="AL37" s="106" t="n">
        <f aca="false">V37-V$16+AL36</f>
        <v>584.434186394613</v>
      </c>
      <c r="AM37" s="106" t="n">
        <f aca="false">B37-B$16+AM36</f>
        <v>94.0783076923077</v>
      </c>
      <c r="AN37" s="106" t="n">
        <f aca="false">(AM37-AM$16)^2</f>
        <v>55850.9760903384</v>
      </c>
      <c r="AO37" s="106" t="n">
        <f aca="false">(AM37-AL37)^2</f>
        <v>240448.88777791</v>
      </c>
      <c r="AP37" s="32"/>
      <c r="AQ37" s="110" t="n">
        <f aca="false">((V37-B37)/B37)^2</f>
        <v>0.405716575871245</v>
      </c>
    </row>
    <row r="38" customFormat="false" ht="12.8" hidden="false" customHeight="false" outlineLevel="0" collapsed="false">
      <c r="A38" s="114" t="n">
        <v>40929</v>
      </c>
      <c r="B38" s="115" t="s">
        <v>101</v>
      </c>
      <c r="C38" s="15" t="n">
        <v>2.6488218244408</v>
      </c>
      <c r="D38" s="15" t="n">
        <v>0</v>
      </c>
      <c r="E38" s="15" t="n">
        <v>4.1</v>
      </c>
      <c r="F38" s="15" t="n">
        <v>0</v>
      </c>
      <c r="G38" s="15" t="n">
        <v>0</v>
      </c>
      <c r="H38" s="15" t="n">
        <v>0</v>
      </c>
      <c r="I38" s="15" t="n">
        <v>0</v>
      </c>
      <c r="J38" s="110" t="n">
        <f aca="false">(D38*D$15*D$8+E38*E$15*E$8+F38*F$15*F$8+G38*G$15*G$8+H38*H$15*H$8+I38*I$15*I$8)*M$15</f>
        <v>0.115500452693192</v>
      </c>
      <c r="K38" s="110" t="n">
        <f aca="false">K37+J38-M38-N38-O38</f>
        <v>142.276739752607</v>
      </c>
      <c r="L38" s="110" t="n">
        <f aca="false">K37/$K$3</f>
        <v>0.714809017592196</v>
      </c>
      <c r="M38" s="110" t="n">
        <f aca="false">IF(J38&gt;K$6,(J38-K$6)^2/(J38-K$6+K$3-K37),0)</f>
        <v>0</v>
      </c>
      <c r="N38" s="110" t="n">
        <f aca="false">IF((J38-M38)&gt;C38,C38,(J38-M38+(C38-(J38-M38))*L38))</f>
        <v>1.92634141367741</v>
      </c>
      <c r="O38" s="110" t="n">
        <f aca="false">IF(K37&gt;(K$5/100*K$3),(K$4/100*L38*(K37-(K$5/100*K$3))),0)</f>
        <v>3.16307691040147</v>
      </c>
      <c r="P38" s="110" t="n">
        <f aca="false">P37+M38-Q38</f>
        <v>0.604058847631598</v>
      </c>
      <c r="Q38" s="110" t="n">
        <f aca="false">P37*(1-0.5^(1/K$7))</f>
        <v>0.604058847631598</v>
      </c>
      <c r="R38" s="110" t="n">
        <f aca="false">R37-S38+O38</f>
        <v>358.342861541423</v>
      </c>
      <c r="S38" s="110" t="n">
        <f aca="false">R37*(1-0.5^(1/K$8))</f>
        <v>8.30193392540328</v>
      </c>
      <c r="T38" s="110" t="n">
        <f aca="false">Q38*R$8/86.4</f>
        <v>1.93662385178186</v>
      </c>
      <c r="U38" s="110" t="n">
        <f aca="false">S38*R$8/86.4</f>
        <v>26.6161539043601</v>
      </c>
      <c r="V38" s="110" t="n">
        <f aca="false">(Q38+S38)*R$8/86.4</f>
        <v>28.5527777561419</v>
      </c>
      <c r="Y38" s="15"/>
      <c r="Z38" s="15"/>
      <c r="AA38" s="15"/>
      <c r="AB38" s="15"/>
      <c r="AC38" s="106" t="n">
        <f aca="false">(B38-B$16)^2</f>
        <v>27.6109828402367</v>
      </c>
      <c r="AD38" s="106" t="n">
        <f aca="false">(B38-V38)^2</f>
        <v>306.522281958458</v>
      </c>
      <c r="AE38" s="32"/>
      <c r="AF38" s="32" t="n">
        <f aca="false">B38-V38</f>
        <v>-17.5077777561419</v>
      </c>
      <c r="AG38" s="32" t="str">
        <f aca="false">B38</f>
        <v>11,045</v>
      </c>
      <c r="AH38" s="32"/>
      <c r="AI38" s="116" t="str">
        <f aca="false">IF(V38&lt;B38,"-","+")</f>
        <v>-</v>
      </c>
      <c r="AJ38" s="117" t="n">
        <f aca="false">IF(AI38="-",AJ37-1,AJ37+1)</f>
        <v>-21</v>
      </c>
      <c r="AK38" s="113"/>
      <c r="AL38" s="106" t="n">
        <f aca="false">V38-V$16+AL37</f>
        <v>604.291427284334</v>
      </c>
      <c r="AM38" s="106" t="n">
        <f aca="false">B38-B$16+AM37</f>
        <v>99.3329230769231</v>
      </c>
      <c r="AN38" s="106" t="n">
        <f aca="false">(AM38-AM$16)^2</f>
        <v>53394.9604165003</v>
      </c>
      <c r="AO38" s="106" t="n">
        <f aca="false">(AM38-AL38)^2</f>
        <v>254983.090971386</v>
      </c>
      <c r="AP38" s="32"/>
      <c r="AQ38" s="110" t="n">
        <f aca="false">((V38-B38)/B38)^2</f>
        <v>2.51264196949315</v>
      </c>
    </row>
    <row r="39" customFormat="false" ht="12.8" hidden="false" customHeight="false" outlineLevel="0" collapsed="false">
      <c r="A39" s="114" t="n">
        <v>40930</v>
      </c>
      <c r="B39" s="115" t="s">
        <v>98</v>
      </c>
      <c r="C39" s="15" t="n">
        <v>3.0689725566568</v>
      </c>
      <c r="D39" s="15" t="n">
        <v>0</v>
      </c>
      <c r="E39" s="15" t="n">
        <v>2.3</v>
      </c>
      <c r="F39" s="15" t="n">
        <v>0</v>
      </c>
      <c r="G39" s="15" t="n">
        <v>1.3</v>
      </c>
      <c r="H39" s="15" t="n">
        <v>0</v>
      </c>
      <c r="I39" s="15" t="n">
        <v>0</v>
      </c>
      <c r="J39" s="110" t="n">
        <f aca="false">(D39*D$15*D$8+E39*E$15*E$8+F39*F$15*F$8+G39*G$15*G$8+H39*H$15*H$8+I39*I$15*I$8)*M$15</f>
        <v>0.435000767040643</v>
      </c>
      <c r="K39" s="110" t="n">
        <f aca="false">K38+J39-M39-N39-O39</f>
        <v>137.744848651451</v>
      </c>
      <c r="L39" s="110" t="n">
        <f aca="false">K38/$K$3</f>
        <v>0.690663785206829</v>
      </c>
      <c r="M39" s="110" t="n">
        <f aca="false">IF(J39&gt;K$6,(J39-K$6)^2/(J39-K$6+K$3-K38),0)</f>
        <v>0</v>
      </c>
      <c r="N39" s="110" t="n">
        <f aca="false">IF((J39-M39)&gt;C39,C39,(J39-M39+(C39-(J39-M39))*L39))</f>
        <v>2.25418969338494</v>
      </c>
      <c r="O39" s="110" t="n">
        <f aca="false">IF(K38&gt;(K$5/100*K$3),(K$4/100*L39*(K38-(K$5/100*K$3))),0)</f>
        <v>2.71270217481189</v>
      </c>
      <c r="P39" s="110" t="n">
        <f aca="false">P38+M39-Q39</f>
        <v>0.302029423815799</v>
      </c>
      <c r="Q39" s="110" t="n">
        <f aca="false">P38*(1-0.5^(1/K$7))</f>
        <v>0.302029423815799</v>
      </c>
      <c r="R39" s="110" t="n">
        <f aca="false">R38-S39+O39</f>
        <v>352.871001447266</v>
      </c>
      <c r="S39" s="110" t="n">
        <f aca="false">R38*(1-0.5^(1/K$8))</f>
        <v>8.18456226896874</v>
      </c>
      <c r="T39" s="110" t="n">
        <f aca="false">Q39*R$8/86.4</f>
        <v>0.96831192589093</v>
      </c>
      <c r="U39" s="110" t="n">
        <f aca="false">S39*R$8/86.4</f>
        <v>26.2398582002817</v>
      </c>
      <c r="V39" s="110" t="n">
        <f aca="false">(Q39+S39)*R$8/86.4</f>
        <v>27.2081701261727</v>
      </c>
      <c r="Y39" s="15"/>
      <c r="Z39" s="15"/>
      <c r="AA39" s="15"/>
      <c r="AB39" s="15"/>
      <c r="AC39" s="106" t="n">
        <f aca="false">(B39-B$16)^2</f>
        <v>14.9429823017752</v>
      </c>
      <c r="AD39" s="106" t="n">
        <f aca="false">(B39-V39)^2</f>
        <v>308.078676138108</v>
      </c>
      <c r="AE39" s="32"/>
      <c r="AF39" s="32" t="n">
        <f aca="false">B39-V39</f>
        <v>-17.5521701261727</v>
      </c>
      <c r="AG39" s="32" t="str">
        <f aca="false">B39</f>
        <v>9,656</v>
      </c>
      <c r="AH39" s="32"/>
      <c r="AI39" s="116" t="str">
        <f aca="false">IF(V39&lt;B39,"-","+")</f>
        <v>-</v>
      </c>
      <c r="AJ39" s="117" t="n">
        <f aca="false">IF(AI39="-",AJ38-1,AJ38+1)</f>
        <v>-22</v>
      </c>
      <c r="AK39" s="113"/>
      <c r="AL39" s="106" t="n">
        <f aca="false">V39-V$16+AL38</f>
        <v>622.804060544086</v>
      </c>
      <c r="AM39" s="106" t="n">
        <f aca="false">B39-B$16+AM38</f>
        <v>103.198538461538</v>
      </c>
      <c r="AN39" s="106" t="n">
        <f aca="false">(AM39-AM$16)^2</f>
        <v>51623.4208788677</v>
      </c>
      <c r="AO39" s="106" t="n">
        <f aca="false">(AM39-AL39)^2</f>
        <v>269989.898578677</v>
      </c>
      <c r="AP39" s="32"/>
      <c r="AQ39" s="110" t="n">
        <f aca="false">((V39-B39)/B39)^2</f>
        <v>3.30420607397056</v>
      </c>
    </row>
    <row r="40" customFormat="false" ht="12.8" hidden="false" customHeight="false" outlineLevel="0" collapsed="false">
      <c r="A40" s="114" t="n">
        <v>40931</v>
      </c>
      <c r="B40" s="115" t="s">
        <v>98</v>
      </c>
      <c r="C40" s="15" t="n">
        <v>4.24474296144408</v>
      </c>
      <c r="D40" s="15" t="n">
        <v>0</v>
      </c>
      <c r="E40" s="15" t="n">
        <v>0</v>
      </c>
      <c r="F40" s="15" t="n">
        <v>0</v>
      </c>
      <c r="G40" s="15" t="n">
        <v>0</v>
      </c>
      <c r="H40" s="15" t="n">
        <v>0</v>
      </c>
      <c r="I40" s="15" t="n">
        <v>0</v>
      </c>
      <c r="J40" s="110" t="n">
        <f aca="false">(D40*D$15*D$8+E40*E$15*E$8+F40*F$15*F$8+G40*G$15*G$8+H40*H$15*H$8+I40*I$15*I$8)*M$15</f>
        <v>0</v>
      </c>
      <c r="K40" s="110" t="n">
        <f aca="false">K39+J40-M40-N40-O40</f>
        <v>132.583276473394</v>
      </c>
      <c r="L40" s="110" t="n">
        <f aca="false">K39/$K$3</f>
        <v>0.668664313841993</v>
      </c>
      <c r="M40" s="110" t="n">
        <f aca="false">IF(J40&gt;K$6,(J40-K$6)^2/(J40-K$6+K$3-K39),0)</f>
        <v>0</v>
      </c>
      <c r="N40" s="110" t="n">
        <f aca="false">IF((J40-M40)&gt;C40,C40,(J40-M40+(C40-(J40-M40))*L40))</f>
        <v>2.83830813974964</v>
      </c>
      <c r="O40" s="110" t="n">
        <f aca="false">IF(K39&gt;(K$5/100*K$3),(K$4/100*L40*(K39-(K$5/100*K$3))),0)</f>
        <v>2.32326403830661</v>
      </c>
      <c r="P40" s="110" t="n">
        <f aca="false">P39+M40-Q40</f>
        <v>0.151014711907899</v>
      </c>
      <c r="Q40" s="110" t="n">
        <f aca="false">P39*(1-0.5^(1/K$7))</f>
        <v>0.151014711907899</v>
      </c>
      <c r="R40" s="110" t="n">
        <f aca="false">R39-S40+O40</f>
        <v>347.134680673878</v>
      </c>
      <c r="S40" s="110" t="n">
        <f aca="false">R39*(1-0.5^(1/K$8))</f>
        <v>8.05958481169481</v>
      </c>
      <c r="T40" s="110" t="n">
        <f aca="false">Q40*R$8/86.4</f>
        <v>0.484155962945465</v>
      </c>
      <c r="U40" s="110" t="n">
        <f aca="false">S40*R$8/86.4</f>
        <v>25.8391781578641</v>
      </c>
      <c r="V40" s="110" t="n">
        <f aca="false">(Q40+S40)*R$8/86.4</f>
        <v>26.3233341208096</v>
      </c>
      <c r="Y40" s="15"/>
      <c r="Z40" s="15"/>
      <c r="AA40" s="15"/>
      <c r="AB40" s="15"/>
      <c r="AC40" s="106" t="n">
        <f aca="false">(B40-B$16)^2</f>
        <v>14.9429823017752</v>
      </c>
      <c r="AD40" s="106" t="n">
        <f aca="false">(B40-V40)^2</f>
        <v>277.800026694704</v>
      </c>
      <c r="AE40" s="32"/>
      <c r="AF40" s="32" t="n">
        <f aca="false">B40-V40</f>
        <v>-16.6673341208096</v>
      </c>
      <c r="AG40" s="32" t="str">
        <f aca="false">B40</f>
        <v>9,656</v>
      </c>
      <c r="AH40" s="32"/>
      <c r="AI40" s="116" t="str">
        <f aca="false">IF(V40&lt;B40,"-","+")</f>
        <v>-</v>
      </c>
      <c r="AJ40" s="117" t="n">
        <f aca="false">IF(AI40="-",AJ39-1,AJ39+1)</f>
        <v>-23</v>
      </c>
      <c r="AK40" s="113"/>
      <c r="AL40" s="106" t="n">
        <f aca="false">V40-V$16+AL39</f>
        <v>640.431857798474</v>
      </c>
      <c r="AM40" s="106" t="n">
        <f aca="false">B40-B$16+AM39</f>
        <v>107.064153846154</v>
      </c>
      <c r="AN40" s="106" t="n">
        <f aca="false">(AM40-AM$16)^2</f>
        <v>49881.7673058387</v>
      </c>
      <c r="AO40" s="106" t="n">
        <f aca="false">(AM40-AL40)^2</f>
        <v>284481.10761937</v>
      </c>
      <c r="AP40" s="32"/>
      <c r="AQ40" s="110" t="n">
        <f aca="false">((V40-B40)/B40)^2</f>
        <v>2.97946143842276</v>
      </c>
    </row>
    <row r="41" customFormat="false" ht="12.8" hidden="false" customHeight="false" outlineLevel="0" collapsed="false">
      <c r="A41" s="114" t="n">
        <v>40932</v>
      </c>
      <c r="B41" s="115" t="s">
        <v>96</v>
      </c>
      <c r="C41" s="15" t="n">
        <v>5.1476463291434</v>
      </c>
      <c r="D41" s="15" t="n">
        <v>0</v>
      </c>
      <c r="E41" s="15" t="n">
        <v>10</v>
      </c>
      <c r="F41" s="15" t="n">
        <v>0</v>
      </c>
      <c r="G41" s="15" t="n">
        <v>0</v>
      </c>
      <c r="H41" s="15" t="n">
        <v>0</v>
      </c>
      <c r="I41" s="15" t="n">
        <v>0</v>
      </c>
      <c r="J41" s="110" t="n">
        <f aca="false">(D41*D$15*D$8+E41*E$15*E$8+F41*F$15*F$8+G41*G$15*G$8+H41*H$15*H$8+I41*I$15*I$8)*M$15</f>
        <v>0.281708421202907</v>
      </c>
      <c r="K41" s="110" t="n">
        <f aca="false">K40+J41-M41-N41-O41</f>
        <v>127.547515486419</v>
      </c>
      <c r="L41" s="110" t="n">
        <f aca="false">K40/$K$3</f>
        <v>0.643608138220361</v>
      </c>
      <c r="M41" s="110" t="n">
        <f aca="false">IF(J41&gt;K$6,(J41-K$6)^2/(J41-K$6+K$3-K40),0)</f>
        <v>0</v>
      </c>
      <c r="N41" s="110" t="n">
        <f aca="false">IF((J41-M41)&gt;C41,C41,(J41-M41+(C41-(J41-M41))*L41))</f>
        <v>3.41346565882836</v>
      </c>
      <c r="O41" s="110" t="n">
        <f aca="false">IF(K40&gt;(K$5/100*K$3),(K$4/100*L41*(K40-(K$5/100*K$3))),0)</f>
        <v>1.90400374934995</v>
      </c>
      <c r="P41" s="110" t="n">
        <f aca="false">P40+M41-Q41</f>
        <v>0.0755073559539497</v>
      </c>
      <c r="Q41" s="110" t="n">
        <f aca="false">P40*(1-0.5^(1/K$7))</f>
        <v>0.0755073559539497</v>
      </c>
      <c r="R41" s="110" t="n">
        <f aca="false">R40-S41+O41</f>
        <v>341.110117359068</v>
      </c>
      <c r="S41" s="110" t="n">
        <f aca="false">R40*(1-0.5^(1/K$8))</f>
        <v>7.92856706415933</v>
      </c>
      <c r="T41" s="110" t="n">
        <f aca="false">Q41*R$8/86.4</f>
        <v>0.242077981472732</v>
      </c>
      <c r="U41" s="110" t="n">
        <f aca="false">S41*R$8/86.4</f>
        <v>25.4191328330108</v>
      </c>
      <c r="V41" s="110" t="n">
        <f aca="false">(Q41+S41)*R$8/86.4</f>
        <v>25.6612108144836</v>
      </c>
      <c r="Y41" s="15"/>
      <c r="Z41" s="15"/>
      <c r="AA41" s="15"/>
      <c r="AB41" s="15"/>
      <c r="AC41" s="106" t="n">
        <f aca="false">(B41-B$16)^2</f>
        <v>10.2759699940828</v>
      </c>
      <c r="AD41" s="106" t="n">
        <f aca="false">(B41-V41)^2</f>
        <v>277.72925149118</v>
      </c>
      <c r="AE41" s="32"/>
      <c r="AF41" s="32" t="n">
        <f aca="false">B41-V41</f>
        <v>-16.6652108144836</v>
      </c>
      <c r="AG41" s="32" t="str">
        <f aca="false">B41</f>
        <v>8,996</v>
      </c>
      <c r="AH41" s="32"/>
      <c r="AI41" s="116" t="str">
        <f aca="false">IF(V41&lt;B41,"-","+")</f>
        <v>-</v>
      </c>
      <c r="AJ41" s="117" t="n">
        <f aca="false">IF(AI41="-",AJ40-1,AJ40+1)</f>
        <v>-24</v>
      </c>
      <c r="AK41" s="113"/>
      <c r="AL41" s="106" t="n">
        <f aca="false">V41-V$16+AL40</f>
        <v>657.397531746536</v>
      </c>
      <c r="AM41" s="106" t="n">
        <f aca="false">B41-B$16+AM40</f>
        <v>110.269769230769</v>
      </c>
      <c r="AN41" s="106" t="n">
        <f aca="false">(AM41-AM$16)^2</f>
        <v>48460.1444748184</v>
      </c>
      <c r="AO41" s="106" t="n">
        <f aca="false">(AM41-AL41)^2</f>
        <v>299348.78851551</v>
      </c>
      <c r="AP41" s="32"/>
      <c r="AQ41" s="110" t="n">
        <f aca="false">((V41-B41)/B41)^2</f>
        <v>3.43180600759049</v>
      </c>
    </row>
    <row r="42" customFormat="false" ht="12.8" hidden="false" customHeight="false" outlineLevel="0" collapsed="false">
      <c r="A42" s="114" t="n">
        <v>40933</v>
      </c>
      <c r="B42" s="115" t="s">
        <v>102</v>
      </c>
      <c r="C42" s="15" t="n">
        <v>5.58448117470639</v>
      </c>
      <c r="D42" s="15" t="n">
        <v>0</v>
      </c>
      <c r="E42" s="15" t="n">
        <v>0</v>
      </c>
      <c r="F42" s="15" t="n">
        <v>0</v>
      </c>
      <c r="G42" s="15" t="n">
        <v>0</v>
      </c>
      <c r="H42" s="15" t="n">
        <v>0</v>
      </c>
      <c r="I42" s="15" t="n">
        <v>0</v>
      </c>
      <c r="J42" s="110" t="n">
        <f aca="false">(D42*D$15*D$8+E42*E$15*E$8+F42*F$15*F$8+G42*G$15*G$8+H42*H$15*H$8+I42*I$15*I$8)*M$15</f>
        <v>0</v>
      </c>
      <c r="K42" s="110" t="n">
        <f aca="false">K41+J42-M42-N42-O42</f>
        <v>122.56992247535</v>
      </c>
      <c r="L42" s="110" t="n">
        <f aca="false">K41/$K$3</f>
        <v>0.619162696536014</v>
      </c>
      <c r="M42" s="110" t="n">
        <f aca="false">IF(J42&gt;K$6,(J42-K$6)^2/(J42-K$6+K$3-K41),0)</f>
        <v>0</v>
      </c>
      <c r="N42" s="110" t="n">
        <f aca="false">IF((J42-M42)&gt;C42,C42,(J42-M42+(C42-(J42-M42))*L42))</f>
        <v>3.45770242288582</v>
      </c>
      <c r="O42" s="110" t="n">
        <f aca="false">IF(K41&gt;(K$5/100*K$3),(K$4/100*L42*(K41-(K$5/100*K$3))),0)</f>
        <v>1.51989058818307</v>
      </c>
      <c r="P42" s="110" t="n">
        <f aca="false">P41+M42-Q42</f>
        <v>0.0377536779769749</v>
      </c>
      <c r="Q42" s="110" t="n">
        <f aca="false">P41*(1-0.5^(1/K$7))</f>
        <v>0.0377536779769749</v>
      </c>
      <c r="R42" s="110" t="n">
        <f aca="false">R41-S42+O42</f>
        <v>334.839042099372</v>
      </c>
      <c r="S42" s="110" t="n">
        <f aca="false">R41*(1-0.5^(1/K$8))</f>
        <v>7.7909658478792</v>
      </c>
      <c r="T42" s="110" t="n">
        <f aca="false">Q42*R$8/86.4</f>
        <v>0.121038990736366</v>
      </c>
      <c r="U42" s="110" t="n">
        <f aca="false">S42*R$8/86.4</f>
        <v>24.9779807854461</v>
      </c>
      <c r="V42" s="110" t="n">
        <f aca="false">(Q42+S42)*R$8/86.4</f>
        <v>25.0990197761824</v>
      </c>
      <c r="Y42" s="15"/>
      <c r="Z42" s="15"/>
      <c r="AA42" s="15"/>
      <c r="AB42" s="15"/>
      <c r="AC42" s="106" t="n">
        <f aca="false">(B42-B$16)^2</f>
        <v>5.57722722485207</v>
      </c>
      <c r="AD42" s="106" t="n">
        <f aca="false">(B42-V42)^2</f>
        <v>287.201479294318</v>
      </c>
      <c r="AE42" s="32"/>
      <c r="AF42" s="32" t="n">
        <f aca="false">B42-V42</f>
        <v>-16.9470197761824</v>
      </c>
      <c r="AG42" s="32" t="str">
        <f aca="false">B42</f>
        <v>8,152</v>
      </c>
      <c r="AH42" s="32"/>
      <c r="AI42" s="116" t="str">
        <f aca="false">IF(V42&lt;B42,"-","+")</f>
        <v>-</v>
      </c>
      <c r="AJ42" s="117" t="n">
        <f aca="false">IF(AI42="-",AJ41-1,AJ41+1)</f>
        <v>-25</v>
      </c>
      <c r="AK42" s="113"/>
      <c r="AL42" s="106" t="n">
        <f aca="false">V42-V$16+AL41</f>
        <v>673.801014656297</v>
      </c>
      <c r="AM42" s="106" t="n">
        <f aca="false">B42-B$16+AM41</f>
        <v>112.631384615385</v>
      </c>
      <c r="AN42" s="106" t="n">
        <f aca="false">(AM42-AM$16)^2</f>
        <v>47425.9655054563</v>
      </c>
      <c r="AO42" s="106" t="n">
        <f aca="false">(AM42-AL42)^2</f>
        <v>314911.353680254</v>
      </c>
      <c r="AP42" s="32"/>
      <c r="AQ42" s="110" t="n">
        <f aca="false">((V42-B42)/B42)^2</f>
        <v>4.3217369623606</v>
      </c>
    </row>
    <row r="43" customFormat="false" ht="12.8" hidden="false" customHeight="false" outlineLevel="0" collapsed="false">
      <c r="A43" s="114" t="n">
        <v>40934</v>
      </c>
      <c r="B43" s="115" t="s">
        <v>103</v>
      </c>
      <c r="C43" s="15" t="n">
        <v>3.19848039187521</v>
      </c>
      <c r="D43" s="15" t="n">
        <v>0</v>
      </c>
      <c r="E43" s="15" t="n">
        <v>3</v>
      </c>
      <c r="F43" s="15" t="n">
        <v>0</v>
      </c>
      <c r="G43" s="15" t="n">
        <v>0</v>
      </c>
      <c r="H43" s="15" t="n">
        <v>0</v>
      </c>
      <c r="I43" s="15" t="n">
        <v>0</v>
      </c>
      <c r="J43" s="110" t="n">
        <f aca="false">(D43*D$15*D$8+E43*E$15*E$8+F43*F$15*F$8+G43*G$15*G$8+H43*H$15*H$8+I43*I$15*I$8)*M$15</f>
        <v>0.0845125263608721</v>
      </c>
      <c r="K43" s="110" t="n">
        <f aca="false">K42+J43-M43-N43-O43</f>
        <v>119.552703116457</v>
      </c>
      <c r="L43" s="110" t="n">
        <f aca="false">K42/$K$3</f>
        <v>0.594999623666748</v>
      </c>
      <c r="M43" s="110" t="n">
        <f aca="false">IF(J43&gt;K$6,(J43-K$6)^2/(J43-K$6+K$3-K42),0)</f>
        <v>0</v>
      </c>
      <c r="N43" s="110" t="n">
        <f aca="false">IF((J43-M43)&gt;C43,C43,(J43-M43+(C43-(J43-M43))*L43))</f>
        <v>1.93732223445225</v>
      </c>
      <c r="O43" s="110" t="n">
        <f aca="false">IF(K42&gt;(K$5/100*K$3),(K$4/100*L43*(K42-(K$5/100*K$3))),0)</f>
        <v>1.16440965080207</v>
      </c>
      <c r="P43" s="110" t="n">
        <f aca="false">P42+M43-Q43</f>
        <v>0.0188768389884874</v>
      </c>
      <c r="Q43" s="110" t="n">
        <f aca="false">P42*(1-0.5^(1/K$7))</f>
        <v>0.0188768389884874</v>
      </c>
      <c r="R43" s="110" t="n">
        <f aca="false">R42-S43+O43</f>
        <v>328.355717459178</v>
      </c>
      <c r="S43" s="110" t="n">
        <f aca="false">R42*(1-0.5^(1/K$8))</f>
        <v>7.64773429099652</v>
      </c>
      <c r="T43" s="110" t="n">
        <f aca="false">Q43*R$8/86.4</f>
        <v>0.0605194953681831</v>
      </c>
      <c r="U43" s="110" t="n">
        <f aca="false">S43*R$8/86.4</f>
        <v>24.5187777616439</v>
      </c>
      <c r="V43" s="110" t="n">
        <f aca="false">(Q43+S43)*R$8/86.4</f>
        <v>24.5792972570121</v>
      </c>
      <c r="Y43" s="15"/>
      <c r="Z43" s="15"/>
      <c r="AA43" s="15"/>
      <c r="AB43" s="15"/>
      <c r="AC43" s="106" t="n">
        <f aca="false">(B43-B$16)^2</f>
        <v>3.82443153254438</v>
      </c>
      <c r="AD43" s="106" t="n">
        <f aca="false">(B43-V43)^2</f>
        <v>283.359896542932</v>
      </c>
      <c r="AE43" s="32"/>
      <c r="AF43" s="32" t="n">
        <f aca="false">B43-V43</f>
        <v>-16.8332972570121</v>
      </c>
      <c r="AG43" s="32" t="str">
        <f aca="false">B43</f>
        <v>7,746</v>
      </c>
      <c r="AH43" s="32"/>
      <c r="AI43" s="116" t="str">
        <f aca="false">IF(V43&lt;B43,"-","+")</f>
        <v>-</v>
      </c>
      <c r="AJ43" s="117" t="n">
        <f aca="false">IF(AI43="-",AJ42-1,AJ42+1)</f>
        <v>-26</v>
      </c>
      <c r="AK43" s="113"/>
      <c r="AL43" s="106" t="n">
        <f aca="false">V43-V$16+AL42</f>
        <v>689.684775046888</v>
      </c>
      <c r="AM43" s="106" t="n">
        <f aca="false">B43-B$16+AM42</f>
        <v>114.587</v>
      </c>
      <c r="AN43" s="106" t="n">
        <f aca="false">(AM43-AM$16)^2</f>
        <v>46578.0215225934</v>
      </c>
      <c r="AO43" s="106" t="n">
        <f aca="false">(AM43-AL43)^2</f>
        <v>330737.450863881</v>
      </c>
      <c r="AP43" s="32"/>
      <c r="AQ43" s="110" t="n">
        <f aca="false">((V43-B43)/B43)^2</f>
        <v>4.72262432781298</v>
      </c>
    </row>
    <row r="44" customFormat="false" ht="12.8" hidden="false" customHeight="false" outlineLevel="0" collapsed="false">
      <c r="A44" s="114" t="n">
        <v>40935</v>
      </c>
      <c r="B44" s="115" t="s">
        <v>95</v>
      </c>
      <c r="C44" s="15" t="n">
        <v>0.934488706854462</v>
      </c>
      <c r="D44" s="15" t="n">
        <v>0</v>
      </c>
      <c r="E44" s="15" t="n">
        <v>8.2</v>
      </c>
      <c r="F44" s="15" t="n">
        <v>42.8</v>
      </c>
      <c r="G44" s="15" t="n">
        <v>8.9</v>
      </c>
      <c r="H44" s="15" t="n">
        <v>2.7</v>
      </c>
      <c r="I44" s="15" t="n">
        <v>10</v>
      </c>
      <c r="J44" s="110" t="n">
        <f aca="false">(D44*D$15*D$8+E44*E$15*E$8+F44*F$15*F$8+G44*G$15*G$8+H44*H$15*H$8+I44*I$15*I$8)*M$15</f>
        <v>6.36440093589766</v>
      </c>
      <c r="K44" s="110" t="n">
        <f aca="false">K43+J44-M44-N44-O44</f>
        <v>123.856618224561</v>
      </c>
      <c r="L44" s="110" t="n">
        <f aca="false">K43/$K$3</f>
        <v>0.580352927749789</v>
      </c>
      <c r="M44" s="110" t="n">
        <f aca="false">IF(J44&gt;K$6,(J44-K$6)^2/(J44-K$6+K$3-K43),0)</f>
        <v>0.165356149357564</v>
      </c>
      <c r="N44" s="110" t="n">
        <f aca="false">IF((J44-M44)&gt;C44,C44,(J44-M44+(C44-(J44-M44))*L44))</f>
        <v>0.934488706854462</v>
      </c>
      <c r="O44" s="110" t="n">
        <f aca="false">IF(K43&gt;(K$5/100*K$3),(K$4/100*L44*(K43-(K$5/100*K$3))),0)</f>
        <v>0.960640971580861</v>
      </c>
      <c r="P44" s="110" t="n">
        <f aca="false">P43+M44-Q44</f>
        <v>0.174794568851808</v>
      </c>
      <c r="Q44" s="110" t="n">
        <f aca="false">P43*(1-0.5^(1/K$7))</f>
        <v>0.00943841949424372</v>
      </c>
      <c r="R44" s="110" t="n">
        <f aca="false">R43-S44+O44</f>
        <v>321.816703479195</v>
      </c>
      <c r="S44" s="110" t="n">
        <f aca="false">R43*(1-0.5^(1/K$8))</f>
        <v>7.49965495156345</v>
      </c>
      <c r="T44" s="110" t="n">
        <f aca="false">Q44*R$8/86.4</f>
        <v>0.0302597476840915</v>
      </c>
      <c r="U44" s="110" t="n">
        <f aca="false">S44*R$8/86.4</f>
        <v>24.0440326572115</v>
      </c>
      <c r="V44" s="110" t="n">
        <f aca="false">(Q44+S44)*R$8/86.4</f>
        <v>24.0742924048956</v>
      </c>
      <c r="Y44" s="15"/>
      <c r="Z44" s="15"/>
      <c r="AA44" s="15"/>
      <c r="AB44" s="15"/>
      <c r="AC44" s="106" t="n">
        <f aca="false">(B44-B$16)^2</f>
        <v>13.2759330710059</v>
      </c>
      <c r="AD44" s="106" t="n">
        <f aca="false">(B44-V44)^2</f>
        <v>214.338161700844</v>
      </c>
      <c r="AE44" s="32"/>
      <c r="AF44" s="32" t="n">
        <f aca="false">B44-V44</f>
        <v>-14.6402924048956</v>
      </c>
      <c r="AG44" s="32" t="str">
        <f aca="false">B44</f>
        <v>9,434</v>
      </c>
      <c r="AH44" s="32"/>
      <c r="AI44" s="116" t="str">
        <f aca="false">IF(V44&lt;B44,"-","+")</f>
        <v>-</v>
      </c>
      <c r="AJ44" s="117" t="n">
        <f aca="false">IF(AI44="-",AJ43-1,AJ43+1)</f>
        <v>-27</v>
      </c>
      <c r="AK44" s="113"/>
      <c r="AL44" s="106" t="n">
        <f aca="false">V44-V$16+AL43</f>
        <v>705.063530585363</v>
      </c>
      <c r="AM44" s="106" t="n">
        <f aca="false">B44-B$16+AM43</f>
        <v>118.230615384615</v>
      </c>
      <c r="AN44" s="106" t="n">
        <f aca="false">(AM44-AM$16)^2</f>
        <v>45018.5715465323</v>
      </c>
      <c r="AO44" s="106" t="n">
        <f aca="false">(AM44-AL44)^2</f>
        <v>344372.870363008</v>
      </c>
      <c r="AP44" s="32"/>
      <c r="AQ44" s="110" t="n">
        <f aca="false">((V44-B44)/B44)^2</f>
        <v>2.4082843185576</v>
      </c>
    </row>
    <row r="45" customFormat="false" ht="12.8" hidden="false" customHeight="false" outlineLevel="0" collapsed="false">
      <c r="A45" s="114" t="n">
        <v>40936</v>
      </c>
      <c r="B45" s="115" t="s">
        <v>104</v>
      </c>
      <c r="C45" s="15" t="n">
        <v>0.781490599180374</v>
      </c>
      <c r="D45" s="15" t="n">
        <v>46.1</v>
      </c>
      <c r="E45" s="15" t="n">
        <v>46.4</v>
      </c>
      <c r="F45" s="15" t="n">
        <v>25.1</v>
      </c>
      <c r="G45" s="15" t="n">
        <v>13.5</v>
      </c>
      <c r="H45" s="15" t="n">
        <v>18.5</v>
      </c>
      <c r="I45" s="15" t="n">
        <v>31</v>
      </c>
      <c r="J45" s="110" t="n">
        <f aca="false">(D45*D$15*D$8+E45*E$15*E$8+F45*F$15*F$8+G45*G$15*G$8+H45*H$15*H$8+I45*I$15*I$8)*M$15</f>
        <v>30.003472498371</v>
      </c>
      <c r="K45" s="110" t="n">
        <f aca="false">K44+J45-M45-N45-O45</f>
        <v>144.925720234263</v>
      </c>
      <c r="L45" s="110" t="n">
        <f aca="false">K44/$K$3</f>
        <v>0.601245719536706</v>
      </c>
      <c r="M45" s="110" t="n">
        <f aca="false">IF(J45&gt;K$6,(J45-K$6)^2/(J45-K$6+K$3-K44),0)</f>
        <v>6.89888464633622</v>
      </c>
      <c r="N45" s="110" t="n">
        <f aca="false">IF((J45-M45)&gt;C45,C45,(J45-M45+(C45-(J45-M45))*L45))</f>
        <v>0.781490599180374</v>
      </c>
      <c r="O45" s="110" t="n">
        <f aca="false">IF(K44&gt;(K$5/100*K$3),(K$4/100*L45*(K44-(K$5/100*K$3))),0)</f>
        <v>1.25399524315287</v>
      </c>
      <c r="P45" s="110" t="n">
        <f aca="false">P44+M45-Q45</f>
        <v>6.98628193076212</v>
      </c>
      <c r="Q45" s="110" t="n">
        <f aca="false">P44*(1-0.5^(1/K$7))</f>
        <v>0.0873972844259039</v>
      </c>
      <c r="R45" s="110" t="n">
        <f aca="false">R44-S45+O45</f>
        <v>315.720395056496</v>
      </c>
      <c r="S45" s="110" t="n">
        <f aca="false">R44*(1-0.5^(1/K$8))</f>
        <v>7.35030366585174</v>
      </c>
      <c r="T45" s="110" t="n">
        <f aca="false">Q45*R$8/86.4</f>
        <v>0.280197312337678</v>
      </c>
      <c r="U45" s="110" t="n">
        <f aca="false">S45*R$8/86.4</f>
        <v>23.5652096694552</v>
      </c>
      <c r="V45" s="110" t="n">
        <f aca="false">(Q45+S45)*R$8/86.4</f>
        <v>23.8454069817929</v>
      </c>
      <c r="Y45" s="119" t="s">
        <v>105</v>
      </c>
      <c r="Z45" s="15"/>
      <c r="AA45" s="15"/>
      <c r="AB45" s="15"/>
      <c r="AC45" s="106" t="n">
        <f aca="false">(B45-B$16)^2</f>
        <v>477.755350301775</v>
      </c>
      <c r="AD45" s="106" t="n">
        <f aca="false">(B45-V45)^2</f>
        <v>14.4597136621174</v>
      </c>
      <c r="AE45" s="32"/>
      <c r="AF45" s="32" t="n">
        <f aca="false">B45-V45</f>
        <v>3.8025930182071</v>
      </c>
      <c r="AG45" s="32" t="str">
        <f aca="false">B45</f>
        <v>27,648</v>
      </c>
      <c r="AH45" s="32"/>
      <c r="AI45" s="116" t="str">
        <f aca="false">IF(V45&lt;B45,"-","+")</f>
        <v>-</v>
      </c>
      <c r="AJ45" s="117" t="n">
        <f aca="false">IF(AI45="-",AJ44-1,AJ44+1)</f>
        <v>-28</v>
      </c>
      <c r="AK45" s="113"/>
      <c r="AL45" s="106" t="n">
        <f aca="false">V45-V$16+AL44</f>
        <v>720.213400700734</v>
      </c>
      <c r="AM45" s="106" t="n">
        <f aca="false">B45-B$16+AM44</f>
        <v>140.088230769231</v>
      </c>
      <c r="AN45" s="106" t="n">
        <f aca="false">(AM45-AM$16)^2</f>
        <v>36221.0126877522</v>
      </c>
      <c r="AO45" s="106" t="n">
        <f aca="false">(AM45-AL45)^2</f>
        <v>336545.212788055</v>
      </c>
      <c r="AP45" s="32"/>
      <c r="AQ45" s="110" t="n">
        <f aca="false">((V45-B45)/B45)^2</f>
        <v>0.0189161283157063</v>
      </c>
    </row>
    <row r="46" customFormat="false" ht="12.8" hidden="false" customHeight="false" outlineLevel="0" collapsed="false">
      <c r="A46" s="114" t="n">
        <v>40937</v>
      </c>
      <c r="B46" s="115" t="s">
        <v>106</v>
      </c>
      <c r="C46" s="15" t="n">
        <v>0.946696059695476</v>
      </c>
      <c r="D46" s="15" t="n">
        <v>49.9</v>
      </c>
      <c r="E46" s="15" t="n">
        <v>15.1</v>
      </c>
      <c r="F46" s="15" t="n">
        <v>35.7</v>
      </c>
      <c r="G46" s="15" t="n">
        <v>9.7</v>
      </c>
      <c r="H46" s="15" t="n">
        <v>31.3</v>
      </c>
      <c r="I46" s="15" t="n">
        <v>88</v>
      </c>
      <c r="J46" s="110" t="n">
        <f aca="false">(D46*D$15*D$8+E46*E$15*E$8+F46*F$15*F$8+G46*G$15*G$8+H46*H$15*H$8+I46*I$15*I$8)*M$15</f>
        <v>34.2718181994079</v>
      </c>
      <c r="K46" s="110" t="n">
        <f aca="false">K45+J46-M46-N46-O46</f>
        <v>164.428995574532</v>
      </c>
      <c r="L46" s="110" t="n">
        <f aca="false">K45/$K$3</f>
        <v>0.703522913758557</v>
      </c>
      <c r="M46" s="110" t="n">
        <f aca="false">IF(J46&gt;K$6,(J46-K$6)^2/(J46-K$6+K$3-K45),0)</f>
        <v>10.8722763133802</v>
      </c>
      <c r="N46" s="110" t="n">
        <f aca="false">IF((J46-M46)&gt;C46,C46,(J46-M46+(C46-(J46-M46))*L46))</f>
        <v>0.946696059695476</v>
      </c>
      <c r="O46" s="110" t="n">
        <f aca="false">IF(K45&gt;(K$5/100*K$3),(K$4/100*L46*(K45-(K$5/100*K$3))),0)</f>
        <v>2.94957048606347</v>
      </c>
      <c r="P46" s="110" t="n">
        <f aca="false">P45+M46-Q46</f>
        <v>14.3654172787613</v>
      </c>
      <c r="Q46" s="110" t="n">
        <f aca="false">P45*(1-0.5^(1/K$7))</f>
        <v>3.49314096538106</v>
      </c>
      <c r="R46" s="110" t="n">
        <f aca="false">R45-S46+O46</f>
        <v>311.458901753517</v>
      </c>
      <c r="S46" s="110" t="n">
        <f aca="false">R45*(1-0.5^(1/K$8))</f>
        <v>7.21106378904272</v>
      </c>
      <c r="T46" s="110" t="n">
        <f aca="false">Q46*R$8/86.4</f>
        <v>11.1990746228073</v>
      </c>
      <c r="U46" s="110" t="n">
        <f aca="false">S46*R$8/86.4</f>
        <v>23.1188040458893</v>
      </c>
      <c r="V46" s="110" t="n">
        <f aca="false">(Q46+S46)*R$8/86.4</f>
        <v>34.3178786686966</v>
      </c>
      <c r="Y46" s="119" t="s">
        <v>107</v>
      </c>
      <c r="Z46" s="15"/>
      <c r="AA46" s="15"/>
      <c r="AB46" s="15"/>
      <c r="AC46" s="106" t="n">
        <f aca="false">(B46-B$16)^2</f>
        <v>60.4135499171598</v>
      </c>
      <c r="AD46" s="106" t="n">
        <f aca="false">(B46-V46)^2</f>
        <v>430.764988552318</v>
      </c>
      <c r="AE46" s="32"/>
      <c r="AF46" s="32" t="n">
        <f aca="false">B46-V46</f>
        <v>-20.7548786686966</v>
      </c>
      <c r="AG46" s="32" t="str">
        <f aca="false">B46</f>
        <v>13,563</v>
      </c>
      <c r="AH46" s="32"/>
      <c r="AI46" s="116" t="str">
        <f aca="false">IF(V46&lt;B46,"-","+")</f>
        <v>-</v>
      </c>
      <c r="AJ46" s="117" t="n">
        <f aca="false">IF(AI46="-",AJ45-1,AJ45+1)</f>
        <v>-29</v>
      </c>
      <c r="AK46" s="113"/>
      <c r="AL46" s="106" t="n">
        <f aca="false">V46-V$16+AL45</f>
        <v>745.83574250301</v>
      </c>
      <c r="AM46" s="106" t="n">
        <f aca="false">B46-B$16+AM45</f>
        <v>147.860846153846</v>
      </c>
      <c r="AN46" s="106" t="n">
        <f aca="false">(AM46-AM$16)^2</f>
        <v>33322.8860854581</v>
      </c>
      <c r="AO46" s="106" t="n">
        <f aca="false">(AM46-AL46)^2</f>
        <v>357573.976663793</v>
      </c>
      <c r="AP46" s="32"/>
      <c r="AQ46" s="110" t="n">
        <f aca="false">((V46-B46)/B46)^2</f>
        <v>2.34168715797135</v>
      </c>
    </row>
    <row r="47" customFormat="false" ht="12.8" hidden="false" customHeight="false" outlineLevel="0" collapsed="false">
      <c r="A47" s="114" t="n">
        <v>40938</v>
      </c>
      <c r="B47" s="115" t="s">
        <v>108</v>
      </c>
      <c r="C47" s="15" t="n">
        <v>1.55576540364641</v>
      </c>
      <c r="D47" s="15" t="n">
        <v>32.8</v>
      </c>
      <c r="E47" s="15" t="n">
        <v>13.2</v>
      </c>
      <c r="F47" s="15" t="n">
        <v>36.2</v>
      </c>
      <c r="G47" s="15" t="n">
        <v>5.3</v>
      </c>
      <c r="H47" s="15" t="n">
        <v>25.5</v>
      </c>
      <c r="I47" s="15" t="n">
        <v>42</v>
      </c>
      <c r="J47" s="110" t="n">
        <f aca="false">(D47*D$15*D$8+E47*E$15*E$8+F47*F$15*F$8+G47*G$15*G$8+H47*H$15*H$8+I47*I$15*I$8)*M$15</f>
        <v>22.7178596701435</v>
      </c>
      <c r="K47" s="110" t="n">
        <f aca="false">K46+J47-M47-N47-O47</f>
        <v>174.072372041155</v>
      </c>
      <c r="L47" s="110" t="n">
        <f aca="false">K46/$K$3</f>
        <v>0.798199007643357</v>
      </c>
      <c r="M47" s="110" t="n">
        <f aca="false">IF(J47&gt;K$6,(J47-K$6)^2/(J47-K$6+K$3-K46),0)</f>
        <v>6.61546146906176</v>
      </c>
      <c r="N47" s="110" t="n">
        <f aca="false">IF((J47-M47)&gt;C47,C47,(J47-M47+(C47-(J47-M47))*L47))</f>
        <v>1.55576540364641</v>
      </c>
      <c r="O47" s="110" t="n">
        <f aca="false">IF(K46&gt;(K$5/100*K$3),(K$4/100*L47*(K46-(K$5/100*K$3))),0)</f>
        <v>4.90325633081192</v>
      </c>
      <c r="P47" s="110" t="n">
        <f aca="false">P46+M47-Q47</f>
        <v>13.7981701084424</v>
      </c>
      <c r="Q47" s="110" t="n">
        <f aca="false">P46*(1-0.5^(1/K$7))</f>
        <v>7.18270863938063</v>
      </c>
      <c r="R47" s="110" t="n">
        <f aca="false">R46-S47+O47</f>
        <v>309.248426936843</v>
      </c>
      <c r="S47" s="110" t="n">
        <f aca="false">R46*(1-0.5^(1/K$8))</f>
        <v>7.11373114748543</v>
      </c>
      <c r="T47" s="110" t="n">
        <f aca="false">Q47*R$8/86.4</f>
        <v>23.0278969109772</v>
      </c>
      <c r="U47" s="110" t="n">
        <f aca="false">S47*R$8/86.4</f>
        <v>22.8067537946003</v>
      </c>
      <c r="V47" s="110" t="n">
        <f aca="false">(Q47+S47)*R$8/86.4</f>
        <v>45.8346507055775</v>
      </c>
      <c r="Y47" s="15"/>
      <c r="Z47" s="15"/>
      <c r="AA47" s="15"/>
      <c r="AB47" s="15"/>
      <c r="AC47" s="106" t="n">
        <f aca="false">(B47-B$16)^2</f>
        <v>22.8638456863905</v>
      </c>
      <c r="AD47" s="106" t="n">
        <f aca="false">(B47-V47)^2</f>
        <v>1243.45453478357</v>
      </c>
      <c r="AE47" s="32"/>
      <c r="AF47" s="32" t="n">
        <f aca="false">B47-V47</f>
        <v>-35.2626507055775</v>
      </c>
      <c r="AG47" s="32" t="str">
        <f aca="false">B47</f>
        <v>10,572</v>
      </c>
      <c r="AH47" s="32"/>
      <c r="AI47" s="116" t="str">
        <f aca="false">IF(V47&lt;B47,"-","+")</f>
        <v>-</v>
      </c>
      <c r="AJ47" s="117" t="n">
        <f aca="false">IF(AI47="-",AJ46-1,AJ46+1)</f>
        <v>-30</v>
      </c>
      <c r="AK47" s="113"/>
      <c r="AL47" s="106" t="n">
        <f aca="false">V47-V$16+AL46</f>
        <v>782.974856342166</v>
      </c>
      <c r="AM47" s="106" t="n">
        <f aca="false">B47-B$16+AM46</f>
        <v>152.642461538462</v>
      </c>
      <c r="AN47" s="106" t="n">
        <f aca="false">(AM47-AM$16)^2</f>
        <v>31600.0244942179</v>
      </c>
      <c r="AO47" s="106" t="n">
        <f aca="false">(AM47-AL47)^2</f>
        <v>397318.927938972</v>
      </c>
      <c r="AP47" s="32"/>
      <c r="AQ47" s="110" t="n">
        <f aca="false">((V47-B47)/B47)^2</f>
        <v>11.1253991581605</v>
      </c>
    </row>
    <row r="48" customFormat="false" ht="12.8" hidden="false" customHeight="false" outlineLevel="0" collapsed="false">
      <c r="A48" s="114" t="n">
        <v>40939</v>
      </c>
      <c r="B48" s="115" t="s">
        <v>95</v>
      </c>
      <c r="C48" s="15" t="n">
        <v>1.38730408211008</v>
      </c>
      <c r="D48" s="15" t="n">
        <v>21.9</v>
      </c>
      <c r="E48" s="15" t="n">
        <v>3.4</v>
      </c>
      <c r="F48" s="15" t="n">
        <v>6.9</v>
      </c>
      <c r="G48" s="15" t="n">
        <v>0</v>
      </c>
      <c r="H48" s="15" t="n">
        <v>14.3</v>
      </c>
      <c r="I48" s="15" t="n">
        <v>7.2</v>
      </c>
      <c r="J48" s="110" t="n">
        <f aca="false">(D48*D$15*D$8+E48*E$15*E$8+F48*F$15*F$8+G48*G$15*G$8+H48*H$15*H$8+I48*I$15*I$8)*M$15</f>
        <v>11.5757984410378</v>
      </c>
      <c r="K48" s="110" t="n">
        <f aca="false">K47+J48-M48-N48-O48</f>
        <v>176.246309754043</v>
      </c>
      <c r="L48" s="110" t="n">
        <f aca="false">K47/$K$3</f>
        <v>0.845011514762888</v>
      </c>
      <c r="M48" s="110" t="n">
        <f aca="false">IF(J48&gt;K$6,(J48-K$6)^2/(J48-K$6+K$3-K47),0)</f>
        <v>2.00885937041057</v>
      </c>
      <c r="N48" s="110" t="n">
        <f aca="false">IF((J48-M48)&gt;C48,C48,(J48-M48+(C48-(J48-M48))*L48))</f>
        <v>1.38730408211008</v>
      </c>
      <c r="O48" s="110" t="n">
        <f aca="false">IF(K47&gt;(K$5/100*K$3),(K$4/100*L48*(K47-(K$5/100*K$3))),0)</f>
        <v>6.00569727562878</v>
      </c>
      <c r="P48" s="110" t="n">
        <f aca="false">P47+M48-Q48</f>
        <v>8.90794442463177</v>
      </c>
      <c r="Q48" s="110" t="n">
        <f aca="false">P47*(1-0.5^(1/K$7))</f>
        <v>6.8990850542212</v>
      </c>
      <c r="R48" s="110" t="n">
        <f aca="false">R47-S48+O48</f>
        <v>308.190880379575</v>
      </c>
      <c r="S48" s="110" t="n">
        <f aca="false">R47*(1-0.5^(1/K$8))</f>
        <v>7.0632438328973</v>
      </c>
      <c r="T48" s="110" t="n">
        <f aca="false">Q48*R$8/86.4</f>
        <v>22.1185944446675</v>
      </c>
      <c r="U48" s="110" t="n">
        <f aca="false">S48*R$8/86.4</f>
        <v>22.6448905290805</v>
      </c>
      <c r="V48" s="110" t="n">
        <f aca="false">(Q48+S48)*R$8/86.4</f>
        <v>44.763484973748</v>
      </c>
      <c r="Y48" s="15" t="s">
        <v>109</v>
      </c>
      <c r="Z48" s="15"/>
      <c r="AA48" s="15"/>
      <c r="AB48" s="15"/>
      <c r="AC48" s="106" t="n">
        <f aca="false">(B48-B$16)^2</f>
        <v>13.2759330710059</v>
      </c>
      <c r="AD48" s="106" t="n">
        <f aca="false">(B48-V48)^2</f>
        <v>1248.17250851028</v>
      </c>
      <c r="AE48" s="32"/>
      <c r="AF48" s="32" t="n">
        <f aca="false">B48-V48</f>
        <v>-35.329484973748</v>
      </c>
      <c r="AG48" s="32" t="str">
        <f aca="false">B48</f>
        <v>9,434</v>
      </c>
      <c r="AH48" s="32"/>
      <c r="AI48" s="116" t="str">
        <f aca="false">IF(V48&lt;B48,"-","+")</f>
        <v>-</v>
      </c>
      <c r="AJ48" s="117" t="n">
        <f aca="false">IF(AI48="-",AJ47-1,AJ47+1)</f>
        <v>-31</v>
      </c>
      <c r="AK48" s="113"/>
      <c r="AL48" s="106" t="n">
        <f aca="false">V48-V$16+AL47</f>
        <v>819.042804449493</v>
      </c>
      <c r="AM48" s="106" t="n">
        <f aca="false">B48-B$16+AM47</f>
        <v>156.286076923077</v>
      </c>
      <c r="AN48" s="106" t="n">
        <f aca="false">(AM48-AM$16)^2</f>
        <v>30317.8934484172</v>
      </c>
      <c r="AO48" s="106" t="n">
        <f aca="false">(AM48-AL48)^2</f>
        <v>439246.479881523</v>
      </c>
      <c r="AP48" s="32"/>
      <c r="AQ48" s="110" t="n">
        <f aca="false">((V48-B48)/B48)^2</f>
        <v>14.0243541105643</v>
      </c>
    </row>
    <row r="49" customFormat="false" ht="12.8" hidden="false" customHeight="false" outlineLevel="0" collapsed="false">
      <c r="A49" s="114" t="n">
        <v>40940</v>
      </c>
      <c r="B49" s="115" t="s">
        <v>96</v>
      </c>
      <c r="C49" s="15" t="n">
        <v>3.3250332693568</v>
      </c>
      <c r="D49" s="15" t="n">
        <v>2.8</v>
      </c>
      <c r="E49" s="15" t="n">
        <v>0</v>
      </c>
      <c r="F49" s="15" t="n">
        <v>0</v>
      </c>
      <c r="G49" s="15" t="n">
        <v>9.8</v>
      </c>
      <c r="H49" s="15" t="n">
        <v>0.8</v>
      </c>
      <c r="I49" s="15" t="n">
        <v>37</v>
      </c>
      <c r="J49" s="110" t="n">
        <f aca="false">(D49*D$15*D$8+E49*E$15*E$8+F49*F$15*F$8+G49*G$15*G$8+H49*H$15*H$8+I49*I$15*I$8)*M$15</f>
        <v>5.97399416358386</v>
      </c>
      <c r="K49" s="110" t="n">
        <f aca="false">K48+J49-M49-N49-O49</f>
        <v>172.265365354452</v>
      </c>
      <c r="L49" s="110" t="n">
        <f aca="false">K48/$K$3</f>
        <v>0.855564610456521</v>
      </c>
      <c r="M49" s="110" t="n">
        <f aca="false">IF(J49&gt;K$6,(J49-K$6)^2/(J49-K$6+K$3-K48),0)</f>
        <v>0.363210246608382</v>
      </c>
      <c r="N49" s="110" t="n">
        <f aca="false">IF((J49-M49)&gt;C49,C49,(J49-M49+(C49-(J49-M49))*L49))</f>
        <v>3.3250332693568</v>
      </c>
      <c r="O49" s="110" t="n">
        <f aca="false">IF(K48&gt;(K$5/100*K$3),(K$4/100*L49*(K48-(K$5/100*K$3))),0)</f>
        <v>6.26669504720958</v>
      </c>
      <c r="P49" s="110" t="n">
        <f aca="false">P48+M49-Q49</f>
        <v>4.81718245892427</v>
      </c>
      <c r="Q49" s="110" t="n">
        <f aca="false">P48*(1-0.5^(1/K$7))</f>
        <v>4.45397221231588</v>
      </c>
      <c r="R49" s="110" t="n">
        <f aca="false">R48-S49+O49</f>
        <v>307.418485990637</v>
      </c>
      <c r="S49" s="110" t="n">
        <f aca="false">R48*(1-0.5^(1/K$8))</f>
        <v>7.03908943614703</v>
      </c>
      <c r="T49" s="110" t="n">
        <f aca="false">Q49*R$8/86.4</f>
        <v>14.2795173936516</v>
      </c>
      <c r="U49" s="110" t="n">
        <f aca="false">S49*R$8/86.4</f>
        <v>22.5674510857955</v>
      </c>
      <c r="V49" s="110" t="n">
        <f aca="false">(Q49+S49)*R$8/86.4</f>
        <v>36.8469684794471</v>
      </c>
      <c r="Y49" s="15" t="s">
        <v>110</v>
      </c>
      <c r="Z49" s="15"/>
      <c r="AA49" s="15"/>
      <c r="AB49" s="15"/>
      <c r="AC49" s="106" t="n">
        <f aca="false">(B49-B$16)^2</f>
        <v>10.2759699940828</v>
      </c>
      <c r="AD49" s="106" t="n">
        <f aca="false">(B49-V49)^2</f>
        <v>775.676445243155</v>
      </c>
      <c r="AE49" s="32"/>
      <c r="AF49" s="32" t="n">
        <f aca="false">B49-V49</f>
        <v>-27.8509684794471</v>
      </c>
      <c r="AG49" s="32" t="str">
        <f aca="false">B49</f>
        <v>8,996</v>
      </c>
      <c r="AH49" s="32"/>
      <c r="AI49" s="116" t="str">
        <f aca="false">IF(V49&lt;B49,"-","+")</f>
        <v>-</v>
      </c>
      <c r="AJ49" s="117" t="n">
        <f aca="false">IF(AI49="-",AJ48-1,AJ48+1)</f>
        <v>-32</v>
      </c>
      <c r="AK49" s="113"/>
      <c r="AL49" s="106" t="n">
        <f aca="false">V49-V$16+AL48</f>
        <v>847.194236062518</v>
      </c>
      <c r="AM49" s="106" t="n">
        <f aca="false">B49-B$16+AM48</f>
        <v>159.491692307692</v>
      </c>
      <c r="AN49" s="106" t="n">
        <f aca="false">(AM49-AM$16)^2</f>
        <v>29211.8437251484</v>
      </c>
      <c r="AO49" s="106" t="n">
        <f aca="false">(AM49-AL49)^2</f>
        <v>472934.788686859</v>
      </c>
      <c r="AP49" s="32"/>
      <c r="AQ49" s="110" t="n">
        <f aca="false">((V49-B49)/B49)^2</f>
        <v>9.58477031295509</v>
      </c>
    </row>
    <row r="50" customFormat="false" ht="12.8" hidden="false" customHeight="false" outlineLevel="0" collapsed="false">
      <c r="A50" s="114" t="n">
        <v>40941</v>
      </c>
      <c r="B50" s="115" t="s">
        <v>95</v>
      </c>
      <c r="C50" s="15" t="n">
        <v>3.5334135377688</v>
      </c>
      <c r="D50" s="15" t="n">
        <v>0</v>
      </c>
      <c r="E50" s="15" t="n">
        <v>0.1</v>
      </c>
      <c r="F50" s="15" t="n">
        <v>0</v>
      </c>
      <c r="G50" s="15" t="n">
        <v>0</v>
      </c>
      <c r="H50" s="15" t="n">
        <v>0.1</v>
      </c>
      <c r="I50" s="15" t="n">
        <v>0</v>
      </c>
      <c r="J50" s="110" t="n">
        <f aca="false">(D50*D$15*D$8+E50*E$15*E$8+F50*F$15*F$8+G50*G$15*G$8+H50*H$15*H$8+I50*I$15*I$8)*M$15</f>
        <v>0.0100596064220291</v>
      </c>
      <c r="K50" s="110" t="n">
        <f aca="false">K49+J50-M50-N50-O50</f>
        <v>163.526752737094</v>
      </c>
      <c r="L50" s="110" t="n">
        <f aca="false">K49/$K$3</f>
        <v>0.836239637642973</v>
      </c>
      <c r="M50" s="110" t="n">
        <f aca="false">IF(J50&gt;K$6,(J50-K$6)^2/(J50-K$6+K$3-K49),0)</f>
        <v>0</v>
      </c>
      <c r="N50" s="110" t="n">
        <f aca="false">IF((J50-M50)&gt;C50,C50,(J50-M50+(C50-(J50-M50))*L50))</f>
        <v>2.9564278212594</v>
      </c>
      <c r="O50" s="110" t="n">
        <f aca="false">IF(K49&gt;(K$5/100*K$3),(K$4/100*L50*(K49-(K$5/100*K$3))),0)</f>
        <v>5.79224440252154</v>
      </c>
      <c r="P50" s="110" t="n">
        <f aca="false">P49+M50-Q50</f>
        <v>2.40859122946213</v>
      </c>
      <c r="Q50" s="110" t="n">
        <f aca="false">P49*(1-0.5^(1/K$7))</f>
        <v>2.40859122946213</v>
      </c>
      <c r="R50" s="110" t="n">
        <f aca="false">R49-S50+O50</f>
        <v>306.189282469236</v>
      </c>
      <c r="S50" s="110" t="n">
        <f aca="false">R49*(1-0.5^(1/K$8))</f>
        <v>7.02144792392249</v>
      </c>
      <c r="T50" s="110" t="n">
        <f aca="false">Q50*R$8/86.4</f>
        <v>7.72198808519688</v>
      </c>
      <c r="U50" s="110" t="n">
        <f aca="false">S50*R$8/86.4</f>
        <v>22.5108920709089</v>
      </c>
      <c r="V50" s="110" t="n">
        <f aca="false">(Q50+S50)*R$8/86.4</f>
        <v>30.2328801561058</v>
      </c>
      <c r="Y50" s="15" t="s">
        <v>111</v>
      </c>
      <c r="Z50" s="15"/>
      <c r="AA50" s="15"/>
      <c r="AB50" s="15"/>
      <c r="AC50" s="106" t="n">
        <f aca="false">(B50-B$16)^2</f>
        <v>13.2759330710059</v>
      </c>
      <c r="AD50" s="106" t="n">
        <f aca="false">(B50-V50)^2</f>
        <v>432.593415748051</v>
      </c>
      <c r="AE50" s="32"/>
      <c r="AF50" s="32" t="n">
        <f aca="false">B50-V50</f>
        <v>-20.7988801561058</v>
      </c>
      <c r="AG50" s="32" t="str">
        <f aca="false">B50</f>
        <v>9,434</v>
      </c>
      <c r="AH50" s="32"/>
      <c r="AI50" s="116" t="str">
        <f aca="false">IF(V50&lt;B50,"-","+")</f>
        <v>-</v>
      </c>
      <c r="AJ50" s="117" t="n">
        <f aca="false">IF(AI50="-",AJ49-1,AJ49+1)</f>
        <v>-33</v>
      </c>
      <c r="AK50" s="113"/>
      <c r="AL50" s="106" t="n">
        <f aca="false">V50-V$16+AL49</f>
        <v>868.731579352203</v>
      </c>
      <c r="AM50" s="106" t="n">
        <f aca="false">B50-B$16+AM49</f>
        <v>163.135307692308</v>
      </c>
      <c r="AN50" s="106" t="n">
        <f aca="false">(AM50-AM$16)^2</f>
        <v>27979.6246045548</v>
      </c>
      <c r="AO50" s="106" t="n">
        <f aca="false">(AM50-AL50)^2</f>
        <v>497866.098580344</v>
      </c>
      <c r="AP50" s="32"/>
      <c r="AQ50" s="110" t="n">
        <f aca="false">((V50-B50)/B50)^2</f>
        <v>4.86058073462146</v>
      </c>
    </row>
    <row r="51" customFormat="false" ht="12.8" hidden="false" customHeight="false" outlineLevel="0" collapsed="false">
      <c r="A51" s="114" t="n">
        <v>40942</v>
      </c>
      <c r="B51" s="115" t="s">
        <v>112</v>
      </c>
      <c r="C51" s="15" t="n">
        <v>4.14469786958852</v>
      </c>
      <c r="D51" s="15" t="n">
        <v>0</v>
      </c>
      <c r="E51" s="15" t="n">
        <v>0</v>
      </c>
      <c r="F51" s="15" t="n">
        <v>0</v>
      </c>
      <c r="G51" s="15" t="n">
        <v>0</v>
      </c>
      <c r="H51" s="15" t="n">
        <v>0</v>
      </c>
      <c r="I51" s="15" t="n">
        <v>0</v>
      </c>
      <c r="J51" s="110" t="n">
        <f aca="false">(D51*D$15*D$8+E51*E$15*E$8+F51*F$15*F$8+G51*G$15*G$8+H51*H$15*H$8+I51*I$15*I$8)*M$15</f>
        <v>0</v>
      </c>
      <c r="K51" s="110" t="n">
        <f aca="false">K50+J51-M51-N51-O51</f>
        <v>155.431882268298</v>
      </c>
      <c r="L51" s="110" t="n">
        <f aca="false">K50/$K$3</f>
        <v>0.793819188044143</v>
      </c>
      <c r="M51" s="110" t="n">
        <f aca="false">IF(J51&gt;K$6,(J51-K$6)^2/(J51-K$6+K$3-K50),0)</f>
        <v>0</v>
      </c>
      <c r="N51" s="110" t="n">
        <f aca="false">IF((J51-M51)&gt;C51,C51,(J51-M51+(C51-(J51-M51))*L51))</f>
        <v>3.29014069752505</v>
      </c>
      <c r="O51" s="110" t="n">
        <f aca="false">IF(K50&gt;(K$5/100*K$3),(K$4/100*L51*(K50-(K$5/100*K$3))),0)</f>
        <v>4.80472977127082</v>
      </c>
      <c r="P51" s="110" t="n">
        <f aca="false">P50+M51-Q51</f>
        <v>1.20429561473107</v>
      </c>
      <c r="Q51" s="110" t="n">
        <f aca="false">P50*(1-0.5^(1/K$7))</f>
        <v>1.20429561473107</v>
      </c>
      <c r="R51" s="110" t="n">
        <f aca="false">R50-S51+O51</f>
        <v>304.000639363814</v>
      </c>
      <c r="S51" s="110" t="n">
        <f aca="false">R50*(1-0.5^(1/K$8))</f>
        <v>6.99337287669296</v>
      </c>
      <c r="T51" s="110" t="n">
        <f aca="false">Q51*R$8/86.4</f>
        <v>3.86099404259844</v>
      </c>
      <c r="U51" s="110" t="n">
        <f aca="false">S51*R$8/86.4</f>
        <v>22.4208829495827</v>
      </c>
      <c r="V51" s="110" t="n">
        <f aca="false">(Q51+S51)*R$8/86.4</f>
        <v>26.2818769921812</v>
      </c>
      <c r="Y51" s="15" t="s">
        <v>113</v>
      </c>
      <c r="Z51" s="15"/>
      <c r="AA51" s="15"/>
      <c r="AB51" s="15"/>
      <c r="AC51" s="106" t="n">
        <f aca="false">(B51-B$16)^2</f>
        <v>7.72070345562131</v>
      </c>
      <c r="AD51" s="106" t="n">
        <f aca="false">(B51-V51)^2</f>
        <v>313.746011340141</v>
      </c>
      <c r="AE51" s="32"/>
      <c r="AF51" s="32" t="n">
        <f aca="false">B51-V51</f>
        <v>-17.7128769921812</v>
      </c>
      <c r="AG51" s="32" t="str">
        <f aca="false">B51</f>
        <v>8,569</v>
      </c>
      <c r="AH51" s="32"/>
      <c r="AI51" s="116" t="str">
        <f aca="false">IF(V51&lt;B51,"-","+")</f>
        <v>-</v>
      </c>
      <c r="AJ51" s="117" t="n">
        <f aca="false">IF(AI51="-",AJ50-1,AJ50+1)</f>
        <v>-34</v>
      </c>
      <c r="AK51" s="113"/>
      <c r="AL51" s="106" t="n">
        <f aca="false">V51-V$16+AL50</f>
        <v>886.317919477963</v>
      </c>
      <c r="AM51" s="106" t="n">
        <f aca="false">B51-B$16+AM50</f>
        <v>165.913923076923</v>
      </c>
      <c r="AN51" s="106" t="n">
        <f aca="false">(AM51-AM$16)^2</f>
        <v>27057.7811426698</v>
      </c>
      <c r="AO51" s="106" t="n">
        <f aca="false">(AM51-AL51)^2</f>
        <v>518981.918030589</v>
      </c>
      <c r="AP51" s="32"/>
      <c r="AQ51" s="110" t="n">
        <f aca="false">((V51-B51)/B51)^2</f>
        <v>4.27285276123483</v>
      </c>
    </row>
    <row r="52" customFormat="false" ht="12.8" hidden="false" customHeight="false" outlineLevel="0" collapsed="false">
      <c r="A52" s="114" t="n">
        <v>40943</v>
      </c>
      <c r="B52" s="115" t="s">
        <v>97</v>
      </c>
      <c r="C52" s="15" t="n">
        <v>4.21278578261336</v>
      </c>
      <c r="D52" s="15" t="n">
        <v>0</v>
      </c>
      <c r="E52" s="15" t="n">
        <v>0</v>
      </c>
      <c r="F52" s="15" t="n">
        <v>0</v>
      </c>
      <c r="G52" s="15" t="n">
        <v>0</v>
      </c>
      <c r="H52" s="15" t="n">
        <v>0</v>
      </c>
      <c r="I52" s="15" t="n">
        <v>0</v>
      </c>
      <c r="J52" s="110" t="n">
        <f aca="false">(D52*D$15*D$8+E52*E$15*E$8+F52*F$15*F$8+G52*G$15*G$8+H52*H$15*H$8+I52*I$15*I$8)*M$15</f>
        <v>0</v>
      </c>
      <c r="K52" s="110" t="n">
        <f aca="false">K51+J52-M52-N52-O52</f>
        <v>148.297125768454</v>
      </c>
      <c r="L52" s="110" t="n">
        <f aca="false">K51/$K$3</f>
        <v>0.754523700331542</v>
      </c>
      <c r="M52" s="110" t="n">
        <f aca="false">IF(J52&gt;K$6,(J52-K$6)^2/(J52-K$6+K$3-K51),0)</f>
        <v>0</v>
      </c>
      <c r="N52" s="110" t="n">
        <f aca="false">IF((J52-M52)&gt;C52,C52,(J52-M52+(C52-(J52-M52))*L52))</f>
        <v>3.17864671740154</v>
      </c>
      <c r="O52" s="110" t="n">
        <f aca="false">IF(K51&gt;(K$5/100*K$3),(K$4/100*L52*(K51-(K$5/100*K$3))),0)</f>
        <v>3.95610978244237</v>
      </c>
      <c r="P52" s="110" t="n">
        <f aca="false">P51+M52-Q52</f>
        <v>0.602147807365533</v>
      </c>
      <c r="Q52" s="110" t="n">
        <f aca="false">P51*(1-0.5^(1/K$7))</f>
        <v>0.602147807365533</v>
      </c>
      <c r="R52" s="110" t="n">
        <f aca="false">R51-S52+O52</f>
        <v>301.013364947178</v>
      </c>
      <c r="S52" s="110" t="n">
        <f aca="false">R51*(1-0.5^(1/K$8))</f>
        <v>6.94338419907894</v>
      </c>
      <c r="T52" s="110" t="n">
        <f aca="false">Q52*R$8/86.4</f>
        <v>1.93049702129922</v>
      </c>
      <c r="U52" s="110" t="n">
        <f aca="false">S52*R$8/86.4</f>
        <v>22.260618323436</v>
      </c>
      <c r="V52" s="110" t="n">
        <f aca="false">(Q52+S52)*R$8/86.4</f>
        <v>24.1911153447352</v>
      </c>
      <c r="Y52" s="15" t="s">
        <v>114</v>
      </c>
      <c r="Z52" s="15"/>
      <c r="AA52" s="15"/>
      <c r="AB52" s="15"/>
      <c r="AC52" s="106" t="n">
        <f aca="false">(B52-B$16)^2</f>
        <v>4.65530414792899</v>
      </c>
      <c r="AD52" s="106" t="n">
        <f aca="false">(B52-V52)^2</f>
        <v>263.838796102372</v>
      </c>
      <c r="AE52" s="32"/>
      <c r="AF52" s="32" t="n">
        <f aca="false">B52-V52</f>
        <v>-16.2431153447352</v>
      </c>
      <c r="AG52" s="32" t="str">
        <f aca="false">B52</f>
        <v>7,948</v>
      </c>
      <c r="AH52" s="32"/>
      <c r="AI52" s="116" t="str">
        <f aca="false">IF(V52&lt;B52,"-","+")</f>
        <v>-</v>
      </c>
      <c r="AJ52" s="117" t="n">
        <f aca="false">IF(AI52="-",AJ51-1,AJ51+1)</f>
        <v>-35</v>
      </c>
      <c r="AK52" s="113"/>
      <c r="AL52" s="106" t="n">
        <f aca="false">V52-V$16+AL51</f>
        <v>901.813497956277</v>
      </c>
      <c r="AM52" s="106" t="n">
        <f aca="false">B52-B$16+AM51</f>
        <v>168.071538461538</v>
      </c>
      <c r="AN52" s="106" t="n">
        <f aca="false">(AM52-AM$16)^2</f>
        <v>26352.6133680516</v>
      </c>
      <c r="AO52" s="106" t="n">
        <f aca="false">(AM52-AL52)^2</f>
        <v>538377.263123178</v>
      </c>
      <c r="AP52" s="32"/>
      <c r="AQ52" s="110" t="n">
        <f aca="false">((V52-B52)/B52)^2</f>
        <v>4.17660053467778</v>
      </c>
    </row>
    <row r="53" customFormat="false" ht="12.8" hidden="false" customHeight="false" outlineLevel="0" collapsed="false">
      <c r="A53" s="114" t="n">
        <v>40944</v>
      </c>
      <c r="B53" s="115" t="s">
        <v>103</v>
      </c>
      <c r="C53" s="15" t="n">
        <v>3.46758983843249</v>
      </c>
      <c r="D53" s="15" t="n">
        <v>0</v>
      </c>
      <c r="E53" s="15" t="n">
        <v>0</v>
      </c>
      <c r="F53" s="15" t="n">
        <v>0</v>
      </c>
      <c r="G53" s="15" t="n">
        <v>0</v>
      </c>
      <c r="H53" s="15" t="n">
        <v>0</v>
      </c>
      <c r="I53" s="15" t="n">
        <v>0</v>
      </c>
      <c r="J53" s="110" t="n">
        <f aca="false">(D53*D$15*D$8+E53*E$15*E$8+F53*F$15*F$8+G53*G$15*G$8+H53*H$15*H$8+I53*I$15*I$8)*M$15</f>
        <v>0</v>
      </c>
      <c r="K53" s="110" t="n">
        <f aca="false">K52+J53-M53-N53-O53</f>
        <v>142.539956049586</v>
      </c>
      <c r="L53" s="110" t="n">
        <f aca="false">K52/$K$3</f>
        <v>0.719888960041038</v>
      </c>
      <c r="M53" s="110" t="n">
        <f aca="false">IF(J53&gt;K$6,(J53-K$6)^2/(J53-K$6+K$3-K52),0)</f>
        <v>0</v>
      </c>
      <c r="N53" s="110" t="n">
        <f aca="false">IF((J53-M53)&gt;C53,C53,(J53-M53+(C53-(J53-M53))*L53))</f>
        <v>2.49627964263803</v>
      </c>
      <c r="O53" s="110" t="n">
        <f aca="false">IF(K52&gt;(K$5/100*K$3),(K$4/100*L53*(K52-(K$5/100*K$3))),0)</f>
        <v>3.26089007623002</v>
      </c>
      <c r="P53" s="110" t="n">
        <f aca="false">P52+M53-Q53</f>
        <v>0.301073903682767</v>
      </c>
      <c r="Q53" s="110" t="n">
        <f aca="false">P52*(1-0.5^(1/K$7))</f>
        <v>0.301073903682767</v>
      </c>
      <c r="R53" s="110" t="n">
        <f aca="false">R52-S53+O53</f>
        <v>297.3991002663</v>
      </c>
      <c r="S53" s="110" t="n">
        <f aca="false">R52*(1-0.5^(1/K$8))</f>
        <v>6.8751547571074</v>
      </c>
      <c r="T53" s="110" t="n">
        <f aca="false">Q53*R$8/86.4</f>
        <v>0.96524851064961</v>
      </c>
      <c r="U53" s="110" t="n">
        <f aca="false">S53*R$8/86.4</f>
        <v>22.041873468967</v>
      </c>
      <c r="V53" s="110" t="n">
        <f aca="false">(Q53+S53)*R$8/86.4</f>
        <v>23.0071219796166</v>
      </c>
      <c r="Y53" s="15" t="s">
        <v>115</v>
      </c>
      <c r="Z53" s="15"/>
      <c r="AA53" s="15"/>
      <c r="AB53" s="15"/>
      <c r="AC53" s="106" t="n">
        <f aca="false">(B53-B$16)^2</f>
        <v>3.82443153254438</v>
      </c>
      <c r="AD53" s="106" t="n">
        <f aca="false">(B53-V53)^2</f>
        <v>232.901844076737</v>
      </c>
      <c r="AE53" s="32"/>
      <c r="AF53" s="32" t="n">
        <f aca="false">B53-V53</f>
        <v>-15.2611219796166</v>
      </c>
      <c r="AG53" s="32" t="str">
        <f aca="false">B53</f>
        <v>7,746</v>
      </c>
      <c r="AH53" s="32"/>
      <c r="AI53" s="116" t="str">
        <f aca="false">IF(V53&lt;B53,"-","+")</f>
        <v>-</v>
      </c>
      <c r="AJ53" s="117" t="n">
        <f aca="false">IF(AI53="-",AJ52-1,AJ52+1)</f>
        <v>-36</v>
      </c>
      <c r="AK53" s="113"/>
      <c r="AL53" s="106" t="n">
        <f aca="false">V53-V$16+AL52</f>
        <v>916.125083069472</v>
      </c>
      <c r="AM53" s="106" t="n">
        <f aca="false">B53-B$16+AM52</f>
        <v>170.027153846154</v>
      </c>
      <c r="AN53" s="106" t="n">
        <f aca="false">(AM53-AM$16)^2</f>
        <v>25721.5086207627</v>
      </c>
      <c r="AO53" s="106" t="n">
        <f aca="false">(AM53-AL53)^2</f>
        <v>556662.119991323</v>
      </c>
      <c r="AP53" s="32"/>
      <c r="AQ53" s="110" t="n">
        <f aca="false">((V53-B53)/B53)^2</f>
        <v>3.88166401896839</v>
      </c>
    </row>
    <row r="54" customFormat="false" ht="12.8" hidden="false" customHeight="false" outlineLevel="0" collapsed="false">
      <c r="A54" s="114" t="n">
        <v>40945</v>
      </c>
      <c r="B54" s="115" t="s">
        <v>90</v>
      </c>
      <c r="C54" s="15" t="n">
        <v>4.09792062229938</v>
      </c>
      <c r="D54" s="15" t="n">
        <v>0</v>
      </c>
      <c r="E54" s="15" t="n">
        <v>0</v>
      </c>
      <c r="F54" s="15" t="n">
        <v>0</v>
      </c>
      <c r="G54" s="15" t="n">
        <v>0</v>
      </c>
      <c r="H54" s="15" t="n">
        <v>0</v>
      </c>
      <c r="I54" s="15" t="n">
        <v>0</v>
      </c>
      <c r="J54" s="110" t="n">
        <f aca="false">(D54*D$15*D$8+E54*E$15*E$8+F54*F$15*F$8+G54*G$15*G$8+H54*H$15*H$8+I54*I$15*I$8)*M$15</f>
        <v>0</v>
      </c>
      <c r="K54" s="110" t="n">
        <f aca="false">K53+J54-M54-N54-O54</f>
        <v>136.968500781876</v>
      </c>
      <c r="L54" s="110" t="n">
        <f aca="false">K53/$K$3</f>
        <v>0.69194153422129</v>
      </c>
      <c r="M54" s="110" t="n">
        <f aca="false">IF(J54&gt;K$6,(J54-K$6)^2/(J54-K$6+K$3-K53),0)</f>
        <v>0</v>
      </c>
      <c r="N54" s="110" t="n">
        <f aca="false">IF((J54-M54)&gt;C54,C54,(J54-M54+(C54-(J54-M54))*L54))</f>
        <v>2.8355214825109</v>
      </c>
      <c r="O54" s="110" t="n">
        <f aca="false">IF(K53&gt;(K$5/100*K$3),(K$4/100*L54*(K53-(K$5/100*K$3))),0)</f>
        <v>2.73593378519927</v>
      </c>
      <c r="P54" s="110" t="n">
        <f aca="false">P53+M54-Q54</f>
        <v>0.150536951841383</v>
      </c>
      <c r="Q54" s="110" t="n">
        <f aca="false">P53*(1-0.5^(1/K$7))</f>
        <v>0.150536951841383</v>
      </c>
      <c r="R54" s="110" t="n">
        <f aca="false">R53-S54+O54</f>
        <v>293.34242921379</v>
      </c>
      <c r="S54" s="110" t="n">
        <f aca="false">R53*(1-0.5^(1/K$8))</f>
        <v>6.79260483770917</v>
      </c>
      <c r="T54" s="110" t="n">
        <f aca="false">Q54*R$8/86.4</f>
        <v>0.482624255324805</v>
      </c>
      <c r="U54" s="110" t="n">
        <f aca="false">S54*R$8/86.4</f>
        <v>21.7772168986741</v>
      </c>
      <c r="V54" s="110" t="n">
        <f aca="false">(Q54+S54)*R$8/86.4</f>
        <v>22.2598411539989</v>
      </c>
      <c r="Y54" s="15"/>
      <c r="Z54" s="15"/>
      <c r="AA54" s="15"/>
      <c r="AB54" s="15"/>
      <c r="AC54" s="106" t="n">
        <f aca="false">(B54-B$16)^2</f>
        <v>2.42928191715976</v>
      </c>
      <c r="AD54" s="106" t="n">
        <f aca="false">(B54-V54)^2</f>
        <v>222.333183919786</v>
      </c>
      <c r="AE54" s="32"/>
      <c r="AF54" s="32" t="n">
        <f aca="false">B54-V54</f>
        <v>-14.9108411539989</v>
      </c>
      <c r="AG54" s="32" t="str">
        <f aca="false">B54</f>
        <v>7,349</v>
      </c>
      <c r="AH54" s="32"/>
      <c r="AI54" s="116" t="str">
        <f aca="false">IF(V54&lt;B54,"-","+")</f>
        <v>-</v>
      </c>
      <c r="AJ54" s="117" t="n">
        <f aca="false">IF(AI54="-",AJ53-1,AJ53+1)</f>
        <v>-37</v>
      </c>
      <c r="AK54" s="113"/>
      <c r="AL54" s="106" t="n">
        <f aca="false">V54-V$16+AL53</f>
        <v>929.689387357049</v>
      </c>
      <c r="AM54" s="106" t="n">
        <f aca="false">B54-B$16+AM53</f>
        <v>171.585769230769</v>
      </c>
      <c r="AN54" s="106" t="n">
        <f aca="false">(AM54-AM$16)^2</f>
        <v>25223.9987232811</v>
      </c>
      <c r="AO54" s="106" t="n">
        <f aca="false">(AM54-AL54)^2</f>
        <v>574721.095816157</v>
      </c>
      <c r="AP54" s="32"/>
      <c r="AQ54" s="110" t="n">
        <f aca="false">((V54-B54)/B54)^2</f>
        <v>4.11668647497398</v>
      </c>
    </row>
    <row r="55" customFormat="false" ht="12.8" hidden="false" customHeight="false" outlineLevel="0" collapsed="false">
      <c r="A55" s="114" t="n">
        <v>40946</v>
      </c>
      <c r="B55" s="115" t="s">
        <v>116</v>
      </c>
      <c r="C55" s="15" t="n">
        <v>3.68215909402816</v>
      </c>
      <c r="D55" s="15" t="n">
        <v>0</v>
      </c>
      <c r="E55" s="15" t="n">
        <v>0</v>
      </c>
      <c r="F55" s="15" t="n">
        <v>0</v>
      </c>
      <c r="G55" s="15" t="n">
        <v>0</v>
      </c>
      <c r="H55" s="15" t="n">
        <v>0</v>
      </c>
      <c r="I55" s="15" t="n">
        <v>0</v>
      </c>
      <c r="J55" s="110" t="n">
        <f aca="false">(D55*D$15*D$8+E55*E$15*E$8+F55*F$15*F$8+G55*G$15*G$8+H55*H$15*H$8+I55*I$15*I$8)*M$15</f>
        <v>0</v>
      </c>
      <c r="K55" s="110" t="n">
        <f aca="false">K54+J55-M55-N55-O55</f>
        <v>132.261698484111</v>
      </c>
      <c r="L55" s="110" t="n">
        <f aca="false">K54/$K$3</f>
        <v>0.664895634863473</v>
      </c>
      <c r="M55" s="110" t="n">
        <f aca="false">IF(J55&gt;K$6,(J55-K$6)^2/(J55-K$6+K$3-K54),0)</f>
        <v>0</v>
      </c>
      <c r="N55" s="110" t="n">
        <f aca="false">IF((J55-M55)&gt;C55,C55,(J55-M55+(C55-(J55-M55))*L55))</f>
        <v>2.44825150849216</v>
      </c>
      <c r="O55" s="110" t="n">
        <f aca="false">IF(K54&gt;(K$5/100*K$3),(K$4/100*L55*(K54-(K$5/100*K$3))),0)</f>
        <v>2.25855078927255</v>
      </c>
      <c r="P55" s="110" t="n">
        <f aca="false">P54+M55-Q55</f>
        <v>0.0752684759206916</v>
      </c>
      <c r="Q55" s="110" t="n">
        <f aca="false">P54*(1-0.5^(1/K$7))</f>
        <v>0.0752684759206916</v>
      </c>
      <c r="R55" s="110" t="n">
        <f aca="false">R54-S55+O55</f>
        <v>288.901029660245</v>
      </c>
      <c r="S55" s="110" t="n">
        <f aca="false">R54*(1-0.5^(1/K$8))</f>
        <v>6.69995034281796</v>
      </c>
      <c r="T55" s="110" t="n">
        <f aca="false">Q55*R$8/86.4</f>
        <v>0.241312127662403</v>
      </c>
      <c r="U55" s="110" t="n">
        <f aca="false">S55*R$8/86.4</f>
        <v>21.4801648722289</v>
      </c>
      <c r="V55" s="110" t="n">
        <f aca="false">(Q55+S55)*R$8/86.4</f>
        <v>21.7214769998913</v>
      </c>
      <c r="Y55" s="15"/>
      <c r="Z55" s="15"/>
      <c r="AA55" s="15"/>
      <c r="AB55" s="15"/>
      <c r="AC55" s="106" t="n">
        <f aca="false">(B55-B$16)^2</f>
        <v>1.86217514792899</v>
      </c>
      <c r="AD55" s="106" t="n">
        <f aca="false">(B55-V55)^2</f>
        <v>212.182252188361</v>
      </c>
      <c r="AE55" s="32"/>
      <c r="AF55" s="32" t="n">
        <f aca="false">B55-V55</f>
        <v>-14.5664769998913</v>
      </c>
      <c r="AG55" s="32" t="str">
        <f aca="false">B55</f>
        <v>7,155</v>
      </c>
      <c r="AH55" s="32"/>
      <c r="AI55" s="116" t="str">
        <f aca="false">IF(V55&lt;B55,"-","+")</f>
        <v>-</v>
      </c>
      <c r="AJ55" s="117" t="n">
        <f aca="false">IF(AI55="-",AJ54-1,AJ54+1)</f>
        <v>-38</v>
      </c>
      <c r="AK55" s="113"/>
      <c r="AL55" s="106" t="n">
        <f aca="false">V55-V$16+AL54</f>
        <v>942.715327490519</v>
      </c>
      <c r="AM55" s="106" t="n">
        <f aca="false">B55-B$16+AM54</f>
        <v>172.950384615385</v>
      </c>
      <c r="AN55" s="106" t="n">
        <f aca="false">(AM55-AM$16)^2</f>
        <v>24792.4026948897</v>
      </c>
      <c r="AO55" s="106" t="n">
        <f aca="false">(AM55-AL55)^2</f>
        <v>592538.067279559</v>
      </c>
      <c r="AP55" s="32"/>
      <c r="AQ55" s="110" t="n">
        <f aca="false">((V55-B55)/B55)^2</f>
        <v>4.14466829260566</v>
      </c>
    </row>
    <row r="56" customFormat="false" ht="12.8" hidden="false" customHeight="false" outlineLevel="0" collapsed="false">
      <c r="A56" s="114" t="n">
        <v>40947</v>
      </c>
      <c r="B56" s="115" t="s">
        <v>117</v>
      </c>
      <c r="C56" s="15" t="n">
        <v>3.1647272975721</v>
      </c>
      <c r="D56" s="15" t="n">
        <v>0</v>
      </c>
      <c r="E56" s="15" t="n">
        <v>0</v>
      </c>
      <c r="F56" s="15" t="n">
        <v>0</v>
      </c>
      <c r="G56" s="15" t="n">
        <v>0</v>
      </c>
      <c r="H56" s="15" t="n">
        <v>0</v>
      </c>
      <c r="I56" s="15" t="n">
        <v>0</v>
      </c>
      <c r="J56" s="110" t="n">
        <f aca="false">(D56*D$15*D$8+E56*E$15*E$8+F56*F$15*F$8+G56*G$15*G$8+H56*H$15*H$8+I56*I$15*I$8)*M$15</f>
        <v>0</v>
      </c>
      <c r="K56" s="110" t="n">
        <f aca="false">K55+J56-M56-N56-O56</f>
        <v>128.35105575683</v>
      </c>
      <c r="L56" s="110" t="n">
        <f aca="false">K55/$K$3</f>
        <v>0.642047080019955</v>
      </c>
      <c r="M56" s="110" t="n">
        <f aca="false">IF(J56&gt;K$6,(J56-K$6)^2/(J56-K$6+K$3-K55),0)</f>
        <v>0</v>
      </c>
      <c r="N56" s="110" t="n">
        <f aca="false">IF((J56-M56)&gt;C56,C56,(J56-M56+(C56-(J56-M56))*L56))</f>
        <v>2.03190392046561</v>
      </c>
      <c r="O56" s="110" t="n">
        <f aca="false">IF(K55&gt;(K$5/100*K$3),(K$4/100*L56*(K55-(K$5/100*K$3))),0)</f>
        <v>1.87873880681477</v>
      </c>
      <c r="P56" s="110" t="n">
        <f aca="false">P55+M56-Q56</f>
        <v>0.0376342379603458</v>
      </c>
      <c r="Q56" s="110" t="n">
        <f aca="false">P55*(1-0.5^(1/K$7))</f>
        <v>0.0376342379603458</v>
      </c>
      <c r="R56" s="110" t="n">
        <f aca="false">R55-S56+O56</f>
        <v>284.181259830241</v>
      </c>
      <c r="S56" s="110" t="n">
        <f aca="false">R55*(1-0.5^(1/K$8))</f>
        <v>6.59850863681886</v>
      </c>
      <c r="T56" s="110" t="n">
        <f aca="false">Q56*R$8/86.4</f>
        <v>0.120656063831201</v>
      </c>
      <c r="U56" s="110" t="n">
        <f aca="false">S56*R$8/86.4</f>
        <v>21.1549408842456</v>
      </c>
      <c r="V56" s="110" t="n">
        <f aca="false">(Q56+S56)*R$8/86.4</f>
        <v>21.2755969480768</v>
      </c>
      <c r="Y56" s="15"/>
      <c r="Z56" s="15"/>
      <c r="AA56" s="15"/>
      <c r="AB56" s="15"/>
      <c r="AC56" s="106" t="n">
        <f aca="false">(B56-B$16)^2</f>
        <v>1.37502684023669</v>
      </c>
      <c r="AD56" s="106" t="n">
        <f aca="false">(B56-V56)^2</f>
        <v>204.850431398098</v>
      </c>
      <c r="AE56" s="32"/>
      <c r="AF56" s="32" t="n">
        <f aca="false">B56-V56</f>
        <v>-14.3125969480768</v>
      </c>
      <c r="AG56" s="32" t="str">
        <f aca="false">B56</f>
        <v>6,963</v>
      </c>
      <c r="AH56" s="32"/>
      <c r="AI56" s="116" t="str">
        <f aca="false">IF(V56&lt;B56,"-","+")</f>
        <v>-</v>
      </c>
      <c r="AJ56" s="117" t="n">
        <f aca="false">IF(AI56="-",AJ55-1,AJ55+1)</f>
        <v>-39</v>
      </c>
      <c r="AK56" s="113"/>
      <c r="AL56" s="106" t="n">
        <f aca="false">V56-V$16+AL55</f>
        <v>955.295387572175</v>
      </c>
      <c r="AM56" s="106" t="n">
        <f aca="false">B56-B$16+AM55</f>
        <v>174.123</v>
      </c>
      <c r="AN56" s="106" t="n">
        <f aca="false">(AM56-AM$16)^2</f>
        <v>24424.5069856057</v>
      </c>
      <c r="AO56" s="106" t="n">
        <f aca="false">(AM56-AL56)^2</f>
        <v>610230.299105212</v>
      </c>
      <c r="AP56" s="32"/>
      <c r="AQ56" s="110" t="n">
        <f aca="false">((V56-B56)/B56)^2</f>
        <v>4.2251690759794</v>
      </c>
    </row>
    <row r="57" customFormat="false" ht="12.8" hidden="false" customHeight="false" outlineLevel="0" collapsed="false">
      <c r="A57" s="114" t="n">
        <v>40948</v>
      </c>
      <c r="B57" s="115" t="s">
        <v>117</v>
      </c>
      <c r="C57" s="15" t="n">
        <v>3.4006471043021</v>
      </c>
      <c r="D57" s="15" t="n">
        <v>0</v>
      </c>
      <c r="E57" s="15" t="n">
        <v>0</v>
      </c>
      <c r="F57" s="15" t="n">
        <v>0</v>
      </c>
      <c r="G57" s="15" t="n">
        <v>0</v>
      </c>
      <c r="H57" s="15" t="n">
        <v>0</v>
      </c>
      <c r="I57" s="15" t="n">
        <v>0</v>
      </c>
      <c r="J57" s="110" t="n">
        <f aca="false">(D57*D$15*D$8+E57*E$15*E$8+F57*F$15*F$8+G57*G$15*G$8+H57*H$15*H$8+I57*I$15*I$8)*M$15</f>
        <v>0</v>
      </c>
      <c r="K57" s="110" t="n">
        <f aca="false">K56+J57-M57-N57-O57</f>
        <v>124.65270564427</v>
      </c>
      <c r="L57" s="110" t="n">
        <f aca="false">K56/$K$3</f>
        <v>0.623063377460342</v>
      </c>
      <c r="M57" s="110" t="n">
        <f aca="false">IF(J57&gt;K$6,(J57-K$6)^2/(J57-K$6+K$3-K56),0)</f>
        <v>0</v>
      </c>
      <c r="N57" s="110" t="n">
        <f aca="false">IF((J57-M57)&gt;C57,C57,(J57-M57+(C57-(J57-M57))*L57))</f>
        <v>2.1188186703572</v>
      </c>
      <c r="O57" s="110" t="n">
        <f aca="false">IF(K56&gt;(K$5/100*K$3),(K$4/100*L57*(K56-(K$5/100*K$3))),0)</f>
        <v>1.57953144220362</v>
      </c>
      <c r="P57" s="110" t="n">
        <f aca="false">P56+M57-Q57</f>
        <v>0.0188171189801729</v>
      </c>
      <c r="Q57" s="110" t="n">
        <f aca="false">P56*(1-0.5^(1/K$7))</f>
        <v>0.0188171189801729</v>
      </c>
      <c r="R57" s="110" t="n">
        <f aca="false">R56-S57+O57</f>
        <v>279.270082327526</v>
      </c>
      <c r="S57" s="110" t="n">
        <f aca="false">R56*(1-0.5^(1/K$8))</f>
        <v>6.49070894491847</v>
      </c>
      <c r="T57" s="110" t="n">
        <f aca="false">Q57*R$8/86.4</f>
        <v>0.0603280319156006</v>
      </c>
      <c r="U57" s="110" t="n">
        <f aca="false">S57*R$8/86.4</f>
        <v>20.8093330757224</v>
      </c>
      <c r="V57" s="110" t="n">
        <f aca="false">(Q57+S57)*R$8/86.4</f>
        <v>20.869661107638</v>
      </c>
      <c r="Y57" s="15"/>
      <c r="Z57" s="15"/>
      <c r="AA57" s="15"/>
      <c r="AB57" s="15"/>
      <c r="AC57" s="106" t="n">
        <f aca="false">(B57-B$16)^2</f>
        <v>1.37502684023669</v>
      </c>
      <c r="AD57" s="106" t="n">
        <f aca="false">(B57-V57)^2</f>
        <v>193.395223162691</v>
      </c>
      <c r="AE57" s="32"/>
      <c r="AF57" s="32" t="n">
        <f aca="false">B57-V57</f>
        <v>-13.906661107638</v>
      </c>
      <c r="AG57" s="32" t="str">
        <f aca="false">B57</f>
        <v>6,963</v>
      </c>
      <c r="AH57" s="32"/>
      <c r="AI57" s="116" t="str">
        <f aca="false">IF(V57&lt;B57,"-","+")</f>
        <v>-</v>
      </c>
      <c r="AJ57" s="117" t="n">
        <f aca="false">IF(AI57="-",AJ56-1,AJ56+1)</f>
        <v>-40</v>
      </c>
      <c r="AK57" s="113"/>
      <c r="AL57" s="106" t="n">
        <f aca="false">V57-V$16+AL56</f>
        <v>967.469511813392</v>
      </c>
      <c r="AM57" s="106" t="n">
        <f aca="false">B57-B$16+AM56</f>
        <v>175.295615384615</v>
      </c>
      <c r="AN57" s="106" t="n">
        <f aca="false">(AM57-AM$16)^2</f>
        <v>24059.3613300022</v>
      </c>
      <c r="AO57" s="106" t="n">
        <f aca="false">(AM57-AL57)^2</f>
        <v>627539.48218315</v>
      </c>
      <c r="AP57" s="32"/>
      <c r="AQ57" s="110" t="n">
        <f aca="false">((V57-B57)/B57)^2</f>
        <v>3.98889819646591</v>
      </c>
    </row>
    <row r="58" customFormat="false" ht="12.8" hidden="false" customHeight="false" outlineLevel="0" collapsed="false">
      <c r="A58" s="114" t="n">
        <v>40949</v>
      </c>
      <c r="B58" s="115" t="s">
        <v>118</v>
      </c>
      <c r="C58" s="15" t="n">
        <v>2.15624228241541</v>
      </c>
      <c r="D58" s="15" t="n">
        <v>0</v>
      </c>
      <c r="E58" s="15" t="n">
        <v>0</v>
      </c>
      <c r="F58" s="15" t="n">
        <v>0</v>
      </c>
      <c r="G58" s="15" t="n">
        <v>0</v>
      </c>
      <c r="H58" s="15" t="n">
        <v>0</v>
      </c>
      <c r="I58" s="15" t="n">
        <v>0</v>
      </c>
      <c r="J58" s="110" t="n">
        <f aca="false">(D58*D$15*D$8+E58*E$15*E$8+F58*F$15*F$8+G58*G$15*G$8+H58*H$15*H$8+I58*I$15*I$8)*M$15</f>
        <v>0</v>
      </c>
      <c r="K58" s="110" t="n">
        <f aca="false">K57+J58-M58-N58-O58</f>
        <v>122.037714047981</v>
      </c>
      <c r="L58" s="110" t="n">
        <f aca="false">K57/$K$3</f>
        <v>0.605110221574124</v>
      </c>
      <c r="M58" s="110" t="n">
        <f aca="false">IF(J58&gt;K$6,(J58-K$6)^2/(J58-K$6+K$3-K57),0)</f>
        <v>0</v>
      </c>
      <c r="N58" s="110" t="n">
        <f aca="false">IF((J58-M58)&gt;C58,C58,(J58-M58+(C58-(J58-M58))*L58))</f>
        <v>1.30476424527988</v>
      </c>
      <c r="O58" s="110" t="n">
        <f aca="false">IF(K57&gt;(K$5/100*K$3),(K$4/100*L58*(K57-(K$5/100*K$3))),0)</f>
        <v>1.31022735100832</v>
      </c>
      <c r="P58" s="110" t="n">
        <f aca="false">P57+M58-Q58</f>
        <v>0.00940855949008645</v>
      </c>
      <c r="Q58" s="110" t="n">
        <f aca="false">P57*(1-0.5^(1/K$7))</f>
        <v>0.00940855949008645</v>
      </c>
      <c r="R58" s="110" t="n">
        <f aca="false">R57-S58+O58</f>
        <v>274.201772182803</v>
      </c>
      <c r="S58" s="110" t="n">
        <f aca="false">R57*(1-0.5^(1/K$8))</f>
        <v>6.37853749573144</v>
      </c>
      <c r="T58" s="110" t="n">
        <f aca="false">Q58*R$8/86.4</f>
        <v>0.0301640159578003</v>
      </c>
      <c r="U58" s="110" t="n">
        <f aca="false">S58*R$8/86.4</f>
        <v>20.4497093323797</v>
      </c>
      <c r="V58" s="110" t="n">
        <f aca="false">(Q58+S58)*R$8/86.4</f>
        <v>20.4798733483375</v>
      </c>
      <c r="Y58" s="15"/>
      <c r="Z58" s="15"/>
      <c r="AA58" s="15"/>
      <c r="AB58" s="15"/>
      <c r="AC58" s="106" t="n">
        <f aca="false">(B58-B$16)^2</f>
        <v>0.96749922485207</v>
      </c>
      <c r="AD58" s="106" t="n">
        <f aca="false">(B58-V58)^2</f>
        <v>187.850964240669</v>
      </c>
      <c r="AE58" s="32"/>
      <c r="AF58" s="32" t="n">
        <f aca="false">B58-V58</f>
        <v>-13.7058733483375</v>
      </c>
      <c r="AG58" s="32" t="str">
        <f aca="false">B58</f>
        <v>6,774</v>
      </c>
      <c r="AH58" s="32"/>
      <c r="AI58" s="116" t="str">
        <f aca="false">IF(V58&lt;B58,"-","+")</f>
        <v>-</v>
      </c>
      <c r="AJ58" s="117" t="n">
        <f aca="false">IF(AI58="-",AJ57-1,AJ57+1)</f>
        <v>-41</v>
      </c>
      <c r="AK58" s="113"/>
      <c r="AL58" s="106" t="n">
        <f aca="false">V58-V$16+AL57</f>
        <v>979.253848295308</v>
      </c>
      <c r="AM58" s="106" t="n">
        <f aca="false">B58-B$16+AM57</f>
        <v>176.279230769231</v>
      </c>
      <c r="AN58" s="106" t="n">
        <f aca="false">(AM58-AM$16)^2</f>
        <v>23755.1900841473</v>
      </c>
      <c r="AO58" s="106" t="n">
        <f aca="false">(AM58-AL58)^2</f>
        <v>644768.23639115</v>
      </c>
      <c r="AP58" s="32"/>
      <c r="AQ58" s="110" t="n">
        <f aca="false">((V58-B58)/B58)^2</f>
        <v>4.09376627616606</v>
      </c>
    </row>
    <row r="59" customFormat="false" ht="12.8" hidden="false" customHeight="false" outlineLevel="0" collapsed="false">
      <c r="A59" s="114" t="n">
        <v>40950</v>
      </c>
      <c r="B59" s="115" t="s">
        <v>119</v>
      </c>
      <c r="C59" s="15" t="n">
        <v>2.00618611902944</v>
      </c>
      <c r="D59" s="15" t="n">
        <v>20.2</v>
      </c>
      <c r="E59" s="15" t="n">
        <v>40</v>
      </c>
      <c r="F59" s="15" t="n">
        <v>34.5</v>
      </c>
      <c r="G59" s="15" t="n">
        <v>27.8</v>
      </c>
      <c r="H59" s="15" t="n">
        <v>0</v>
      </c>
      <c r="I59" s="15" t="n">
        <v>0</v>
      </c>
      <c r="J59" s="110" t="n">
        <f aca="false">(D59*D$15*D$8+E59*E$15*E$8+F59*F$15*F$8+G59*G$15*G$8+H59*H$15*H$8+I59*I$15*I$8)*M$15</f>
        <v>20.2370369724064</v>
      </c>
      <c r="K59" s="110" t="n">
        <f aca="false">K58+J59-M59-N59-O59</f>
        <v>136.047283112067</v>
      </c>
      <c r="L59" s="110" t="n">
        <f aca="false">K58/$K$3</f>
        <v>0.59241608761156</v>
      </c>
      <c r="M59" s="110" t="n">
        <f aca="false">IF(J59&gt;K$6,(J59-K$6)^2/(J59-K$6+K$3-K58),0)</f>
        <v>3.09345698195355</v>
      </c>
      <c r="N59" s="110" t="n">
        <f aca="false">IF((J59-M59)&gt;C59,C59,(J59-M59+(C59-(J59-M59))*L59))</f>
        <v>2.00618611902944</v>
      </c>
      <c r="O59" s="110" t="n">
        <f aca="false">IF(K58&gt;(K$5/100*K$3),(K$4/100*L59*(K58-(K$5/100*K$3))),0)</f>
        <v>1.12782480733727</v>
      </c>
      <c r="P59" s="110" t="n">
        <f aca="false">P58+M59-Q59</f>
        <v>3.09816126169859</v>
      </c>
      <c r="Q59" s="110" t="n">
        <f aca="false">P58*(1-0.5^(1/K$7))</f>
        <v>0.00470427974504323</v>
      </c>
      <c r="R59" s="110" t="n">
        <f aca="false">R58-S59+O59</f>
        <v>269.066819858099</v>
      </c>
      <c r="S59" s="110" t="n">
        <f aca="false">R58*(1-0.5^(1/K$8))</f>
        <v>6.26277713204093</v>
      </c>
      <c r="T59" s="110" t="n">
        <f aca="false">Q59*R$8/86.4</f>
        <v>0.0150820079789002</v>
      </c>
      <c r="U59" s="110" t="n">
        <f aca="false">S59*R$8/86.4</f>
        <v>20.0785794626775</v>
      </c>
      <c r="V59" s="110" t="n">
        <f aca="false">(Q59+S59)*R$8/86.4</f>
        <v>20.0936614706564</v>
      </c>
      <c r="Y59" s="15"/>
      <c r="Z59" s="15"/>
      <c r="AA59" s="15"/>
      <c r="AB59" s="15"/>
      <c r="AC59" s="106" t="n">
        <f aca="false">(B59-B$16)^2</f>
        <v>20.6899019171598</v>
      </c>
      <c r="AD59" s="106" t="n">
        <f aca="false">(B59-V59)^2</f>
        <v>95.153420407109</v>
      </c>
      <c r="AE59" s="32"/>
      <c r="AF59" s="32" t="n">
        <f aca="false">B59-V59</f>
        <v>-9.75466147065643</v>
      </c>
      <c r="AG59" s="32" t="str">
        <f aca="false">B59</f>
        <v>10,339</v>
      </c>
      <c r="AH59" s="32"/>
      <c r="AI59" s="116" t="str">
        <f aca="false">IF(V59&lt;B59,"-","+")</f>
        <v>-</v>
      </c>
      <c r="AJ59" s="117" t="n">
        <f aca="false">IF(AI59="-",AJ58-1,AJ58+1)</f>
        <v>-42</v>
      </c>
      <c r="AK59" s="113"/>
      <c r="AL59" s="106" t="n">
        <f aca="false">V59-V$16+AL58</f>
        <v>990.651972899543</v>
      </c>
      <c r="AM59" s="106" t="n">
        <f aca="false">B59-B$16+AM58</f>
        <v>180.827846153846</v>
      </c>
      <c r="AN59" s="106" t="n">
        <f aca="false">(AM59-AM$16)^2</f>
        <v>22373.7493889167</v>
      </c>
      <c r="AO59" s="106" t="n">
        <f aca="false">(AM59-AL59)^2</f>
        <v>655815.116259431</v>
      </c>
      <c r="AP59" s="32"/>
      <c r="AQ59" s="110" t="n">
        <f aca="false">((V59-B59)/B59)^2</f>
        <v>0.89015848009382</v>
      </c>
    </row>
    <row r="60" customFormat="false" ht="12.8" hidden="false" customHeight="false" outlineLevel="0" collapsed="false">
      <c r="A60" s="114" t="n">
        <v>40951</v>
      </c>
      <c r="B60" s="115" t="s">
        <v>106</v>
      </c>
      <c r="C60" s="15" t="n">
        <v>1.47133412887394</v>
      </c>
      <c r="D60" s="15" t="n">
        <v>16.3</v>
      </c>
      <c r="E60" s="15" t="n">
        <v>18.3</v>
      </c>
      <c r="F60" s="15" t="n">
        <v>0</v>
      </c>
      <c r="G60" s="15" t="n">
        <v>13.8</v>
      </c>
      <c r="H60" s="15" t="n">
        <v>16.5</v>
      </c>
      <c r="I60" s="15" t="n">
        <v>5</v>
      </c>
      <c r="J60" s="110" t="n">
        <f aca="false">(D60*D$15*D$8+E60*E$15*E$8+F60*F$15*F$8+G60*G$15*G$8+H60*H$15*H$8+I60*I$15*I$8)*M$15</f>
        <v>13.0488195461634</v>
      </c>
      <c r="K60" s="110" t="n">
        <f aca="false">K59+J60-M60-N60-O60</f>
        <v>144.059943640806</v>
      </c>
      <c r="L60" s="110" t="n">
        <f aca="false">K59/$K$3</f>
        <v>0.660423704427512</v>
      </c>
      <c r="M60" s="110" t="n">
        <f aca="false">IF(J60&gt;K$6,(J60-K$6)^2/(J60-K$6+K$3-K59),0)</f>
        <v>1.3823039751374</v>
      </c>
      <c r="N60" s="110" t="n">
        <f aca="false">IF((J60-M60)&gt;C60,C60,(J60-M60+(C60-(J60-M60))*L60))</f>
        <v>1.47133412887394</v>
      </c>
      <c r="O60" s="110" t="n">
        <f aca="false">IF(K59&gt;(K$5/100*K$3),(K$4/100*L60*(K59-(K$5/100*K$3))),0)</f>
        <v>2.18252091341363</v>
      </c>
      <c r="P60" s="110" t="n">
        <f aca="false">P59+M60-Q60</f>
        <v>2.9313846059867</v>
      </c>
      <c r="Q60" s="110" t="n">
        <f aca="false">P59*(1-0.5^(1/K$7))</f>
        <v>1.5490806308493</v>
      </c>
      <c r="R60" s="110" t="n">
        <f aca="false">R59-S60+O60</f>
        <v>265.103846112657</v>
      </c>
      <c r="S60" s="110" t="n">
        <f aca="false">R59*(1-0.5^(1/K$8))</f>
        <v>6.14549465885606</v>
      </c>
      <c r="T60" s="110" t="n">
        <f aca="false">Q60*R$8/86.4</f>
        <v>4.96638118918119</v>
      </c>
      <c r="U60" s="110" t="n">
        <f aca="false">S60*R$8/86.4</f>
        <v>19.7025696817492</v>
      </c>
      <c r="V60" s="110" t="n">
        <f aca="false">(Q60+S60)*R$8/86.4</f>
        <v>24.6689508709304</v>
      </c>
      <c r="Y60" s="15"/>
      <c r="Z60" s="15"/>
      <c r="AA60" s="15"/>
      <c r="AB60" s="15"/>
      <c r="AC60" s="106" t="n">
        <f aca="false">(B60-B$16)^2</f>
        <v>60.4135499171598</v>
      </c>
      <c r="AD60" s="106" t="n">
        <f aca="false">(B60-V60)^2</f>
        <v>123.342144747519</v>
      </c>
      <c r="AE60" s="32"/>
      <c r="AF60" s="32" t="n">
        <f aca="false">B60-V60</f>
        <v>-11.1059508709304</v>
      </c>
      <c r="AG60" s="32" t="str">
        <f aca="false">B60</f>
        <v>13,563</v>
      </c>
      <c r="AH60" s="32"/>
      <c r="AI60" s="116" t="str">
        <f aca="false">IF(V60&lt;B60,"-","+")</f>
        <v>-</v>
      </c>
      <c r="AJ60" s="117" t="n">
        <f aca="false">IF(AI60="-",AJ59-1,AJ59+1)</f>
        <v>-43</v>
      </c>
      <c r="AK60" s="113"/>
      <c r="AL60" s="106" t="n">
        <f aca="false">V60-V$16+AL59</f>
        <v>1006.62538690405</v>
      </c>
      <c r="AM60" s="106" t="n">
        <f aca="false">B60-B$16+AM59</f>
        <v>188.600461538462</v>
      </c>
      <c r="AN60" s="106" t="n">
        <f aca="false">(AM60-AM$16)^2</f>
        <v>20108.9295092261</v>
      </c>
      <c r="AO60" s="106" t="n">
        <f aca="false">(AM60-AL60)^2</f>
        <v>669164.778519379</v>
      </c>
      <c r="AP60" s="32"/>
      <c r="AQ60" s="110" t="n">
        <f aca="false">((V60-B60)/B60)^2</f>
        <v>0.670501837585691</v>
      </c>
    </row>
    <row r="61" customFormat="false" ht="12.8" hidden="false" customHeight="false" outlineLevel="0" collapsed="false">
      <c r="A61" s="114" t="n">
        <v>40952</v>
      </c>
      <c r="B61" s="115" t="s">
        <v>120</v>
      </c>
      <c r="C61" s="15" t="n">
        <v>2.37757508558805</v>
      </c>
      <c r="D61" s="15" t="n">
        <v>10.4</v>
      </c>
      <c r="E61" s="15" t="n">
        <v>14.7</v>
      </c>
      <c r="F61" s="15" t="n">
        <v>8.7</v>
      </c>
      <c r="G61" s="15" t="n">
        <v>8.5</v>
      </c>
      <c r="H61" s="15" t="n">
        <v>25.5</v>
      </c>
      <c r="I61" s="15" t="n">
        <v>15</v>
      </c>
      <c r="J61" s="110" t="n">
        <f aca="false">(D61*D$15*D$8+E61*E$15*E$8+F61*F$15*F$8+G61*G$15*G$8+H61*H$15*H$8+I61*I$15*I$8)*M$15</f>
        <v>10.6013555479998</v>
      </c>
      <c r="K61" s="110" t="n">
        <f aca="false">K60+J61-M61-N61-O61</f>
        <v>148.475274554885</v>
      </c>
      <c r="L61" s="110" t="n">
        <f aca="false">K60/$K$3</f>
        <v>0.699320114761194</v>
      </c>
      <c r="M61" s="110" t="n">
        <f aca="false">IF(J61&gt;K$6,(J61-K$6)^2/(J61-K$6+K$3-K60),0)</f>
        <v>0.937045098435056</v>
      </c>
      <c r="N61" s="110" t="n">
        <f aca="false">IF((J61-M61)&gt;C61,C61,(J61-M61+(C61-(J61-M61))*L61))</f>
        <v>2.37757508558805</v>
      </c>
      <c r="O61" s="110" t="n">
        <f aca="false">IF(K60&gt;(K$5/100*K$3),(K$4/100*L61*(K60-(K$5/100*K$3))),0)</f>
        <v>2.87140444989765</v>
      </c>
      <c r="P61" s="110" t="n">
        <f aca="false">P60+M61-Q61</f>
        <v>2.4027374014284</v>
      </c>
      <c r="Q61" s="110" t="n">
        <f aca="false">P60*(1-0.5^(1/K$7))</f>
        <v>1.46569230299335</v>
      </c>
      <c r="R61" s="110" t="n">
        <f aca="false">R60-S61+O61</f>
        <v>261.920270349139</v>
      </c>
      <c r="S61" s="110" t="n">
        <f aca="false">R60*(1-0.5^(1/K$8))</f>
        <v>6.0549802134159</v>
      </c>
      <c r="T61" s="110" t="n">
        <f aca="false">Q61*R$8/86.4</f>
        <v>4.69903666584673</v>
      </c>
      <c r="U61" s="110" t="n">
        <f aca="false">S61*R$8/86.4</f>
        <v>19.4123786934746</v>
      </c>
      <c r="V61" s="110" t="n">
        <f aca="false">(Q61+S61)*R$8/86.4</f>
        <v>24.1114153593213</v>
      </c>
      <c r="Y61" s="15"/>
      <c r="Z61" s="15"/>
      <c r="AA61" s="15"/>
      <c r="AB61" s="15"/>
      <c r="AC61" s="106" t="n">
        <f aca="false">(B61-B$16)^2</f>
        <v>130.567539147929</v>
      </c>
      <c r="AD61" s="106" t="n">
        <f aca="false">(B61-V61)^2</f>
        <v>47.5329631468457</v>
      </c>
      <c r="AE61" s="32"/>
      <c r="AF61" s="32" t="n">
        <f aca="false">B61-V61</f>
        <v>-6.89441535932131</v>
      </c>
      <c r="AG61" s="32" t="str">
        <f aca="false">B61</f>
        <v>17,217</v>
      </c>
      <c r="AH61" s="32"/>
      <c r="AI61" s="116" t="str">
        <f aca="false">IF(V61&lt;B61,"-","+")</f>
        <v>-</v>
      </c>
      <c r="AJ61" s="117" t="n">
        <f aca="false">IF(AI61="-",AJ60-1,AJ60+1)</f>
        <v>-44</v>
      </c>
      <c r="AK61" s="113"/>
      <c r="AL61" s="106" t="n">
        <f aca="false">V61-V$16+AL60</f>
        <v>1022.04126539695</v>
      </c>
      <c r="AM61" s="106" t="n">
        <f aca="false">B61-B$16+AM60</f>
        <v>200.027076923077</v>
      </c>
      <c r="AN61" s="106" t="n">
        <f aca="false">(AM61-AM$16)^2</f>
        <v>16998.7727830785</v>
      </c>
      <c r="AO61" s="106" t="n">
        <f aca="false">(AM61-AL61)^2</f>
        <v>675707.326052364</v>
      </c>
      <c r="AP61" s="32"/>
      <c r="AQ61" s="110" t="n">
        <f aca="false">((V61-B61)/B61)^2</f>
        <v>0.160354048664368</v>
      </c>
    </row>
    <row r="62" customFormat="false" ht="12.8" hidden="false" customHeight="false" outlineLevel="0" collapsed="false">
      <c r="A62" s="114" t="n">
        <v>40953</v>
      </c>
      <c r="B62" s="115" t="s">
        <v>121</v>
      </c>
      <c r="C62" s="15" t="n">
        <v>3.32057237742166</v>
      </c>
      <c r="D62" s="15" t="n">
        <v>2</v>
      </c>
      <c r="E62" s="15" t="n">
        <v>6.4</v>
      </c>
      <c r="F62" s="15" t="n">
        <v>5.3</v>
      </c>
      <c r="G62" s="15" t="n">
        <v>4.7</v>
      </c>
      <c r="H62" s="15" t="n">
        <v>0</v>
      </c>
      <c r="I62" s="15" t="n">
        <v>0</v>
      </c>
      <c r="J62" s="110" t="n">
        <f aca="false">(D62*D$15*D$8+E62*E$15*E$8+F62*F$15*F$8+G62*G$15*G$8+H62*H$15*H$8+I62*I$15*I$8)*M$15</f>
        <v>2.75425669498459</v>
      </c>
      <c r="K62" s="110" t="n">
        <f aca="false">K61+J62-M62-N62-O62</f>
        <v>144.788646464309</v>
      </c>
      <c r="L62" s="110" t="n">
        <f aca="false">K61/$K$3</f>
        <v>0.720753759975169</v>
      </c>
      <c r="M62" s="110" t="n">
        <f aca="false">IF(J62&gt;K$6,(J62-K$6)^2/(J62-K$6+K$3-K61),0)</f>
        <v>0.00111885783636229</v>
      </c>
      <c r="N62" s="110" t="n">
        <f aca="false">IF((J62-M62)&gt;C62,C62,(J62-M62+(C62-(J62-M62))*L62))</f>
        <v>3.16211841559009</v>
      </c>
      <c r="O62" s="110" t="n">
        <f aca="false">IF(K61&gt;(K$5/100*K$3),(K$4/100*L62*(K61-(K$5/100*K$3))),0)</f>
        <v>3.27764751213364</v>
      </c>
      <c r="P62" s="110" t="n">
        <f aca="false">P61+M62-Q62</f>
        <v>1.20248755855056</v>
      </c>
      <c r="Q62" s="110" t="n">
        <f aca="false">P61*(1-0.5^(1/K$7))</f>
        <v>1.2013687007142</v>
      </c>
      <c r="R62" s="110" t="n">
        <f aca="false">R61-S62+O62</f>
        <v>259.215650618787</v>
      </c>
      <c r="S62" s="110" t="n">
        <f aca="false">R61*(1-0.5^(1/K$8))</f>
        <v>5.98226724248517</v>
      </c>
      <c r="T62" s="110" t="n">
        <f aca="false">Q62*R$8/86.4</f>
        <v>3.85161030205826</v>
      </c>
      <c r="U62" s="110" t="n">
        <f aca="false">S62*R$8/86.4</f>
        <v>19.1792595621342</v>
      </c>
      <c r="V62" s="110" t="n">
        <f aca="false">(Q62+S62)*R$8/86.4</f>
        <v>23.0308698641924</v>
      </c>
      <c r="Y62" s="15"/>
      <c r="Z62" s="15"/>
      <c r="AA62" s="15"/>
      <c r="AB62" s="15"/>
      <c r="AC62" s="106" t="n">
        <f aca="false">(B62-B$16)^2</f>
        <v>18.6504388402367</v>
      </c>
      <c r="AD62" s="106" t="n">
        <f aca="false">(B62-V62)^2</f>
        <v>166.974720787125</v>
      </c>
      <c r="AE62" s="32"/>
      <c r="AF62" s="32" t="n">
        <f aca="false">B62-V62</f>
        <v>-12.9218698641924</v>
      </c>
      <c r="AG62" s="32" t="str">
        <f aca="false">B62</f>
        <v>10,109</v>
      </c>
      <c r="AH62" s="32"/>
      <c r="AI62" s="116" t="str">
        <f aca="false">IF(V62&lt;B62,"-","+")</f>
        <v>-</v>
      </c>
      <c r="AJ62" s="117" t="n">
        <f aca="false">IF(AI62="-",AJ61-1,AJ61+1)</f>
        <v>-45</v>
      </c>
      <c r="AK62" s="113"/>
      <c r="AL62" s="106" t="n">
        <f aca="false">V62-V$16+AL61</f>
        <v>1036.37659839472</v>
      </c>
      <c r="AM62" s="106" t="n">
        <f aca="false">B62-B$16+AM61</f>
        <v>204.345692307692</v>
      </c>
      <c r="AN62" s="106" t="n">
        <f aca="false">(AM62-AM$16)^2</f>
        <v>15891.3067587589</v>
      </c>
      <c r="AO62" s="106" t="n">
        <f aca="false">(AM62-AL62)^2</f>
        <v>692275.428684006</v>
      </c>
      <c r="AP62" s="32"/>
      <c r="AQ62" s="110" t="n">
        <f aca="false">((V62-B62)/B62)^2</f>
        <v>1.63393333357984</v>
      </c>
    </row>
    <row r="63" customFormat="false" ht="12.8" hidden="false" customHeight="false" outlineLevel="0" collapsed="false">
      <c r="A63" s="114" t="n">
        <v>40954</v>
      </c>
      <c r="B63" s="115" t="s">
        <v>112</v>
      </c>
      <c r="C63" s="15" t="n">
        <v>4.09517117737984</v>
      </c>
      <c r="D63" s="15" t="n">
        <v>0</v>
      </c>
      <c r="E63" s="15" t="n">
        <v>5.2</v>
      </c>
      <c r="F63" s="15" t="n">
        <v>0</v>
      </c>
      <c r="G63" s="15" t="n">
        <v>0</v>
      </c>
      <c r="H63" s="15" t="n">
        <v>0</v>
      </c>
      <c r="I63" s="15" t="n">
        <v>0</v>
      </c>
      <c r="J63" s="110" t="n">
        <f aca="false">(D63*D$15*D$8+E63*E$15*E$8+F63*F$15*F$8+G63*G$15*G$8+H63*H$15*H$8+I63*I$15*I$8)*M$15</f>
        <v>0.146488379025512</v>
      </c>
      <c r="K63" s="110" t="n">
        <f aca="false">K62+J63-M63-N63-O63</f>
        <v>139.076138728363</v>
      </c>
      <c r="L63" s="110" t="n">
        <f aca="false">K62/$K$3</f>
        <v>0.702857507108298</v>
      </c>
      <c r="M63" s="110" t="n">
        <f aca="false">IF(J63&gt;K$6,(J63-K$6)^2/(J63-K$6+K$3-K62),0)</f>
        <v>0</v>
      </c>
      <c r="N63" s="110" t="n">
        <f aca="false">IF((J63-M63)&gt;C63,C63,(J63-M63+(C63-(J63-M63))*L63))</f>
        <v>2.92184972703825</v>
      </c>
      <c r="O63" s="110" t="n">
        <f aca="false">IF(K62&gt;(K$5/100*K$3),(K$4/100*L63*(K62-(K$5/100*K$3))),0)</f>
        <v>2.93714638793345</v>
      </c>
      <c r="P63" s="110" t="n">
        <f aca="false">P62+M63-Q63</f>
        <v>0.601243779275282</v>
      </c>
      <c r="Q63" s="110" t="n">
        <f aca="false">P62*(1-0.5^(1/K$7))</f>
        <v>0.601243779275282</v>
      </c>
      <c r="R63" s="110" t="n">
        <f aca="false">R62-S63+O63</f>
        <v>256.23230336425</v>
      </c>
      <c r="S63" s="110" t="n">
        <f aca="false">R62*(1-0.5^(1/K$8))</f>
        <v>5.92049364247058</v>
      </c>
      <c r="T63" s="110" t="n">
        <f aca="false">Q63*R$8/86.4</f>
        <v>1.92759869050062</v>
      </c>
      <c r="U63" s="110" t="n">
        <f aca="false">S63*R$8/86.4</f>
        <v>18.9812122565318</v>
      </c>
      <c r="V63" s="110" t="n">
        <f aca="false">(Q63+S63)*R$8/86.4</f>
        <v>20.9088109470325</v>
      </c>
      <c r="Y63" s="15"/>
      <c r="Z63" s="15"/>
      <c r="AA63" s="15"/>
      <c r="AB63" s="15"/>
      <c r="AC63" s="106" t="n">
        <f aca="false">(B63-B$16)^2</f>
        <v>7.72070345562131</v>
      </c>
      <c r="AD63" s="106" t="n">
        <f aca="false">(B63-V63)^2</f>
        <v>152.270934208502</v>
      </c>
      <c r="AE63" s="32"/>
      <c r="AF63" s="32" t="n">
        <f aca="false">B63-V63</f>
        <v>-12.3398109470325</v>
      </c>
      <c r="AG63" s="32" t="str">
        <f aca="false">B63</f>
        <v>8,569</v>
      </c>
      <c r="AH63" s="32"/>
      <c r="AI63" s="116" t="str">
        <f aca="false">IF(V63&lt;B63,"-","+")</f>
        <v>-</v>
      </c>
      <c r="AJ63" s="117" t="n">
        <f aca="false">IF(AI63="-",AJ62-1,AJ62+1)</f>
        <v>-46</v>
      </c>
      <c r="AK63" s="113"/>
      <c r="AL63" s="106" t="n">
        <f aca="false">V63-V$16+AL62</f>
        <v>1048.58987247533</v>
      </c>
      <c r="AM63" s="106" t="n">
        <f aca="false">B63-B$16+AM62</f>
        <v>207.124307692308</v>
      </c>
      <c r="AN63" s="106" t="n">
        <f aca="false">(AM63-AM$16)^2</f>
        <v>15198.4789142703</v>
      </c>
      <c r="AO63" s="106" t="n">
        <f aca="false">(AM63-AL63)^2</f>
        <v>708064.296715618</v>
      </c>
      <c r="AP63" s="32"/>
      <c r="AQ63" s="110" t="n">
        <f aca="false">((V63-B63)/B63)^2</f>
        <v>2.07375156391466</v>
      </c>
    </row>
    <row r="64" customFormat="false" ht="12.8" hidden="false" customHeight="false" outlineLevel="0" collapsed="false">
      <c r="A64" s="114" t="n">
        <v>40955</v>
      </c>
      <c r="B64" s="115" t="s">
        <v>103</v>
      </c>
      <c r="C64" s="15" t="n">
        <v>3.16509386787337</v>
      </c>
      <c r="D64" s="15" t="n">
        <v>0.5</v>
      </c>
      <c r="E64" s="15" t="n">
        <v>7.7</v>
      </c>
      <c r="F64" s="15" t="n">
        <v>0</v>
      </c>
      <c r="G64" s="15" t="n">
        <v>0</v>
      </c>
      <c r="H64" s="15" t="n">
        <v>0</v>
      </c>
      <c r="I64" s="15" t="n">
        <v>0</v>
      </c>
      <c r="J64" s="110" t="n">
        <f aca="false">(D64*D$15*D$8+E64*E$15*E$8+F64*F$15*F$8+G64*G$15*G$8+H64*H$15*H$8+I64*I$15*I$8)*M$15</f>
        <v>0.436304145634352</v>
      </c>
      <c r="K64" s="110" t="n">
        <f aca="false">K63+J64-M64-N64-O64</f>
        <v>134.798262294249</v>
      </c>
      <c r="L64" s="110" t="n">
        <f aca="false">K63/$K$3</f>
        <v>0.675126887030889</v>
      </c>
      <c r="M64" s="110" t="n">
        <f aca="false">IF(J64&gt;K$6,(J64-K$6)^2/(J64-K$6+K$3-K63),0)</f>
        <v>0</v>
      </c>
      <c r="N64" s="110" t="n">
        <f aca="false">IF((J64-M64)&gt;C64,C64,(J64-M64+(C64-(J64-M64))*L64))</f>
        <v>2.27858345617147</v>
      </c>
      <c r="O64" s="110" t="n">
        <f aca="false">IF(K63&gt;(K$5/100*K$3),(K$4/100*L64*(K63-(K$5/100*K$3))),0)</f>
        <v>2.43559712357744</v>
      </c>
      <c r="P64" s="110" t="n">
        <f aca="false">P63+M64-Q64</f>
        <v>0.300621889637641</v>
      </c>
      <c r="Q64" s="110" t="n">
        <f aca="false">P63*(1-0.5^(1/K$7))</f>
        <v>0.300621889637641</v>
      </c>
      <c r="R64" s="110" t="n">
        <f aca="false">R63-S64+O64</f>
        <v>252.815546590822</v>
      </c>
      <c r="S64" s="110" t="n">
        <f aca="false">R63*(1-0.5^(1/K$8))</f>
        <v>5.85235389700535</v>
      </c>
      <c r="T64" s="110" t="n">
        <f aca="false">Q64*R$8/86.4</f>
        <v>0.963799345250308</v>
      </c>
      <c r="U64" s="110" t="n">
        <f aca="false">S64*R$8/86.4</f>
        <v>18.7627549707232</v>
      </c>
      <c r="V64" s="110" t="n">
        <f aca="false">(Q64+S64)*R$8/86.4</f>
        <v>19.7265543159735</v>
      </c>
      <c r="Y64" s="15"/>
      <c r="Z64" s="15"/>
      <c r="AA64" s="15"/>
      <c r="AB64" s="15"/>
      <c r="AC64" s="106" t="n">
        <f aca="false">(B64-B$16)^2</f>
        <v>3.82443153254438</v>
      </c>
      <c r="AD64" s="106" t="n">
        <f aca="false">(B64-V64)^2</f>
        <v>143.533681717991</v>
      </c>
      <c r="AE64" s="32"/>
      <c r="AF64" s="32" t="n">
        <f aca="false">B64-V64</f>
        <v>-11.9805543159735</v>
      </c>
      <c r="AG64" s="32" t="str">
        <f aca="false">B64</f>
        <v>7,746</v>
      </c>
      <c r="AH64" s="32"/>
      <c r="AI64" s="116" t="str">
        <f aca="false">IF(V64&lt;B64,"-","+")</f>
        <v>-</v>
      </c>
      <c r="AJ64" s="117" t="n">
        <f aca="false">IF(AI64="-",AJ63-1,AJ63+1)</f>
        <v>-47</v>
      </c>
      <c r="AK64" s="113"/>
      <c r="AL64" s="106" t="n">
        <f aca="false">V64-V$16+AL63</f>
        <v>1059.62088992489</v>
      </c>
      <c r="AM64" s="106" t="n">
        <f aca="false">B64-B$16+AM63</f>
        <v>209.079923076923</v>
      </c>
      <c r="AN64" s="106" t="n">
        <f aca="false">(AM64-AM$16)^2</f>
        <v>14720.1185596204</v>
      </c>
      <c r="AO64" s="106" t="n">
        <f aca="false">(AM64-AL64)^2</f>
        <v>723419.936286669</v>
      </c>
      <c r="AP64" s="32"/>
      <c r="AQ64" s="110" t="n">
        <f aca="false">((V64-B64)/B64)^2</f>
        <v>2.39220745564906</v>
      </c>
    </row>
    <row r="65" customFormat="false" ht="12.8" hidden="false" customHeight="false" outlineLevel="0" collapsed="false">
      <c r="A65" s="114" t="n">
        <v>40956</v>
      </c>
      <c r="B65" s="115" t="s">
        <v>87</v>
      </c>
      <c r="C65" s="15" t="n">
        <v>2.74817077200193</v>
      </c>
      <c r="D65" s="15" t="n">
        <v>3</v>
      </c>
      <c r="E65" s="15" t="n">
        <v>0</v>
      </c>
      <c r="F65" s="15" t="n">
        <v>0</v>
      </c>
      <c r="G65" s="15" t="n">
        <v>0</v>
      </c>
      <c r="H65" s="15" t="n">
        <v>0</v>
      </c>
      <c r="I65" s="15" t="n">
        <v>13.3</v>
      </c>
      <c r="J65" s="110" t="n">
        <f aca="false">(D65*D$15*D$8+E65*E$15*E$8+F65*F$15*F$8+G65*G$15*G$8+H65*H$15*H$8+I65*I$15*I$8)*M$15</f>
        <v>1.99811153313368</v>
      </c>
      <c r="K65" s="110" t="n">
        <f aca="false">K64+J65-M65-N65-O65</f>
        <v>132.226700487737</v>
      </c>
      <c r="L65" s="110" t="n">
        <f aca="false">K64/$K$3</f>
        <v>0.654360496574023</v>
      </c>
      <c r="M65" s="110" t="n">
        <f aca="false">IF(J65&gt;K$6,(J65-K$6)^2/(J65-K$6+K$3-K64),0)</f>
        <v>0</v>
      </c>
      <c r="N65" s="110" t="n">
        <f aca="false">IF((J65-M65)&gt;C65,C65,(J65-M65+(C65-(J65-M65))*L65))</f>
        <v>2.48892066913944</v>
      </c>
      <c r="O65" s="110" t="n">
        <f aca="false">IF(K64&gt;(K$5/100*K$3),(K$4/100*L65*(K64-(K$5/100*K$3))),0)</f>
        <v>2.08075267050556</v>
      </c>
      <c r="P65" s="110" t="n">
        <f aca="false">P64+M65-Q65</f>
        <v>0.150310944818821</v>
      </c>
      <c r="Q65" s="110" t="n">
        <f aca="false">P64*(1-0.5^(1/K$7))</f>
        <v>0.150310944818821</v>
      </c>
      <c r="R65" s="110" t="n">
        <f aca="false">R64-S65+O65</f>
        <v>249.12198419688</v>
      </c>
      <c r="S65" s="110" t="n">
        <f aca="false">R64*(1-0.5^(1/K$8))</f>
        <v>5.77431506444775</v>
      </c>
      <c r="T65" s="110" t="n">
        <f aca="false">Q65*R$8/86.4</f>
        <v>0.481899672625154</v>
      </c>
      <c r="U65" s="110" t="n">
        <f aca="false">S65*R$8/86.4</f>
        <v>18.5125610283799</v>
      </c>
      <c r="V65" s="110" t="n">
        <f aca="false">(Q65+S65)*R$8/86.4</f>
        <v>18.9944607010051</v>
      </c>
      <c r="Y65" s="15"/>
      <c r="Z65" s="15"/>
      <c r="AA65" s="15"/>
      <c r="AB65" s="15"/>
      <c r="AC65" s="106" t="n">
        <f aca="false">(B65-B$16)^2</f>
        <v>3.08218537869822</v>
      </c>
      <c r="AD65" s="106" t="n">
        <f aca="false">(B65-V65)^2</f>
        <v>131.067252422458</v>
      </c>
      <c r="AE65" s="32"/>
      <c r="AF65" s="32" t="n">
        <f aca="false">B65-V65</f>
        <v>-11.4484607010051</v>
      </c>
      <c r="AG65" s="32" t="str">
        <f aca="false">B65</f>
        <v>7,546</v>
      </c>
      <c r="AH65" s="32"/>
      <c r="AI65" s="116" t="str">
        <f aca="false">IF(V65&lt;B65,"-","+")</f>
        <v>-</v>
      </c>
      <c r="AJ65" s="117" t="n">
        <f aca="false">IF(AI65="-",AJ64-1,AJ64+1)</f>
        <v>-48</v>
      </c>
      <c r="AK65" s="113"/>
      <c r="AL65" s="106" t="n">
        <f aca="false">V65-V$16+AL64</f>
        <v>1069.91981375947</v>
      </c>
      <c r="AM65" s="106" t="n">
        <f aca="false">B65-B$16+AM64</f>
        <v>210.835538461538</v>
      </c>
      <c r="AN65" s="106" t="n">
        <f aca="false">(AM65-AM$16)^2</f>
        <v>14297.1954201631</v>
      </c>
      <c r="AO65" s="106" t="n">
        <f aca="false">(AM65-AL65)^2</f>
        <v>738025.792064174</v>
      </c>
      <c r="AP65" s="32"/>
      <c r="AQ65" s="110" t="n">
        <f aca="false">((V65-B65)/B65)^2</f>
        <v>2.30176294155381</v>
      </c>
    </row>
    <row r="66" customFormat="false" ht="12.8" hidden="false" customHeight="false" outlineLevel="0" collapsed="false">
      <c r="A66" s="114" t="n">
        <v>40957</v>
      </c>
      <c r="B66" s="115" t="s">
        <v>103</v>
      </c>
      <c r="C66" s="15" t="n">
        <v>3.17218056061239</v>
      </c>
      <c r="D66" s="15" t="n">
        <v>0</v>
      </c>
      <c r="E66" s="15" t="n">
        <v>0</v>
      </c>
      <c r="F66" s="15" t="n">
        <v>0</v>
      </c>
      <c r="G66" s="15" t="n">
        <v>0</v>
      </c>
      <c r="H66" s="15" t="n">
        <v>0</v>
      </c>
      <c r="I66" s="15" t="n">
        <v>0</v>
      </c>
      <c r="J66" s="110" t="n">
        <f aca="false">(D66*D$15*D$8+E66*E$15*E$8+F66*F$15*F$8+G66*G$15*G$8+H66*H$15*H$8+I66*I$15*I$8)*M$15</f>
        <v>0</v>
      </c>
      <c r="K66" s="110" t="n">
        <f aca="false">K65+J66-M66-N66-O66</f>
        <v>128.314554924413</v>
      </c>
      <c r="L66" s="110" t="n">
        <f aca="false">K65/$K$3</f>
        <v>0.641877186833676</v>
      </c>
      <c r="M66" s="110" t="n">
        <f aca="false">IF(J66&gt;K$6,(J66-K$6)^2/(J66-K$6+K$3-K65),0)</f>
        <v>0</v>
      </c>
      <c r="N66" s="110" t="n">
        <f aca="false">IF((J66-M66)&gt;C66,C66,(J66-M66+(C66-(J66-M66))*L66))</f>
        <v>2.03615033437436</v>
      </c>
      <c r="O66" s="110" t="n">
        <f aca="false">IF(K65&gt;(K$5/100*K$3),(K$4/100*L66*(K65-(K$5/100*K$3))),0)</f>
        <v>1.87599522894993</v>
      </c>
      <c r="P66" s="110" t="n">
        <f aca="false">P65+M66-Q66</f>
        <v>0.0751554724094103</v>
      </c>
      <c r="Q66" s="110" t="n">
        <f aca="false">P65*(1-0.5^(1/K$7))</f>
        <v>0.0751554724094103</v>
      </c>
      <c r="R66" s="110" t="n">
        <f aca="false">R65-S66+O66</f>
        <v>245.30802544305</v>
      </c>
      <c r="S66" s="110" t="n">
        <f aca="false">R65*(1-0.5^(1/K$8))</f>
        <v>5.68995398278003</v>
      </c>
      <c r="T66" s="110" t="n">
        <f aca="false">Q66*R$8/86.4</f>
        <v>0.240949836312577</v>
      </c>
      <c r="U66" s="110" t="n">
        <f aca="false">S66*R$8/86.4</f>
        <v>18.242097838311</v>
      </c>
      <c r="V66" s="110" t="n">
        <f aca="false">(Q66+S66)*R$8/86.4</f>
        <v>18.4830476746235</v>
      </c>
      <c r="Y66" s="15"/>
      <c r="Z66" s="15"/>
      <c r="AA66" s="15"/>
      <c r="AB66" s="15"/>
      <c r="AC66" s="106" t="n">
        <f aca="false">(B66-B$16)^2</f>
        <v>3.82443153254438</v>
      </c>
      <c r="AD66" s="106" t="n">
        <f aca="false">(B66-V66)^2</f>
        <v>115.284192767139</v>
      </c>
      <c r="AE66" s="32"/>
      <c r="AF66" s="32" t="n">
        <f aca="false">B66-V66</f>
        <v>-10.7370476746235</v>
      </c>
      <c r="AG66" s="32" t="str">
        <f aca="false">B66</f>
        <v>7,746</v>
      </c>
      <c r="AH66" s="32"/>
      <c r="AI66" s="116" t="str">
        <f aca="false">IF(V66&lt;B66,"-","+")</f>
        <v>-</v>
      </c>
      <c r="AJ66" s="117" t="n">
        <f aca="false">IF(AI66="-",AJ65-1,AJ65+1)</f>
        <v>-49</v>
      </c>
      <c r="AK66" s="113"/>
      <c r="AL66" s="106" t="n">
        <f aca="false">V66-V$16+AL65</f>
        <v>1079.70732456767</v>
      </c>
      <c r="AM66" s="106" t="n">
        <f aca="false">B66-B$16+AM65</f>
        <v>212.791153846154</v>
      </c>
      <c r="AN66" s="106" t="n">
        <f aca="false">(AM66-AM$16)^2</f>
        <v>13833.3505454895</v>
      </c>
      <c r="AO66" s="106" t="n">
        <f aca="false">(AM66-AL66)^2</f>
        <v>751543.647058461</v>
      </c>
      <c r="AP66" s="32"/>
      <c r="AQ66" s="110" t="n">
        <f aca="false">((V66-B66)/B66)^2</f>
        <v>1.92138668886012</v>
      </c>
    </row>
    <row r="67" customFormat="false" ht="12.8" hidden="false" customHeight="false" outlineLevel="0" collapsed="false">
      <c r="A67" s="114" t="n">
        <v>40958</v>
      </c>
      <c r="B67" s="115" t="s">
        <v>90</v>
      </c>
      <c r="C67" s="15" t="n">
        <v>2.84210074633375</v>
      </c>
      <c r="D67" s="15" t="n">
        <v>0</v>
      </c>
      <c r="E67" s="15" t="n">
        <v>0</v>
      </c>
      <c r="F67" s="15" t="n">
        <v>0</v>
      </c>
      <c r="G67" s="15" t="n">
        <v>0</v>
      </c>
      <c r="H67" s="15" t="n">
        <v>0</v>
      </c>
      <c r="I67" s="15" t="n">
        <v>0</v>
      </c>
      <c r="J67" s="110" t="n">
        <f aca="false">(D67*D$15*D$8+E67*E$15*E$8+F67*F$15*F$8+G67*G$15*G$8+H67*H$15*H$8+I67*I$15*I$8)*M$15</f>
        <v>0</v>
      </c>
      <c r="K67" s="110" t="n">
        <f aca="false">K66+J67-M67-N67-O67</f>
        <v>124.967440957715</v>
      </c>
      <c r="L67" s="110" t="n">
        <f aca="false">K66/$K$3</f>
        <v>0.622886188953461</v>
      </c>
      <c r="M67" s="110" t="n">
        <f aca="false">IF(J67&gt;K$6,(J67-K$6)^2/(J67-K$6+K$3-K66),0)</f>
        <v>0</v>
      </c>
      <c r="N67" s="110" t="n">
        <f aca="false">IF((J67-M67)&gt;C67,C67,(J67-M67+(C67-(J67-M67))*L67))</f>
        <v>1.77030530250562</v>
      </c>
      <c r="O67" s="110" t="n">
        <f aca="false">IF(K66&gt;(K$5/100*K$3),(K$4/100*L67*(K66-(K$5/100*K$3))),0)</f>
        <v>1.57680866419207</v>
      </c>
      <c r="P67" s="110" t="n">
        <f aca="false">P66+M67-Q67</f>
        <v>0.0375777362047051</v>
      </c>
      <c r="Q67" s="110" t="n">
        <f aca="false">P66*(1-0.5^(1/K$7))</f>
        <v>0.0375777362047051</v>
      </c>
      <c r="R67" s="110" t="n">
        <f aca="false">R66-S67+O67</f>
        <v>241.28199106279</v>
      </c>
      <c r="S67" s="110" t="n">
        <f aca="false">R66*(1-0.5^(1/K$8))</f>
        <v>5.60284304445206</v>
      </c>
      <c r="T67" s="110" t="n">
        <f aca="false">Q67*R$8/86.4</f>
        <v>0.120474918156288</v>
      </c>
      <c r="U67" s="110" t="n">
        <f aca="false">S67*R$8/86.4</f>
        <v>17.962818556866</v>
      </c>
      <c r="V67" s="110" t="n">
        <f aca="false">(Q67+S67)*R$8/86.4</f>
        <v>18.0832934750223</v>
      </c>
      <c r="Y67" s="15"/>
      <c r="Z67" s="15"/>
      <c r="AA67" s="15"/>
      <c r="AB67" s="15"/>
      <c r="AC67" s="106" t="n">
        <f aca="false">(B67-B$16)^2</f>
        <v>2.42928191715976</v>
      </c>
      <c r="AD67" s="106" t="n">
        <f aca="false">(B67-V67)^2</f>
        <v>115.225056407906</v>
      </c>
      <c r="AE67" s="32"/>
      <c r="AF67" s="32" t="n">
        <f aca="false">B67-V67</f>
        <v>-10.7342934750223</v>
      </c>
      <c r="AG67" s="32" t="str">
        <f aca="false">B67</f>
        <v>7,349</v>
      </c>
      <c r="AH67" s="32"/>
      <c r="AI67" s="116" t="str">
        <f aca="false">IF(V67&lt;B67,"-","+")</f>
        <v>-</v>
      </c>
      <c r="AJ67" s="117" t="n">
        <f aca="false">IF(AI67="-",AJ66-1,AJ66+1)</f>
        <v>-50</v>
      </c>
      <c r="AK67" s="113"/>
      <c r="AL67" s="106" t="n">
        <f aca="false">V67-V$16+AL66</f>
        <v>1089.09508117627</v>
      </c>
      <c r="AM67" s="106" t="n">
        <f aca="false">B67-B$16+AM66</f>
        <v>214.349769230769</v>
      </c>
      <c r="AN67" s="106" t="n">
        <f aca="false">(AM67-AM$16)^2</f>
        <v>13469.1459046233</v>
      </c>
      <c r="AO67" s="106" t="n">
        <f aca="false">(AM67-AL67)^2</f>
        <v>765179.360770638</v>
      </c>
      <c r="AP67" s="32"/>
      <c r="AQ67" s="110" t="n">
        <f aca="false">((V67-B67)/B67)^2</f>
        <v>2.13348913072587</v>
      </c>
    </row>
    <row r="68" customFormat="false" ht="12.8" hidden="false" customHeight="false" outlineLevel="0" collapsed="false">
      <c r="A68" s="114" t="n">
        <v>40959</v>
      </c>
      <c r="B68" s="115" t="s">
        <v>117</v>
      </c>
      <c r="C68" s="15" t="n">
        <v>3.5362401889006</v>
      </c>
      <c r="D68" s="15" t="n">
        <v>0</v>
      </c>
      <c r="E68" s="15" t="n">
        <v>0</v>
      </c>
      <c r="F68" s="15" t="n">
        <v>0</v>
      </c>
      <c r="G68" s="15" t="n">
        <v>0</v>
      </c>
      <c r="H68" s="15" t="n">
        <v>0</v>
      </c>
      <c r="I68" s="15" t="n">
        <v>0</v>
      </c>
      <c r="J68" s="110" t="n">
        <f aca="false">(D68*D$15*D$8+E68*E$15*E$8+F68*F$15*F$8+G68*G$15*G$8+H68*H$15*H$8+I68*I$15*I$8)*M$15</f>
        <v>0</v>
      </c>
      <c r="K68" s="110" t="n">
        <f aca="false">K67+J68-M68-N68-O68</f>
        <v>121.489594476617</v>
      </c>
      <c r="L68" s="110" t="n">
        <f aca="false">K67/$K$3</f>
        <v>0.606638062901531</v>
      </c>
      <c r="M68" s="110" t="n">
        <f aca="false">IF(J68&gt;K$6,(J68-K$6)^2/(J68-K$6+K$3-K67),0)</f>
        <v>0</v>
      </c>
      <c r="N68" s="110" t="n">
        <f aca="false">IF((J68-M68)&gt;C68,C68,(J68-M68+(C68-(J68-M68))*L68))</f>
        <v>2.1452178981492</v>
      </c>
      <c r="O68" s="110" t="n">
        <f aca="false">IF(K67&gt;(K$5/100*K$3),(K$4/100*L68*(K67-(K$5/100*K$3))),0)</f>
        <v>1.33262858294922</v>
      </c>
      <c r="P68" s="110" t="n">
        <f aca="false">P67+M68-Q68</f>
        <v>0.0187888681023526</v>
      </c>
      <c r="Q68" s="110" t="n">
        <f aca="false">P67*(1-0.5^(1/K$7))</f>
        <v>0.0187888681023526</v>
      </c>
      <c r="R68" s="110" t="n">
        <f aca="false">R67-S68+O68</f>
        <v>237.103731353617</v>
      </c>
      <c r="S68" s="110" t="n">
        <f aca="false">R67*(1-0.5^(1/K$8))</f>
        <v>5.51088829212212</v>
      </c>
      <c r="T68" s="110" t="n">
        <f aca="false">Q68*R$8/86.4</f>
        <v>0.0602374590781442</v>
      </c>
      <c r="U68" s="110" t="n">
        <f aca="false">S68*R$8/86.4</f>
        <v>17.6680099180304</v>
      </c>
      <c r="V68" s="110" t="n">
        <f aca="false">(Q68+S68)*R$8/86.4</f>
        <v>17.7282473771085</v>
      </c>
      <c r="Y68" s="15"/>
      <c r="Z68" s="15"/>
      <c r="AA68" s="15"/>
      <c r="AB68" s="15"/>
      <c r="AC68" s="106" t="n">
        <f aca="false">(B68-B$16)^2</f>
        <v>1.37502684023669</v>
      </c>
      <c r="AD68" s="106" t="n">
        <f aca="false">(B68-V68)^2</f>
        <v>115.890551090342</v>
      </c>
      <c r="AE68" s="32"/>
      <c r="AF68" s="32" t="n">
        <f aca="false">B68-V68</f>
        <v>-10.7652473771085</v>
      </c>
      <c r="AG68" s="32" t="str">
        <f aca="false">B68</f>
        <v>6,963</v>
      </c>
      <c r="AH68" s="32"/>
      <c r="AI68" s="116" t="str">
        <f aca="false">IF(V68&lt;B68,"-","+")</f>
        <v>-</v>
      </c>
      <c r="AJ68" s="117" t="n">
        <f aca="false">IF(AI68="-",AJ67-1,AJ67+1)</f>
        <v>-51</v>
      </c>
      <c r="AK68" s="113"/>
      <c r="AL68" s="106" t="n">
        <f aca="false">V68-V$16+AL67</f>
        <v>1098.12779168696</v>
      </c>
      <c r="AM68" s="106" t="n">
        <f aca="false">B68-B$16+AM67</f>
        <v>215.522384615385</v>
      </c>
      <c r="AN68" s="106" t="n">
        <f aca="false">(AM68-AM$16)^2</f>
        <v>13198.3413059665</v>
      </c>
      <c r="AO68" s="106" t="n">
        <f aca="false">(AM68-AL68)^2</f>
        <v>778992.304591982</v>
      </c>
      <c r="AP68" s="32"/>
      <c r="AQ68" s="110" t="n">
        <f aca="false">((V68-B68)/B68)^2</f>
        <v>2.39031555522353</v>
      </c>
    </row>
    <row r="69" customFormat="false" ht="12.8" hidden="false" customHeight="false" outlineLevel="0" collapsed="false">
      <c r="A69" s="114" t="n">
        <v>40960</v>
      </c>
      <c r="B69" s="115" t="s">
        <v>118</v>
      </c>
      <c r="C69" s="15" t="n">
        <v>3.45664164652411</v>
      </c>
      <c r="D69" s="15" t="n">
        <v>0</v>
      </c>
      <c r="E69" s="15" t="n">
        <v>0</v>
      </c>
      <c r="F69" s="15" t="n">
        <v>0</v>
      </c>
      <c r="G69" s="15" t="n">
        <v>0</v>
      </c>
      <c r="H69" s="15" t="n">
        <v>0</v>
      </c>
      <c r="I69" s="15" t="n">
        <v>0</v>
      </c>
      <c r="J69" s="110" t="n">
        <f aca="false">(D69*D$15*D$8+E69*E$15*E$8+F69*F$15*F$8+G69*G$15*G$8+H69*H$15*H$8+I69*I$15*I$8)*M$15</f>
        <v>0</v>
      </c>
      <c r="K69" s="110" t="n">
        <f aca="false">K68+J69-M69-N69-O69</f>
        <v>118.360588042698</v>
      </c>
      <c r="L69" s="110" t="n">
        <f aca="false">K68/$K$3</f>
        <v>0.589755312993286</v>
      </c>
      <c r="M69" s="110" t="n">
        <f aca="false">IF(J69&gt;K$6,(J69-K$6)^2/(J69-K$6+K$3-K68),0)</f>
        <v>0</v>
      </c>
      <c r="N69" s="110" t="n">
        <f aca="false">IF((J69-M69)&gt;C69,C69,(J69-M69+(C69-(J69-M69))*L69))</f>
        <v>2.03857277615145</v>
      </c>
      <c r="O69" s="110" t="n">
        <f aca="false">IF(K68&gt;(K$5/100*K$3),(K$4/100*L69*(K68-(K$5/100*K$3))),0)</f>
        <v>1.09043365776762</v>
      </c>
      <c r="P69" s="110" t="n">
        <f aca="false">P68+M69-Q69</f>
        <v>0.00939443405117629</v>
      </c>
      <c r="Q69" s="110" t="n">
        <f aca="false">P68*(1-0.5^(1/K$7))</f>
        <v>0.00939443405117629</v>
      </c>
      <c r="R69" s="110" t="n">
        <f aca="false">R68-S69+O69</f>
        <v>232.77870830291</v>
      </c>
      <c r="S69" s="110" t="n">
        <f aca="false">R68*(1-0.5^(1/K$8))</f>
        <v>5.41545670847469</v>
      </c>
      <c r="T69" s="110" t="n">
        <f aca="false">Q69*R$8/86.4</f>
        <v>0.0301187295390721</v>
      </c>
      <c r="U69" s="110" t="n">
        <f aca="false">S69*R$8/86.4</f>
        <v>17.3620544936052</v>
      </c>
      <c r="V69" s="110" t="n">
        <f aca="false">(Q69+S69)*R$8/86.4</f>
        <v>17.3921732231443</v>
      </c>
      <c r="Y69" s="15"/>
      <c r="Z69" s="15"/>
      <c r="AA69" s="15"/>
      <c r="AB69" s="15"/>
      <c r="AC69" s="106" t="n">
        <f aca="false">(B69-B$16)^2</f>
        <v>0.96749922485207</v>
      </c>
      <c r="AD69" s="106" t="n">
        <f aca="false">(B69-V69)^2</f>
        <v>112.745602596698</v>
      </c>
      <c r="AE69" s="32"/>
      <c r="AF69" s="32" t="n">
        <f aca="false">B69-V69</f>
        <v>-10.6181732231443</v>
      </c>
      <c r="AG69" s="32" t="str">
        <f aca="false">B69</f>
        <v>6,774</v>
      </c>
      <c r="AH69" s="32"/>
      <c r="AI69" s="116" t="str">
        <f aca="false">IF(V69&lt;B69,"-","+")</f>
        <v>-</v>
      </c>
      <c r="AJ69" s="117" t="n">
        <f aca="false">IF(AI69="-",AJ68-1,AJ68+1)</f>
        <v>-52</v>
      </c>
      <c r="AK69" s="113"/>
      <c r="AL69" s="106" t="n">
        <f aca="false">V69-V$16+AL68</f>
        <v>1106.82442804368</v>
      </c>
      <c r="AM69" s="106" t="n">
        <f aca="false">B69-B$16+AM68</f>
        <v>216.506</v>
      </c>
      <c r="AN69" s="106" t="n">
        <f aca="false">(AM69-AM$16)^2</f>
        <v>12973.3053982891</v>
      </c>
      <c r="AO69" s="106" t="n">
        <f aca="false">(AM69-AL69)^2</f>
        <v>792666.903314177</v>
      </c>
      <c r="AP69" s="32"/>
      <c r="AQ69" s="110" t="n">
        <f aca="false">((V69-B69)/B69)^2</f>
        <v>2.45702303185973</v>
      </c>
    </row>
    <row r="70" customFormat="false" ht="12.8" hidden="false" customHeight="false" outlineLevel="0" collapsed="false">
      <c r="A70" s="114" t="n">
        <v>40961</v>
      </c>
      <c r="B70" s="115" t="s">
        <v>91</v>
      </c>
      <c r="C70" s="15" t="n">
        <v>3.58238471113789</v>
      </c>
      <c r="D70" s="15" t="n">
        <v>0</v>
      </c>
      <c r="E70" s="15" t="n">
        <v>0</v>
      </c>
      <c r="F70" s="15" t="n">
        <v>0</v>
      </c>
      <c r="G70" s="15" t="n">
        <v>0</v>
      </c>
      <c r="H70" s="15" t="n">
        <v>0</v>
      </c>
      <c r="I70" s="15" t="n">
        <v>0</v>
      </c>
      <c r="J70" s="110" t="n">
        <f aca="false">(D70*D$15*D$8+E70*E$15*E$8+F70*F$15*F$8+G70*G$15*G$8+H70*H$15*H$8+I70*I$15*I$8)*M$15</f>
        <v>0</v>
      </c>
      <c r="K70" s="110" t="n">
        <f aca="false">K69+J70-M70-N70-O70</f>
        <v>115.419704623538</v>
      </c>
      <c r="L70" s="110" t="n">
        <f aca="false">K69/$K$3</f>
        <v>0.57456596137232</v>
      </c>
      <c r="M70" s="110" t="n">
        <f aca="false">IF(J70&gt;K$6,(J70-K$6)^2/(J70-K$6+K$3-K69),0)</f>
        <v>0</v>
      </c>
      <c r="N70" s="110" t="n">
        <f aca="false">IF((J70-M70)&gt;C70,C70,(J70-M70+(C70-(J70-M70))*L70))</f>
        <v>2.05831631556044</v>
      </c>
      <c r="O70" s="110" t="n">
        <f aca="false">IF(K69&gt;(K$5/100*K$3),(K$4/100*L70*(K69-(K$5/100*K$3))),0)</f>
        <v>0.882567103599685</v>
      </c>
      <c r="P70" s="110" t="n">
        <f aca="false">P69+M70-Q70</f>
        <v>0.00469721702558814</v>
      </c>
      <c r="Q70" s="110" t="n">
        <f aca="false">P69*(1-0.5^(1/K$7))</f>
        <v>0.00469721702558814</v>
      </c>
      <c r="R70" s="110" t="n">
        <f aca="false">R69-S70+O70</f>
        <v>228.344602361036</v>
      </c>
      <c r="S70" s="110" t="n">
        <f aca="false">R69*(1-0.5^(1/K$8))</f>
        <v>5.31667304547392</v>
      </c>
      <c r="T70" s="110" t="n">
        <f aca="false">Q70*R$8/86.4</f>
        <v>0.0150593647695361</v>
      </c>
      <c r="U70" s="110" t="n">
        <f aca="false">S70*R$8/86.4</f>
        <v>17.0453522406977</v>
      </c>
      <c r="V70" s="110" t="n">
        <f aca="false">(Q70+S70)*R$8/86.4</f>
        <v>17.0604116054672</v>
      </c>
      <c r="Y70" s="15"/>
      <c r="Z70" s="15"/>
      <c r="AA70" s="15"/>
      <c r="AB70" s="15"/>
      <c r="AC70" s="106" t="n">
        <f aca="false">(B70-B$16)^2</f>
        <v>0.634596071005916</v>
      </c>
      <c r="AD70" s="106" t="n">
        <f aca="false">(B70-V70)^2</f>
        <v>109.692350657535</v>
      </c>
      <c r="AE70" s="32"/>
      <c r="AF70" s="32" t="n">
        <f aca="false">B70-V70</f>
        <v>-10.4734116054672</v>
      </c>
      <c r="AG70" s="32" t="str">
        <f aca="false">B70</f>
        <v>6,587</v>
      </c>
      <c r="AH70" s="32"/>
      <c r="AI70" s="116" t="str">
        <f aca="false">IF(V70&lt;B70,"-","+")</f>
        <v>-</v>
      </c>
      <c r="AJ70" s="117" t="n">
        <f aca="false">IF(AI70="-",AJ69-1,AJ69+1)</f>
        <v>-53</v>
      </c>
      <c r="AK70" s="113"/>
      <c r="AL70" s="106" t="n">
        <f aca="false">V70-V$16+AL69</f>
        <v>1115.18930278273</v>
      </c>
      <c r="AM70" s="106" t="n">
        <f aca="false">B70-B$16+AM69</f>
        <v>217.302615384615</v>
      </c>
      <c r="AN70" s="106" t="n">
        <f aca="false">(AM70-AM$16)^2</f>
        <v>12792.4703425314</v>
      </c>
      <c r="AO70" s="106" t="n">
        <f aca="false">(AM70-AL70)^2</f>
        <v>806200.50340676</v>
      </c>
      <c r="AP70" s="32"/>
      <c r="AQ70" s="110" t="n">
        <f aca="false">((V70-B70)/B70)^2</f>
        <v>2.52813939675067</v>
      </c>
    </row>
    <row r="71" customFormat="false" ht="12.8" hidden="false" customHeight="false" outlineLevel="0" collapsed="false">
      <c r="A71" s="114" t="n">
        <v>40962</v>
      </c>
      <c r="B71" s="115" t="s">
        <v>122</v>
      </c>
      <c r="C71" s="15" t="n">
        <v>2.79433946076399</v>
      </c>
      <c r="D71" s="15" t="n">
        <v>0</v>
      </c>
      <c r="E71" s="15" t="n">
        <v>0</v>
      </c>
      <c r="F71" s="15" t="n">
        <v>0</v>
      </c>
      <c r="G71" s="15" t="n">
        <v>0</v>
      </c>
      <c r="H71" s="15" t="n">
        <v>4.1</v>
      </c>
      <c r="I71" s="15" t="n">
        <v>0</v>
      </c>
      <c r="J71" s="110" t="n">
        <f aca="false">(D71*D$15*D$8+E71*E$15*E$8+F71*F$15*F$8+G71*G$15*G$8+H71*H$15*H$8+I71*I$15*I$8)*M$15</f>
        <v>0.29694341061</v>
      </c>
      <c r="K71" s="110" t="n">
        <f aca="false">K70+J71-M71-N71-O71</f>
        <v>113.324575602408</v>
      </c>
      <c r="L71" s="110" t="n">
        <f aca="false">K70/$K$3</f>
        <v>0.560289828269601</v>
      </c>
      <c r="M71" s="110" t="n">
        <f aca="false">IF(J71&gt;K$6,(J71-K$6)^2/(J71-K$6+K$3-K70),0)</f>
        <v>0</v>
      </c>
      <c r="N71" s="110" t="n">
        <f aca="false">IF((J71-M71)&gt;C71,C71,(J71-M71+(C71-(J71-M71))*L71))</f>
        <v>1.69620901467196</v>
      </c>
      <c r="O71" s="110" t="n">
        <f aca="false">IF(K70&gt;(K$5/100*K$3),(K$4/100*L71*(K70-(K$5/100*K$3))),0)</f>
        <v>0.695863417068112</v>
      </c>
      <c r="P71" s="110" t="n">
        <f aca="false">P70+M71-Q71</f>
        <v>0.00234860851279407</v>
      </c>
      <c r="Q71" s="110" t="n">
        <f aca="false">P70*(1-0.5^(1/K$7))</f>
        <v>0.00234860851279407</v>
      </c>
      <c r="R71" s="110" t="n">
        <f aca="false">R70-S71+O71</f>
        <v>223.825067852308</v>
      </c>
      <c r="S71" s="110" t="n">
        <f aca="false">R70*(1-0.5^(1/K$8))</f>
        <v>5.21539792579562</v>
      </c>
      <c r="T71" s="110" t="n">
        <f aca="false">Q71*R$8/86.4</f>
        <v>0.00752968238476803</v>
      </c>
      <c r="U71" s="110" t="n">
        <f aca="false">S71*R$8/86.4</f>
        <v>16.7206623315438</v>
      </c>
      <c r="V71" s="110" t="n">
        <f aca="false">(Q71+S71)*R$8/86.4</f>
        <v>16.7281920139286</v>
      </c>
      <c r="Y71" s="15"/>
      <c r="Z71" s="15"/>
      <c r="AA71" s="15"/>
      <c r="AB71" s="15"/>
      <c r="AC71" s="106" t="n">
        <f aca="false">(B71-B$16)^2</f>
        <v>30.1907982248521</v>
      </c>
      <c r="AD71" s="106" t="n">
        <f aca="false">(B71-V71)^2</f>
        <v>29.628339300496</v>
      </c>
      <c r="AE71" s="32"/>
      <c r="AF71" s="32" t="n">
        <f aca="false">B71-V71</f>
        <v>-5.44319201392859</v>
      </c>
      <c r="AG71" s="32" t="str">
        <f aca="false">B71</f>
        <v>11,285</v>
      </c>
      <c r="AH71" s="32"/>
      <c r="AI71" s="116" t="str">
        <f aca="false">IF(V71&lt;B71,"-","+")</f>
        <v>-</v>
      </c>
      <c r="AJ71" s="117" t="n">
        <f aca="false">IF(AI71="-",AJ70-1,AJ70+1)</f>
        <v>-54</v>
      </c>
      <c r="AK71" s="113"/>
      <c r="AL71" s="106" t="n">
        <f aca="false">V71-V$16+AL70</f>
        <v>1123.22195793024</v>
      </c>
      <c r="AM71" s="106" t="n">
        <f aca="false">B71-B$16+AM70</f>
        <v>222.797230769231</v>
      </c>
      <c r="AN71" s="106" t="n">
        <f aca="false">(AM71-AM$16)^2</f>
        <v>11579.7373443652</v>
      </c>
      <c r="AO71" s="106" t="n">
        <f aca="false">(AM71-AL71)^2</f>
        <v>810764.689282973</v>
      </c>
      <c r="AP71" s="32"/>
      <c r="AQ71" s="110" t="n">
        <f aca="false">((V71-B71)/B71)^2</f>
        <v>0.232650603089966</v>
      </c>
    </row>
    <row r="72" customFormat="false" ht="12.8" hidden="false" customHeight="false" outlineLevel="0" collapsed="false">
      <c r="A72" s="114" t="n">
        <v>40963</v>
      </c>
      <c r="B72" s="115" t="s">
        <v>112</v>
      </c>
      <c r="C72" s="15" t="n">
        <v>2.17174338865009</v>
      </c>
      <c r="D72" s="15" t="n">
        <v>10.4</v>
      </c>
      <c r="E72" s="15" t="n">
        <v>7.7</v>
      </c>
      <c r="F72" s="15" t="n">
        <v>9.7</v>
      </c>
      <c r="G72" s="15" t="n">
        <v>15.1</v>
      </c>
      <c r="H72" s="15" t="n">
        <v>0.2</v>
      </c>
      <c r="I72" s="15" t="n">
        <v>4.3</v>
      </c>
      <c r="J72" s="110" t="n">
        <f aca="false">(D72*D$15*D$8+E72*E$15*E$8+F72*F$15*F$8+G72*G$15*G$8+H72*H$15*H$8+I72*I$15*I$8)*M$15</f>
        <v>9.97035942044919</v>
      </c>
      <c r="K72" s="110" t="n">
        <f aca="false">K71+J72-M72-N72-O72</f>
        <v>119.99796648696</v>
      </c>
      <c r="L72" s="110" t="n">
        <f aca="false">K71/$K$3</f>
        <v>0.550119299040814</v>
      </c>
      <c r="M72" s="110" t="n">
        <f aca="false">IF(J72&gt;K$6,(J72-K$6)^2/(J72-K$6+K$3-K71),0)</f>
        <v>0.557250317917431</v>
      </c>
      <c r="N72" s="110" t="n">
        <f aca="false">IF((J72-M72)&gt;C72,C72,(J72-M72+(C72-(J72-M72))*L72))</f>
        <v>2.17174338865009</v>
      </c>
      <c r="O72" s="110" t="n">
        <f aca="false">IF(K71&gt;(K$5/100*K$3),(K$4/100*L72*(K71-(K$5/100*K$3))),0)</f>
        <v>0.567974829329038</v>
      </c>
      <c r="P72" s="110" t="n">
        <f aca="false">P71+M72-Q72</f>
        <v>0.558424622173828</v>
      </c>
      <c r="Q72" s="110" t="n">
        <f aca="false">P71*(1-0.5^(1/K$7))</f>
        <v>0.00117430425639704</v>
      </c>
      <c r="R72" s="110" t="n">
        <f aca="false">R71-S72+O72</f>
        <v>219.280871066683</v>
      </c>
      <c r="S72" s="110" t="n">
        <f aca="false">R71*(1-0.5^(1/K$8))</f>
        <v>5.11217161495377</v>
      </c>
      <c r="T72" s="110" t="n">
        <f aca="false">Q72*R$8/86.4</f>
        <v>0.00376484119238401</v>
      </c>
      <c r="U72" s="110" t="n">
        <f aca="false">S72*R$8/86.4</f>
        <v>16.3897168673865</v>
      </c>
      <c r="V72" s="110" t="n">
        <f aca="false">(Q72+S72)*R$8/86.4</f>
        <v>16.3934817085789</v>
      </c>
      <c r="Y72" s="15"/>
      <c r="Z72" s="15"/>
      <c r="AA72" s="15"/>
      <c r="AB72" s="15"/>
      <c r="AC72" s="106" t="n">
        <f aca="false">(B72-B$16)^2</f>
        <v>7.72070345562131</v>
      </c>
      <c r="AD72" s="106" t="n">
        <f aca="false">(B72-V72)^2</f>
        <v>61.2225140078855</v>
      </c>
      <c r="AE72" s="32"/>
      <c r="AF72" s="32" t="n">
        <f aca="false">B72-V72</f>
        <v>-7.82448170857888</v>
      </c>
      <c r="AG72" s="32" t="str">
        <f aca="false">B72</f>
        <v>8,569</v>
      </c>
      <c r="AH72" s="32"/>
      <c r="AI72" s="116" t="str">
        <f aca="false">IF(V72&lt;B72,"-","+")</f>
        <v>-</v>
      </c>
      <c r="AJ72" s="117" t="n">
        <f aca="false">IF(AI72="-",AJ71-1,AJ71+1)</f>
        <v>-55</v>
      </c>
      <c r="AK72" s="113"/>
      <c r="AL72" s="106" t="n">
        <f aca="false">V72-V$16+AL71</f>
        <v>1130.91990277239</v>
      </c>
      <c r="AM72" s="106" t="n">
        <f aca="false">B72-B$16+AM71</f>
        <v>225.575846153846</v>
      </c>
      <c r="AN72" s="106" t="n">
        <f aca="false">(AM72-AM$16)^2</f>
        <v>10989.4489571547</v>
      </c>
      <c r="AO72" s="106" t="n">
        <f aca="false">(AM72-AL72)^2</f>
        <v>819647.86085453</v>
      </c>
      <c r="AP72" s="32"/>
      <c r="AQ72" s="110" t="n">
        <f aca="false">((V72-B72)/B72)^2</f>
        <v>0.833778848409738</v>
      </c>
    </row>
    <row r="73" customFormat="false" ht="12.8" hidden="false" customHeight="false" outlineLevel="0" collapsed="false">
      <c r="A73" s="114" t="n">
        <v>40964</v>
      </c>
      <c r="B73" s="115" t="s">
        <v>90</v>
      </c>
      <c r="C73" s="15" t="n">
        <v>2.81924757028712</v>
      </c>
      <c r="D73" s="15" t="n">
        <v>0</v>
      </c>
      <c r="E73" s="15" t="n">
        <v>4.6</v>
      </c>
      <c r="F73" s="15" t="n">
        <v>0</v>
      </c>
      <c r="G73" s="15" t="n">
        <v>0</v>
      </c>
      <c r="H73" s="15" t="n">
        <v>1.5</v>
      </c>
      <c r="I73" s="15" t="n">
        <v>0</v>
      </c>
      <c r="J73" s="110" t="n">
        <f aca="false">(D73*D$15*D$8+E73*E$15*E$8+F73*F$15*F$8+G73*G$15*G$8+H73*H$15*H$8+I73*I$15*I$8)*M$15</f>
        <v>0.238223706903337</v>
      </c>
      <c r="K73" s="110" t="n">
        <f aca="false">K72+J73-M73-N73-O73</f>
        <v>117.504326893051</v>
      </c>
      <c r="L73" s="110" t="n">
        <f aca="false">K72/$K$3</f>
        <v>0.582514400422137</v>
      </c>
      <c r="M73" s="110" t="n">
        <f aca="false">IF(J73&gt;K$6,(J73-K$6)^2/(J73-K$6+K$3-K72),0)</f>
        <v>0</v>
      </c>
      <c r="N73" s="110" t="n">
        <f aca="false">IF((J73-M73)&gt;C73,C73,(J73-M73+(C73-(J73-M73))*L73))</f>
        <v>1.74170727515757</v>
      </c>
      <c r="O73" s="110" t="n">
        <f aca="false">IF(K72&gt;(K$5/100*K$3),(K$4/100*L73*(K72-(K$5/100*K$3))),0)</f>
        <v>0.990156025654725</v>
      </c>
      <c r="P73" s="110" t="n">
        <f aca="false">P72+M73-Q73</f>
        <v>0.279212311086914</v>
      </c>
      <c r="Q73" s="110" t="n">
        <f aca="false">P72*(1-0.5^(1/K$7))</f>
        <v>0.279212311086914</v>
      </c>
      <c r="R73" s="110" t="n">
        <f aca="false">R72-S73+O73</f>
        <v>215.262645075409</v>
      </c>
      <c r="S73" s="110" t="n">
        <f aca="false">R72*(1-0.5^(1/K$8))</f>
        <v>5.0083820169291</v>
      </c>
      <c r="T73" s="110" t="n">
        <f aca="false">Q73*R$8/86.4</f>
        <v>0.895159839943</v>
      </c>
      <c r="U73" s="110" t="n">
        <f aca="false">S73*R$8/86.4</f>
        <v>16.0569654940898</v>
      </c>
      <c r="V73" s="110" t="n">
        <f aca="false">(Q73+S73)*R$8/86.4</f>
        <v>16.9521253340328</v>
      </c>
      <c r="Y73" s="15"/>
      <c r="Z73" s="15"/>
      <c r="AA73" s="15"/>
      <c r="AB73" s="15"/>
      <c r="AC73" s="106" t="n">
        <f aca="false">(B73-B$16)^2</f>
        <v>2.42928191715976</v>
      </c>
      <c r="AD73" s="106" t="n">
        <f aca="false">(B73-V73)^2</f>
        <v>92.220016181143</v>
      </c>
      <c r="AE73" s="32"/>
      <c r="AF73" s="32" t="n">
        <f aca="false">B73-V73</f>
        <v>-9.60312533403282</v>
      </c>
      <c r="AG73" s="32" t="str">
        <f aca="false">B73</f>
        <v>7,349</v>
      </c>
      <c r="AH73" s="32"/>
      <c r="AI73" s="116" t="str">
        <f aca="false">IF(V73&lt;B73,"-","+")</f>
        <v>-</v>
      </c>
      <c r="AJ73" s="117" t="n">
        <f aca="false">IF(AI73="-",AJ72-1,AJ72+1)</f>
        <v>-56</v>
      </c>
      <c r="AK73" s="113"/>
      <c r="AL73" s="106" t="n">
        <f aca="false">V73-V$16+AL72</f>
        <v>1139.17649124001</v>
      </c>
      <c r="AM73" s="106" t="n">
        <f aca="false">B73-B$16+AM72</f>
        <v>227.134461538462</v>
      </c>
      <c r="AN73" s="106" t="n">
        <f aca="false">(AM73-AM$16)^2</f>
        <v>10665.0971525251</v>
      </c>
      <c r="AO73" s="106" t="n">
        <f aca="false">(AM73-AL73)^2</f>
        <v>831820.663942113</v>
      </c>
      <c r="AP73" s="32"/>
      <c r="AQ73" s="110" t="n">
        <f aca="false">((V73-B73)/B73)^2</f>
        <v>1.70753140238283</v>
      </c>
    </row>
    <row r="74" customFormat="false" ht="12.8" hidden="false" customHeight="false" outlineLevel="0" collapsed="false">
      <c r="A74" s="114" t="n">
        <v>40965</v>
      </c>
      <c r="B74" s="115" t="s">
        <v>91</v>
      </c>
      <c r="C74" s="15" t="n">
        <v>4.24490472539579</v>
      </c>
      <c r="D74" s="15" t="n">
        <v>0</v>
      </c>
      <c r="E74" s="15" t="n">
        <v>11.3</v>
      </c>
      <c r="F74" s="15" t="n">
        <v>0</v>
      </c>
      <c r="G74" s="15" t="n">
        <v>0</v>
      </c>
      <c r="H74" s="15" t="n">
        <v>0</v>
      </c>
      <c r="I74" s="15" t="n">
        <v>0</v>
      </c>
      <c r="J74" s="110" t="n">
        <f aca="false">(D74*D$15*D$8+E74*E$15*E$8+F74*F$15*F$8+G74*G$15*G$8+H74*H$15*H$8+I74*I$15*I$8)*M$15</f>
        <v>0.318330515959285</v>
      </c>
      <c r="K74" s="110" t="n">
        <f aca="false">K73+J74-M74-N74-O74</f>
        <v>114.437231862294</v>
      </c>
      <c r="L74" s="110" t="n">
        <f aca="false">K73/$K$3</f>
        <v>0.570409353849764</v>
      </c>
      <c r="M74" s="110" t="n">
        <f aca="false">IF(J74&gt;K$6,(J74-K$6)^2/(J74-K$6+K$3-K73),0)</f>
        <v>0</v>
      </c>
      <c r="N74" s="110" t="n">
        <f aca="false">IF((J74-M74)&gt;C74,C74,(J74-M74+(C74-(J74-M74))*L74))</f>
        <v>2.55808517360711</v>
      </c>
      <c r="O74" s="110" t="n">
        <f aca="false">IF(K73&gt;(K$5/100*K$3),(K$4/100*L74*(K73-(K$5/100*K$3))),0)</f>
        <v>0.827340373109116</v>
      </c>
      <c r="P74" s="110" t="n">
        <f aca="false">P73+M74-Q74</f>
        <v>0.139606155543457</v>
      </c>
      <c r="Q74" s="110" t="n">
        <f aca="false">P73*(1-0.5^(1/K$7))</f>
        <v>0.139606155543457</v>
      </c>
      <c r="R74" s="110" t="n">
        <f aca="false">R73-S74+O74</f>
        <v>211.173379840068</v>
      </c>
      <c r="S74" s="110" t="n">
        <f aca="false">R73*(1-0.5^(1/K$8))</f>
        <v>4.91660560845006</v>
      </c>
      <c r="T74" s="110" t="n">
        <f aca="false">Q74*R$8/86.4</f>
        <v>0.4475799199715</v>
      </c>
      <c r="U74" s="110" t="n">
        <f aca="false">S74*R$8/86.4</f>
        <v>15.7627286289429</v>
      </c>
      <c r="V74" s="110" t="n">
        <f aca="false">(Q74+S74)*R$8/86.4</f>
        <v>16.2103085489144</v>
      </c>
      <c r="Y74" s="15"/>
      <c r="Z74" s="15"/>
      <c r="AA74" s="15"/>
      <c r="AB74" s="15"/>
      <c r="AC74" s="106" t="n">
        <f aca="false">(B74-B$16)^2</f>
        <v>0.634596071005916</v>
      </c>
      <c r="AD74" s="106" t="n">
        <f aca="false">(B74-V74)^2</f>
        <v>92.608067427609</v>
      </c>
      <c r="AE74" s="32"/>
      <c r="AF74" s="32" t="n">
        <f aca="false">B74-V74</f>
        <v>-9.6233085489144</v>
      </c>
      <c r="AG74" s="32" t="str">
        <f aca="false">B74</f>
        <v>6,587</v>
      </c>
      <c r="AH74" s="32"/>
      <c r="AI74" s="116" t="str">
        <f aca="false">IF(V74&lt;B74,"-","+")</f>
        <v>-</v>
      </c>
      <c r="AJ74" s="117" t="n">
        <f aca="false">IF(AI74="-",AJ73-1,AJ73+1)</f>
        <v>-57</v>
      </c>
      <c r="AK74" s="113"/>
      <c r="AL74" s="106" t="n">
        <f aca="false">V74-V$16+AL73</f>
        <v>1146.6912629225</v>
      </c>
      <c r="AM74" s="106" t="n">
        <f aca="false">B74-B$16+AM73</f>
        <v>227.931076923077</v>
      </c>
      <c r="AN74" s="106" t="n">
        <f aca="false">(AM74-AM$16)^2</f>
        <v>10501.19568872</v>
      </c>
      <c r="AO74" s="106" t="n">
        <f aca="false">(AM74-AL74)^2</f>
        <v>844120.279377693</v>
      </c>
      <c r="AP74" s="32"/>
      <c r="AQ74" s="110" t="n">
        <f aca="false">((V74-B74)/B74)^2</f>
        <v>2.13438860884324</v>
      </c>
    </row>
    <row r="75" customFormat="false" ht="12.8" hidden="false" customHeight="false" outlineLevel="0" collapsed="false">
      <c r="A75" s="114" t="n">
        <v>40966</v>
      </c>
      <c r="B75" s="115" t="s">
        <v>91</v>
      </c>
      <c r="C75" s="15" t="n">
        <v>3.56537231915419</v>
      </c>
      <c r="D75" s="15" t="n">
        <v>0</v>
      </c>
      <c r="E75" s="15" t="n">
        <v>0.2</v>
      </c>
      <c r="F75" s="15" t="n">
        <v>0</v>
      </c>
      <c r="G75" s="15" t="n">
        <v>0</v>
      </c>
      <c r="H75" s="15" t="n">
        <v>0</v>
      </c>
      <c r="I75" s="15" t="n">
        <v>0</v>
      </c>
      <c r="J75" s="110" t="n">
        <f aca="false">(D75*D$15*D$8+E75*E$15*E$8+F75*F$15*F$8+G75*G$15*G$8+H75*H$15*H$8+I75*I$15*I$8)*M$15</f>
        <v>0.00563416842405814</v>
      </c>
      <c r="K75" s="110" t="n">
        <f aca="false">K74+J75-M75-N75-O75</f>
        <v>111.824362466309</v>
      </c>
      <c r="L75" s="110" t="n">
        <f aca="false">K74/$K$3</f>
        <v>0.555520543020847</v>
      </c>
      <c r="M75" s="110" t="n">
        <f aca="false">IF(J75&gt;K$6,(J75-K$6)^2/(J75-K$6+K$3-K74),0)</f>
        <v>0</v>
      </c>
      <c r="N75" s="110" t="n">
        <f aca="false">IF((J75-M75)&gt;C75,C75,(J75-M75+(C75-(J75-M75))*L75))</f>
        <v>1.98314183892969</v>
      </c>
      <c r="O75" s="110" t="n">
        <f aca="false">IF(K74&gt;(K$5/100*K$3),(K$4/100*L75*(K74-(K$5/100*K$3))),0)</f>
        <v>0.635361725479711</v>
      </c>
      <c r="P75" s="110" t="n">
        <f aca="false">P74+M75-Q75</f>
        <v>0.0698030777717285</v>
      </c>
      <c r="Q75" s="110" t="n">
        <f aca="false">P74*(1-0.5^(1/K$7))</f>
        <v>0.0698030777717285</v>
      </c>
      <c r="R75" s="110" t="n">
        <f aca="false">R74-S75+O75</f>
        <v>206.985534904154</v>
      </c>
      <c r="S75" s="110" t="n">
        <f aca="false">R74*(1-0.5^(1/K$8))</f>
        <v>4.82320666139413</v>
      </c>
      <c r="T75" s="110" t="n">
        <f aca="false">Q75*R$8/86.4</f>
        <v>0.22378995998575</v>
      </c>
      <c r="U75" s="110" t="n">
        <f aca="false">S75*R$8/86.4</f>
        <v>15.4632898750715</v>
      </c>
      <c r="V75" s="110" t="n">
        <f aca="false">(Q75+S75)*R$8/86.4</f>
        <v>15.6870798350572</v>
      </c>
      <c r="Y75" s="15"/>
      <c r="Z75" s="15"/>
      <c r="AA75" s="15"/>
      <c r="AB75" s="15"/>
      <c r="AC75" s="106" t="n">
        <f aca="false">(B75-B$16)^2</f>
        <v>0.634596071005916</v>
      </c>
      <c r="AD75" s="106" t="n">
        <f aca="false">(B75-V75)^2</f>
        <v>82.811453004415</v>
      </c>
      <c r="AE75" s="32"/>
      <c r="AF75" s="32" t="n">
        <f aca="false">B75-V75</f>
        <v>-9.10007983505722</v>
      </c>
      <c r="AG75" s="32" t="str">
        <f aca="false">B75</f>
        <v>6,587</v>
      </c>
      <c r="AH75" s="32"/>
      <c r="AI75" s="116" t="str">
        <f aca="false">IF(V75&lt;B75,"-","+")</f>
        <v>-</v>
      </c>
      <c r="AJ75" s="117" t="n">
        <f aca="false">IF(AI75="-",AJ74-1,AJ74+1)</f>
        <v>-58</v>
      </c>
      <c r="AK75" s="113"/>
      <c r="AL75" s="106" t="n">
        <f aca="false">V75-V$16+AL74</f>
        <v>1153.68280589114</v>
      </c>
      <c r="AM75" s="106" t="n">
        <f aca="false">B75-B$16+AM74</f>
        <v>228.727692307692</v>
      </c>
      <c r="AN75" s="106" t="n">
        <f aca="false">(AM75-AM$16)^2</f>
        <v>10338.5634170569</v>
      </c>
      <c r="AO75" s="106" t="n">
        <f aca="false">(AM75-AL75)^2</f>
        <v>855541.962144161</v>
      </c>
      <c r="AP75" s="32"/>
      <c r="AQ75" s="110" t="n">
        <f aca="false">((V75-B75)/B75)^2</f>
        <v>1.90860069628973</v>
      </c>
    </row>
    <row r="76" customFormat="false" ht="12.8" hidden="false" customHeight="false" outlineLevel="0" collapsed="false">
      <c r="A76" s="114" t="n">
        <v>40967</v>
      </c>
      <c r="B76" s="115" t="s">
        <v>91</v>
      </c>
      <c r="C76" s="15" t="n">
        <v>3.20631464722807</v>
      </c>
      <c r="D76" s="15" t="n">
        <v>0</v>
      </c>
      <c r="E76" s="15" t="n">
        <v>0</v>
      </c>
      <c r="F76" s="15" t="n">
        <v>0</v>
      </c>
      <c r="G76" s="15" t="n">
        <v>0</v>
      </c>
      <c r="H76" s="15" t="n">
        <v>0</v>
      </c>
      <c r="I76" s="15" t="n">
        <v>0</v>
      </c>
      <c r="J76" s="110" t="n">
        <f aca="false">(D76*D$15*D$8+E76*E$15*E$8+F76*F$15*F$8+G76*G$15*G$8+H76*H$15*H$8+I76*I$15*I$8)*M$15</f>
        <v>0</v>
      </c>
      <c r="K76" s="110" t="n">
        <f aca="false">K75+J76-M76-N76-O76</f>
        <v>109.604838378982</v>
      </c>
      <c r="L76" s="110" t="n">
        <f aca="false">K75/$K$3</f>
        <v>0.5428367110015</v>
      </c>
      <c r="M76" s="110" t="n">
        <f aca="false">IF(J76&gt;K$6,(J76-K$6)^2/(J76-K$6+K$3-K75),0)</f>
        <v>0</v>
      </c>
      <c r="N76" s="110" t="n">
        <f aca="false">IF((J76-M76)&gt;C76,C76,(J76-M76+(C76-(J76-M76))*L76))</f>
        <v>1.74050529753722</v>
      </c>
      <c r="O76" s="110" t="n">
        <f aca="false">IF(K75&gt;(K$5/100*K$3),(K$4/100*L76*(K75-(K$5/100*K$3))),0)</f>
        <v>0.479018789789629</v>
      </c>
      <c r="P76" s="110" t="n">
        <f aca="false">P75+M76-Q76</f>
        <v>0.0349015388858642</v>
      </c>
      <c r="Q76" s="110" t="n">
        <f aca="false">P75*(1-0.5^(1/K$7))</f>
        <v>0.0349015388858642</v>
      </c>
      <c r="R76" s="110" t="n">
        <f aca="false">R75-S76+O76</f>
        <v>202.736997543078</v>
      </c>
      <c r="S76" s="110" t="n">
        <f aca="false">R75*(1-0.5^(1/K$8))</f>
        <v>4.72755615086536</v>
      </c>
      <c r="T76" s="110" t="n">
        <f aca="false">Q76*R$8/86.4</f>
        <v>0.111894979992875</v>
      </c>
      <c r="U76" s="110" t="n">
        <f aca="false">S76*R$8/86.4</f>
        <v>15.1566325670105</v>
      </c>
      <c r="V76" s="110" t="n">
        <f aca="false">(Q76+S76)*R$8/86.4</f>
        <v>15.2685275470034</v>
      </c>
      <c r="Y76" s="15"/>
      <c r="Z76" s="15"/>
      <c r="AA76" s="15"/>
      <c r="AB76" s="15"/>
      <c r="AC76" s="106" t="n">
        <f aca="false">(B76-B$16)^2</f>
        <v>0.634596071005916</v>
      </c>
      <c r="AD76" s="106" t="n">
        <f aca="false">(B76-V76)^2</f>
        <v>75.3689205493781</v>
      </c>
      <c r="AE76" s="32"/>
      <c r="AF76" s="32" t="n">
        <f aca="false">B76-V76</f>
        <v>-8.68152754700336</v>
      </c>
      <c r="AG76" s="32" t="str">
        <f aca="false">B76</f>
        <v>6,587</v>
      </c>
      <c r="AH76" s="32"/>
      <c r="AI76" s="116" t="str">
        <f aca="false">IF(V76&lt;B76,"-","+")</f>
        <v>-</v>
      </c>
      <c r="AJ76" s="117" t="n">
        <f aca="false">IF(AI76="-",AJ75-1,AJ75+1)</f>
        <v>-59</v>
      </c>
      <c r="AK76" s="113"/>
      <c r="AL76" s="106" t="n">
        <f aca="false">V76-V$16+AL75</f>
        <v>1160.25579657172</v>
      </c>
      <c r="AM76" s="106" t="n">
        <f aca="false">B76-B$16+AM75</f>
        <v>229.524307692308</v>
      </c>
      <c r="AN76" s="106" t="n">
        <f aca="false">(AM76-AM$16)^2</f>
        <v>10177.2003375358</v>
      </c>
      <c r="AO76" s="106" t="n">
        <f aca="false">(AM76-AL76)^2</f>
        <v>866261.104391682</v>
      </c>
      <c r="AP76" s="32"/>
      <c r="AQ76" s="110" t="n">
        <f aca="false">((V76-B76)/B76)^2</f>
        <v>1.73706859402019</v>
      </c>
    </row>
    <row r="77" customFormat="false" ht="12.8" hidden="false" customHeight="false" outlineLevel="0" collapsed="false">
      <c r="A77" s="114" t="n">
        <v>40968</v>
      </c>
      <c r="B77" s="115" t="s">
        <v>123</v>
      </c>
      <c r="C77" s="15" t="n">
        <v>3.65497920861797</v>
      </c>
      <c r="D77" s="15" t="n">
        <v>0</v>
      </c>
      <c r="E77" s="15" t="n">
        <v>0</v>
      </c>
      <c r="F77" s="15" t="n">
        <v>0</v>
      </c>
      <c r="G77" s="15" t="n">
        <v>0</v>
      </c>
      <c r="H77" s="15" t="n">
        <v>0</v>
      </c>
      <c r="I77" s="15" t="n">
        <v>0</v>
      </c>
      <c r="J77" s="110" t="n">
        <f aca="false">(D77*D$15*D$8+E77*E$15*E$8+F77*F$15*F$8+G77*G$15*G$8+H77*H$15*H$8+I77*I$15*I$8)*M$15</f>
        <v>0</v>
      </c>
      <c r="K77" s="110" t="n">
        <f aca="false">K76+J77-M77-N77-O77</f>
        <v>107.308743088963</v>
      </c>
      <c r="L77" s="110" t="n">
        <f aca="false">K76/$K$3</f>
        <v>0.532062322228069</v>
      </c>
      <c r="M77" s="110" t="n">
        <f aca="false">IF(J77&gt;K$6,(J77-K$6)^2/(J77-K$6+K$3-K76),0)</f>
        <v>0</v>
      </c>
      <c r="N77" s="110" t="n">
        <f aca="false">IF((J77-M77)&gt;C77,C77,(J77-M77+(C77-(J77-M77))*L77))</f>
        <v>1.94467672543259</v>
      </c>
      <c r="O77" s="110" t="n">
        <f aca="false">IF(K76&gt;(K$5/100*K$3),(K$4/100*L77*(K76-(K$5/100*K$3))),0)</f>
        <v>0.351418564586234</v>
      </c>
      <c r="P77" s="110" t="n">
        <f aca="false">P76+M77-Q77</f>
        <v>0.0174507694429321</v>
      </c>
      <c r="Q77" s="110" t="n">
        <f aca="false">P76*(1-0.5^(1/K$7))</f>
        <v>0.0174507694429321</v>
      </c>
      <c r="R77" s="110" t="n">
        <f aca="false">R76-S77+O77</f>
        <v>198.457896684234</v>
      </c>
      <c r="S77" s="110" t="n">
        <f aca="false">R76*(1-0.5^(1/K$8))</f>
        <v>4.63051942343011</v>
      </c>
      <c r="T77" s="110" t="n">
        <f aca="false">Q77*R$8/86.4</f>
        <v>0.0559474899964375</v>
      </c>
      <c r="U77" s="110" t="n">
        <f aca="false">S77*R$8/86.4</f>
        <v>14.8455310218766</v>
      </c>
      <c r="V77" s="110" t="n">
        <f aca="false">(Q77+S77)*R$8/86.4</f>
        <v>14.9014785118731</v>
      </c>
      <c r="Y77" s="15"/>
      <c r="Z77" s="15"/>
      <c r="AA77" s="15"/>
      <c r="AB77" s="15"/>
      <c r="AC77" s="106" t="n">
        <f aca="false">(B77-B$16)^2</f>
        <v>0.00571768639053245</v>
      </c>
      <c r="AD77" s="106" t="n">
        <f aca="false">(B77-V77)^2</f>
        <v>81.6398719385198</v>
      </c>
      <c r="AE77" s="32"/>
      <c r="AF77" s="32" t="n">
        <f aca="false">B77-V77</f>
        <v>-9.03547851187306</v>
      </c>
      <c r="AG77" s="32" t="str">
        <f aca="false">B77</f>
        <v>5,866</v>
      </c>
      <c r="AH77" s="32"/>
      <c r="AI77" s="116" t="str">
        <f aca="false">IF(V77&lt;B77,"-","+")</f>
        <v>-</v>
      </c>
      <c r="AJ77" s="117" t="n">
        <f aca="false">IF(AI77="-",AJ76-1,AJ76+1)</f>
        <v>-60</v>
      </c>
      <c r="AK77" s="113"/>
      <c r="AL77" s="106" t="n">
        <f aca="false">V77-V$16+AL76</f>
        <v>1166.46173821717</v>
      </c>
      <c r="AM77" s="106" t="n">
        <f aca="false">B77-B$16+AM76</f>
        <v>229.599923076923</v>
      </c>
      <c r="AN77" s="106" t="n">
        <f aca="false">(AM77-AM$16)^2</f>
        <v>10161.9495759608</v>
      </c>
      <c r="AO77" s="106" t="n">
        <f aca="false">(AM77-AL77)^2</f>
        <v>877710.060667877</v>
      </c>
      <c r="AP77" s="32"/>
      <c r="AQ77" s="110" t="n">
        <f aca="false">((V77-B77)/B77)^2</f>
        <v>2.37256542666081</v>
      </c>
    </row>
    <row r="78" customFormat="false" ht="12.8" hidden="false" customHeight="false" outlineLevel="0" collapsed="false">
      <c r="A78" s="114" t="n">
        <v>40969</v>
      </c>
      <c r="B78" s="115" t="s">
        <v>124</v>
      </c>
      <c r="C78" s="15" t="n">
        <v>4.02145127996331</v>
      </c>
      <c r="D78" s="15" t="n">
        <v>0</v>
      </c>
      <c r="E78" s="15" t="n">
        <v>0</v>
      </c>
      <c r="F78" s="15" t="n">
        <v>0</v>
      </c>
      <c r="G78" s="15" t="n">
        <v>0</v>
      </c>
      <c r="H78" s="15" t="n">
        <v>0</v>
      </c>
      <c r="I78" s="15" t="n">
        <v>0</v>
      </c>
      <c r="J78" s="110" t="n">
        <f aca="false">(D78*D$15*D$8+E78*E$15*E$8+F78*F$15*F$8+G78*G$15*G$8+H78*H$15*H$8+I78*I$15*I$8)*M$15</f>
        <v>0</v>
      </c>
      <c r="K78" s="110" t="n">
        <f aca="false">K77+J78-M78-N78-O78</f>
        <v>104.989454434772</v>
      </c>
      <c r="L78" s="110" t="n">
        <f aca="false">K77/$K$3</f>
        <v>0.520916228587201</v>
      </c>
      <c r="M78" s="110" t="n">
        <f aca="false">IF(J78&gt;K$6,(J78-K$6)^2/(J78-K$6+K$3-K77),0)</f>
        <v>0</v>
      </c>
      <c r="N78" s="110" t="n">
        <f aca="false">IF((J78-M78)&gt;C78,C78,(J78-M78+(C78-(J78-M78))*L78))</f>
        <v>2.09483923420566</v>
      </c>
      <c r="O78" s="110" t="n">
        <f aca="false">IF(K77&gt;(K$5/100*K$3),(K$4/100*L78*(K77-(K$5/100*K$3))),0)</f>
        <v>0.224449419985396</v>
      </c>
      <c r="P78" s="110" t="n">
        <f aca="false">P77+M78-Q78</f>
        <v>0.00872538472146606</v>
      </c>
      <c r="Q78" s="110" t="n">
        <f aca="false">P77*(1-0.5^(1/K$7))</f>
        <v>0.00872538472146606</v>
      </c>
      <c r="R78" s="110" t="n">
        <f aca="false">R77-S78+O78</f>
        <v>194.149561479478</v>
      </c>
      <c r="S78" s="110" t="n">
        <f aca="false">R77*(1-0.5^(1/K$8))</f>
        <v>4.53278462474107</v>
      </c>
      <c r="T78" s="110" t="n">
        <f aca="false">Q78*R$8/86.4</f>
        <v>0.0279737449982187</v>
      </c>
      <c r="U78" s="110" t="n">
        <f aca="false">S78*R$8/86.4</f>
        <v>14.5321914473759</v>
      </c>
      <c r="V78" s="110" t="n">
        <f aca="false">(Q78+S78)*R$8/86.4</f>
        <v>14.5601651923741</v>
      </c>
      <c r="Y78" s="15"/>
      <c r="Z78" s="15"/>
      <c r="AA78" s="15"/>
      <c r="AB78" s="15"/>
      <c r="AC78" s="106" t="n">
        <f aca="false">(B78-B$16)^2</f>
        <v>0.192181071005917</v>
      </c>
      <c r="AD78" s="106" t="n">
        <f aca="false">(B78-V78)^2</f>
        <v>84.7903062100499</v>
      </c>
      <c r="AE78" s="32"/>
      <c r="AF78" s="32" t="n">
        <f aca="false">B78-V78</f>
        <v>-9.2081651923741</v>
      </c>
      <c r="AG78" s="32" t="str">
        <f aca="false">B78</f>
        <v>5,352</v>
      </c>
      <c r="AH78" s="32"/>
      <c r="AI78" s="116" t="str">
        <f aca="false">IF(V78&lt;B78,"-","+")</f>
        <v>-</v>
      </c>
      <c r="AJ78" s="117" t="n">
        <f aca="false">IF(AI78="-",AJ77-1,AJ77+1)</f>
        <v>-61</v>
      </c>
      <c r="AK78" s="113"/>
      <c r="AL78" s="106" t="n">
        <f aca="false">V78-V$16+AL77</f>
        <v>1172.32636654312</v>
      </c>
      <c r="AM78" s="106" t="n">
        <f aca="false">B78-B$16+AM77</f>
        <v>229.161538461539</v>
      </c>
      <c r="AN78" s="106" t="n">
        <f aca="false">(AM78-AM$16)^2</f>
        <v>10250.525790726</v>
      </c>
      <c r="AO78" s="106" t="n">
        <f aca="false">(AM78-AL78)^2</f>
        <v>889559.892930162</v>
      </c>
      <c r="AP78" s="32"/>
      <c r="AQ78" s="110" t="n">
        <f aca="false">((V78-B78)/B78)^2</f>
        <v>2.96015187769271</v>
      </c>
    </row>
    <row r="79" customFormat="false" ht="12.8" hidden="false" customHeight="false" outlineLevel="0" collapsed="false">
      <c r="A79" s="114" t="n">
        <v>40970</v>
      </c>
      <c r="B79" s="115" t="s">
        <v>123</v>
      </c>
      <c r="C79" s="15" t="n">
        <v>4.11322774987857</v>
      </c>
      <c r="D79" s="15" t="n">
        <v>0</v>
      </c>
      <c r="E79" s="15" t="n">
        <v>0</v>
      </c>
      <c r="F79" s="15" t="n">
        <v>0</v>
      </c>
      <c r="G79" s="15" t="n">
        <v>0</v>
      </c>
      <c r="H79" s="15" t="n">
        <v>0</v>
      </c>
      <c r="I79" s="15" t="n">
        <v>0</v>
      </c>
      <c r="J79" s="110" t="n">
        <f aca="false">(D79*D$15*D$8+E79*E$15*E$8+F79*F$15*F$8+G79*G$15*G$8+H79*H$15*H$8+I79*I$15*I$8)*M$15</f>
        <v>0</v>
      </c>
      <c r="K79" s="110" t="n">
        <f aca="false">K78+J79-M79-N79-O79</f>
        <v>102.791722827983</v>
      </c>
      <c r="L79" s="110" t="n">
        <f aca="false">K78/$K$3</f>
        <v>0.509657545799866</v>
      </c>
      <c r="M79" s="110" t="n">
        <f aca="false">IF(J79&gt;K$6,(J79-K$6)^2/(J79-K$6+K$3-K78),0)</f>
        <v>0</v>
      </c>
      <c r="N79" s="110" t="n">
        <f aca="false">IF((J79-M79)&gt;C79,C79,(J79-M79+(C79-(J79-M79))*L79))</f>
        <v>2.09633756031902</v>
      </c>
      <c r="O79" s="110" t="n">
        <f aca="false">IF(K78&gt;(K$5/100*K$3),(K$4/100*L79*(K78-(K$5/100*K$3))),0)</f>
        <v>0.101394046470672</v>
      </c>
      <c r="P79" s="110" t="n">
        <f aca="false">P78+M79-Q79</f>
        <v>0.00436269236073303</v>
      </c>
      <c r="Q79" s="110" t="n">
        <f aca="false">P78*(1-0.5^(1/K$7))</f>
        <v>0.00436269236073303</v>
      </c>
      <c r="R79" s="110" t="n">
        <f aca="false">R78-S79+O79</f>
        <v>189.81657341328</v>
      </c>
      <c r="S79" s="110" t="n">
        <f aca="false">R78*(1-0.5^(1/K$8))</f>
        <v>4.4343821126686</v>
      </c>
      <c r="T79" s="110" t="n">
        <f aca="false">Q79*R$8/86.4</f>
        <v>0.0139868724991094</v>
      </c>
      <c r="U79" s="110" t="n">
        <f aca="false">S79*R$8/86.4</f>
        <v>14.2167111714028</v>
      </c>
      <c r="V79" s="110" t="n">
        <f aca="false">(Q79+S79)*R$8/86.4</f>
        <v>14.2306980439019</v>
      </c>
      <c r="Y79" s="15"/>
      <c r="Z79" s="15"/>
      <c r="AA79" s="15"/>
      <c r="AB79" s="15"/>
      <c r="AC79" s="106" t="n">
        <f aca="false">(B79-B$16)^2</f>
        <v>0.00571768639053245</v>
      </c>
      <c r="AD79" s="106" t="n">
        <f aca="false">(B79-V79)^2</f>
        <v>69.9681733656564</v>
      </c>
      <c r="AE79" s="32"/>
      <c r="AF79" s="32" t="n">
        <f aca="false">B79-V79</f>
        <v>-8.36469804390191</v>
      </c>
      <c r="AG79" s="32" t="str">
        <f aca="false">B79</f>
        <v>5,866</v>
      </c>
      <c r="AH79" s="32"/>
      <c r="AI79" s="116" t="str">
        <f aca="false">IF(V79&lt;B79,"-","+")</f>
        <v>-</v>
      </c>
      <c r="AJ79" s="117" t="n">
        <f aca="false">IF(AI79="-",AJ78-1,AJ78+1)</f>
        <v>-62</v>
      </c>
      <c r="AK79" s="113"/>
      <c r="AL79" s="106" t="n">
        <f aca="false">V79-V$16+AL78</f>
        <v>1177.8615277206</v>
      </c>
      <c r="AM79" s="106" t="n">
        <f aca="false">B79-B$16+AM78</f>
        <v>229.237153846154</v>
      </c>
      <c r="AN79" s="106" t="n">
        <f aca="false">(AM79-AM$16)^2</f>
        <v>10235.2201672812</v>
      </c>
      <c r="AO79" s="106" t="n">
        <f aca="false">(AM79-AL79)^2</f>
        <v>899888.202708689</v>
      </c>
      <c r="AP79" s="32"/>
      <c r="AQ79" s="110" t="n">
        <f aca="false">((V79-B79)/B79)^2</f>
        <v>2.03337003295373</v>
      </c>
    </row>
    <row r="80" customFormat="false" ht="12.8" hidden="false" customHeight="false" outlineLevel="0" collapsed="false">
      <c r="A80" s="114" t="n">
        <v>40971</v>
      </c>
      <c r="B80" s="115" t="s">
        <v>125</v>
      </c>
      <c r="C80" s="15" t="n">
        <v>2.38463400190345</v>
      </c>
      <c r="D80" s="15" t="n">
        <v>0</v>
      </c>
      <c r="E80" s="15" t="n">
        <v>6.1</v>
      </c>
      <c r="F80" s="15" t="n">
        <v>0</v>
      </c>
      <c r="G80" s="15" t="n">
        <v>0</v>
      </c>
      <c r="H80" s="15" t="n">
        <v>0</v>
      </c>
      <c r="I80" s="15" t="n">
        <v>0</v>
      </c>
      <c r="J80" s="110" t="n">
        <f aca="false">(D80*D$15*D$8+E80*E$15*E$8+F80*F$15*F$8+G80*G$15*G$8+H80*H$15*H$8+I80*I$15*I$8)*M$15</f>
        <v>0.171842136933773</v>
      </c>
      <c r="K80" s="110" t="n">
        <f aca="false">K79+J80-M80-N80-O80</f>
        <v>101.68756414808</v>
      </c>
      <c r="L80" s="110" t="n">
        <f aca="false">K79/$K$3</f>
        <v>0.498988945766906</v>
      </c>
      <c r="M80" s="110" t="n">
        <f aca="false">IF(J80&gt;K$6,(J80-K$6)^2/(J80-K$6+K$3-K79),0)</f>
        <v>0</v>
      </c>
      <c r="N80" s="110" t="n">
        <f aca="false">IF((J80-M80)&gt;C80,C80,(J80-M80+(C80-(J80-M80))*L80))</f>
        <v>1.27600081683658</v>
      </c>
      <c r="O80" s="110" t="n">
        <f aca="false">IF(K79&gt;(K$5/100*K$3),(K$4/100*L80*(K79-(K$5/100*K$3))),0)</f>
        <v>0</v>
      </c>
      <c r="P80" s="110" t="n">
        <f aca="false">P79+M80-Q80</f>
        <v>0.00218134618036652</v>
      </c>
      <c r="Q80" s="110" t="n">
        <f aca="false">P79*(1-0.5^(1/K$7))</f>
        <v>0.00218134618036652</v>
      </c>
      <c r="R80" s="110" t="n">
        <f aca="false">R79-S80+O80</f>
        <v>185.481156884818</v>
      </c>
      <c r="S80" s="110" t="n">
        <f aca="false">R79*(1-0.5^(1/K$8))</f>
        <v>4.3354165284626</v>
      </c>
      <c r="T80" s="110" t="n">
        <f aca="false">Q80*R$8/86.4</f>
        <v>0.00699343624955468</v>
      </c>
      <c r="U80" s="110" t="n">
        <f aca="false">S80*R$8/86.4</f>
        <v>13.8994256757424</v>
      </c>
      <c r="V80" s="110" t="n">
        <f aca="false">(Q80+S80)*R$8/86.4</f>
        <v>13.9064191119919</v>
      </c>
      <c r="Y80" s="15"/>
      <c r="Z80" s="15"/>
      <c r="AA80" s="15"/>
      <c r="AB80" s="15"/>
      <c r="AC80" s="106" t="n">
        <f aca="false">(B80-B$16)^2</f>
        <v>0.375297609467455</v>
      </c>
      <c r="AD80" s="106" t="n">
        <f aca="false">(B80-V80)^2</f>
        <v>56.3012983702057</v>
      </c>
      <c r="AE80" s="32"/>
      <c r="AF80" s="32" t="n">
        <f aca="false">B80-V80</f>
        <v>-7.50341911199193</v>
      </c>
      <c r="AG80" s="32" t="str">
        <f aca="false">B80</f>
        <v>6,403</v>
      </c>
      <c r="AH80" s="32"/>
      <c r="AI80" s="116" t="str">
        <f aca="false">IF(V80&lt;B80,"-","+")</f>
        <v>-</v>
      </c>
      <c r="AJ80" s="117" t="n">
        <f aca="false">IF(AI80="-",AJ79-1,AJ79+1)</f>
        <v>-63</v>
      </c>
      <c r="AK80" s="113"/>
      <c r="AL80" s="106" t="n">
        <f aca="false">V80-V$16+AL79</f>
        <v>1183.07240996617</v>
      </c>
      <c r="AM80" s="106" t="n">
        <f aca="false">B80-B$16+AM79</f>
        <v>229.849769230769</v>
      </c>
      <c r="AN80" s="106" t="n">
        <f aca="false">(AM80-AM$16)^2</f>
        <v>10111.6397685931</v>
      </c>
      <c r="AO80" s="106" t="n">
        <f aca="false">(AM80-AL80)^2</f>
        <v>908633.402810577</v>
      </c>
      <c r="AP80" s="32"/>
      <c r="AQ80" s="110" t="n">
        <f aca="false">((V80-B80)/B80)^2</f>
        <v>1.37325568829282</v>
      </c>
    </row>
    <row r="81" customFormat="false" ht="12.8" hidden="false" customHeight="false" outlineLevel="0" collapsed="false">
      <c r="A81" s="114" t="n">
        <v>40972</v>
      </c>
      <c r="B81" s="115" t="s">
        <v>126</v>
      </c>
      <c r="C81" s="15" t="n">
        <v>2.6491199725749</v>
      </c>
      <c r="D81" s="15" t="n">
        <v>0</v>
      </c>
      <c r="E81" s="15" t="n">
        <v>18</v>
      </c>
      <c r="F81" s="15" t="n">
        <v>0</v>
      </c>
      <c r="G81" s="15" t="n">
        <v>1.3</v>
      </c>
      <c r="H81" s="15" t="n">
        <v>0</v>
      </c>
      <c r="I81" s="15" t="n">
        <v>0</v>
      </c>
      <c r="J81" s="110" t="n">
        <f aca="false">(D81*D$15*D$8+E81*E$15*E$8+F81*F$15*F$8+G81*G$15*G$8+H81*H$15*H$8+I81*I$15*I$8)*M$15</f>
        <v>0.877282988329207</v>
      </c>
      <c r="K81" s="110" t="n">
        <f aca="false">K80+J81-M81-N81-O81</f>
        <v>100.812934114121</v>
      </c>
      <c r="L81" s="110" t="n">
        <f aca="false">K80/$K$3</f>
        <v>0.493628952175145</v>
      </c>
      <c r="M81" s="110" t="n">
        <f aca="false">IF(J81&gt;K$6,(J81-K$6)^2/(J81-K$6+K$3-K80),0)</f>
        <v>0</v>
      </c>
      <c r="N81" s="110" t="n">
        <f aca="false">IF((J81-M81)&gt;C81,C81,(J81-M81+(C81-(J81-M81))*L81))</f>
        <v>1.75191302228758</v>
      </c>
      <c r="O81" s="110" t="n">
        <f aca="false">IF(K80&gt;(K$5/100*K$3),(K$4/100*L81*(K80-(K$5/100*K$3))),0)</f>
        <v>0</v>
      </c>
      <c r="P81" s="110" t="n">
        <f aca="false">P80+M81-Q81</f>
        <v>0.00109067309018326</v>
      </c>
      <c r="Q81" s="110" t="n">
        <f aca="false">P80*(1-0.5^(1/K$7))</f>
        <v>0.00109067309018326</v>
      </c>
      <c r="R81" s="110" t="n">
        <f aca="false">R80-S81+O81</f>
        <v>181.244761406716</v>
      </c>
      <c r="S81" s="110" t="n">
        <f aca="false">R80*(1-0.5^(1/K$8))</f>
        <v>4.23639547810183</v>
      </c>
      <c r="T81" s="110" t="n">
        <f aca="false">Q81*R$8/86.4</f>
        <v>0.00349671812477734</v>
      </c>
      <c r="U81" s="110" t="n">
        <f aca="false">S81*R$8/86.4</f>
        <v>13.5819623545626</v>
      </c>
      <c r="V81" s="110" t="n">
        <f aca="false">(Q81+S81)*R$8/86.4</f>
        <v>13.5854590726873</v>
      </c>
      <c r="Y81" s="15"/>
      <c r="Z81" s="15"/>
      <c r="AA81" s="15"/>
      <c r="AB81" s="15"/>
      <c r="AC81" s="106" t="n">
        <f aca="false">(B81-B$16)^2</f>
        <v>42.0113379940828</v>
      </c>
      <c r="AD81" s="106" t="n">
        <f aca="false">(B81-V81)^2</f>
        <v>1.72517473562468</v>
      </c>
      <c r="AE81" s="32"/>
      <c r="AF81" s="32" t="n">
        <f aca="false">B81-V81</f>
        <v>-1.31345907268734</v>
      </c>
      <c r="AG81" s="32" t="str">
        <f aca="false">B81</f>
        <v>12,272</v>
      </c>
      <c r="AH81" s="32"/>
      <c r="AI81" s="116" t="str">
        <f aca="false">IF(V81&lt;B81,"-","+")</f>
        <v>-</v>
      </c>
      <c r="AJ81" s="117" t="n">
        <f aca="false">IF(AI81="-",AJ80-1,AJ80+1)</f>
        <v>-64</v>
      </c>
      <c r="AK81" s="113"/>
      <c r="AL81" s="106" t="n">
        <f aca="false">V81-V$16+AL80</f>
        <v>1187.96233217244</v>
      </c>
      <c r="AM81" s="106" t="n">
        <f aca="false">B81-B$16+AM80</f>
        <v>236.331384615385</v>
      </c>
      <c r="AN81" s="106" t="n">
        <f aca="false">(AM81-AM$16)^2</f>
        <v>8850.11205309811</v>
      </c>
      <c r="AO81" s="106" t="n">
        <f aca="false">(AM81-AL81)^2</f>
        <v>905601.460348337</v>
      </c>
      <c r="AP81" s="32"/>
      <c r="AQ81" s="110" t="n">
        <f aca="false">((V81-B81)/B81)^2</f>
        <v>0.0114551926196715</v>
      </c>
    </row>
    <row r="82" customFormat="false" ht="12.8" hidden="false" customHeight="false" outlineLevel="0" collapsed="false">
      <c r="A82" s="114" t="n">
        <v>40973</v>
      </c>
      <c r="B82" s="115" t="s">
        <v>87</v>
      </c>
      <c r="C82" s="15" t="n">
        <v>3.48806691691122</v>
      </c>
      <c r="D82" s="15" t="n">
        <v>0</v>
      </c>
      <c r="E82" s="15" t="n">
        <v>8</v>
      </c>
      <c r="F82" s="15" t="n">
        <v>0</v>
      </c>
      <c r="G82" s="15" t="n">
        <v>0</v>
      </c>
      <c r="H82" s="15" t="n">
        <v>0</v>
      </c>
      <c r="I82" s="15" t="n">
        <v>0</v>
      </c>
      <c r="J82" s="110" t="n">
        <f aca="false">(D82*D$15*D$8+E82*E$15*E$8+F82*F$15*F$8+G82*G$15*G$8+H82*H$15*H$8+I82*I$15*I$8)*M$15</f>
        <v>0.225366736962325</v>
      </c>
      <c r="K82" s="110" t="n">
        <f aca="false">K81+J82-M82-N82-O82</f>
        <v>99.2162235399694</v>
      </c>
      <c r="L82" s="110" t="n">
        <f aca="false">K81/$K$3</f>
        <v>0.489383175311269</v>
      </c>
      <c r="M82" s="110" t="n">
        <f aca="false">IF(J82&gt;K$6,(J82-K$6)^2/(J82-K$6+K$3-K81),0)</f>
        <v>0</v>
      </c>
      <c r="N82" s="110" t="n">
        <f aca="false">IF((J82-M82)&gt;C82,C82,(J82-M82+(C82-(J82-M82))*L82))</f>
        <v>1.82207731111437</v>
      </c>
      <c r="O82" s="110" t="n">
        <f aca="false">IF(K81&gt;(K$5/100*K$3),(K$4/100*L82*(K81-(K$5/100*K$3))),0)</f>
        <v>0</v>
      </c>
      <c r="P82" s="110" t="n">
        <f aca="false">P81+M82-Q82</f>
        <v>0.000545336545091629</v>
      </c>
      <c r="Q82" s="110" t="n">
        <f aca="false">P81*(1-0.5^(1/K$7))</f>
        <v>0.000545336545091629</v>
      </c>
      <c r="R82" s="110" t="n">
        <f aca="false">R81-S82+O82</f>
        <v>177.105125335059</v>
      </c>
      <c r="S82" s="110" t="n">
        <f aca="false">R81*(1-0.5^(1/K$8))</f>
        <v>4.13963607165696</v>
      </c>
      <c r="T82" s="110" t="n">
        <f aca="false">Q82*R$8/86.4</f>
        <v>0.00174835906238867</v>
      </c>
      <c r="U82" s="110" t="n">
        <f aca="false">S82*R$8/86.4</f>
        <v>13.2717499056595</v>
      </c>
      <c r="V82" s="110" t="n">
        <f aca="false">(Q82+S82)*R$8/86.4</f>
        <v>13.2734982647219</v>
      </c>
      <c r="Y82" s="15"/>
      <c r="Z82" s="15"/>
      <c r="AA82" s="15"/>
      <c r="AB82" s="15"/>
      <c r="AC82" s="106" t="n">
        <f aca="false">(B82-B$16)^2</f>
        <v>3.08218537869822</v>
      </c>
      <c r="AD82" s="106" t="n">
        <f aca="false">(B82-V82)^2</f>
        <v>32.8042363723919</v>
      </c>
      <c r="AE82" s="32"/>
      <c r="AF82" s="32" t="n">
        <f aca="false">B82-V82</f>
        <v>-5.72749826472186</v>
      </c>
      <c r="AG82" s="32" t="str">
        <f aca="false">B82</f>
        <v>7,546</v>
      </c>
      <c r="AH82" s="32"/>
      <c r="AI82" s="116" t="str">
        <f aca="false">IF(V82&lt;B82,"-","+")</f>
        <v>-</v>
      </c>
      <c r="AJ82" s="117" t="n">
        <f aca="false">IF(AI82="-",AJ81-1,AJ81+1)</f>
        <v>-65</v>
      </c>
      <c r="AK82" s="113"/>
      <c r="AL82" s="106" t="n">
        <f aca="false">V82-V$16+AL81</f>
        <v>1192.54029357074</v>
      </c>
      <c r="AM82" s="106" t="n">
        <f aca="false">B82-B$16+AM81</f>
        <v>238.087</v>
      </c>
      <c r="AN82" s="106" t="n">
        <f aca="false">(AM82-AM$16)^2</f>
        <v>8522.87508390111</v>
      </c>
      <c r="AO82" s="106" t="n">
        <f aca="false">(AM82-AL82)^2</f>
        <v>910981.089608033</v>
      </c>
      <c r="AP82" s="32"/>
      <c r="AQ82" s="110" t="n">
        <f aca="false">((V82-B82)/B82)^2</f>
        <v>0.576097951336966</v>
      </c>
    </row>
    <row r="83" customFormat="false" ht="12.8" hidden="false" customHeight="false" outlineLevel="0" collapsed="false">
      <c r="A83" s="114" t="n">
        <v>40974</v>
      </c>
      <c r="B83" s="115" t="s">
        <v>127</v>
      </c>
      <c r="C83" s="15" t="n">
        <v>2.93671293524915</v>
      </c>
      <c r="D83" s="15" t="n">
        <v>0</v>
      </c>
      <c r="E83" s="15" t="n">
        <v>8.6</v>
      </c>
      <c r="F83" s="15" t="n">
        <v>0</v>
      </c>
      <c r="G83" s="15" t="n">
        <v>0</v>
      </c>
      <c r="H83" s="15" t="n">
        <v>0</v>
      </c>
      <c r="I83" s="15" t="n">
        <v>0</v>
      </c>
      <c r="J83" s="110" t="n">
        <f aca="false">(D83*D$15*D$8+E83*E$15*E$8+F83*F$15*F$8+G83*G$15*G$8+H83*H$15*H$8+I83*I$15*I$8)*M$15</f>
        <v>0.2422692422345</v>
      </c>
      <c r="K83" s="110" t="n">
        <f aca="false">K82+J83-M83-N83-O83</f>
        <v>97.9184928226782</v>
      </c>
      <c r="L83" s="110" t="n">
        <f aca="false">K82/$K$3</f>
        <v>0.481632153106648</v>
      </c>
      <c r="M83" s="110" t="n">
        <f aca="false">IF(J83&gt;K$6,(J83-K$6)^2/(J83-K$6+K$3-K82),0)</f>
        <v>0</v>
      </c>
      <c r="N83" s="110" t="n">
        <f aca="false">IF((J83-M83)&gt;C83,C83,(J83-M83+(C83-(J83-M83))*L83))</f>
        <v>1.53999995952577</v>
      </c>
      <c r="O83" s="110" t="n">
        <f aca="false">IF(K82&gt;(K$5/100*K$3),(K$4/100*L83*(K82-(K$5/100*K$3))),0)</f>
        <v>0</v>
      </c>
      <c r="P83" s="110" t="n">
        <f aca="false">P82+M83-Q83</f>
        <v>0.000272668272545814</v>
      </c>
      <c r="Q83" s="110" t="n">
        <f aca="false">P82*(1-0.5^(1/K$7))</f>
        <v>0.000272668272545814</v>
      </c>
      <c r="R83" s="110" t="n">
        <f aca="false">R82-S83+O83</f>
        <v>173.060038681949</v>
      </c>
      <c r="S83" s="110" t="n">
        <f aca="false">R82*(1-0.5^(1/K$8))</f>
        <v>4.04508665310958</v>
      </c>
      <c r="T83" s="110" t="n">
        <f aca="false">Q83*R$8/86.4</f>
        <v>0.000874179531194336</v>
      </c>
      <c r="U83" s="110" t="n">
        <f aca="false">S83*R$8/86.4</f>
        <v>12.9686227188814</v>
      </c>
      <c r="V83" s="110" t="n">
        <f aca="false">(Q83+S83)*R$8/86.4</f>
        <v>12.9694968984126</v>
      </c>
      <c r="Y83" s="15"/>
      <c r="Z83" s="15"/>
      <c r="AA83" s="15"/>
      <c r="AB83" s="15"/>
      <c r="AC83" s="106" t="n">
        <f aca="false">(B83-B$16)^2</f>
        <v>0.185429609467455</v>
      </c>
      <c r="AD83" s="106" t="n">
        <f aca="false">(B83-V83)^2</f>
        <v>45.5422103878846</v>
      </c>
      <c r="AE83" s="32"/>
      <c r="AF83" s="32" t="n">
        <f aca="false">B83-V83</f>
        <v>-6.74849689841261</v>
      </c>
      <c r="AG83" s="32" t="str">
        <f aca="false">B83</f>
        <v>6,221</v>
      </c>
      <c r="AH83" s="32"/>
      <c r="AI83" s="116" t="str">
        <f aca="false">IF(V83&lt;B83,"-","+")</f>
        <v>-</v>
      </c>
      <c r="AJ83" s="117" t="n">
        <f aca="false">IF(AI83="-",AJ82-1,AJ82+1)</f>
        <v>-66</v>
      </c>
      <c r="AK83" s="113"/>
      <c r="AL83" s="106" t="n">
        <f aca="false">V83-V$16+AL82</f>
        <v>1196.81425360273</v>
      </c>
      <c r="AM83" s="106" t="n">
        <f aca="false">B83-B$16+AM82</f>
        <v>238.517615384615</v>
      </c>
      <c r="AN83" s="106" t="n">
        <f aca="false">(AM83-AM$16)^2</f>
        <v>8443.55218945963</v>
      </c>
      <c r="AO83" s="106" t="n">
        <f aca="false">(AM83-AL83)^2</f>
        <v>918332.446820143</v>
      </c>
      <c r="AP83" s="32"/>
      <c r="AQ83" s="110" t="n">
        <f aca="false">((V83-B83)/B83)^2</f>
        <v>1.17677572918595</v>
      </c>
    </row>
    <row r="84" customFormat="false" ht="12.8" hidden="false" customHeight="false" outlineLevel="0" collapsed="false">
      <c r="A84" s="114" t="n">
        <v>40975</v>
      </c>
      <c r="B84" s="115" t="s">
        <v>128</v>
      </c>
      <c r="C84" s="15" t="n">
        <v>2.21807700577103</v>
      </c>
      <c r="D84" s="15" t="n">
        <v>0</v>
      </c>
      <c r="E84" s="15" t="n">
        <v>5.6</v>
      </c>
      <c r="F84" s="15" t="n">
        <v>0</v>
      </c>
      <c r="G84" s="15" t="n">
        <v>0</v>
      </c>
      <c r="H84" s="15" t="n">
        <v>0</v>
      </c>
      <c r="I84" s="15" t="n">
        <v>0</v>
      </c>
      <c r="J84" s="110" t="n">
        <f aca="false">(D84*D$15*D$8+E84*E$15*E$8+F84*F$15*F$8+G84*G$15*G$8+H84*H$15*H$8+I84*I$15*I$8)*M$15</f>
        <v>0.157756715873628</v>
      </c>
      <c r="K84" s="110" t="n">
        <f aca="false">K83+J84-M84-N84-O84</f>
        <v>96.9391556502571</v>
      </c>
      <c r="L84" s="110" t="n">
        <f aca="false">K83/$K$3</f>
        <v>0.475332489430476</v>
      </c>
      <c r="M84" s="110" t="n">
        <f aca="false">IF(J84&gt;K$6,(J84-K$6)^2/(J84-K$6+K$3-K83),0)</f>
        <v>0</v>
      </c>
      <c r="N84" s="110" t="n">
        <f aca="false">IF((J84-M84)&gt;C84,C84,(J84-M84+(C84-(J84-M84))*L84))</f>
        <v>1.13709388829468</v>
      </c>
      <c r="O84" s="110" t="n">
        <f aca="false">IF(K83&gt;(K$5/100*K$3),(K$4/100*L84*(K83-(K$5/100*K$3))),0)</f>
        <v>0</v>
      </c>
      <c r="P84" s="110" t="n">
        <f aca="false">P83+M84-Q84</f>
        <v>0.000136334136272907</v>
      </c>
      <c r="Q84" s="110" t="n">
        <f aca="false">P83*(1-0.5^(1/K$7))</f>
        <v>0.000136334136272907</v>
      </c>
      <c r="R84" s="110" t="n">
        <f aca="false">R83-S84+O84</f>
        <v>169.107341935683</v>
      </c>
      <c r="S84" s="110" t="n">
        <f aca="false">R83*(1-0.5^(1/K$8))</f>
        <v>3.95269674626635</v>
      </c>
      <c r="T84" s="110" t="n">
        <f aca="false">Q84*R$8/86.4</f>
        <v>0.000437089765597168</v>
      </c>
      <c r="U84" s="110" t="n">
        <f aca="false">S84*R$8/86.4</f>
        <v>12.6724189666178</v>
      </c>
      <c r="V84" s="110" t="n">
        <f aca="false">(Q84+S84)*R$8/86.4</f>
        <v>12.6728560563834</v>
      </c>
      <c r="Y84" s="15"/>
      <c r="Z84" s="15"/>
      <c r="AA84" s="15"/>
      <c r="AB84" s="15"/>
      <c r="AC84" s="106" t="n">
        <f aca="false">(B84-B$16)^2</f>
        <v>0.0638145325443786</v>
      </c>
      <c r="AD84" s="106" t="n">
        <f aca="false">(B84-V84)^2</f>
        <v>43.9549913283637</v>
      </c>
      <c r="AE84" s="32"/>
      <c r="AF84" s="32" t="n">
        <f aca="false">B84-V84</f>
        <v>-6.6298560563834</v>
      </c>
      <c r="AG84" s="32" t="str">
        <f aca="false">B84</f>
        <v>6,043</v>
      </c>
      <c r="AH84" s="32"/>
      <c r="AI84" s="116" t="str">
        <f aca="false">IF(V84&lt;B84,"-","+")</f>
        <v>-</v>
      </c>
      <c r="AJ84" s="117" t="n">
        <f aca="false">IF(AI84="-",AJ83-1,AJ83+1)</f>
        <v>-67</v>
      </c>
      <c r="AK84" s="113"/>
      <c r="AL84" s="106" t="n">
        <f aca="false">V84-V$16+AL83</f>
        <v>1200.79157279269</v>
      </c>
      <c r="AM84" s="106" t="n">
        <f aca="false">B84-B$16+AM83</f>
        <v>238.770230769231</v>
      </c>
      <c r="AN84" s="106" t="n">
        <f aca="false">(AM84-AM$16)^2</f>
        <v>8397.19095316896</v>
      </c>
      <c r="AO84" s="106" t="n">
        <f aca="false">(AM84-AL84)^2</f>
        <v>925485.062508623</v>
      </c>
      <c r="AP84" s="32"/>
      <c r="AQ84" s="110" t="n">
        <f aca="false">((V84-B84)/B84)^2</f>
        <v>1.20365773264366</v>
      </c>
    </row>
    <row r="85" customFormat="false" ht="12.8" hidden="false" customHeight="false" outlineLevel="0" collapsed="false">
      <c r="A85" s="114" t="n">
        <v>40976</v>
      </c>
      <c r="B85" s="115" t="s">
        <v>129</v>
      </c>
      <c r="C85" s="15" t="n">
        <v>2.7915133289156</v>
      </c>
      <c r="D85" s="15" t="n">
        <v>0</v>
      </c>
      <c r="E85" s="15" t="n">
        <v>7</v>
      </c>
      <c r="F85" s="15" t="n">
        <v>9.4</v>
      </c>
      <c r="G85" s="15" t="n">
        <v>0</v>
      </c>
      <c r="H85" s="15" t="n">
        <v>0</v>
      </c>
      <c r="I85" s="15" t="n">
        <v>0</v>
      </c>
      <c r="J85" s="110" t="n">
        <f aca="false">(D85*D$15*D$8+E85*E$15*E$8+F85*F$15*F$8+G85*G$15*G$8+H85*H$15*H$8+I85*I$15*I$8)*M$15</f>
        <v>0.832077156203867</v>
      </c>
      <c r="K85" s="110" t="n">
        <f aca="false">K84+J85-M85-N85-O85</f>
        <v>96.0170872612607</v>
      </c>
      <c r="L85" s="110" t="n">
        <f aca="false">K84/$K$3</f>
        <v>0.470578425486685</v>
      </c>
      <c r="M85" s="110" t="n">
        <f aca="false">IF(J85&gt;K$6,(J85-K$6)^2/(J85-K$6+K$3-K84),0)</f>
        <v>0</v>
      </c>
      <c r="N85" s="110" t="n">
        <f aca="false">IF((J85-M85)&gt;C85,C85,(J85-M85+(C85-(J85-M85))*L85))</f>
        <v>1.75414554520021</v>
      </c>
      <c r="O85" s="110" t="n">
        <f aca="false">IF(K84&gt;(K$5/100*K$3),(K$4/100*L85*(K84-(K$5/100*K$3))),0)</f>
        <v>0</v>
      </c>
      <c r="P85" s="110" t="n">
        <f aca="false">P84+M85-Q85</f>
        <v>6.81670681364536E-005</v>
      </c>
      <c r="Q85" s="110" t="n">
        <f aca="false">P84*(1-0.5^(1/K$7))</f>
        <v>6.81670681364536E-005</v>
      </c>
      <c r="R85" s="110" t="n">
        <f aca="false">R84-S85+O85</f>
        <v>165.244924907871</v>
      </c>
      <c r="S85" s="110" t="n">
        <f aca="false">R84*(1-0.5^(1/K$8))</f>
        <v>3.86241702781177</v>
      </c>
      <c r="T85" s="110" t="n">
        <f aca="false">Q85*R$8/86.4</f>
        <v>0.000218544882798584</v>
      </c>
      <c r="U85" s="110" t="n">
        <f aca="false">S85*R$8/86.4</f>
        <v>12.3829805174058</v>
      </c>
      <c r="V85" s="110" t="n">
        <f aca="false">(Q85+S85)*R$8/86.4</f>
        <v>12.3831990622886</v>
      </c>
      <c r="Y85" s="15"/>
      <c r="Z85" s="15"/>
      <c r="AA85" s="15"/>
      <c r="AB85" s="15"/>
      <c r="AC85" s="106" t="n">
        <f aca="false">(B85-B$16)^2</f>
        <v>0.00967953254437872</v>
      </c>
      <c r="AD85" s="106" t="n">
        <f aca="false">(B85-V85)^2</f>
        <v>44.7721448911718</v>
      </c>
      <c r="AE85" s="32"/>
      <c r="AF85" s="32" t="n">
        <f aca="false">B85-V85</f>
        <v>-6.69119906228859</v>
      </c>
      <c r="AG85" s="32" t="str">
        <f aca="false">B85</f>
        <v>5,692</v>
      </c>
      <c r="AH85" s="32"/>
      <c r="AI85" s="116" t="str">
        <f aca="false">IF(V85&lt;B85,"-","+")</f>
        <v>-</v>
      </c>
      <c r="AJ85" s="117" t="n">
        <f aca="false">IF(AI85="-",AJ84-1,AJ84+1)</f>
        <v>-68</v>
      </c>
      <c r="AK85" s="113"/>
      <c r="AL85" s="106" t="n">
        <f aca="false">V85-V$16+AL84</f>
        <v>1204.47923498856</v>
      </c>
      <c r="AM85" s="106" t="n">
        <f aca="false">B85-B$16+AM84</f>
        <v>238.671846153846</v>
      </c>
      <c r="AN85" s="106" t="n">
        <f aca="false">(AM85-AM$16)^2</f>
        <v>8415.23181492704</v>
      </c>
      <c r="AO85" s="106" t="n">
        <f aca="false">(AM85-AL85)^2</f>
        <v>932783.912327729</v>
      </c>
      <c r="AP85" s="32"/>
      <c r="AQ85" s="110" t="n">
        <f aca="false">((V85-B85)/B85)^2</f>
        <v>1.38190477577151</v>
      </c>
    </row>
    <row r="86" customFormat="false" ht="12.8" hidden="false" customHeight="false" outlineLevel="0" collapsed="false">
      <c r="A86" s="114" t="n">
        <v>40977</v>
      </c>
      <c r="B86" s="115" t="s">
        <v>129</v>
      </c>
      <c r="C86" s="15" t="n">
        <v>3.44339581251791</v>
      </c>
      <c r="D86" s="15" t="n">
        <v>0</v>
      </c>
      <c r="E86" s="15" t="n">
        <v>19</v>
      </c>
      <c r="F86" s="15" t="n">
        <v>0</v>
      </c>
      <c r="G86" s="15" t="n">
        <v>0</v>
      </c>
      <c r="H86" s="15" t="n">
        <v>0</v>
      </c>
      <c r="I86" s="15" t="n">
        <v>0</v>
      </c>
      <c r="J86" s="110" t="n">
        <f aca="false">(D86*D$15*D$8+E86*E$15*E$8+F86*F$15*F$8+G86*G$15*G$8+H86*H$15*H$8+I86*I$15*I$8)*M$15</f>
        <v>0.535246000285523</v>
      </c>
      <c r="K86" s="110" t="n">
        <f aca="false">K85+J86-M86-N86-O86</f>
        <v>94.6615917549989</v>
      </c>
      <c r="L86" s="110" t="n">
        <f aca="false">K85/$K$3</f>
        <v>0.466102365345926</v>
      </c>
      <c r="M86" s="110" t="n">
        <f aca="false">IF(J86&gt;K$6,(J86-K$6)^2/(J86-K$6+K$3-K85),0)</f>
        <v>0</v>
      </c>
      <c r="N86" s="110" t="n">
        <f aca="false">IF((J86-M86)&gt;C86,C86,(J86-M86+(C86-(J86-M86))*L86))</f>
        <v>1.89074150654735</v>
      </c>
      <c r="O86" s="110" t="n">
        <f aca="false">IF(K85&gt;(K$5/100*K$3),(K$4/100*L86*(K85-(K$5/100*K$3))),0)</f>
        <v>0</v>
      </c>
      <c r="P86" s="110" t="n">
        <f aca="false">P85+M86-Q86</f>
        <v>3.40835340682268E-005</v>
      </c>
      <c r="Q86" s="110" t="n">
        <f aca="false">P85*(1-0.5^(1/K$7))</f>
        <v>3.40835340682268E-005</v>
      </c>
      <c r="R86" s="110" t="n">
        <f aca="false">R85-S86+O86</f>
        <v>161.470725606895</v>
      </c>
      <c r="S86" s="110" t="n">
        <f aca="false">R85*(1-0.5^(1/K$8))</f>
        <v>3.77419930097644</v>
      </c>
      <c r="T86" s="110" t="n">
        <f aca="false">Q86*R$8/86.4</f>
        <v>0.000109272441399292</v>
      </c>
      <c r="U86" s="110" t="n">
        <f aca="false">S86*R$8/86.4</f>
        <v>12.1001528515101</v>
      </c>
      <c r="V86" s="110" t="n">
        <f aca="false">(Q86+S86)*R$8/86.4</f>
        <v>12.1002621239515</v>
      </c>
      <c r="Y86" s="15"/>
      <c r="Z86" s="15"/>
      <c r="AA86" s="15"/>
      <c r="AB86" s="15"/>
      <c r="AC86" s="106" t="n">
        <f aca="false">(B86-B$16)^2</f>
        <v>0.00967953254437872</v>
      </c>
      <c r="AD86" s="106" t="n">
        <f aca="false">(B86-V86)^2</f>
        <v>41.0658234492717</v>
      </c>
      <c r="AE86" s="32"/>
      <c r="AF86" s="32" t="n">
        <f aca="false">B86-V86</f>
        <v>-6.40826212395153</v>
      </c>
      <c r="AG86" s="32" t="str">
        <f aca="false">B86</f>
        <v>5,692</v>
      </c>
      <c r="AH86" s="32"/>
      <c r="AI86" s="116" t="str">
        <f aca="false">IF(V86&lt;B86,"-","+")</f>
        <v>-</v>
      </c>
      <c r="AJ86" s="117" t="n">
        <f aca="false">IF(AI86="-",AJ85-1,AJ85+1)</f>
        <v>-69</v>
      </c>
      <c r="AK86" s="113"/>
      <c r="AL86" s="106" t="n">
        <f aca="false">V86-V$16+AL85</f>
        <v>1207.88396024609</v>
      </c>
      <c r="AM86" s="106" t="n">
        <f aca="false">B86-B$16+AM85</f>
        <v>238.573461538462</v>
      </c>
      <c r="AN86" s="106" t="n">
        <f aca="false">(AM86-AM$16)^2</f>
        <v>8433.2920357502</v>
      </c>
      <c r="AO86" s="106" t="n">
        <f aca="false">(AM86-AL86)^2</f>
        <v>939562.842904832</v>
      </c>
      <c r="AP86" s="32"/>
      <c r="AQ86" s="110" t="n">
        <f aca="false">((V86-B86)/B86)^2</f>
        <v>1.26750812773163</v>
      </c>
    </row>
    <row r="87" customFormat="false" ht="12.8" hidden="false" customHeight="false" outlineLevel="0" collapsed="false">
      <c r="A87" s="114" t="n">
        <v>40978</v>
      </c>
      <c r="B87" s="115" t="s">
        <v>129</v>
      </c>
      <c r="C87" s="15" t="n">
        <v>2.12384165383085</v>
      </c>
      <c r="D87" s="15" t="n">
        <v>0</v>
      </c>
      <c r="E87" s="15" t="n">
        <v>16.1</v>
      </c>
      <c r="F87" s="15" t="n">
        <v>0</v>
      </c>
      <c r="G87" s="15" t="n">
        <v>5.7</v>
      </c>
      <c r="H87" s="15" t="n">
        <v>0</v>
      </c>
      <c r="I87" s="15" t="n">
        <v>0</v>
      </c>
      <c r="J87" s="110" t="n">
        <f aca="false">(D87*D$15*D$8+E87*E$15*E$8+F87*F$15*F$8+G87*G$15*G$8+H87*H$15*H$8+I87*I$15*I$8)*M$15</f>
        <v>2.07676950577872</v>
      </c>
      <c r="K87" s="110" t="n">
        <f aca="false">K86+J87-M87-N87-O87</f>
        <v>94.6399610537274</v>
      </c>
      <c r="L87" s="110" t="n">
        <f aca="false">K86/$K$3</f>
        <v>0.45952229007281</v>
      </c>
      <c r="M87" s="110" t="n">
        <f aca="false">IF(J87&gt;K$6,(J87-K$6)^2/(J87-K$6+K$3-K86),0)</f>
        <v>0</v>
      </c>
      <c r="N87" s="110" t="n">
        <f aca="false">IF((J87-M87)&gt;C87,C87,(J87-M87+(C87-(J87-M87))*L87))</f>
        <v>2.09840020705028</v>
      </c>
      <c r="O87" s="110" t="n">
        <f aca="false">IF(K86&gt;(K$5/100*K$3),(K$4/100*L87*(K86-(K$5/100*K$3))),0)</f>
        <v>0</v>
      </c>
      <c r="P87" s="110" t="n">
        <f aca="false">P86+M87-Q87</f>
        <v>1.70417670341134E-005</v>
      </c>
      <c r="Q87" s="110" t="n">
        <f aca="false">P86*(1-0.5^(1/K$7))</f>
        <v>1.70417670341134E-005</v>
      </c>
      <c r="R87" s="110" t="n">
        <f aca="false">R86-S87+O87</f>
        <v>157.782729137088</v>
      </c>
      <c r="S87" s="110" t="n">
        <f aca="false">R86*(1-0.5^(1/K$8))</f>
        <v>3.6879964698067</v>
      </c>
      <c r="T87" s="110" t="n">
        <f aca="false">Q87*R$8/86.4</f>
        <v>5.4636220699646E-005</v>
      </c>
      <c r="U87" s="110" t="n">
        <f aca="false">S87*R$8/86.4</f>
        <v>11.8237849784312</v>
      </c>
      <c r="V87" s="110" t="n">
        <f aca="false">(Q87+S87)*R$8/86.4</f>
        <v>11.8238396146519</v>
      </c>
      <c r="Y87" s="15"/>
      <c r="Z87" s="15"/>
      <c r="AA87" s="15"/>
      <c r="AB87" s="15"/>
      <c r="AC87" s="106" t="n">
        <f aca="false">(B87-B$16)^2</f>
        <v>0.00967953254437872</v>
      </c>
      <c r="AD87" s="106" t="n">
        <f aca="false">(B87-V87)^2</f>
        <v>37.5994570598142</v>
      </c>
      <c r="AE87" s="32"/>
      <c r="AF87" s="32" t="n">
        <f aca="false">B87-V87</f>
        <v>-6.13183961465188</v>
      </c>
      <c r="AG87" s="32" t="str">
        <f aca="false">B87</f>
        <v>5,692</v>
      </c>
      <c r="AH87" s="32"/>
      <c r="AI87" s="116" t="str">
        <f aca="false">IF(V87&lt;B87,"-","+")</f>
        <v>-</v>
      </c>
      <c r="AJ87" s="117" t="n">
        <f aca="false">IF(AI87="-",AJ86-1,AJ86+1)</f>
        <v>-70</v>
      </c>
      <c r="AK87" s="113"/>
      <c r="AL87" s="106" t="n">
        <f aca="false">V87-V$16+AL86</f>
        <v>1211.01226299432</v>
      </c>
      <c r="AM87" s="106" t="n">
        <f aca="false">B87-B$16+AM86</f>
        <v>238.475076923077</v>
      </c>
      <c r="AN87" s="106" t="n">
        <f aca="false">(AM87-AM$16)^2</f>
        <v>8451.37161563845</v>
      </c>
      <c r="AO87" s="106" t="n">
        <f aca="false">(AM87-AL87)^2</f>
        <v>945828.578291374</v>
      </c>
      <c r="AP87" s="32"/>
      <c r="AQ87" s="110" t="n">
        <f aca="false">((V87-B87)/B87)^2</f>
        <v>1.16051775950583</v>
      </c>
    </row>
    <row r="88" customFormat="false" ht="12.8" hidden="false" customHeight="false" outlineLevel="0" collapsed="false">
      <c r="A88" s="114" t="n">
        <v>40979</v>
      </c>
      <c r="B88" s="115" t="s">
        <v>129</v>
      </c>
      <c r="C88" s="15" t="n">
        <v>2.1259147217671</v>
      </c>
      <c r="D88" s="15" t="n">
        <v>0</v>
      </c>
      <c r="E88" s="15" t="n">
        <v>22.3</v>
      </c>
      <c r="F88" s="15" t="n">
        <v>0</v>
      </c>
      <c r="G88" s="15" t="n">
        <v>1.6</v>
      </c>
      <c r="H88" s="15" t="n">
        <v>0</v>
      </c>
      <c r="I88" s="15" t="n">
        <v>0</v>
      </c>
      <c r="J88" s="110" t="n">
        <f aca="false">(D88*D$15*D$8+E88*E$15*E$8+F88*F$15*F$8+G88*G$15*G$8+H88*H$15*H$8+I88*I$15*I$8)*M$15</f>
        <v>1.08385018563814</v>
      </c>
      <c r="K88" s="110" t="n">
        <f aca="false">K87+J88-M88-N88-O88</f>
        <v>94.1612185920055</v>
      </c>
      <c r="L88" s="110" t="n">
        <f aca="false">K87/$K$3</f>
        <v>0.45941728666858</v>
      </c>
      <c r="M88" s="110" t="n">
        <f aca="false">IF(J88&gt;K$6,(J88-K$6)^2/(J88-K$6+K$3-K87),0)</f>
        <v>0</v>
      </c>
      <c r="N88" s="110" t="n">
        <f aca="false">IF((J88-M88)&gt;C88,C88,(J88-M88+(C88-(J88-M88))*L88))</f>
        <v>1.56259264736006</v>
      </c>
      <c r="O88" s="110" t="n">
        <f aca="false">IF(K87&gt;(K$5/100*K$3),(K$4/100*L88*(K87-(K$5/100*K$3))),0)</f>
        <v>0</v>
      </c>
      <c r="P88" s="110" t="n">
        <f aca="false">P87+M88-Q88</f>
        <v>8.5208835170567E-006</v>
      </c>
      <c r="Q88" s="110" t="n">
        <f aca="false">P87*(1-0.5^(1/K$7))</f>
        <v>8.5208835170567E-006</v>
      </c>
      <c r="R88" s="110" t="n">
        <f aca="false">R87-S88+O88</f>
        <v>154.178966623066</v>
      </c>
      <c r="S88" s="110" t="n">
        <f aca="false">R87*(1-0.5^(1/K$8))</f>
        <v>3.60376251402192</v>
      </c>
      <c r="T88" s="110" t="n">
        <f aca="false">Q88*R$8/86.4</f>
        <v>2.7318110349823E-005</v>
      </c>
      <c r="U88" s="110" t="n">
        <f aca="false">S88*R$8/86.4</f>
        <v>11.5537293562971</v>
      </c>
      <c r="V88" s="110" t="n">
        <f aca="false">(Q88+S88)*R$8/86.4</f>
        <v>11.5537566744075</v>
      </c>
      <c r="Y88" s="15"/>
      <c r="Z88" s="15"/>
      <c r="AA88" s="15"/>
      <c r="AB88" s="15"/>
      <c r="AC88" s="106" t="n">
        <f aca="false">(B88-B$16)^2</f>
        <v>0.00967953254437872</v>
      </c>
      <c r="AD88" s="106" t="n">
        <f aca="false">(B88-V88)^2</f>
        <v>34.3601913099606</v>
      </c>
      <c r="AE88" s="32"/>
      <c r="AF88" s="32" t="n">
        <f aca="false">B88-V88</f>
        <v>-5.86175667440748</v>
      </c>
      <c r="AG88" s="32" t="str">
        <f aca="false">B88</f>
        <v>5,692</v>
      </c>
      <c r="AH88" s="32"/>
      <c r="AI88" s="116" t="str">
        <f aca="false">IF(V88&lt;B88,"-","+")</f>
        <v>-</v>
      </c>
      <c r="AJ88" s="117" t="n">
        <f aca="false">IF(AI88="-",AJ87-1,AJ87+1)</f>
        <v>-71</v>
      </c>
      <c r="AK88" s="113"/>
      <c r="AL88" s="106" t="n">
        <f aca="false">V88-V$16+AL87</f>
        <v>1213.87048280231</v>
      </c>
      <c r="AM88" s="106" t="n">
        <f aca="false">B88-B$16+AM87</f>
        <v>238.376692307692</v>
      </c>
      <c r="AN88" s="106" t="n">
        <f aca="false">(AM88-AM$16)^2</f>
        <v>8469.47055459179</v>
      </c>
      <c r="AO88" s="106" t="n">
        <f aca="false">(AM88-AL88)^2</f>
        <v>951588.135293553</v>
      </c>
      <c r="AP88" s="32"/>
      <c r="AQ88" s="110" t="n">
        <f aca="false">((V88-B88)/B88)^2</f>
        <v>1.06053691604621</v>
      </c>
    </row>
    <row r="89" customFormat="false" ht="12.8" hidden="false" customHeight="false" outlineLevel="0" collapsed="false">
      <c r="A89" s="114" t="n">
        <v>40980</v>
      </c>
      <c r="B89" s="115" t="s">
        <v>127</v>
      </c>
      <c r="C89" s="15" t="n">
        <v>2.00997591231289</v>
      </c>
      <c r="D89" s="15" t="n">
        <v>14.6</v>
      </c>
      <c r="E89" s="15" t="n">
        <v>3.2</v>
      </c>
      <c r="F89" s="15" t="n">
        <v>3.2</v>
      </c>
      <c r="G89" s="15" t="n">
        <v>9.2</v>
      </c>
      <c r="H89" s="15" t="n">
        <v>8.5</v>
      </c>
      <c r="I89" s="15" t="n">
        <v>10</v>
      </c>
      <c r="J89" s="110" t="n">
        <f aca="false">(D89*D$15*D$8+E89*E$15*E$8+F89*F$15*F$8+G89*G$15*G$8+H89*H$15*H$8+I89*I$15*I$8)*M$15</f>
        <v>10.4605883349788</v>
      </c>
      <c r="K89" s="110" t="n">
        <f aca="false">K88+J89-M89-N89-O89</f>
        <v>102.082855221435</v>
      </c>
      <c r="L89" s="110" t="n">
        <f aca="false">K88/$K$3</f>
        <v>0.457093294135949</v>
      </c>
      <c r="M89" s="110" t="n">
        <f aca="false">IF(J89&gt;K$6,(J89-K$6)^2/(J89-K$6+K$3-K88),0)</f>
        <v>0.528975793236321</v>
      </c>
      <c r="N89" s="110" t="n">
        <f aca="false">IF((J89-M89)&gt;C89,C89,(J89-M89+(C89-(J89-M89))*L89))</f>
        <v>2.00997591231289</v>
      </c>
      <c r="O89" s="110" t="n">
        <f aca="false">IF(K88&gt;(K$5/100*K$3),(K$4/100*L89*(K88-(K$5/100*K$3))),0)</f>
        <v>0</v>
      </c>
      <c r="P89" s="110" t="n">
        <f aca="false">P88+M89-Q89</f>
        <v>0.52898005367808</v>
      </c>
      <c r="Q89" s="110" t="n">
        <f aca="false">P88*(1-0.5^(1/K$7))</f>
        <v>4.26044175852835E-006</v>
      </c>
      <c r="R89" s="110" t="n">
        <f aca="false">R88-S89+O89</f>
        <v>150.65751415862</v>
      </c>
      <c r="S89" s="110" t="n">
        <f aca="false">R88*(1-0.5^(1/K$8))</f>
        <v>3.52145246444618</v>
      </c>
      <c r="T89" s="110" t="n">
        <f aca="false">Q89*R$8/86.4</f>
        <v>1.36590551749115E-005</v>
      </c>
      <c r="U89" s="110" t="n">
        <f aca="false">S89*R$8/86.4</f>
        <v>11.2898418130971</v>
      </c>
      <c r="V89" s="110" t="n">
        <f aca="false">(Q89+S89)*R$8/86.4</f>
        <v>11.2898554721523</v>
      </c>
      <c r="Y89" s="15"/>
      <c r="Z89" s="15"/>
      <c r="AA89" s="15"/>
      <c r="AB89" s="15"/>
      <c r="AC89" s="106" t="n">
        <f aca="false">(B89-B$16)^2</f>
        <v>0.185429609467455</v>
      </c>
      <c r="AD89" s="106" t="n">
        <f aca="false">(B89-V89)^2</f>
        <v>25.6932957975683</v>
      </c>
      <c r="AE89" s="32"/>
      <c r="AF89" s="32" t="n">
        <f aca="false">B89-V89</f>
        <v>-5.0688554721523</v>
      </c>
      <c r="AG89" s="32" t="str">
        <f aca="false">B89</f>
        <v>6,221</v>
      </c>
      <c r="AH89" s="32"/>
      <c r="AI89" s="116" t="str">
        <f aca="false">IF(V89&lt;B89,"-","+")</f>
        <v>-</v>
      </c>
      <c r="AJ89" s="117" t="n">
        <f aca="false">IF(AI89="-",AJ88-1,AJ88+1)</f>
        <v>-72</v>
      </c>
      <c r="AK89" s="113"/>
      <c r="AL89" s="106" t="n">
        <f aca="false">V89-V$16+AL88</f>
        <v>1216.46480140804</v>
      </c>
      <c r="AM89" s="106" t="n">
        <f aca="false">B89-B$16+AM88</f>
        <v>238.807307692308</v>
      </c>
      <c r="AN89" s="106" t="n">
        <f aca="false">(AM89-AM$16)^2</f>
        <v>8390.39715207931</v>
      </c>
      <c r="AO89" s="106" t="n">
        <f aca="false">(AM89-AL89)^2</f>
        <v>955814.175018524</v>
      </c>
      <c r="AP89" s="32"/>
      <c r="AQ89" s="110" t="n">
        <f aca="false">((V89-B89)/B89)^2</f>
        <v>0.663895024854067</v>
      </c>
    </row>
    <row r="90" customFormat="false" ht="12.8" hidden="false" customHeight="false" outlineLevel="0" collapsed="false">
      <c r="A90" s="114" t="n">
        <v>40981</v>
      </c>
      <c r="B90" s="115" t="s">
        <v>127</v>
      </c>
      <c r="C90" s="15" t="n">
        <v>2.27987814285818</v>
      </c>
      <c r="D90" s="15" t="n">
        <v>4.3</v>
      </c>
      <c r="E90" s="15" t="n">
        <v>0</v>
      </c>
      <c r="F90" s="15" t="n">
        <v>1.5</v>
      </c>
      <c r="G90" s="15" t="n">
        <v>6.9</v>
      </c>
      <c r="H90" s="15" t="n">
        <v>14.9</v>
      </c>
      <c r="I90" s="15" t="n">
        <v>0</v>
      </c>
      <c r="J90" s="110" t="n">
        <f aca="false">(D90*D$15*D$8+E90*E$15*E$8+F90*F$15*F$8+G90*G$15*G$8+H90*H$15*H$8+I90*I$15*I$8)*M$15</f>
        <v>5.03213838852758</v>
      </c>
      <c r="K90" s="110" t="n">
        <f aca="false">K89+J90-M90-N90-O90</f>
        <v>104.774882794531</v>
      </c>
      <c r="L90" s="110" t="n">
        <f aca="false">K89/$K$3</f>
        <v>0.495547840880753</v>
      </c>
      <c r="M90" s="110" t="n">
        <f aca="false">IF(J90&gt;K$6,(J90-K$6)^2/(J90-K$6+K$3-K89),0)</f>
        <v>0.0602326725731974</v>
      </c>
      <c r="N90" s="110" t="n">
        <f aca="false">IF((J90-M90)&gt;C90,C90,(J90-M90+(C90-(J90-M90))*L90))</f>
        <v>2.27987814285818</v>
      </c>
      <c r="O90" s="110" t="n">
        <f aca="false">IF(K89&gt;(K$5/100*K$3),(K$4/100*L90*(K89-(K$5/100*K$3))),0)</f>
        <v>0</v>
      </c>
      <c r="P90" s="110" t="n">
        <f aca="false">P89+M90-Q90</f>
        <v>0.324722699412237</v>
      </c>
      <c r="Q90" s="110" t="n">
        <f aca="false">P89*(1-0.5^(1/K$7))</f>
        <v>0.26449002683904</v>
      </c>
      <c r="R90" s="110" t="n">
        <f aca="false">R89-S90+O90</f>
        <v>147.216491779619</v>
      </c>
      <c r="S90" s="110" t="n">
        <f aca="false">R89*(1-0.5^(1/K$8))</f>
        <v>3.44102237900092</v>
      </c>
      <c r="T90" s="110" t="n">
        <f aca="false">Q90*R$8/86.4</f>
        <v>0.847959924009422</v>
      </c>
      <c r="U90" s="110" t="n">
        <f aca="false">S90*R$8/86.4</f>
        <v>11.0319814697136</v>
      </c>
      <c r="V90" s="110" t="n">
        <f aca="false">(Q90+S90)*R$8/86.4</f>
        <v>11.879941393723</v>
      </c>
      <c r="Y90" s="15"/>
      <c r="Z90" s="15"/>
      <c r="AA90" s="15"/>
      <c r="AB90" s="15"/>
      <c r="AC90" s="106" t="n">
        <f aca="false">(B90-B$16)^2</f>
        <v>0.185429609467455</v>
      </c>
      <c r="AD90" s="106" t="n">
        <f aca="false">(B90-V90)^2</f>
        <v>32.023617697592</v>
      </c>
      <c r="AE90" s="32"/>
      <c r="AF90" s="32" t="n">
        <f aca="false">B90-V90</f>
        <v>-5.65894139372303</v>
      </c>
      <c r="AG90" s="32" t="str">
        <f aca="false">B90</f>
        <v>6,221</v>
      </c>
      <c r="AH90" s="32"/>
      <c r="AI90" s="116" t="str">
        <f aca="false">IF(V90&lt;B90,"-","+")</f>
        <v>-</v>
      </c>
      <c r="AJ90" s="117" t="n">
        <f aca="false">IF(AI90="-",AJ89-1,AJ89+1)</f>
        <v>-73</v>
      </c>
      <c r="AK90" s="113"/>
      <c r="AL90" s="106" t="n">
        <f aca="false">V90-V$16+AL89</f>
        <v>1219.64920593534</v>
      </c>
      <c r="AM90" s="106" t="n">
        <f aca="false">B90-B$16+AM89</f>
        <v>239.237923076923</v>
      </c>
      <c r="AN90" s="106" t="n">
        <f aca="false">(AM90-AM$16)^2</f>
        <v>8311.69460878575</v>
      </c>
      <c r="AO90" s="106" t="n">
        <f aca="false">(AM90-AL90)^2</f>
        <v>961206.283556087</v>
      </c>
      <c r="AP90" s="32"/>
      <c r="AQ90" s="110" t="n">
        <f aca="false">((V90-B90)/B90)^2</f>
        <v>0.827465679559572</v>
      </c>
    </row>
    <row r="91" customFormat="false" ht="12.8" hidden="false" customHeight="false" outlineLevel="0" collapsed="false">
      <c r="A91" s="114" t="n">
        <v>40982</v>
      </c>
      <c r="B91" s="115" t="s">
        <v>117</v>
      </c>
      <c r="C91" s="15" t="n">
        <v>3.04295575082193</v>
      </c>
      <c r="D91" s="15" t="n">
        <v>20.2</v>
      </c>
      <c r="E91" s="15" t="n">
        <v>18.9</v>
      </c>
      <c r="F91" s="15" t="n">
        <v>0.9</v>
      </c>
      <c r="G91" s="15" t="n">
        <v>3.6</v>
      </c>
      <c r="H91" s="15" t="n">
        <v>6.7</v>
      </c>
      <c r="I91" s="15" t="n">
        <v>32</v>
      </c>
      <c r="J91" s="110" t="n">
        <f aca="false">(D91*D$15*D$8+E91*E$15*E$8+F91*F$15*F$8+G91*G$15*G$8+H91*H$15*H$8+I91*I$15*I$8)*M$15</f>
        <v>12.6073291254389</v>
      </c>
      <c r="K91" s="110" t="n">
        <f aca="false">K90+J91-M91-N91-O91</f>
        <v>113.33138774826</v>
      </c>
      <c r="L91" s="110" t="n">
        <f aca="false">K90/$K$3</f>
        <v>0.508615935895783</v>
      </c>
      <c r="M91" s="110" t="n">
        <f aca="false">IF(J91&gt;K$6,(J91-K$6)^2/(J91-K$6+K$3-K90),0)</f>
        <v>0.917595053523813</v>
      </c>
      <c r="N91" s="110" t="n">
        <f aca="false">IF((J91-M91)&gt;C91,C91,(J91-M91+(C91-(J91-M91))*L91))</f>
        <v>3.04295575082193</v>
      </c>
      <c r="O91" s="110" t="n">
        <f aca="false">IF(K90&gt;(K$5/100*K$3),(K$4/100*L91*(K90-(K$5/100*K$3))),0)</f>
        <v>0.0902733673645835</v>
      </c>
      <c r="P91" s="110" t="n">
        <f aca="false">P90+M91-Q91</f>
        <v>1.07995640322993</v>
      </c>
      <c r="Q91" s="110" t="n">
        <f aca="false">P90*(1-0.5^(1/K$7))</f>
        <v>0.162361349706119</v>
      </c>
      <c r="R91" s="110" t="n">
        <f aca="false">R90-S91+O91</f>
        <v>143.944335827738</v>
      </c>
      <c r="S91" s="110" t="n">
        <f aca="false">R90*(1-0.5^(1/K$8))</f>
        <v>3.36242931924608</v>
      </c>
      <c r="T91" s="110" t="n">
        <f aca="false">Q91*R$8/86.4</f>
        <v>0.520533493849477</v>
      </c>
      <c r="U91" s="110" t="n">
        <f aca="false">S91*R$8/86.4</f>
        <v>10.7800106647125</v>
      </c>
      <c r="V91" s="110" t="n">
        <f aca="false">(Q91+S91)*R$8/86.4</f>
        <v>11.300544158562</v>
      </c>
      <c r="Y91" s="15"/>
      <c r="Z91" s="15"/>
      <c r="AA91" s="15"/>
      <c r="AB91" s="15"/>
      <c r="AC91" s="106" t="n">
        <f aca="false">(B91-B$16)^2</f>
        <v>1.37502684023669</v>
      </c>
      <c r="AD91" s="106" t="n">
        <f aca="false">(B91-V91)^2</f>
        <v>18.8142893274755</v>
      </c>
      <c r="AE91" s="32"/>
      <c r="AF91" s="32" t="n">
        <f aca="false">B91-V91</f>
        <v>-4.33754415856202</v>
      </c>
      <c r="AG91" s="32" t="str">
        <f aca="false">B91</f>
        <v>6,963</v>
      </c>
      <c r="AH91" s="32"/>
      <c r="AI91" s="116" t="str">
        <f aca="false">IF(V91&lt;B91,"-","+")</f>
        <v>-</v>
      </c>
      <c r="AJ91" s="117" t="n">
        <f aca="false">IF(AI91="-",AJ90-1,AJ90+1)</f>
        <v>-74</v>
      </c>
      <c r="AK91" s="113"/>
      <c r="AL91" s="106" t="n">
        <f aca="false">V91-V$16+AL90</f>
        <v>1222.25421322748</v>
      </c>
      <c r="AM91" s="106" t="n">
        <f aca="false">B91-B$16+AM90</f>
        <v>240.410538461539</v>
      </c>
      <c r="AN91" s="106" t="n">
        <f aca="false">(AM91-AM$16)^2</f>
        <v>8099.25847431834</v>
      </c>
      <c r="AO91" s="106" t="n">
        <f aca="false">(AM91-AL91)^2</f>
        <v>964017.001677889</v>
      </c>
      <c r="AP91" s="32"/>
      <c r="AQ91" s="110" t="n">
        <f aca="false">((V91-B91)/B91)^2</f>
        <v>0.388056558682535</v>
      </c>
    </row>
    <row r="92" customFormat="false" ht="12.8" hidden="false" customHeight="false" outlineLevel="0" collapsed="false">
      <c r="A92" s="114" t="n">
        <v>40983</v>
      </c>
      <c r="B92" s="115" t="s">
        <v>125</v>
      </c>
      <c r="C92" s="15" t="n">
        <v>2.63986931557494</v>
      </c>
      <c r="D92" s="15" t="n">
        <v>15.9</v>
      </c>
      <c r="E92" s="15" t="n">
        <v>37</v>
      </c>
      <c r="F92" s="15" t="n">
        <v>0</v>
      </c>
      <c r="G92" s="15" t="n">
        <v>22.7</v>
      </c>
      <c r="H92" s="15" t="n">
        <v>0</v>
      </c>
      <c r="I92" s="15" t="n">
        <v>0</v>
      </c>
      <c r="J92" s="110" t="n">
        <f aca="false">(D92*D$15*D$8+E92*E$15*E$8+F92*F$15*F$8+G92*G$15*G$8+H92*H$15*H$8+I92*I$15*I$8)*M$15</f>
        <v>14.4832788532197</v>
      </c>
      <c r="K92" s="110" t="n">
        <f aca="false">K91+J92-M92-N92-O92</f>
        <v>123.234255136851</v>
      </c>
      <c r="L92" s="110" t="n">
        <f aca="false">K91/$K$3</f>
        <v>0.550152367709999</v>
      </c>
      <c r="M92" s="110" t="n">
        <f aca="false">IF(J92&gt;K$6,(J92-K$6)^2/(J92-K$6+K$3-K91),0)</f>
        <v>1.37215840590975</v>
      </c>
      <c r="N92" s="110" t="n">
        <f aca="false">IF((J92-M92)&gt;C92,C92,(J92-M92+(C92-(J92-M92))*L92))</f>
        <v>2.63986931557494</v>
      </c>
      <c r="O92" s="110" t="n">
        <f aca="false">IF(K91&gt;(K$5/100*K$3),(K$4/100*L92*(K91-(K$5/100*K$3))),0)</f>
        <v>0.568383743143524</v>
      </c>
      <c r="P92" s="110" t="n">
        <f aca="false">P91+M92-Q92</f>
        <v>1.91213660752472</v>
      </c>
      <c r="Q92" s="110" t="n">
        <f aca="false">P91*(1-0.5^(1/K$7))</f>
        <v>0.539978201614966</v>
      </c>
      <c r="R92" s="110" t="n">
        <f aca="false">R91-S92+O92</f>
        <v>141.225026396864</v>
      </c>
      <c r="S92" s="110" t="n">
        <f aca="false">R91*(1-0.5^(1/K$8))</f>
        <v>3.28769317401703</v>
      </c>
      <c r="T92" s="110" t="n">
        <f aca="false">Q92*R$8/86.4</f>
        <v>1.73118011397391</v>
      </c>
      <c r="U92" s="110" t="n">
        <f aca="false">S92*R$8/86.4</f>
        <v>10.5404051991055</v>
      </c>
      <c r="V92" s="110" t="n">
        <f aca="false">(Q92+S92)*R$8/86.4</f>
        <v>12.2715853130794</v>
      </c>
      <c r="Y92" s="15"/>
      <c r="Z92" s="15"/>
      <c r="AA92" s="15"/>
      <c r="AB92" s="15"/>
      <c r="AC92" s="106" t="n">
        <f aca="false">(B92-B$16)^2</f>
        <v>0.375297609467455</v>
      </c>
      <c r="AD92" s="106" t="n">
        <f aca="false">(B92-V92)^2</f>
        <v>34.4402935768917</v>
      </c>
      <c r="AE92" s="32"/>
      <c r="AF92" s="32" t="n">
        <f aca="false">B92-V92</f>
        <v>-5.86858531307944</v>
      </c>
      <c r="AG92" s="32" t="str">
        <f aca="false">B92</f>
        <v>6,403</v>
      </c>
      <c r="AH92" s="32"/>
      <c r="AI92" s="116" t="str">
        <f aca="false">IF(V92&lt;B92,"-","+")</f>
        <v>-</v>
      </c>
      <c r="AJ92" s="117" t="n">
        <f aca="false">IF(AI92="-",AJ91-1,AJ91+1)</f>
        <v>-75</v>
      </c>
      <c r="AK92" s="113"/>
      <c r="AL92" s="106" t="n">
        <f aca="false">V92-V$16+AL91</f>
        <v>1225.83026167414</v>
      </c>
      <c r="AM92" s="106" t="n">
        <f aca="false">B92-B$16+AM91</f>
        <v>241.023153846154</v>
      </c>
      <c r="AN92" s="106" t="n">
        <f aca="false">(AM92-AM$16)^2</f>
        <v>7989.36805025746</v>
      </c>
      <c r="AO92" s="106" t="n">
        <f aca="false">(AM92-AL92)^2</f>
        <v>969845.039628521</v>
      </c>
      <c r="AP92" s="32"/>
      <c r="AQ92" s="110" t="n">
        <f aca="false">((V92-B92)/B92)^2</f>
        <v>0.840039758052361</v>
      </c>
    </row>
    <row r="93" customFormat="false" ht="12.8" hidden="false" customHeight="false" outlineLevel="0" collapsed="false">
      <c r="A93" s="114" t="n">
        <v>40984</v>
      </c>
      <c r="B93" s="115" t="s">
        <v>130</v>
      </c>
      <c r="C93" s="15" t="n">
        <v>1.18706134744499</v>
      </c>
      <c r="D93" s="15" t="n">
        <v>21.2</v>
      </c>
      <c r="E93" s="15" t="n">
        <v>27.4</v>
      </c>
      <c r="F93" s="15" t="n">
        <v>35.3</v>
      </c>
      <c r="G93" s="15" t="n">
        <v>52.5</v>
      </c>
      <c r="H93" s="15" t="n">
        <v>10.5</v>
      </c>
      <c r="I93" s="15" t="n">
        <v>15</v>
      </c>
      <c r="J93" s="110" t="n">
        <f aca="false">(D93*D$15*D$8+E93*E$15*E$8+F93*F$15*F$8+G93*G$15*G$8+H93*H$15*H$8+I93*I$15*I$8)*M$15</f>
        <v>28.9382320589979</v>
      </c>
      <c r="K93" s="110" t="n">
        <f aca="false">K92+J93-M93-N93-O93</f>
        <v>143.37427935827</v>
      </c>
      <c r="L93" s="110" t="n">
        <f aca="false">K92/$K$3</f>
        <v>0.598224539499278</v>
      </c>
      <c r="M93" s="110" t="n">
        <f aca="false">IF(J93&gt;K$6,(J93-K$6)^2/(J93-K$6+K$3-K92),0)</f>
        <v>6.400683693999</v>
      </c>
      <c r="N93" s="110" t="n">
        <f aca="false">IF((J93-M93)&gt;C93,C93,(J93-M93+(C93-(J93-M93))*L93))</f>
        <v>1.18706134744499</v>
      </c>
      <c r="O93" s="110" t="n">
        <f aca="false">IF(K92&gt;(K$5/100*K$3),(K$4/100*L93*(K92-(K$5/100*K$3))),0)</f>
        <v>1.21046279613538</v>
      </c>
      <c r="P93" s="110" t="n">
        <f aca="false">P92+M93-Q93</f>
        <v>7.35675199776136</v>
      </c>
      <c r="Q93" s="110" t="n">
        <f aca="false">P92*(1-0.5^(1/K$7))</f>
        <v>0.956068303762358</v>
      </c>
      <c r="R93" s="110" t="n">
        <f aca="false">R92-S93+O93</f>
        <v>139.209905132221</v>
      </c>
      <c r="S93" s="110" t="n">
        <f aca="false">R92*(1-0.5^(1/K$8))</f>
        <v>3.22558406077883</v>
      </c>
      <c r="T93" s="110" t="n">
        <f aca="false">Q93*R$8/86.4</f>
        <v>3.06517268683071</v>
      </c>
      <c r="U93" s="110" t="n">
        <f aca="false">S93*R$8/86.4</f>
        <v>10.3412822318951</v>
      </c>
      <c r="V93" s="110" t="n">
        <f aca="false">(Q93+S93)*R$8/86.4</f>
        <v>13.4064549187258</v>
      </c>
      <c r="Y93" s="15"/>
      <c r="Z93" s="15"/>
      <c r="AA93" s="15"/>
      <c r="AB93" s="15"/>
      <c r="AC93" s="106" t="n">
        <f aca="false">(B93-B$16)^2</f>
        <v>83.3133626094674</v>
      </c>
      <c r="AD93" s="106" t="n">
        <f aca="false">(B93-V93)^2</f>
        <v>2.28476853272422</v>
      </c>
      <c r="AE93" s="32"/>
      <c r="AF93" s="32" t="n">
        <f aca="false">B93-V93</f>
        <v>1.5115450812742</v>
      </c>
      <c r="AG93" s="32" t="str">
        <f aca="false">B93</f>
        <v>14,918</v>
      </c>
      <c r="AH93" s="32"/>
      <c r="AI93" s="116" t="str">
        <f aca="false">IF(V93&lt;B93,"-","+")</f>
        <v>-</v>
      </c>
      <c r="AJ93" s="117" t="n">
        <f aca="false">IF(AI93="-",AJ92-1,AJ92+1)</f>
        <v>-76</v>
      </c>
      <c r="AK93" s="113"/>
      <c r="AL93" s="106" t="n">
        <f aca="false">V93-V$16+AL92</f>
        <v>1230.54117972644</v>
      </c>
      <c r="AM93" s="106" t="n">
        <f aca="false">B93-B$16+AM92</f>
        <v>250.150769230769</v>
      </c>
      <c r="AN93" s="106" t="n">
        <f aca="false">(AM93-AM$16)^2</f>
        <v>6440.96928458989</v>
      </c>
      <c r="AO93" s="106" t="n">
        <f aca="false">(AM93-AL93)^2</f>
        <v>961165.356991878</v>
      </c>
      <c r="AP93" s="32"/>
      <c r="AQ93" s="110" t="n">
        <f aca="false">((V93-B93)/B93)^2</f>
        <v>0.0102664667071182</v>
      </c>
    </row>
    <row r="94" customFormat="false" ht="12.8" hidden="false" customHeight="false" outlineLevel="0" collapsed="false">
      <c r="A94" s="114" t="n">
        <v>40985</v>
      </c>
      <c r="B94" s="115" t="s">
        <v>93</v>
      </c>
      <c r="C94" s="15" t="n">
        <v>2.1028688012344</v>
      </c>
      <c r="D94" s="15" t="n">
        <v>0</v>
      </c>
      <c r="E94" s="15" t="n">
        <v>18.6</v>
      </c>
      <c r="F94" s="15" t="n">
        <v>0</v>
      </c>
      <c r="G94" s="15" t="n">
        <v>0</v>
      </c>
      <c r="H94" s="15" t="n">
        <v>0</v>
      </c>
      <c r="I94" s="15" t="n">
        <v>0</v>
      </c>
      <c r="J94" s="110" t="n">
        <f aca="false">(D94*D$15*D$8+E94*E$15*E$8+F94*F$15*F$8+G94*G$15*G$8+H94*H$15*H$8+I94*I$15*I$8)*M$15</f>
        <v>0.523977663437407</v>
      </c>
      <c r="K94" s="110" t="n">
        <f aca="false">K93+J94-M94-N94-O94</f>
        <v>139.465368194061</v>
      </c>
      <c r="L94" s="110" t="n">
        <f aca="false">K93/$K$3</f>
        <v>0.695991647370242</v>
      </c>
      <c r="M94" s="110" t="n">
        <f aca="false">IF(J94&gt;K$6,(J94-K$6)^2/(J94-K$6+K$3-K93),0)</f>
        <v>0</v>
      </c>
      <c r="N94" s="110" t="n">
        <f aca="false">IF((J94-M94)&gt;C94,C94,(J94-M94+(C94-(J94-M94))*L94))</f>
        <v>1.62287270745101</v>
      </c>
      <c r="O94" s="110" t="n">
        <f aca="false">IF(K93&gt;(K$5/100*K$3),(K$4/100*L94*(K93-(K$5/100*K$3))),0)</f>
        <v>2.81001612019487</v>
      </c>
      <c r="P94" s="110" t="n">
        <f aca="false">P93+M94-Q94</f>
        <v>3.67837599888068</v>
      </c>
      <c r="Q94" s="110" t="n">
        <f aca="false">P93*(1-0.5^(1/K$7))</f>
        <v>3.67837599888068</v>
      </c>
      <c r="R94" s="110" t="n">
        <f aca="false">R93-S94+O94</f>
        <v>138.84036262493</v>
      </c>
      <c r="S94" s="110" t="n">
        <f aca="false">R93*(1-0.5^(1/K$8))</f>
        <v>3.17955862748555</v>
      </c>
      <c r="T94" s="110" t="n">
        <f aca="false">Q94*R$8/86.4</f>
        <v>11.7929415704855</v>
      </c>
      <c r="U94" s="110" t="n">
        <f aca="false">S94*R$8/86.4</f>
        <v>10.193723840434</v>
      </c>
      <c r="V94" s="110" t="n">
        <f aca="false">(Q94+S94)*R$8/86.4</f>
        <v>21.9866654109195</v>
      </c>
      <c r="Y94" s="15"/>
      <c r="Z94" s="15"/>
      <c r="AA94" s="15"/>
      <c r="AB94" s="15"/>
      <c r="AC94" s="106" t="n">
        <f aca="false">(B94-B$16)^2</f>
        <v>315.26187768639</v>
      </c>
      <c r="AD94" s="106" t="n">
        <f aca="false">(B94-V94)^2</f>
        <v>2.43152436070281</v>
      </c>
      <c r="AE94" s="32"/>
      <c r="AF94" s="32" t="n">
        <f aca="false">B94-V94</f>
        <v>1.55933458908049</v>
      </c>
      <c r="AG94" s="32" t="str">
        <f aca="false">B94</f>
        <v>23,546</v>
      </c>
      <c r="AH94" s="32"/>
      <c r="AI94" s="116" t="str">
        <f aca="false">IF(V94&lt;B94,"-","+")</f>
        <v>-</v>
      </c>
      <c r="AJ94" s="117" t="n">
        <f aca="false">IF(AI94="-",AJ93-1,AJ93+1)</f>
        <v>-77</v>
      </c>
      <c r="AK94" s="113"/>
      <c r="AL94" s="106" t="n">
        <f aca="false">V94-V$16+AL93</f>
        <v>1243.83230827094</v>
      </c>
      <c r="AM94" s="106" t="n">
        <f aca="false">B94-B$16+AM93</f>
        <v>267.906384615385</v>
      </c>
      <c r="AN94" s="106" t="n">
        <f aca="false">(AM94-AM$16)^2</f>
        <v>3906.2542705944</v>
      </c>
      <c r="AO94" s="106" t="n">
        <f aca="false">(AM94-AL94)^2</f>
        <v>952431.408462952</v>
      </c>
      <c r="AP94" s="32"/>
      <c r="AQ94" s="110" t="n">
        <f aca="false">((V94-B94)/B94)^2</f>
        <v>0.00438575478244643</v>
      </c>
    </row>
    <row r="95" customFormat="false" ht="12.8" hidden="false" customHeight="false" outlineLevel="0" collapsed="false">
      <c r="A95" s="114" t="n">
        <v>40986</v>
      </c>
      <c r="B95" s="115" t="s">
        <v>131</v>
      </c>
      <c r="C95" s="15" t="n">
        <v>2.00953558403597</v>
      </c>
      <c r="D95" s="15" t="n">
        <v>0</v>
      </c>
      <c r="E95" s="15" t="n">
        <v>1</v>
      </c>
      <c r="F95" s="15" t="n">
        <v>0</v>
      </c>
      <c r="G95" s="15" t="n">
        <v>0</v>
      </c>
      <c r="H95" s="15" t="n">
        <v>0</v>
      </c>
      <c r="I95" s="15" t="n">
        <v>0</v>
      </c>
      <c r="J95" s="110" t="n">
        <f aca="false">(D95*D$15*D$8+E95*E$15*E$8+F95*F$15*F$8+G95*G$15*G$8+H95*H$15*H$8+I95*I$15*I$8)*M$15</f>
        <v>0.0281708421202907</v>
      </c>
      <c r="K95" s="110" t="n">
        <f aca="false">K94+J95-M95-N95-O95</f>
        <v>135.655186818286</v>
      </c>
      <c r="L95" s="110" t="n">
        <f aca="false">K94/$K$3</f>
        <v>0.677016350456609</v>
      </c>
      <c r="M95" s="110" t="n">
        <f aca="false">IF(J95&gt;K$6,(J95-K$6)^2/(J95-K$6+K$3-K94),0)</f>
        <v>0</v>
      </c>
      <c r="N95" s="110" t="n">
        <f aca="false">IF((J95-M95)&gt;C95,C95,(J95-M95+(C95-(J95-M95))*L95))</f>
        <v>1.36958716861545</v>
      </c>
      <c r="O95" s="110" t="n">
        <f aca="false">IF(K94&gt;(K$5/100*K$3),(K$4/100*L95*(K94-(K$5/100*K$3))),0)</f>
        <v>2.46876504928</v>
      </c>
      <c r="P95" s="110" t="n">
        <f aca="false">P94+M95-Q95</f>
        <v>1.83918799944034</v>
      </c>
      <c r="Q95" s="110" t="n">
        <f aca="false">P94*(1-0.5^(1/K$7))</f>
        <v>1.83918799944034</v>
      </c>
      <c r="R95" s="110" t="n">
        <f aca="false">R94-S95+O95</f>
        <v>138.138009409256</v>
      </c>
      <c r="S95" s="110" t="n">
        <f aca="false">R94*(1-0.5^(1/K$8))</f>
        <v>3.17111826495414</v>
      </c>
      <c r="T95" s="110" t="n">
        <f aca="false">Q95*R$8/86.4</f>
        <v>5.89647078524276</v>
      </c>
      <c r="U95" s="110" t="n">
        <f aca="false">S95*R$8/86.4</f>
        <v>10.1666638818553</v>
      </c>
      <c r="V95" s="110" t="n">
        <f aca="false">(Q95+S95)*R$8/86.4</f>
        <v>16.0631346670981</v>
      </c>
      <c r="Y95" s="15"/>
      <c r="Z95" s="15"/>
      <c r="AA95" s="15"/>
      <c r="AB95" s="15"/>
      <c r="AC95" s="106" t="n">
        <f aca="false">(B95-B$16)^2</f>
        <v>25.1664299171598</v>
      </c>
      <c r="AD95" s="106" t="n">
        <f aca="false">(B95-V95)^2</f>
        <v>27.62695163867</v>
      </c>
      <c r="AE95" s="32"/>
      <c r="AF95" s="32" t="n">
        <f aca="false">B95-V95</f>
        <v>-5.25613466709805</v>
      </c>
      <c r="AG95" s="32" t="str">
        <f aca="false">B95</f>
        <v>10,807</v>
      </c>
      <c r="AH95" s="32"/>
      <c r="AI95" s="116" t="str">
        <f aca="false">IF(V95&lt;B95,"-","+")</f>
        <v>-</v>
      </c>
      <c r="AJ95" s="117" t="n">
        <f aca="false">IF(AI95="-",AJ94-1,AJ94+1)</f>
        <v>-78</v>
      </c>
      <c r="AK95" s="113"/>
      <c r="AL95" s="106" t="n">
        <f aca="false">V95-V$16+AL94</f>
        <v>1251.19990607162</v>
      </c>
      <c r="AM95" s="106" t="n">
        <f aca="false">B95-B$16+AM94</f>
        <v>272.923</v>
      </c>
      <c r="AN95" s="106" t="n">
        <f aca="false">(AM95-AM$16)^2</f>
        <v>3304.34343465186</v>
      </c>
      <c r="AO95" s="106" t="n">
        <f aca="false">(AM95-AL95)^2</f>
        <v>957025.704953059</v>
      </c>
      <c r="AP95" s="32"/>
      <c r="AQ95" s="110" t="n">
        <f aca="false">((V95-B95)/B95)^2</f>
        <v>0.236549843205033</v>
      </c>
    </row>
    <row r="96" customFormat="false" ht="12.8" hidden="false" customHeight="false" outlineLevel="0" collapsed="false">
      <c r="A96" s="114" t="n">
        <v>40987</v>
      </c>
      <c r="B96" s="115" t="s">
        <v>97</v>
      </c>
      <c r="C96" s="15" t="n">
        <v>2.12396443177191</v>
      </c>
      <c r="D96" s="15" t="n">
        <v>0</v>
      </c>
      <c r="E96" s="15" t="n">
        <v>12.1</v>
      </c>
      <c r="F96" s="15" t="n">
        <v>0</v>
      </c>
      <c r="G96" s="15" t="n">
        <v>0</v>
      </c>
      <c r="H96" s="15" t="n">
        <v>0.5</v>
      </c>
      <c r="I96" s="15" t="n">
        <v>0</v>
      </c>
      <c r="J96" s="110" t="n">
        <f aca="false">(D96*D$15*D$8+E96*E$15*E$8+F96*F$15*F$8+G96*G$15*G$8+H96*H$15*H$8+I96*I$15*I$8)*M$15</f>
        <v>0.377079800705517</v>
      </c>
      <c r="K96" s="110" t="n">
        <f aca="false">K95+J96-M96-N96-O96</f>
        <v>132.354417362853</v>
      </c>
      <c r="L96" s="110" t="n">
        <f aca="false">K95/$K$3</f>
        <v>0.658520324360613</v>
      </c>
      <c r="M96" s="110" t="n">
        <f aca="false">IF(J96&gt;K$6,(J96-K$6)^2/(J96-K$6+K$3-K95),0)</f>
        <v>0</v>
      </c>
      <c r="N96" s="110" t="n">
        <f aca="false">IF((J96-M96)&gt;C96,C96,(J96-M96+(C96-(J96-M96))*L96))</f>
        <v>1.52743883457593</v>
      </c>
      <c r="O96" s="110" t="n">
        <f aca="false">IF(K95&gt;(K$5/100*K$3),(K$4/100*L96*(K95-(K$5/100*K$3))),0)</f>
        <v>2.15041042156343</v>
      </c>
      <c r="P96" s="110" t="n">
        <f aca="false">P95+M96-Q96</f>
        <v>0.91959399972017</v>
      </c>
      <c r="Q96" s="110" t="n">
        <f aca="false">P95*(1-0.5^(1/K$7))</f>
        <v>0.91959399972017</v>
      </c>
      <c r="R96" s="110" t="n">
        <f aca="false">R95-S96+O96</f>
        <v>137.133343335481</v>
      </c>
      <c r="S96" s="110" t="n">
        <f aca="false">R95*(1-0.5^(1/K$8))</f>
        <v>3.15507649533784</v>
      </c>
      <c r="T96" s="110" t="n">
        <f aca="false">Q96*R$8/86.4</f>
        <v>2.94823539262138</v>
      </c>
      <c r="U96" s="110" t="n">
        <f aca="false">S96*R$8/86.4</f>
        <v>10.1152336713956</v>
      </c>
      <c r="V96" s="110" t="n">
        <f aca="false">(Q96+S96)*R$8/86.4</f>
        <v>13.063469064017</v>
      </c>
      <c r="Y96" s="15"/>
      <c r="Z96" s="15"/>
      <c r="AA96" s="15"/>
      <c r="AB96" s="15"/>
      <c r="AC96" s="106" t="n">
        <f aca="false">(B96-B$16)^2</f>
        <v>4.65530414792899</v>
      </c>
      <c r="AD96" s="106" t="n">
        <f aca="false">(B96-V96)^2</f>
        <v>26.1680237449149</v>
      </c>
      <c r="AE96" s="32"/>
      <c r="AF96" s="32" t="n">
        <f aca="false">B96-V96</f>
        <v>-5.11546906401699</v>
      </c>
      <c r="AG96" s="32" t="str">
        <f aca="false">B96</f>
        <v>7,948</v>
      </c>
      <c r="AH96" s="32"/>
      <c r="AI96" s="116" t="str">
        <f aca="false">IF(V96&lt;B96,"-","+")</f>
        <v>-</v>
      </c>
      <c r="AJ96" s="117" t="n">
        <f aca="false">IF(AI96="-",AJ95-1,AJ95+1)</f>
        <v>-79</v>
      </c>
      <c r="AK96" s="113"/>
      <c r="AL96" s="106" t="n">
        <f aca="false">V96-V$16+AL95</f>
        <v>1255.56783826921</v>
      </c>
      <c r="AM96" s="106" t="n">
        <f aca="false">B96-B$16+AM95</f>
        <v>275.080615384615</v>
      </c>
      <c r="AN96" s="106" t="n">
        <f aca="false">(AM96-AM$16)^2</f>
        <v>3060.9445213592</v>
      </c>
      <c r="AO96" s="106" t="n">
        <f aca="false">(AM96-AL96)^2</f>
        <v>961355.194239954</v>
      </c>
      <c r="AP96" s="32"/>
      <c r="AQ96" s="110" t="n">
        <f aca="false">((V96-B96)/B96)^2</f>
        <v>0.414243028618374</v>
      </c>
    </row>
    <row r="97" customFormat="false" ht="12.8" hidden="false" customHeight="false" outlineLevel="0" collapsed="false">
      <c r="A97" s="114" t="n">
        <v>40988</v>
      </c>
      <c r="B97" s="115" t="s">
        <v>117</v>
      </c>
      <c r="C97" s="15" t="n">
        <v>2.20107506993224</v>
      </c>
      <c r="D97" s="15" t="n">
        <v>5.4</v>
      </c>
      <c r="E97" s="15" t="n">
        <v>0</v>
      </c>
      <c r="F97" s="15" t="n">
        <v>0</v>
      </c>
      <c r="G97" s="15" t="n">
        <v>0</v>
      </c>
      <c r="H97" s="15" t="n">
        <v>0.1</v>
      </c>
      <c r="I97" s="15" t="n">
        <v>3.5</v>
      </c>
      <c r="J97" s="110" t="n">
        <f aca="false">(D97*D$15*D$8+E97*E$15*E$8+F97*F$15*F$8+G97*G$15*G$8+H97*H$15*H$8+I97*I$15*I$8)*M$15</f>
        <v>2.55605573941263</v>
      </c>
      <c r="K97" s="110" t="n">
        <f aca="false">K96+J97-M97-N97-O97</f>
        <v>130.823342384502</v>
      </c>
      <c r="L97" s="110" t="n">
        <f aca="false">K96/$K$3</f>
        <v>0.642497171664333</v>
      </c>
      <c r="M97" s="110" t="n">
        <f aca="false">IF(J97&gt;K$6,(J97-K$6)^2/(J97-K$6+K$3-K96),0)</f>
        <v>4.26346820818576E-005</v>
      </c>
      <c r="N97" s="110" t="n">
        <f aca="false">IF((J97-M97)&gt;C97,C97,(J97-M97+(C97-(J97-M97))*L97))</f>
        <v>2.20107506993224</v>
      </c>
      <c r="O97" s="110" t="n">
        <f aca="false">IF(K96&gt;(K$5/100*K$3),(K$4/100*L97*(K96-(K$5/100*K$3))),0)</f>
        <v>1.88601301314871</v>
      </c>
      <c r="P97" s="110" t="n">
        <f aca="false">P96+M97-Q97</f>
        <v>0.459839634542167</v>
      </c>
      <c r="Q97" s="110" t="n">
        <f aca="false">P96*(1-0.5^(1/K$7))</f>
        <v>0.459796999860085</v>
      </c>
      <c r="R97" s="110" t="n">
        <f aca="false">R96-S97+O97</f>
        <v>135.88722645813</v>
      </c>
      <c r="S97" s="110" t="n">
        <f aca="false">R96*(1-0.5^(1/K$8))</f>
        <v>3.13212989049979</v>
      </c>
      <c r="T97" s="110" t="n">
        <f aca="false">Q97*R$8/86.4</f>
        <v>1.47411769631069</v>
      </c>
      <c r="U97" s="110" t="n">
        <f aca="false">S97*R$8/86.4</f>
        <v>10.0416664313477</v>
      </c>
      <c r="V97" s="110" t="n">
        <f aca="false">(Q97+S97)*R$8/86.4</f>
        <v>11.5157841276584</v>
      </c>
      <c r="Y97" s="15"/>
      <c r="Z97" s="15"/>
      <c r="AA97" s="15"/>
      <c r="AB97" s="15"/>
      <c r="AC97" s="106" t="n">
        <f aca="false">(B97-B$16)^2</f>
        <v>1.37502684023669</v>
      </c>
      <c r="AD97" s="106" t="n">
        <f aca="false">(B97-V97)^2</f>
        <v>20.7278433130582</v>
      </c>
      <c r="AE97" s="32"/>
      <c r="AF97" s="32" t="n">
        <f aca="false">B97-V97</f>
        <v>-4.55278412765839</v>
      </c>
      <c r="AG97" s="32" t="str">
        <f aca="false">B97</f>
        <v>6,963</v>
      </c>
      <c r="AH97" s="32"/>
      <c r="AI97" s="116" t="str">
        <f aca="false">IF(V97&lt;B97,"-","+")</f>
        <v>-</v>
      </c>
      <c r="AJ97" s="117" t="n">
        <f aca="false">IF(AI97="-",AJ96-1,AJ96+1)</f>
        <v>-80</v>
      </c>
      <c r="AK97" s="113"/>
      <c r="AL97" s="106" t="n">
        <f aca="false">V97-V$16+AL96</f>
        <v>1258.38808553045</v>
      </c>
      <c r="AM97" s="106" t="n">
        <f aca="false">B97-B$16+AM96</f>
        <v>276.253230769231</v>
      </c>
      <c r="AN97" s="106" t="n">
        <f aca="false">(AM97-AM$16)^2</f>
        <v>2932.56777174386</v>
      </c>
      <c r="AO97" s="106" t="n">
        <f aca="false">(AM97-AL97)^2</f>
        <v>964588.872936844</v>
      </c>
      <c r="AP97" s="32"/>
      <c r="AQ97" s="110" t="n">
        <f aca="false">((V97-B97)/B97)^2</f>
        <v>0.42752481398432</v>
      </c>
    </row>
    <row r="98" customFormat="false" ht="12.8" hidden="false" customHeight="false" outlineLevel="0" collapsed="false">
      <c r="A98" s="114" t="n">
        <v>40989</v>
      </c>
      <c r="B98" s="115" t="s">
        <v>91</v>
      </c>
      <c r="C98" s="15" t="n">
        <v>2.39456386218826</v>
      </c>
      <c r="D98" s="15" t="n">
        <v>0</v>
      </c>
      <c r="E98" s="15" t="n">
        <v>0</v>
      </c>
      <c r="F98" s="15" t="n">
        <v>0</v>
      </c>
      <c r="G98" s="15" t="n">
        <v>0</v>
      </c>
      <c r="H98" s="15" t="n">
        <v>0.2</v>
      </c>
      <c r="I98" s="15" t="n">
        <v>0</v>
      </c>
      <c r="J98" s="110" t="n">
        <f aca="false">(D98*D$15*D$8+E98*E$15*E$8+F98*F$15*F$8+G98*G$15*G$8+H98*H$15*H$8+I98*I$15*I$8)*M$15</f>
        <v>0.01448504442</v>
      </c>
      <c r="K98" s="110" t="n">
        <f aca="false">K97+J98-M98-N98-O98</f>
        <v>127.544875730211</v>
      </c>
      <c r="L98" s="110" t="n">
        <f aca="false">K97/$K$3</f>
        <v>0.635064768856806</v>
      </c>
      <c r="M98" s="110" t="n">
        <f aca="false">IF(J98&gt;K$6,(J98-K$6)^2/(J98-K$6+K$3-K97),0)</f>
        <v>0</v>
      </c>
      <c r="N98" s="110" t="n">
        <f aca="false">IF((J98-M98)&gt;C98,C98,(J98-M98+(C98-(J98-M98))*L98))</f>
        <v>1.52598924868698</v>
      </c>
      <c r="O98" s="110" t="n">
        <f aca="false">IF(K97&gt;(K$5/100*K$3),(K$4/100*L98*(K97-(K$5/100*K$3))),0)</f>
        <v>1.76696245002376</v>
      </c>
      <c r="P98" s="110" t="n">
        <f aca="false">P97+M98-Q98</f>
        <v>0.229919817271083</v>
      </c>
      <c r="Q98" s="110" t="n">
        <f aca="false">P97*(1-0.5^(1/K$7))</f>
        <v>0.229919817271083</v>
      </c>
      <c r="R98" s="110" t="n">
        <f aca="false">R97-S98+O98</f>
        <v>134.550520366468</v>
      </c>
      <c r="S98" s="110" t="n">
        <f aca="false">R97*(1-0.5^(1/K$8))</f>
        <v>3.10366854168647</v>
      </c>
      <c r="T98" s="110" t="n">
        <f aca="false">Q98*R$8/86.4</f>
        <v>0.737127191945487</v>
      </c>
      <c r="U98" s="110" t="n">
        <f aca="false">S98*R$8/86.4</f>
        <v>9.95041881999019</v>
      </c>
      <c r="V98" s="110" t="n">
        <f aca="false">(Q98+S98)*R$8/86.4</f>
        <v>10.6875460119357</v>
      </c>
      <c r="Y98" s="15"/>
      <c r="Z98" s="15"/>
      <c r="AA98" s="15"/>
      <c r="AB98" s="15"/>
      <c r="AC98" s="106" t="n">
        <f aca="false">(B98-B$16)^2</f>
        <v>0.634596071005916</v>
      </c>
      <c r="AD98" s="106" t="n">
        <f aca="false">(B98-V98)^2</f>
        <v>16.8144775960016</v>
      </c>
      <c r="AE98" s="32"/>
      <c r="AF98" s="32" t="n">
        <f aca="false">B98-V98</f>
        <v>-4.10054601193568</v>
      </c>
      <c r="AG98" s="32" t="str">
        <f aca="false">B98</f>
        <v>6,587</v>
      </c>
      <c r="AH98" s="32"/>
      <c r="AI98" s="116" t="str">
        <f aca="false">IF(V98&lt;B98,"-","+")</f>
        <v>-</v>
      </c>
      <c r="AJ98" s="117" t="n">
        <f aca="false">IF(AI98="-",AJ97-1,AJ97+1)</f>
        <v>-81</v>
      </c>
      <c r="AK98" s="113"/>
      <c r="AL98" s="106" t="n">
        <f aca="false">V98-V$16+AL97</f>
        <v>1260.38009467597</v>
      </c>
      <c r="AM98" s="106" t="n">
        <f aca="false">B98-B$16+AM97</f>
        <v>277.049846153846</v>
      </c>
      <c r="AN98" s="106" t="n">
        <f aca="false">(AM98-AM$16)^2</f>
        <v>2846.92384242396</v>
      </c>
      <c r="AO98" s="106" t="n">
        <f aca="false">(AM98-AL98)^2</f>
        <v>966938.377658574</v>
      </c>
      <c r="AP98" s="32"/>
      <c r="AQ98" s="110" t="n">
        <f aca="false">((V98-B98)/B98)^2</f>
        <v>0.387532430396623</v>
      </c>
    </row>
    <row r="99" customFormat="false" ht="12.8" hidden="false" customHeight="false" outlineLevel="0" collapsed="false">
      <c r="A99" s="114" t="n">
        <v>40990</v>
      </c>
      <c r="B99" s="115" t="s">
        <v>125</v>
      </c>
      <c r="C99" s="15" t="n">
        <v>3.2009157987433</v>
      </c>
      <c r="D99" s="15" t="n">
        <v>0</v>
      </c>
      <c r="E99" s="15" t="n">
        <v>0</v>
      </c>
      <c r="F99" s="15" t="n">
        <v>0</v>
      </c>
      <c r="G99" s="15" t="n">
        <v>0</v>
      </c>
      <c r="H99" s="15" t="n">
        <v>0</v>
      </c>
      <c r="I99" s="15" t="n">
        <v>0</v>
      </c>
      <c r="J99" s="110" t="n">
        <f aca="false">(D99*D$15*D$8+E99*E$15*E$8+F99*F$15*F$8+G99*G$15*G$8+H99*H$15*H$8+I99*I$15*I$8)*M$15</f>
        <v>0</v>
      </c>
      <c r="K99" s="110" t="n">
        <f aca="false">K98+J99-M99-N99-O99</f>
        <v>124.043333398872</v>
      </c>
      <c r="L99" s="110" t="n">
        <f aca="false">K98/$K$3</f>
        <v>0.619149882185492</v>
      </c>
      <c r="M99" s="110" t="n">
        <f aca="false">IF(J99&gt;K$6,(J99-K$6)^2/(J99-K$6+K$3-K98),0)</f>
        <v>0</v>
      </c>
      <c r="N99" s="110" t="n">
        <f aca="false">IF((J99-M99)&gt;C99,C99,(J99-M99+(C99-(J99-M99))*L99))</f>
        <v>1.9818466396776</v>
      </c>
      <c r="O99" s="110" t="n">
        <f aca="false">IF(K98&gt;(K$5/100*K$3),(K$4/100*L99*(K98-(K$5/100*K$3))),0)</f>
        <v>1.51969569166179</v>
      </c>
      <c r="P99" s="110" t="n">
        <f aca="false">P98+M99-Q99</f>
        <v>0.114959908635542</v>
      </c>
      <c r="Q99" s="110" t="n">
        <f aca="false">P98*(1-0.5^(1/K$7))</f>
        <v>0.114959908635542</v>
      </c>
      <c r="R99" s="110" t="n">
        <f aca="false">R98-S99+O99</f>
        <v>132.997077925771</v>
      </c>
      <c r="S99" s="110" t="n">
        <f aca="false">R98*(1-0.5^(1/K$8))</f>
        <v>3.07313813235876</v>
      </c>
      <c r="T99" s="110" t="n">
        <f aca="false">Q99*R$8/86.4</f>
        <v>0.368563595972744</v>
      </c>
      <c r="U99" s="110" t="n">
        <f aca="false">S99*R$8/86.4</f>
        <v>9.85253776230759</v>
      </c>
      <c r="V99" s="110" t="n">
        <f aca="false">(Q99+S99)*R$8/86.4</f>
        <v>10.2211013582803</v>
      </c>
      <c r="Y99" s="15"/>
      <c r="Z99" s="15"/>
      <c r="AA99" s="15"/>
      <c r="AB99" s="15"/>
      <c r="AC99" s="106" t="n">
        <f aca="false">(B99-B$16)^2</f>
        <v>0.375297609467455</v>
      </c>
      <c r="AD99" s="106" t="n">
        <f aca="false">(B99-V99)^2</f>
        <v>14.5778979821022</v>
      </c>
      <c r="AE99" s="32"/>
      <c r="AF99" s="32" t="n">
        <f aca="false">B99-V99</f>
        <v>-3.81810135828034</v>
      </c>
      <c r="AG99" s="32" t="str">
        <f aca="false">B99</f>
        <v>6,403</v>
      </c>
      <c r="AH99" s="32"/>
      <c r="AI99" s="116" t="str">
        <f aca="false">IF(V99&lt;B99,"-","+")</f>
        <v>-</v>
      </c>
      <c r="AJ99" s="117" t="n">
        <f aca="false">IF(AI99="-",AJ98-1,AJ98+1)</f>
        <v>-82</v>
      </c>
      <c r="AK99" s="113"/>
      <c r="AL99" s="106" t="n">
        <f aca="false">V99-V$16+AL98</f>
        <v>1261.90565916783</v>
      </c>
      <c r="AM99" s="106" t="n">
        <f aca="false">B99-B$16+AM98</f>
        <v>277.662461538462</v>
      </c>
      <c r="AN99" s="106" t="n">
        <f aca="false">(AM99-AM$16)^2</f>
        <v>2781.92502551101</v>
      </c>
      <c r="AO99" s="106" t="n">
        <f aca="false">(AM99-AL99)^2</f>
        <v>968734.672079673</v>
      </c>
      <c r="AP99" s="32"/>
      <c r="AQ99" s="110" t="n">
        <f aca="false">((V99-B99)/B99)^2</f>
        <v>0.355572285307514</v>
      </c>
    </row>
    <row r="100" customFormat="false" ht="12.8" hidden="false" customHeight="false" outlineLevel="0" collapsed="false">
      <c r="A100" s="114" t="n">
        <v>40991</v>
      </c>
      <c r="B100" s="115" t="s">
        <v>102</v>
      </c>
      <c r="C100" s="15" t="n">
        <v>1.71582333091342</v>
      </c>
      <c r="D100" s="15" t="n">
        <v>4.3</v>
      </c>
      <c r="E100" s="15" t="n">
        <v>11.2</v>
      </c>
      <c r="F100" s="15" t="n">
        <v>10.5</v>
      </c>
      <c r="G100" s="15" t="n">
        <v>2.1</v>
      </c>
      <c r="H100" s="15" t="n">
        <v>14.7</v>
      </c>
      <c r="I100" s="15" t="n">
        <v>0</v>
      </c>
      <c r="J100" s="110" t="n">
        <f aca="false">(D100*D$15*D$8+E100*E$15*E$8+F100*F$15*F$8+G100*G$15*G$8+H100*H$15*H$8+I100*I$15*I$8)*M$15</f>
        <v>4.57411059426195</v>
      </c>
      <c r="K100" s="110" t="n">
        <f aca="false">K99+J100-M100-N100-O100</f>
        <v>125.583297162843</v>
      </c>
      <c r="L100" s="110" t="n">
        <f aca="false">K99/$K$3</f>
        <v>0.602152103878019</v>
      </c>
      <c r="M100" s="110" t="n">
        <f aca="false">IF(J100&gt;K$6,(J100-K$6)^2/(J100-K$6+K$3-K99),0)</f>
        <v>0.0511947515042818</v>
      </c>
      <c r="N100" s="110" t="n">
        <f aca="false">IF((J100-M100)&gt;C100,C100,(J100-M100+(C100-(J100-M100))*L100))</f>
        <v>1.71582333091342</v>
      </c>
      <c r="O100" s="110" t="n">
        <f aca="false">IF(K99&gt;(K$5/100*K$3),(K$4/100*L100*(K99-(K$5/100*K$3))),0)</f>
        <v>1.26712874787374</v>
      </c>
      <c r="P100" s="110" t="n">
        <f aca="false">P99+M100-Q100</f>
        <v>0.108674705822053</v>
      </c>
      <c r="Q100" s="110" t="n">
        <f aca="false">P99*(1-0.5^(1/K$7))</f>
        <v>0.0574799543177709</v>
      </c>
      <c r="R100" s="110" t="n">
        <f aca="false">R99-S100+O100</f>
        <v>131.226549215667</v>
      </c>
      <c r="S100" s="110" t="n">
        <f aca="false">R99*(1-0.5^(1/K$8))</f>
        <v>3.03765745797766</v>
      </c>
      <c r="T100" s="110" t="n">
        <f aca="false">Q100*R$8/86.4</f>
        <v>0.184281797986372</v>
      </c>
      <c r="U100" s="110" t="n">
        <f aca="false">S100*R$8/86.4</f>
        <v>9.73878606319226</v>
      </c>
      <c r="V100" s="110" t="n">
        <f aca="false">(Q100+S100)*R$8/86.4</f>
        <v>9.92306786117863</v>
      </c>
      <c r="Y100" s="15"/>
      <c r="Z100" s="15"/>
      <c r="AA100" s="15"/>
      <c r="AB100" s="15"/>
      <c r="AC100" s="106" t="n">
        <f aca="false">(B100-B$16)^2</f>
        <v>5.57722722485207</v>
      </c>
      <c r="AD100" s="106" t="n">
        <f aca="false">(B100-V100)^2</f>
        <v>3.13668136889984</v>
      </c>
      <c r="AE100" s="32"/>
      <c r="AF100" s="32" t="n">
        <f aca="false">B100-V100</f>
        <v>-1.77106786117863</v>
      </c>
      <c r="AG100" s="32" t="str">
        <f aca="false">B100</f>
        <v>8,152</v>
      </c>
      <c r="AH100" s="32"/>
      <c r="AI100" s="116" t="str">
        <f aca="false">IF(V100&lt;B100,"-","+")</f>
        <v>-</v>
      </c>
      <c r="AJ100" s="117" t="n">
        <f aca="false">IF(AI100="-",AJ99-1,AJ99+1)</f>
        <v>-83</v>
      </c>
      <c r="AK100" s="113"/>
      <c r="AL100" s="106" t="n">
        <f aca="false">V100-V$16+AL99</f>
        <v>1263.13319016258</v>
      </c>
      <c r="AM100" s="106" t="n">
        <f aca="false">B100-B$16+AM99</f>
        <v>280.024076923077</v>
      </c>
      <c r="AN100" s="106" t="n">
        <f aca="false">(AM100-AM$16)^2</f>
        <v>2538.38037100102</v>
      </c>
      <c r="AO100" s="106" t="n">
        <f aca="false">(AM100-AL100)^2</f>
        <v>966503.528534567</v>
      </c>
      <c r="AP100" s="32"/>
      <c r="AQ100" s="110" t="n">
        <f aca="false">((V100-B100)/B100)^2</f>
        <v>0.0472000069234689</v>
      </c>
    </row>
    <row r="101" customFormat="false" ht="12.8" hidden="false" customHeight="false" outlineLevel="0" collapsed="false">
      <c r="A101" s="114" t="n">
        <v>40992</v>
      </c>
      <c r="B101" s="115" t="s">
        <v>102</v>
      </c>
      <c r="C101" s="15" t="n">
        <v>2.06670007772504</v>
      </c>
      <c r="D101" s="15" t="n">
        <v>3.1</v>
      </c>
      <c r="E101" s="15" t="n">
        <v>9</v>
      </c>
      <c r="F101" s="15" t="n">
        <v>6.9</v>
      </c>
      <c r="G101" s="15" t="n">
        <v>11.8</v>
      </c>
      <c r="H101" s="15" t="n">
        <v>25.1</v>
      </c>
      <c r="I101" s="15" t="n">
        <v>0</v>
      </c>
      <c r="J101" s="110" t="n">
        <f aca="false">(D101*D$15*D$8+E101*E$15*E$8+F101*F$15*F$8+G101*G$15*G$8+H101*H$15*H$8+I101*I$15*I$8)*M$15</f>
        <v>7.25799821283939</v>
      </c>
      <c r="K101" s="110" t="n">
        <f aca="false">K100+J101-M101-N101-O101</f>
        <v>129.132065478287</v>
      </c>
      <c r="L101" s="110" t="n">
        <f aca="false">K100/$K$3</f>
        <v>0.609627656130303</v>
      </c>
      <c r="M101" s="110" t="n">
        <f aca="false">IF(J101&gt;K$6,(J101-K$6)^2/(J101-K$6+K$3-K100),0)</f>
        <v>0.265789567962137</v>
      </c>
      <c r="N101" s="110" t="n">
        <f aca="false">IF((J101-M101)&gt;C101,C101,(J101-M101+(C101-(J101-M101))*L101))</f>
        <v>2.06670007772504</v>
      </c>
      <c r="O101" s="110" t="n">
        <f aca="false">IF(K100&gt;(K$5/100*K$3),(K$4/100*L101*(K100-(K$5/100*K$3))),0)</f>
        <v>1.37674025170778</v>
      </c>
      <c r="P101" s="110" t="n">
        <f aca="false">P100+M101-Q101</f>
        <v>0.320126920873163</v>
      </c>
      <c r="Q101" s="110" t="n">
        <f aca="false">P100*(1-0.5^(1/K$7))</f>
        <v>0.0543373529110263</v>
      </c>
      <c r="R101" s="110" t="n">
        <f aca="false">R100-S101+O101</f>
        <v>129.606070941024</v>
      </c>
      <c r="S101" s="110" t="n">
        <f aca="false">R100*(1-0.5^(1/K$8))</f>
        <v>2.99721852635081</v>
      </c>
      <c r="T101" s="110" t="n">
        <f aca="false">Q101*R$8/86.4</f>
        <v>0.174206559680027</v>
      </c>
      <c r="U101" s="110" t="n">
        <f aca="false">S101*R$8/86.4</f>
        <v>9.60913809952748</v>
      </c>
      <c r="V101" s="110" t="n">
        <f aca="false">(Q101+S101)*R$8/86.4</f>
        <v>9.78334465920751</v>
      </c>
      <c r="Y101" s="15"/>
      <c r="Z101" s="15"/>
      <c r="AA101" s="15"/>
      <c r="AB101" s="15"/>
      <c r="AC101" s="106" t="n">
        <f aca="false">(B101-B$16)^2</f>
        <v>5.57722722485207</v>
      </c>
      <c r="AD101" s="106" t="n">
        <f aca="false">(B101-V101)^2</f>
        <v>2.66128539712486</v>
      </c>
      <c r="AE101" s="32"/>
      <c r="AF101" s="32" t="n">
        <f aca="false">B101-V101</f>
        <v>-1.63134465920751</v>
      </c>
      <c r="AG101" s="32" t="str">
        <f aca="false">B101</f>
        <v>8,152</v>
      </c>
      <c r="AH101" s="32"/>
      <c r="AI101" s="116" t="str">
        <f aca="false">IF(V101&lt;B101,"-","+")</f>
        <v>-</v>
      </c>
      <c r="AJ101" s="117" t="n">
        <f aca="false">IF(AI101="-",AJ100-1,AJ100+1)</f>
        <v>-84</v>
      </c>
      <c r="AK101" s="113"/>
      <c r="AL101" s="106" t="n">
        <f aca="false">V101-V$16+AL100</f>
        <v>1264.22099795537</v>
      </c>
      <c r="AM101" s="106" t="n">
        <f aca="false">B101-B$16+AM100</f>
        <v>282.385692307692</v>
      </c>
      <c r="AN101" s="106" t="n">
        <f aca="false">(AM101-AM$16)^2</f>
        <v>2305.99017094073</v>
      </c>
      <c r="AO101" s="106" t="n">
        <f aca="false">(AM101-AL101)^2</f>
        <v>964000.567416267</v>
      </c>
      <c r="AP101" s="32"/>
      <c r="AQ101" s="110" t="n">
        <f aca="false">((V101-B101)/B101)^2</f>
        <v>0.0400463656956261</v>
      </c>
    </row>
    <row r="102" customFormat="false" ht="12.8" hidden="false" customHeight="false" outlineLevel="0" collapsed="false">
      <c r="A102" s="114" t="n">
        <v>40993</v>
      </c>
      <c r="B102" s="115" t="s">
        <v>97</v>
      </c>
      <c r="C102" s="15" t="n">
        <v>2.08480818004796</v>
      </c>
      <c r="D102" s="15" t="n">
        <v>0</v>
      </c>
      <c r="E102" s="15" t="n">
        <v>0</v>
      </c>
      <c r="F102" s="15" t="n">
        <v>35.8</v>
      </c>
      <c r="G102" s="15" t="n">
        <v>0</v>
      </c>
      <c r="H102" s="15" t="n">
        <v>0.1</v>
      </c>
      <c r="I102" s="15" t="n">
        <v>12.5</v>
      </c>
      <c r="J102" s="110" t="n">
        <f aca="false">(D102*D$15*D$8+E102*E$15*E$8+F102*F$15*F$8+G102*G$15*G$8+H102*H$15*H$8+I102*I$15*I$8)*M$15</f>
        <v>3.06596482828751</v>
      </c>
      <c r="K102" s="110" t="n">
        <f aca="false">K101+J102-M102-N102-O102</f>
        <v>128.470984714198</v>
      </c>
      <c r="L102" s="110" t="n">
        <f aca="false">K101/$K$3</f>
        <v>0.626854686787801</v>
      </c>
      <c r="M102" s="110" t="n">
        <f aca="false">IF(J102&gt;K$6,(J102-K$6)^2/(J102-K$6+K$3-K101),0)</f>
        <v>0.00413664027702754</v>
      </c>
      <c r="N102" s="110" t="n">
        <f aca="false">IF((J102-M102)&gt;C102,C102,(J102-M102+(C102-(J102-M102))*L102))</f>
        <v>2.08480818004796</v>
      </c>
      <c r="O102" s="110" t="n">
        <f aca="false">IF(K101&gt;(K$5/100*K$3),(K$4/100*L102*(K101-(K$5/100*K$3))),0)</f>
        <v>1.63810077205098</v>
      </c>
      <c r="P102" s="110" t="n">
        <f aca="false">P101+M102-Q102</f>
        <v>0.164200100713609</v>
      </c>
      <c r="Q102" s="110" t="n">
        <f aca="false">P101*(1-0.5^(1/K$7))</f>
        <v>0.160063460436582</v>
      </c>
      <c r="R102" s="110" t="n">
        <f aca="false">R101-S102+O102</f>
        <v>128.283964961668</v>
      </c>
      <c r="S102" s="110" t="n">
        <f aca="false">R101*(1-0.5^(1/K$8))</f>
        <v>2.96020675140634</v>
      </c>
      <c r="T102" s="110" t="n">
        <f aca="false">Q102*R$8/86.4</f>
        <v>0.513166418297837</v>
      </c>
      <c r="U102" s="110" t="n">
        <f aca="false">S102*R$8/86.4</f>
        <v>9.49047766365228</v>
      </c>
      <c r="V102" s="110" t="n">
        <f aca="false">(Q102+S102)*R$8/86.4</f>
        <v>10.0036440819501</v>
      </c>
      <c r="Y102" s="15"/>
      <c r="Z102" s="15"/>
      <c r="AA102" s="15"/>
      <c r="AB102" s="15"/>
      <c r="AC102" s="106" t="n">
        <f aca="false">(B102-B$16)^2</f>
        <v>4.65530414792899</v>
      </c>
      <c r="AD102" s="106" t="n">
        <f aca="false">(B102-V102)^2</f>
        <v>4.22567259165655</v>
      </c>
      <c r="AE102" s="32"/>
      <c r="AF102" s="32" t="n">
        <f aca="false">B102-V102</f>
        <v>-2.05564408195012</v>
      </c>
      <c r="AG102" s="32" t="str">
        <f aca="false">B102</f>
        <v>7,948</v>
      </c>
      <c r="AH102" s="32"/>
      <c r="AI102" s="116" t="str">
        <f aca="false">IF(V102&lt;B102,"-","+")</f>
        <v>-</v>
      </c>
      <c r="AJ102" s="117" t="n">
        <f aca="false">IF(AI102="-",AJ101-1,AJ101+1)</f>
        <v>-85</v>
      </c>
      <c r="AK102" s="113"/>
      <c r="AL102" s="106" t="n">
        <f aca="false">V102-V$16+AL101</f>
        <v>1265.5291051709</v>
      </c>
      <c r="AM102" s="106" t="n">
        <f aca="false">B102-B$16+AM101</f>
        <v>284.543307692308</v>
      </c>
      <c r="AN102" s="106" t="n">
        <f aca="false">(AM102-AM$16)^2</f>
        <v>2103.42495865398</v>
      </c>
      <c r="AO102" s="106" t="n">
        <f aca="false">(AM102-AL102)^2</f>
        <v>962333.134854704</v>
      </c>
      <c r="AP102" s="32"/>
      <c r="AQ102" s="110" t="n">
        <f aca="false">((V102-B102)/B102)^2</f>
        <v>0.0668929159259734</v>
      </c>
    </row>
    <row r="103" customFormat="false" ht="12.8" hidden="false" customHeight="false" outlineLevel="0" collapsed="false">
      <c r="A103" s="114" t="n">
        <v>40994</v>
      </c>
      <c r="B103" s="115" t="s">
        <v>103</v>
      </c>
      <c r="C103" s="15" t="n">
        <v>2.42203624121928</v>
      </c>
      <c r="D103" s="15" t="n">
        <v>0</v>
      </c>
      <c r="E103" s="15" t="n">
        <v>0</v>
      </c>
      <c r="F103" s="15" t="n">
        <v>0</v>
      </c>
      <c r="G103" s="15" t="n">
        <v>1.2</v>
      </c>
      <c r="H103" s="15" t="n">
        <v>0</v>
      </c>
      <c r="I103" s="15" t="n">
        <v>20</v>
      </c>
      <c r="J103" s="110" t="n">
        <f aca="false">(D103*D$15*D$8+E103*E$15*E$8+F103*F$15*F$8+G103*G$15*G$8+H103*H$15*H$8+I103*I$15*I$8)*M$15</f>
        <v>1.36696273376675</v>
      </c>
      <c r="K103" s="110" t="n">
        <f aca="false">K102+J103-M103-N103-O103</f>
        <v>126.224506164511</v>
      </c>
      <c r="L103" s="110" t="n">
        <f aca="false">K102/$K$3</f>
        <v>0.623645556865041</v>
      </c>
      <c r="M103" s="110" t="n">
        <f aca="false">IF(J103&gt;K$6,(J103-K$6)^2/(J103-K$6+K$3-K102),0)</f>
        <v>0</v>
      </c>
      <c r="N103" s="110" t="n">
        <f aca="false">IF((J103-M103)&gt;C103,C103,(J103-M103+(C103-(J103-M103))*L103))</f>
        <v>2.02495463885553</v>
      </c>
      <c r="O103" s="110" t="n">
        <f aca="false">IF(K102&gt;(K$5/100*K$3),(K$4/100*L103*(K102-(K$5/100*K$3))),0)</f>
        <v>1.58848664459872</v>
      </c>
      <c r="P103" s="110" t="n">
        <f aca="false">P102+M103-Q103</f>
        <v>0.0821000503568046</v>
      </c>
      <c r="Q103" s="110" t="n">
        <f aca="false">P102*(1-0.5^(1/K$7))</f>
        <v>0.0821000503568046</v>
      </c>
      <c r="R103" s="110" t="n">
        <f aca="false">R102-S103+O103</f>
        <v>126.942441797162</v>
      </c>
      <c r="S103" s="110" t="n">
        <f aca="false">R102*(1-0.5^(1/K$8))</f>
        <v>2.9300098091046</v>
      </c>
      <c r="T103" s="110" t="n">
        <f aca="false">Q103*R$8/86.4</f>
        <v>0.263214281815218</v>
      </c>
      <c r="U103" s="110" t="n">
        <f aca="false">S103*R$8/86.4</f>
        <v>9.39366570743024</v>
      </c>
      <c r="V103" s="110" t="n">
        <f aca="false">(Q103+S103)*R$8/86.4</f>
        <v>9.65687998924546</v>
      </c>
      <c r="Y103" s="15"/>
      <c r="Z103" s="15"/>
      <c r="AA103" s="15"/>
      <c r="AB103" s="15"/>
      <c r="AC103" s="106" t="n">
        <f aca="false">(B103-B$16)^2</f>
        <v>3.82443153254438</v>
      </c>
      <c r="AD103" s="106" t="n">
        <f aca="false">(B103-V103)^2</f>
        <v>3.65146233329872</v>
      </c>
      <c r="AE103" s="32"/>
      <c r="AF103" s="32" t="n">
        <f aca="false">B103-V103</f>
        <v>-1.91087998924546</v>
      </c>
      <c r="AG103" s="32" t="str">
        <f aca="false">B103</f>
        <v>7,746</v>
      </c>
      <c r="AH103" s="32"/>
      <c r="AI103" s="116" t="str">
        <f aca="false">IF(V103&lt;B103,"-","+")</f>
        <v>-</v>
      </c>
      <c r="AJ103" s="117" t="n">
        <f aca="false">IF(AI103="-",AJ102-1,AJ102+1)</f>
        <v>-86</v>
      </c>
      <c r="AK103" s="113"/>
      <c r="AL103" s="106" t="n">
        <f aca="false">V103-V$16+AL102</f>
        <v>1266.49044829372</v>
      </c>
      <c r="AM103" s="106" t="n">
        <f aca="false">B103-B$16+AM102</f>
        <v>286.498923076923</v>
      </c>
      <c r="AN103" s="106" t="n">
        <f aca="false">(AM103-AM$16)^2</f>
        <v>1927.86817892718</v>
      </c>
      <c r="AO103" s="106" t="n">
        <f aca="false">(AM103-AL103)^2</f>
        <v>960383.389496748</v>
      </c>
      <c r="AP103" s="32"/>
      <c r="AQ103" s="110" t="n">
        <f aca="false">((V103-B103)/B103)^2</f>
        <v>0.0608571821832119</v>
      </c>
    </row>
    <row r="104" customFormat="false" ht="12.8" hidden="false" customHeight="false" outlineLevel="0" collapsed="false">
      <c r="A104" s="114" t="n">
        <v>40995</v>
      </c>
      <c r="B104" s="115" t="s">
        <v>103</v>
      </c>
      <c r="C104" s="15" t="n">
        <v>2.96832014707272</v>
      </c>
      <c r="D104" s="15" t="n">
        <v>0</v>
      </c>
      <c r="E104" s="15" t="n">
        <v>1</v>
      </c>
      <c r="F104" s="15" t="n">
        <v>0</v>
      </c>
      <c r="G104" s="15" t="n">
        <v>0</v>
      </c>
      <c r="H104" s="15" t="n">
        <v>0</v>
      </c>
      <c r="I104" s="15" t="n">
        <v>0</v>
      </c>
      <c r="J104" s="110" t="n">
        <f aca="false">(D104*D$15*D$8+E104*E$15*E$8+F104*F$15*F$8+G104*G$15*G$8+H104*H$15*H$8+I104*I$15*I$8)*M$15</f>
        <v>0.0281708421202907</v>
      </c>
      <c r="K104" s="110" t="n">
        <f aca="false">K103+J104-M104-N104-O104</f>
        <v>122.999898998392</v>
      </c>
      <c r="L104" s="110" t="n">
        <f aca="false">K103/$K$3</f>
        <v>0.612740321186946</v>
      </c>
      <c r="M104" s="110" t="n">
        <f aca="false">IF(J104&gt;K$6,(J104-K$6)^2/(J104-K$6+K$3-K103),0)</f>
        <v>0</v>
      </c>
      <c r="N104" s="110" t="n">
        <f aca="false">IF((J104-M104)&gt;C104,C104,(J104-M104+(C104-(J104-M104))*L104))</f>
        <v>1.82971887157442</v>
      </c>
      <c r="O104" s="110" t="n">
        <f aca="false">IF(K103&gt;(K$5/100*K$3),(K$4/100*L104*(K103-(K$5/100*K$3))),0)</f>
        <v>1.42305913666506</v>
      </c>
      <c r="P104" s="110" t="n">
        <f aca="false">P103+M104-Q104</f>
        <v>0.0410500251784023</v>
      </c>
      <c r="Q104" s="110" t="n">
        <f aca="false">P103*(1-0.5^(1/K$7))</f>
        <v>0.0410500251784023</v>
      </c>
      <c r="R104" s="110" t="n">
        <f aca="false">R103-S104+O104</f>
        <v>125.466131556146</v>
      </c>
      <c r="S104" s="110" t="n">
        <f aca="false">R103*(1-0.5^(1/K$8))</f>
        <v>2.89936937768109</v>
      </c>
      <c r="T104" s="110" t="n">
        <f aca="false">Q104*R$8/86.4</f>
        <v>0.131607140907609</v>
      </c>
      <c r="U104" s="110" t="n">
        <f aca="false">S104*R$8/86.4</f>
        <v>9.29543191687109</v>
      </c>
      <c r="V104" s="110" t="n">
        <f aca="false">(Q104+S104)*R$8/86.4</f>
        <v>9.4270390577787</v>
      </c>
      <c r="Y104" s="15"/>
      <c r="Z104" s="15"/>
      <c r="AA104" s="15"/>
      <c r="AB104" s="15"/>
      <c r="AC104" s="106" t="n">
        <f aca="false">(B104-B$16)^2</f>
        <v>3.82443153254438</v>
      </c>
      <c r="AD104" s="106" t="n">
        <f aca="false">(B104-V104)^2</f>
        <v>2.82589231377749</v>
      </c>
      <c r="AE104" s="32"/>
      <c r="AF104" s="32" t="n">
        <f aca="false">B104-V104</f>
        <v>-1.6810390577787</v>
      </c>
      <c r="AG104" s="32" t="str">
        <f aca="false">B104</f>
        <v>7,746</v>
      </c>
      <c r="AH104" s="32"/>
      <c r="AI104" s="116" t="str">
        <f aca="false">IF(V104&lt;B104,"-","+")</f>
        <v>-</v>
      </c>
      <c r="AJ104" s="117" t="n">
        <f aca="false">IF(AI104="-",AJ103-1,AJ103+1)</f>
        <v>-87</v>
      </c>
      <c r="AK104" s="113"/>
      <c r="AL104" s="106" t="n">
        <f aca="false">V104-V$16+AL103</f>
        <v>1267.22195048508</v>
      </c>
      <c r="AM104" s="106" t="n">
        <f aca="false">B104-B$16+AM103</f>
        <v>288.454538461539</v>
      </c>
      <c r="AN104" s="106" t="n">
        <f aca="false">(AM104-AM$16)^2</f>
        <v>1759.96026226547</v>
      </c>
      <c r="AO104" s="106" t="n">
        <f aca="false">(AM104-AL104)^2</f>
        <v>957985.646839258</v>
      </c>
      <c r="AP104" s="32"/>
      <c r="AQ104" s="110" t="n">
        <f aca="false">((V104-B104)/B104)^2</f>
        <v>0.0470978001885431</v>
      </c>
    </row>
    <row r="105" customFormat="false" ht="12.8" hidden="false" customHeight="false" outlineLevel="0" collapsed="false">
      <c r="A105" s="114" t="n">
        <v>40996</v>
      </c>
      <c r="B105" s="115" t="s">
        <v>132</v>
      </c>
      <c r="C105" s="15" t="n">
        <v>1.47914330948392</v>
      </c>
      <c r="D105" s="15" t="n">
        <v>0</v>
      </c>
      <c r="E105" s="15" t="n">
        <v>2.5</v>
      </c>
      <c r="F105" s="15" t="n">
        <v>0</v>
      </c>
      <c r="G105" s="15" t="n">
        <v>0</v>
      </c>
      <c r="H105" s="15" t="n">
        <v>0</v>
      </c>
      <c r="I105" s="15" t="n">
        <v>0</v>
      </c>
      <c r="J105" s="110" t="n">
        <f aca="false">(D105*D$15*D$8+E105*E$15*E$8+F105*F$15*F$8+G105*G$15*G$8+H105*H$15*H$8+I105*I$15*I$8)*M$15</f>
        <v>0.0704271053007267</v>
      </c>
      <c r="K105" s="110" t="n">
        <f aca="false">K104+J105-M105-N105-O105</f>
        <v>120.96460527747</v>
      </c>
      <c r="L105" s="110" t="n">
        <f aca="false">K104/$K$3</f>
        <v>0.597086888341708</v>
      </c>
      <c r="M105" s="110" t="n">
        <f aca="false">IF(J105&gt;K$6,(J105-K$6)^2/(J105-K$6+K$3-K104),0)</f>
        <v>0</v>
      </c>
      <c r="N105" s="110" t="n">
        <f aca="false">IF((J105-M105)&gt;C105,C105,(J105-M105+(C105-(J105-M105))*L105))</f>
        <v>0.911553080213011</v>
      </c>
      <c r="O105" s="110" t="n">
        <f aca="false">IF(K104&gt;(K$5/100*K$3),(K$4/100*L105*(K104-(K$5/100*K$3))),0)</f>
        <v>1.19416774600982</v>
      </c>
      <c r="P105" s="110" t="n">
        <f aca="false">P104+M105-Q105</f>
        <v>0.0205250125892012</v>
      </c>
      <c r="Q105" s="110" t="n">
        <f aca="false">P104*(1-0.5^(1/K$7))</f>
        <v>0.0205250125892012</v>
      </c>
      <c r="R105" s="110" t="n">
        <f aca="false">R104-S105+O105</f>
        <v>123.794648896981</v>
      </c>
      <c r="S105" s="110" t="n">
        <f aca="false">R104*(1-0.5^(1/K$8))</f>
        <v>2.86565040517544</v>
      </c>
      <c r="T105" s="110" t="n">
        <f aca="false">Q105*R$8/86.4</f>
        <v>0.0658035704538046</v>
      </c>
      <c r="U105" s="110" t="n">
        <f aca="false">S105*R$8/86.4</f>
        <v>9.18732826659255</v>
      </c>
      <c r="V105" s="110" t="n">
        <f aca="false">(Q105+S105)*R$8/86.4</f>
        <v>9.25313183704636</v>
      </c>
      <c r="Y105" s="15"/>
      <c r="Z105" s="15"/>
      <c r="AA105" s="15"/>
      <c r="AB105" s="15"/>
      <c r="AC105" s="106" t="n">
        <f aca="false">(B105-B$16)^2</f>
        <v>45.3550443786982</v>
      </c>
      <c r="AD105" s="106" t="n">
        <f aca="false">(B105-V105)^2</f>
        <v>10.7051212757496</v>
      </c>
      <c r="AE105" s="32"/>
      <c r="AF105" s="32" t="n">
        <f aca="false">B105-V105</f>
        <v>3.27186816295364</v>
      </c>
      <c r="AG105" s="32" t="str">
        <f aca="false">B105</f>
        <v>12,525</v>
      </c>
      <c r="AH105" s="32"/>
      <c r="AI105" s="116" t="str">
        <f aca="false">IF(V105&lt;B105,"-","+")</f>
        <v>-</v>
      </c>
      <c r="AJ105" s="117" t="n">
        <f aca="false">IF(AI105="-",AJ104-1,AJ104+1)</f>
        <v>-88</v>
      </c>
      <c r="AK105" s="113"/>
      <c r="AL105" s="106" t="n">
        <f aca="false">V105-V$16+AL104</f>
        <v>1267.7795454557</v>
      </c>
      <c r="AM105" s="106" t="n">
        <f aca="false">B105-B$16+AM104</f>
        <v>295.189153846154</v>
      </c>
      <c r="AN105" s="106" t="n">
        <f aca="false">(AM105-AM$16)^2</f>
        <v>1240.25574942991</v>
      </c>
      <c r="AO105" s="106" t="n">
        <f aca="false">(AM105-AL105)^2</f>
        <v>945932.069851218</v>
      </c>
      <c r="AP105" s="32"/>
      <c r="AQ105" s="110" t="n">
        <f aca="false">((V105-B105)/B105)^2</f>
        <v>0.0682395450265116</v>
      </c>
    </row>
    <row r="106" customFormat="false" ht="12.8" hidden="false" customHeight="false" outlineLevel="0" collapsed="false">
      <c r="A106" s="114" t="n">
        <v>40997</v>
      </c>
      <c r="B106" s="115" t="s">
        <v>95</v>
      </c>
      <c r="C106" s="15" t="n">
        <v>1.18190357409438</v>
      </c>
      <c r="D106" s="15" t="n">
        <v>48.7</v>
      </c>
      <c r="E106" s="15" t="n">
        <v>22.1</v>
      </c>
      <c r="F106" s="15" t="n">
        <v>43.9</v>
      </c>
      <c r="G106" s="15" t="n">
        <v>8.4</v>
      </c>
      <c r="H106" s="15" t="n">
        <v>40.7</v>
      </c>
      <c r="I106" s="15" t="n">
        <v>5.5</v>
      </c>
      <c r="J106" s="110" t="n">
        <f aca="false">(D106*D$15*D$8+E106*E$15*E$8+F106*F$15*F$8+G106*G$15*G$8+H106*H$15*H$8+I106*I$15*I$8)*M$15</f>
        <v>30.5778193847601</v>
      </c>
      <c r="K106" s="110" t="n">
        <f aca="false">K105+J106-M106-N106-O106</f>
        <v>142.335938058453</v>
      </c>
      <c r="L106" s="110" t="n">
        <f aca="false">K105/$K$3</f>
        <v>0.58720682173529</v>
      </c>
      <c r="M106" s="110" t="n">
        <f aca="false">IF(J106&gt;K$6,(J106-K$6)^2/(J106-K$6+K$3-K105),0)</f>
        <v>6.96968915281137</v>
      </c>
      <c r="N106" s="110" t="n">
        <f aca="false">IF((J106-M106)&gt;C106,C106,(J106-M106+(C106-(J106-M106))*L106))</f>
        <v>1.18190357409438</v>
      </c>
      <c r="O106" s="110" t="n">
        <f aca="false">IF(K105&gt;(K$5/100*K$3),(K$4/100*L106*(K105-(K$5/100*K$3))),0)</f>
        <v>1.0548938768712</v>
      </c>
      <c r="P106" s="110" t="n">
        <f aca="false">P105+M106-Q106</f>
        <v>6.97995165910597</v>
      </c>
      <c r="Q106" s="110" t="n">
        <f aca="false">P105*(1-0.5^(1/K$7))</f>
        <v>0.0102625062946006</v>
      </c>
      <c r="R106" s="110" t="n">
        <f aca="false">R105-S106+O106</f>
        <v>122.022069085373</v>
      </c>
      <c r="S106" s="110" t="n">
        <f aca="false">R105*(1-0.5^(1/K$8))</f>
        <v>2.82747368847849</v>
      </c>
      <c r="T106" s="110" t="n">
        <f aca="false">Q106*R$8/86.4</f>
        <v>0.0329017852269023</v>
      </c>
      <c r="U106" s="110" t="n">
        <f aca="false">S106*R$8/86.4</f>
        <v>9.06493300588588</v>
      </c>
      <c r="V106" s="110" t="n">
        <f aca="false">(Q106+S106)*R$8/86.4</f>
        <v>9.09783479111279</v>
      </c>
      <c r="Y106" s="15"/>
      <c r="Z106" s="15"/>
      <c r="AA106" s="15"/>
      <c r="AB106" s="15"/>
      <c r="AC106" s="106" t="n">
        <f aca="false">(B106-B$16)^2</f>
        <v>13.2759330710059</v>
      </c>
      <c r="AD106" s="106" t="n">
        <f aca="false">(B106-V106)^2</f>
        <v>0.113007047666185</v>
      </c>
      <c r="AE106" s="32"/>
      <c r="AF106" s="32" t="n">
        <f aca="false">B106-V106</f>
        <v>0.336165208887214</v>
      </c>
      <c r="AG106" s="32" t="str">
        <f aca="false">B106</f>
        <v>9,434</v>
      </c>
      <c r="AH106" s="32"/>
      <c r="AI106" s="116" t="str">
        <f aca="false">IF(V106&lt;B106,"-","+")</f>
        <v>-</v>
      </c>
      <c r="AJ106" s="117" t="n">
        <f aca="false">IF(AI106="-",AJ105-1,AJ105+1)</f>
        <v>-89</v>
      </c>
      <c r="AK106" s="113"/>
      <c r="AL106" s="106" t="n">
        <f aca="false">V106-V$16+AL105</f>
        <v>1268.1818433804</v>
      </c>
      <c r="AM106" s="106" t="n">
        <f aca="false">B106-B$16+AM105</f>
        <v>298.832769230769</v>
      </c>
      <c r="AN106" s="106" t="n">
        <f aca="false">(AM106-AM$16)^2</f>
        <v>996.895345865885</v>
      </c>
      <c r="AO106" s="106" t="n">
        <f aca="false">(AM106-AL106)^2</f>
        <v>939637.627554739</v>
      </c>
      <c r="AP106" s="32"/>
      <c r="AQ106" s="110" t="n">
        <f aca="false">((V106-B106)/B106)^2</f>
        <v>0.0012697370296607</v>
      </c>
    </row>
    <row r="107" customFormat="false" ht="12.8" hidden="false" customHeight="false" outlineLevel="0" collapsed="false">
      <c r="A107" s="114" t="n">
        <v>40998</v>
      </c>
      <c r="B107" s="115" t="s">
        <v>87</v>
      </c>
      <c r="C107" s="15" t="n">
        <v>1.45340170606035</v>
      </c>
      <c r="D107" s="15" t="n">
        <v>0.4</v>
      </c>
      <c r="E107" s="15" t="n">
        <v>0</v>
      </c>
      <c r="F107" s="15" t="n">
        <v>0</v>
      </c>
      <c r="G107" s="15" t="n">
        <v>0</v>
      </c>
      <c r="H107" s="15" t="n">
        <v>0.2</v>
      </c>
      <c r="I107" s="15" t="n">
        <v>0</v>
      </c>
      <c r="J107" s="110" t="n">
        <f aca="false">(D107*D$15*D$8+E107*E$15*E$8+F107*F$15*F$8+G107*G$15*G$8+H107*H$15*H$8+I107*I$15*I$8)*M$15</f>
        <v>0.189995973466491</v>
      </c>
      <c r="K107" s="110" t="n">
        <f aca="false">K106+J107-M107-N107-O107</f>
        <v>138.745065221593</v>
      </c>
      <c r="L107" s="110" t="n">
        <f aca="false">K106/$K$3</f>
        <v>0.690951155623558</v>
      </c>
      <c r="M107" s="110" t="n">
        <f aca="false">IF(J107&gt;K$6,(J107-K$6)^2/(J107-K$6+K$3-K106),0)</f>
        <v>0</v>
      </c>
      <c r="N107" s="110" t="n">
        <f aca="false">IF((J107-M107)&gt;C107,C107,(J107-M107+(C107-(J107-M107))*L107))</f>
        <v>1.06294762442365</v>
      </c>
      <c r="O107" s="110" t="n">
        <f aca="false">IF(K106&gt;(K$5/100*K$3),(K$4/100*L107*(K106-(K$5/100*K$3))),0)</f>
        <v>2.71792118590247</v>
      </c>
      <c r="P107" s="110" t="n">
        <f aca="false">P106+M107-Q107</f>
        <v>3.48997582955299</v>
      </c>
      <c r="Q107" s="110" t="n">
        <f aca="false">P106*(1-0.5^(1/K$7))</f>
        <v>3.48997582955299</v>
      </c>
      <c r="R107" s="110" t="n">
        <f aca="false">R106-S107+O107</f>
        <v>121.953002361647</v>
      </c>
      <c r="S107" s="110" t="n">
        <f aca="false">R106*(1-0.5^(1/K$8))</f>
        <v>2.78698790962856</v>
      </c>
      <c r="T107" s="110" t="n">
        <f aca="false">Q107*R$8/86.4</f>
        <v>11.1889271387289</v>
      </c>
      <c r="U107" s="110" t="n">
        <f aca="false">S107*R$8/86.4</f>
        <v>8.93513484915637</v>
      </c>
      <c r="V107" s="110" t="n">
        <f aca="false">(Q107+S107)*R$8/86.4</f>
        <v>20.1240619878853</v>
      </c>
      <c r="Y107" s="15"/>
      <c r="Z107" s="15"/>
      <c r="AA107" s="15"/>
      <c r="AB107" s="15"/>
      <c r="AC107" s="106" t="n">
        <f aca="false">(B107-B$16)^2</f>
        <v>3.08218537869822</v>
      </c>
      <c r="AD107" s="106" t="n">
        <f aca="false">(B107-V107)^2</f>
        <v>158.207643371084</v>
      </c>
      <c r="AE107" s="32"/>
      <c r="AF107" s="32" t="n">
        <f aca="false">B107-V107</f>
        <v>-12.5780619878853</v>
      </c>
      <c r="AG107" s="32" t="str">
        <f aca="false">B107</f>
        <v>7,546</v>
      </c>
      <c r="AH107" s="32"/>
      <c r="AI107" s="116" t="str">
        <f aca="false">IF(V107&lt;B107,"-","+")</f>
        <v>-</v>
      </c>
      <c r="AJ107" s="117" t="n">
        <f aca="false">IF(AI107="-",AJ106-1,AJ106+1)</f>
        <v>-90</v>
      </c>
      <c r="AK107" s="113"/>
      <c r="AL107" s="106" t="n">
        <f aca="false">V107-V$16+AL106</f>
        <v>1279.61036850186</v>
      </c>
      <c r="AM107" s="106" t="n">
        <f aca="false">B107-B$16+AM106</f>
        <v>300.588384615385</v>
      </c>
      <c r="AN107" s="106" t="n">
        <f aca="false">(AM107-AM$16)^2</f>
        <v>889.115161449956</v>
      </c>
      <c r="AO107" s="106" t="n">
        <f aca="false">(AM107-AL107)^2</f>
        <v>958484.044933009</v>
      </c>
      <c r="AP107" s="32"/>
      <c r="AQ107" s="110" t="n">
        <f aca="false">((V107-B107)/B107)^2</f>
        <v>2.77839417437673</v>
      </c>
    </row>
    <row r="108" customFormat="false" ht="12.8" hidden="false" customHeight="false" outlineLevel="0" collapsed="false">
      <c r="A108" s="114" t="n">
        <v>40999</v>
      </c>
      <c r="B108" s="115" t="s">
        <v>117</v>
      </c>
      <c r="C108" s="15" t="n">
        <v>2.05293886436733</v>
      </c>
      <c r="D108" s="15" t="n">
        <v>0</v>
      </c>
      <c r="E108" s="15" t="n">
        <v>0</v>
      </c>
      <c r="F108" s="15" t="n">
        <v>0</v>
      </c>
      <c r="G108" s="15" t="n">
        <v>0</v>
      </c>
      <c r="H108" s="15" t="n">
        <v>4.7</v>
      </c>
      <c r="I108" s="15" t="n">
        <v>10</v>
      </c>
      <c r="J108" s="110" t="n">
        <f aca="false">(D108*D$15*D$8+E108*E$15*E$8+F108*F$15*F$8+G108*G$15*G$8+H108*H$15*H$8+I108*I$15*I$8)*M$15</f>
        <v>0.85301475837</v>
      </c>
      <c r="K108" s="110" t="n">
        <f aca="false">K107+J108-M108-N108-O108</f>
        <v>135.529391974508</v>
      </c>
      <c r="L108" s="110" t="n">
        <f aca="false">K107/$K$3</f>
        <v>0.673519734085404</v>
      </c>
      <c r="M108" s="110" t="n">
        <f aca="false">IF(J108&gt;K$6,(J108-K$6)^2/(J108-K$6+K$3-K107),0)</f>
        <v>0</v>
      </c>
      <c r="N108" s="110" t="n">
        <f aca="false">IF((J108-M108)&gt;C108,C108,(J108-M108+(C108-(J108-M108))*L108))</f>
        <v>1.66118732316399</v>
      </c>
      <c r="O108" s="110" t="n">
        <f aca="false">IF(K107&gt;(K$5/100*K$3),(K$4/100*L108*(K107-(K$5/100*K$3))),0)</f>
        <v>2.40750068229129</v>
      </c>
      <c r="P108" s="110" t="n">
        <f aca="false">P107+M108-Q108</f>
        <v>1.74498791477649</v>
      </c>
      <c r="Q108" s="110" t="n">
        <f aca="false">P107*(1-0.5^(1/K$7))</f>
        <v>1.74498791477649</v>
      </c>
      <c r="R108" s="110" t="n">
        <f aca="false">R107-S108+O108</f>
        <v>121.57509262046</v>
      </c>
      <c r="S108" s="110" t="n">
        <f aca="false">R107*(1-0.5^(1/K$8))</f>
        <v>2.78541042347851</v>
      </c>
      <c r="T108" s="110" t="n">
        <f aca="false">Q108*R$8/86.4</f>
        <v>5.59446356936445</v>
      </c>
      <c r="U108" s="110" t="n">
        <f aca="false">S108*R$8/86.4</f>
        <v>8.93007739934661</v>
      </c>
      <c r="V108" s="110" t="n">
        <f aca="false">(Q108+S108)*R$8/86.4</f>
        <v>14.5245409687111</v>
      </c>
      <c r="Y108" s="15"/>
      <c r="Z108" s="15"/>
      <c r="AA108" s="15"/>
      <c r="AB108" s="15"/>
      <c r="AC108" s="106" t="n">
        <f aca="false">(B108-B$16)^2</f>
        <v>1.37502684023669</v>
      </c>
      <c r="AD108" s="106" t="n">
        <f aca="false">(B108-V108)^2</f>
        <v>57.1769018214958</v>
      </c>
      <c r="AE108" s="32"/>
      <c r="AF108" s="32" t="n">
        <f aca="false">B108-V108</f>
        <v>-7.56154096871106</v>
      </c>
      <c r="AG108" s="32" t="str">
        <f aca="false">B108</f>
        <v>6,963</v>
      </c>
      <c r="AH108" s="32"/>
      <c r="AI108" s="116" t="str">
        <f aca="false">IF(V108&lt;B108,"-","+")</f>
        <v>-</v>
      </c>
      <c r="AJ108" s="117" t="n">
        <f aca="false">IF(AI108="-",AJ107-1,AJ107+1)</f>
        <v>-91</v>
      </c>
      <c r="AK108" s="113"/>
      <c r="AL108" s="106" t="n">
        <f aca="false">V108-V$16+AL107</f>
        <v>1285.43937260415</v>
      </c>
      <c r="AM108" s="106" t="n">
        <f aca="false">B108-B$16+AM107</f>
        <v>301.761</v>
      </c>
      <c r="AN108" s="106" t="n">
        <f aca="false">(AM108-AM$16)^2</f>
        <v>820.560017089057</v>
      </c>
      <c r="AO108" s="106" t="n">
        <f aca="false">(AM108-AL108)^2</f>
        <v>967623.140729148</v>
      </c>
      <c r="AP108" s="32"/>
      <c r="AQ108" s="110" t="n">
        <f aca="false">((V108-B108)/B108)^2</f>
        <v>1.1793095859633</v>
      </c>
    </row>
    <row r="109" customFormat="false" ht="12.8" hidden="false" customHeight="false" outlineLevel="0" collapsed="false">
      <c r="A109" s="114" t="n">
        <v>41000</v>
      </c>
      <c r="B109" s="115" t="s">
        <v>91</v>
      </c>
      <c r="C109" s="15" t="n">
        <v>1.79747376621937</v>
      </c>
      <c r="D109" s="15" t="n">
        <v>5.4</v>
      </c>
      <c r="E109" s="15" t="n">
        <v>6.4</v>
      </c>
      <c r="F109" s="15" t="n">
        <v>0</v>
      </c>
      <c r="G109" s="15" t="n">
        <v>0</v>
      </c>
      <c r="H109" s="15" t="n">
        <v>0</v>
      </c>
      <c r="I109" s="15" t="n">
        <v>0</v>
      </c>
      <c r="J109" s="110" t="n">
        <f aca="false">(D109*D$15*D$8+E109*E$15*E$8+F109*F$15*F$8+G109*G$15*G$8+H109*H$15*H$8+I109*I$15*I$8)*M$15</f>
        <v>2.54969093169749</v>
      </c>
      <c r="K109" s="110" t="n">
        <f aca="false">K108+J109-M109-N109-O109</f>
        <v>134.141433972908</v>
      </c>
      <c r="L109" s="110" t="n">
        <f aca="false">K108/$K$3</f>
        <v>0.657909669779165</v>
      </c>
      <c r="M109" s="110" t="n">
        <f aca="false">IF(J109&gt;K$6,(J109-K$6)^2/(J109-K$6+K$3-K108),0)</f>
        <v>3.50138716011911E-005</v>
      </c>
      <c r="N109" s="110" t="n">
        <f aca="false">IF((J109-M109)&gt;C109,C109,(J109-M109+(C109-(J109-M109))*L109))</f>
        <v>1.79747376621937</v>
      </c>
      <c r="O109" s="110" t="n">
        <f aca="false">IF(K108&gt;(K$5/100*K$3),(K$4/100*L109*(K108-(K$5/100*K$3))),0)</f>
        <v>2.14014015320655</v>
      </c>
      <c r="P109" s="110" t="n">
        <f aca="false">P108+M109-Q109</f>
        <v>0.872528971259847</v>
      </c>
      <c r="Q109" s="110" t="n">
        <f aca="false">P108*(1-0.5^(1/K$7))</f>
        <v>0.872493957388246</v>
      </c>
      <c r="R109" s="110" t="n">
        <f aca="false">R108-S109+O109</f>
        <v>120.938453820606</v>
      </c>
      <c r="S109" s="110" t="n">
        <f aca="false">R108*(1-0.5^(1/K$8))</f>
        <v>2.77677895306079</v>
      </c>
      <c r="T109" s="110" t="n">
        <f aca="false">Q109*R$8/86.4</f>
        <v>2.79723178468222</v>
      </c>
      <c r="U109" s="110" t="n">
        <f aca="false">S109*R$8/86.4</f>
        <v>8.90240474534535</v>
      </c>
      <c r="V109" s="110" t="n">
        <f aca="false">(Q109+S109)*R$8/86.4</f>
        <v>11.6996365300276</v>
      </c>
      <c r="Y109" s="15"/>
      <c r="Z109" s="15"/>
      <c r="AA109" s="15"/>
      <c r="AB109" s="15"/>
      <c r="AC109" s="106" t="n">
        <f aca="false">(B109-B$16)^2</f>
        <v>0.634596071005916</v>
      </c>
      <c r="AD109" s="106" t="n">
        <f aca="false">(B109-V109)^2</f>
        <v>26.1390522881724</v>
      </c>
      <c r="AE109" s="32"/>
      <c r="AF109" s="32" t="n">
        <f aca="false">B109-V109</f>
        <v>-5.11263653002757</v>
      </c>
      <c r="AG109" s="32" t="str">
        <f aca="false">B109</f>
        <v>6,587</v>
      </c>
      <c r="AH109" s="32"/>
      <c r="AI109" s="116" t="str">
        <f aca="false">IF(V109&lt;B109,"-","+")</f>
        <v>-</v>
      </c>
      <c r="AJ109" s="117" t="n">
        <f aca="false">IF(AI109="-",AJ108-1,AJ108+1)</f>
        <v>-92</v>
      </c>
      <c r="AK109" s="113"/>
      <c r="AL109" s="106" t="n">
        <f aca="false">V109-V$16+AL108</f>
        <v>1288.44347226776</v>
      </c>
      <c r="AM109" s="106" t="n">
        <f aca="false">B109-B$16+AM108</f>
        <v>302.557615384615</v>
      </c>
      <c r="AN109" s="106" t="n">
        <f aca="false">(AM109-AM$16)^2</f>
        <v>775.555850562058</v>
      </c>
      <c r="AO109" s="106" t="n">
        <f aca="false">(AM109-AL109)^2</f>
        <v>971970.922802204</v>
      </c>
      <c r="AP109" s="32"/>
      <c r="AQ109" s="110" t="n">
        <f aca="false">((V109-B109)/B109)^2</f>
        <v>0.602440985969654</v>
      </c>
    </row>
    <row r="110" customFormat="false" ht="12.8" hidden="false" customHeight="false" outlineLevel="0" collapsed="false">
      <c r="A110" s="114" t="n">
        <v>41001</v>
      </c>
      <c r="B110" s="115" t="s">
        <v>91</v>
      </c>
      <c r="C110" s="15" t="n">
        <v>1.90957666831495</v>
      </c>
      <c r="D110" s="15" t="n">
        <v>2.3</v>
      </c>
      <c r="E110" s="15" t="n">
        <v>0.9</v>
      </c>
      <c r="F110" s="15" t="n">
        <v>0</v>
      </c>
      <c r="G110" s="15" t="n">
        <v>0</v>
      </c>
      <c r="H110" s="15" t="n">
        <v>0</v>
      </c>
      <c r="I110" s="15" t="n">
        <v>0</v>
      </c>
      <c r="J110" s="110" t="n">
        <f aca="false">(D110*D$15*D$8+E110*E$15*E$8+F110*F$15*F$8+G110*G$15*G$8+H110*H$15*H$8+I110*I$15*I$8)*M$15</f>
        <v>1.03454159992559</v>
      </c>
      <c r="K110" s="110" t="n">
        <f aca="false">K109+J110-M110-N110-O110</f>
        <v>131.543792614849</v>
      </c>
      <c r="L110" s="110" t="n">
        <f aca="false">K109/$K$3</f>
        <v>0.651172009577223</v>
      </c>
      <c r="M110" s="110" t="n">
        <f aca="false">IF(J110&gt;K$6,(J110-K$6)^2/(J110-K$6+K$3-K109),0)</f>
        <v>0</v>
      </c>
      <c r="N110" s="110" t="n">
        <f aca="false">IF((J110-M110)&gt;C110,C110,(J110-M110+(C110-(J110-M110))*L110))</f>
        <v>1.60433994385923</v>
      </c>
      <c r="O110" s="110" t="n">
        <f aca="false">IF(K109&gt;(K$5/100*K$3),(K$4/100*L110*(K109-(K$5/100*K$3))),0)</f>
        <v>2.02784301412548</v>
      </c>
      <c r="P110" s="110" t="n">
        <f aca="false">P109+M110-Q110</f>
        <v>0.436264485629924</v>
      </c>
      <c r="Q110" s="110" t="n">
        <f aca="false">P109*(1-0.5^(1/K$7))</f>
        <v>0.436264485629924</v>
      </c>
      <c r="R110" s="110" t="n">
        <f aca="false">R109-S110+O110</f>
        <v>120.204058731955</v>
      </c>
      <c r="S110" s="110" t="n">
        <f aca="false">R109*(1-0.5^(1/K$8))</f>
        <v>2.76223810277613</v>
      </c>
      <c r="T110" s="110" t="n">
        <f aca="false">Q110*R$8/86.4</f>
        <v>1.39867201990149</v>
      </c>
      <c r="U110" s="110" t="n">
        <f aca="false">S110*R$8/86.4</f>
        <v>8.85578651005774</v>
      </c>
      <c r="V110" s="110" t="n">
        <f aca="false">(Q110+S110)*R$8/86.4</f>
        <v>10.2544585299592</v>
      </c>
      <c r="Y110" s="15"/>
      <c r="Z110" s="15"/>
      <c r="AA110" s="15"/>
      <c r="AB110" s="15"/>
      <c r="AC110" s="106" t="n">
        <f aca="false">(B110-B$16)^2</f>
        <v>0.634596071005916</v>
      </c>
      <c r="AD110" s="106" t="n">
        <f aca="false">(B110-V110)^2</f>
        <v>13.4502520689707</v>
      </c>
      <c r="AE110" s="32"/>
      <c r="AF110" s="32" t="n">
        <f aca="false">B110-V110</f>
        <v>-3.66745852995923</v>
      </c>
      <c r="AG110" s="32" t="str">
        <f aca="false">B110</f>
        <v>6,587</v>
      </c>
      <c r="AH110" s="32"/>
      <c r="AI110" s="116" t="str">
        <f aca="false">IF(V110&lt;B110,"-","+")</f>
        <v>-</v>
      </c>
      <c r="AJ110" s="117" t="n">
        <f aca="false">IF(AI110="-",AJ109-1,AJ109+1)</f>
        <v>-93</v>
      </c>
      <c r="AK110" s="113"/>
      <c r="AL110" s="106" t="n">
        <f aca="false">V110-V$16+AL109</f>
        <v>1290.00239393129</v>
      </c>
      <c r="AM110" s="106" t="n">
        <f aca="false">B110-B$16+AM109</f>
        <v>303.354230769231</v>
      </c>
      <c r="AN110" s="106" t="n">
        <f aca="false">(AM110-AM$16)^2</f>
        <v>731.82087617707</v>
      </c>
      <c r="AO110" s="106" t="n">
        <f aca="false">(AM110-AL110)^2</f>
        <v>973474.597871072</v>
      </c>
      <c r="AP110" s="32"/>
      <c r="AQ110" s="110" t="n">
        <f aca="false">((V110-B110)/B110)^2</f>
        <v>0.309995290901867</v>
      </c>
    </row>
    <row r="111" customFormat="false" ht="12.8" hidden="false" customHeight="false" outlineLevel="0" collapsed="false">
      <c r="A111" s="114" t="n">
        <v>41002</v>
      </c>
      <c r="B111" s="115" t="s">
        <v>91</v>
      </c>
      <c r="C111" s="15" t="n">
        <v>1.74805160181569</v>
      </c>
      <c r="D111" s="15" t="n">
        <v>0</v>
      </c>
      <c r="E111" s="15" t="n">
        <v>0</v>
      </c>
      <c r="F111" s="15" t="n">
        <v>0</v>
      </c>
      <c r="G111" s="15" t="n">
        <v>0</v>
      </c>
      <c r="H111" s="15" t="n">
        <v>0</v>
      </c>
      <c r="I111" s="15" t="n">
        <v>0</v>
      </c>
      <c r="J111" s="110" t="n">
        <f aca="false">(D111*D$15*D$8+E111*E$15*E$8+F111*F$15*F$8+G111*G$15*G$8+H111*H$15*H$8+I111*I$15*I$8)*M$15</f>
        <v>0</v>
      </c>
      <c r="K111" s="110" t="n">
        <f aca="false">K110+J111-M111-N111-O111</f>
        <v>128.604854697343</v>
      </c>
      <c r="L111" s="110" t="n">
        <f aca="false">K110/$K$3</f>
        <v>0.638562100072081</v>
      </c>
      <c r="M111" s="110" t="n">
        <f aca="false">IF(J111&gt;K$6,(J111-K$6)^2/(J111-K$6+K$3-K110),0)</f>
        <v>0</v>
      </c>
      <c r="N111" s="110" t="n">
        <f aca="false">IF((J111-M111)&gt;C111,C111,(J111-M111+(C111-(J111-M111))*L111))</f>
        <v>1.11623950188979</v>
      </c>
      <c r="O111" s="110" t="n">
        <f aca="false">IF(K110&gt;(K$5/100*K$3),(K$4/100*L111*(K110-(K$5/100*K$3))),0)</f>
        <v>1.82269841561598</v>
      </c>
      <c r="P111" s="110" t="n">
        <f aca="false">P110+M111-Q111</f>
        <v>0.218132242814962</v>
      </c>
      <c r="Q111" s="110" t="n">
        <f aca="false">P110*(1-0.5^(1/K$7))</f>
        <v>0.218132242814962</v>
      </c>
      <c r="R111" s="110" t="n">
        <f aca="false">R110-S111+O111</f>
        <v>119.281292651802</v>
      </c>
      <c r="S111" s="110" t="n">
        <f aca="false">R110*(1-0.5^(1/K$8))</f>
        <v>2.74546449576962</v>
      </c>
      <c r="T111" s="110" t="n">
        <f aca="false">Q111*R$8/86.4</f>
        <v>0.699336009950746</v>
      </c>
      <c r="U111" s="110" t="n">
        <f aca="false">S111*R$8/86.4</f>
        <v>8.8020100153725</v>
      </c>
      <c r="V111" s="110" t="n">
        <f aca="false">(Q111+S111)*R$8/86.4</f>
        <v>9.50134602532324</v>
      </c>
      <c r="Y111" s="15"/>
      <c r="Z111" s="15"/>
      <c r="AA111" s="15"/>
      <c r="AB111" s="15"/>
      <c r="AC111" s="106" t="n">
        <f aca="false">(B111-B$16)^2</f>
        <v>0.634596071005916</v>
      </c>
      <c r="AD111" s="106" t="n">
        <f aca="false">(B111-V111)^2</f>
        <v>8.49341275531738</v>
      </c>
      <c r="AE111" s="32"/>
      <c r="AF111" s="32" t="n">
        <f aca="false">B111-V111</f>
        <v>-2.91434602532324</v>
      </c>
      <c r="AG111" s="32" t="str">
        <f aca="false">B111</f>
        <v>6,587</v>
      </c>
      <c r="AH111" s="32"/>
      <c r="AI111" s="116" t="str">
        <f aca="false">IF(V111&lt;B111,"-","+")</f>
        <v>-</v>
      </c>
      <c r="AJ111" s="117" t="n">
        <f aca="false">IF(AI111="-",AJ110-1,AJ110+1)</f>
        <v>-94</v>
      </c>
      <c r="AK111" s="113"/>
      <c r="AL111" s="106" t="n">
        <f aca="false">V111-V$16+AL110</f>
        <v>1290.8082030902</v>
      </c>
      <c r="AM111" s="106" t="n">
        <f aca="false">B111-B$16+AM110</f>
        <v>304.150846153846</v>
      </c>
      <c r="AN111" s="106" t="n">
        <f aca="false">(AM111-AM$16)^2</f>
        <v>689.355093934094</v>
      </c>
      <c r="AO111" s="106" t="n">
        <f aca="false">(AM111-AL111)^2</f>
        <v>973492.739996623</v>
      </c>
      <c r="AP111" s="32"/>
      <c r="AQ111" s="110" t="n">
        <f aca="false">((V111-B111)/B111)^2</f>
        <v>0.195752313364319</v>
      </c>
    </row>
    <row r="112" customFormat="false" ht="12.8" hidden="false" customHeight="false" outlineLevel="0" collapsed="false">
      <c r="A112" s="114" t="n">
        <v>41003</v>
      </c>
      <c r="B112" s="115" t="s">
        <v>91</v>
      </c>
      <c r="C112" s="15" t="n">
        <v>2.5603738031329</v>
      </c>
      <c r="D112" s="15" t="n">
        <v>0</v>
      </c>
      <c r="E112" s="15" t="n">
        <v>6.6</v>
      </c>
      <c r="F112" s="15" t="n">
        <v>0</v>
      </c>
      <c r="G112" s="15" t="n">
        <v>0</v>
      </c>
      <c r="H112" s="15" t="n">
        <v>0</v>
      </c>
      <c r="I112" s="15" t="n">
        <v>0</v>
      </c>
      <c r="J112" s="110" t="n">
        <f aca="false">(D112*D$15*D$8+E112*E$15*E$8+F112*F$15*F$8+G112*G$15*G$8+H112*H$15*H$8+I112*I$15*I$8)*M$15</f>
        <v>0.185927557993919</v>
      </c>
      <c r="K112" s="110" t="n">
        <f aca="false">K111+J112-M112-N112-O112</f>
        <v>125.523999473398</v>
      </c>
      <c r="L112" s="110" t="n">
        <f aca="false">K111/$K$3</f>
        <v>0.62429541115215</v>
      </c>
      <c r="M112" s="110" t="n">
        <f aca="false">IF(J112&gt;K$6,(J112-K$6)^2/(J112-K$6+K$3-K111),0)</f>
        <v>0</v>
      </c>
      <c r="N112" s="110" t="n">
        <f aca="false">IF((J112-M112)&gt;C112,C112,(J112-M112+(C112-(J112-M112))*L112))</f>
        <v>1.66828345286164</v>
      </c>
      <c r="O112" s="110" t="n">
        <f aca="false">IF(K111&gt;(K$5/100*K$3),(K$4/100*L112*(K111-(K$5/100*K$3))),0)</f>
        <v>1.59849932907688</v>
      </c>
      <c r="P112" s="110" t="n">
        <f aca="false">P111+M112-Q112</f>
        <v>0.109066121407481</v>
      </c>
      <c r="Q112" s="110" t="n">
        <f aca="false">P111*(1-0.5^(1/K$7))</f>
        <v>0.109066121407481</v>
      </c>
      <c r="R112" s="110" t="n">
        <f aca="false">R111-S112+O112</f>
        <v>118.155403491507</v>
      </c>
      <c r="S112" s="110" t="n">
        <f aca="false">R111*(1-0.5^(1/K$8))</f>
        <v>2.7243884893711</v>
      </c>
      <c r="T112" s="110" t="n">
        <f aca="false">Q112*R$8/86.4</f>
        <v>0.349668004975373</v>
      </c>
      <c r="U112" s="110" t="n">
        <f aca="false">S112*R$8/86.4</f>
        <v>8.73443994856244</v>
      </c>
      <c r="V112" s="110" t="n">
        <f aca="false">(Q112+S112)*R$8/86.4</f>
        <v>9.08410795353781</v>
      </c>
      <c r="Y112" s="15"/>
      <c r="Z112" s="15"/>
      <c r="AA112" s="15"/>
      <c r="AB112" s="15"/>
      <c r="AC112" s="106" t="n">
        <f aca="false">(B112-B$16)^2</f>
        <v>0.634596071005916</v>
      </c>
      <c r="AD112" s="106" t="n">
        <f aca="false">(B112-V112)^2</f>
        <v>6.2355481316218</v>
      </c>
      <c r="AE112" s="32"/>
      <c r="AF112" s="32" t="n">
        <f aca="false">B112-V112</f>
        <v>-2.49710795353781</v>
      </c>
      <c r="AG112" s="32" t="str">
        <f aca="false">B112</f>
        <v>6,587</v>
      </c>
      <c r="AH112" s="32"/>
      <c r="AI112" s="116" t="str">
        <f aca="false">IF(V112&lt;B112,"-","+")</f>
        <v>-</v>
      </c>
      <c r="AJ112" s="117" t="n">
        <f aca="false">IF(AI112="-",AJ111-1,AJ111+1)</f>
        <v>-95</v>
      </c>
      <c r="AK112" s="113"/>
      <c r="AL112" s="106" t="n">
        <f aca="false">V112-V$16+AL111</f>
        <v>1291.19677417731</v>
      </c>
      <c r="AM112" s="106" t="n">
        <f aca="false">B112-B$16+AM111</f>
        <v>304.947461538462</v>
      </c>
      <c r="AN112" s="106" t="n">
        <f aca="false">(AM112-AM$16)^2</f>
        <v>648.15850383313</v>
      </c>
      <c r="AO112" s="106" t="n">
        <f aca="false">(AM112-AL112)^2</f>
        <v>972687.706680604</v>
      </c>
      <c r="AP112" s="32"/>
      <c r="AQ112" s="110" t="n">
        <f aca="false">((V112-B112)/B112)^2</f>
        <v>0.143714076664335</v>
      </c>
    </row>
    <row r="113" customFormat="false" ht="12.8" hidden="false" customHeight="false" outlineLevel="0" collapsed="false">
      <c r="A113" s="114" t="n">
        <v>41004</v>
      </c>
      <c r="B113" s="115" t="s">
        <v>126</v>
      </c>
      <c r="C113" s="15" t="n">
        <v>2.54047283617909</v>
      </c>
      <c r="D113" s="15" t="n">
        <v>0</v>
      </c>
      <c r="E113" s="15" t="n">
        <v>0</v>
      </c>
      <c r="F113" s="15" t="n">
        <v>0</v>
      </c>
      <c r="G113" s="15" t="n">
        <v>0</v>
      </c>
      <c r="H113" s="15" t="n">
        <v>0</v>
      </c>
      <c r="I113" s="15" t="n">
        <v>0</v>
      </c>
      <c r="J113" s="110" t="n">
        <f aca="false">(D113*D$15*D$8+E113*E$15*E$8+F113*F$15*F$8+G113*G$15*G$8+H113*H$15*H$8+I113*I$15*I$8)*M$15</f>
        <v>0</v>
      </c>
      <c r="K113" s="110" t="n">
        <f aca="false">K112+J113-M113-N113-O113</f>
        <v>122.603511314396</v>
      </c>
      <c r="L113" s="110" t="n">
        <f aca="false">K112/$K$3</f>
        <v>0.609339803268924</v>
      </c>
      <c r="M113" s="110" t="n">
        <f aca="false">IF(J113&gt;K$6,(J113-K$6)^2/(J113-K$6+K$3-K112),0)</f>
        <v>0</v>
      </c>
      <c r="N113" s="110" t="n">
        <f aca="false">IF((J113-M113)&gt;C113,C113,(J113-M113+(C113-(J113-M113))*L113))</f>
        <v>1.54801121820741</v>
      </c>
      <c r="O113" s="110" t="n">
        <f aca="false">IF(K112&gt;(K$5/100*K$3),(K$4/100*L113*(K112-(K$5/100*K$3))),0)</f>
        <v>1.37247694079499</v>
      </c>
      <c r="P113" s="110" t="n">
        <f aca="false">P112+M113-Q113</f>
        <v>0.0545330607037405</v>
      </c>
      <c r="Q113" s="110" t="n">
        <f aca="false">P112*(1-0.5^(1/K$7))</f>
        <v>0.0545330607037405</v>
      </c>
      <c r="R113" s="110" t="n">
        <f aca="false">R112-S113+O113</f>
        <v>116.829207286892</v>
      </c>
      <c r="S113" s="110" t="n">
        <f aca="false">R112*(1-0.5^(1/K$8))</f>
        <v>2.69867314541044</v>
      </c>
      <c r="T113" s="110" t="n">
        <f aca="false">Q113*R$8/86.4</f>
        <v>0.174834002487686</v>
      </c>
      <c r="U113" s="110" t="n">
        <f aca="false">S113*R$8/86.4</f>
        <v>8.65199607961449</v>
      </c>
      <c r="V113" s="110" t="n">
        <f aca="false">(Q113+S113)*R$8/86.4</f>
        <v>8.82683008210218</v>
      </c>
      <c r="Y113" s="15"/>
      <c r="Z113" s="15"/>
      <c r="AA113" s="15"/>
      <c r="AB113" s="15"/>
      <c r="AC113" s="106" t="n">
        <f aca="false">(B113-B$16)^2</f>
        <v>42.0113379940828</v>
      </c>
      <c r="AD113" s="106" t="n">
        <f aca="false">(B113-V113)^2</f>
        <v>11.8691957631881</v>
      </c>
      <c r="AE113" s="32"/>
      <c r="AF113" s="32" t="n">
        <f aca="false">B113-V113</f>
        <v>3.44516991789782</v>
      </c>
      <c r="AG113" s="32" t="str">
        <f aca="false">B113</f>
        <v>12,272</v>
      </c>
      <c r="AH113" s="32"/>
      <c r="AI113" s="116" t="str">
        <f aca="false">IF(V113&lt;B113,"-","+")</f>
        <v>-</v>
      </c>
      <c r="AJ113" s="117" t="n">
        <f aca="false">IF(AI113="-",AJ112-1,AJ112+1)</f>
        <v>-96</v>
      </c>
      <c r="AK113" s="113"/>
      <c r="AL113" s="106" t="n">
        <f aca="false">V113-V$16+AL112</f>
        <v>1291.32806739299</v>
      </c>
      <c r="AM113" s="106" t="n">
        <f aca="false">B113-B$16+AM112</f>
        <v>311.429076923077</v>
      </c>
      <c r="AN113" s="106" t="n">
        <f aca="false">(AM113-AM$16)^2</f>
        <v>360.139503959479</v>
      </c>
      <c r="AO113" s="106" t="n">
        <f aca="false">(AM113-AL113)^2</f>
        <v>960202.031523961</v>
      </c>
      <c r="AP113" s="32"/>
      <c r="AQ113" s="110" t="n">
        <f aca="false">((V113-B113)/B113)^2</f>
        <v>0.0788116826082988</v>
      </c>
    </row>
    <row r="114" customFormat="false" ht="12.8" hidden="false" customHeight="false" outlineLevel="0" collapsed="false">
      <c r="A114" s="114" t="n">
        <v>41005</v>
      </c>
      <c r="B114" s="115" t="s">
        <v>90</v>
      </c>
      <c r="C114" s="15" t="n">
        <v>1.44165984124556</v>
      </c>
      <c r="D114" s="15" t="n">
        <v>0</v>
      </c>
      <c r="E114" s="15" t="n">
        <v>0</v>
      </c>
      <c r="F114" s="15" t="n">
        <v>0</v>
      </c>
      <c r="G114" s="15" t="n">
        <v>0</v>
      </c>
      <c r="H114" s="15" t="n">
        <v>0</v>
      </c>
      <c r="I114" s="15" t="n">
        <v>0</v>
      </c>
      <c r="J114" s="110" t="n">
        <f aca="false">(D114*D$15*D$8+E114*E$15*E$8+F114*F$15*F$8+G114*G$15*G$8+H114*H$15*H$8+I114*I$15*I$8)*M$15</f>
        <v>0</v>
      </c>
      <c r="K114" s="110" t="n">
        <f aca="false">K113+J114-M114-N114-O114</f>
        <v>120.578761359147</v>
      </c>
      <c r="L114" s="110" t="n">
        <f aca="false">K113/$K$3</f>
        <v>0.595162676283475</v>
      </c>
      <c r="M114" s="110" t="n">
        <f aca="false">IF(J114&gt;K$6,(J114-K$6)^2/(J114-K$6+K$3-K113),0)</f>
        <v>0</v>
      </c>
      <c r="N114" s="110" t="n">
        <f aca="false">IF((J114-M114)&gt;C114,C114,(J114-M114+(C114-(J114-M114))*L114))</f>
        <v>0.858022129406118</v>
      </c>
      <c r="O114" s="110" t="n">
        <f aca="false">IF(K113&gt;(K$5/100*K$3),(K$4/100*L114*(K113-(K$5/100*K$3))),0)</f>
        <v>1.16672782584293</v>
      </c>
      <c r="P114" s="110" t="n">
        <f aca="false">P113+M114-Q114</f>
        <v>0.0272665303518702</v>
      </c>
      <c r="Q114" s="110" t="n">
        <f aca="false">P113*(1-0.5^(1/K$7))</f>
        <v>0.0272665303518702</v>
      </c>
      <c r="R114" s="110" t="n">
        <f aca="false">R113-S114+O114</f>
        <v>115.3275523305</v>
      </c>
      <c r="S114" s="110" t="n">
        <f aca="false">R113*(1-0.5^(1/K$8))</f>
        <v>2.66838278223464</v>
      </c>
      <c r="T114" s="110" t="n">
        <f aca="false">Q114*R$8/86.4</f>
        <v>0.0874170012438432</v>
      </c>
      <c r="U114" s="110" t="n">
        <f aca="false">S114*R$8/86.4</f>
        <v>8.55488461434022</v>
      </c>
      <c r="V114" s="110" t="n">
        <f aca="false">(Q114+S114)*R$8/86.4</f>
        <v>8.64230161558407</v>
      </c>
      <c r="Y114" s="15"/>
      <c r="Z114" s="15"/>
      <c r="AA114" s="15"/>
      <c r="AB114" s="15"/>
      <c r="AC114" s="106" t="n">
        <f aca="false">(B114-B$16)^2</f>
        <v>2.42928191715976</v>
      </c>
      <c r="AD114" s="106" t="n">
        <f aca="false">(B114-V114)^2</f>
        <v>1.67262906887236</v>
      </c>
      <c r="AE114" s="32"/>
      <c r="AF114" s="32" t="n">
        <f aca="false">B114-V114</f>
        <v>-1.29330161558407</v>
      </c>
      <c r="AG114" s="32" t="str">
        <f aca="false">B114</f>
        <v>7,349</v>
      </c>
      <c r="AH114" s="32"/>
      <c r="AI114" s="116" t="str">
        <f aca="false">IF(V114&lt;B114,"-","+")</f>
        <v>-</v>
      </c>
      <c r="AJ114" s="117" t="n">
        <f aca="false">IF(AI114="-",AJ113-1,AJ113+1)</f>
        <v>-97</v>
      </c>
      <c r="AK114" s="113"/>
      <c r="AL114" s="106" t="n">
        <f aca="false">V114-V$16+AL113</f>
        <v>1291.27483214216</v>
      </c>
      <c r="AM114" s="106" t="n">
        <f aca="false">B114-B$16+AM113</f>
        <v>312.987692307692</v>
      </c>
      <c r="AN114" s="106" t="n">
        <f aca="false">(AM114-AM$16)^2</f>
        <v>303.41203192162</v>
      </c>
      <c r="AO114" s="106" t="n">
        <f aca="false">(AM114-AL114)^2</f>
        <v>957045.727965496</v>
      </c>
      <c r="AP114" s="32"/>
      <c r="AQ114" s="110" t="n">
        <f aca="false">((V114-B114)/B114)^2</f>
        <v>0.0309701383485759</v>
      </c>
    </row>
    <row r="115" customFormat="false" ht="12.8" hidden="false" customHeight="false" outlineLevel="0" collapsed="false">
      <c r="A115" s="114" t="n">
        <v>41006</v>
      </c>
      <c r="B115" s="115" t="s">
        <v>117</v>
      </c>
      <c r="C115" s="15" t="n">
        <v>1.78490466500684</v>
      </c>
      <c r="D115" s="15" t="n">
        <v>12</v>
      </c>
      <c r="E115" s="15" t="n">
        <v>2.6</v>
      </c>
      <c r="F115" s="15" t="n">
        <v>0</v>
      </c>
      <c r="G115" s="15" t="n">
        <v>0</v>
      </c>
      <c r="H115" s="15" t="n">
        <v>0</v>
      </c>
      <c r="I115" s="15" t="n">
        <v>14</v>
      </c>
      <c r="J115" s="110" t="n">
        <f aca="false">(D115*D$15*D$8+E115*E$15*E$8+F115*F$15*F$8+G115*G$15*G$8+H115*H$15*H$8+I115*I$15*I$8)*M$15</f>
        <v>6.05623476120749</v>
      </c>
      <c r="K115" s="110" t="n">
        <f aca="false">K114+J115-M115-N115-O115</f>
        <v>123.679012233428</v>
      </c>
      <c r="L115" s="110" t="n">
        <f aca="false">K114/$K$3</f>
        <v>0.585333793005567</v>
      </c>
      <c r="M115" s="110" t="n">
        <f aca="false">IF(J115&gt;K$6,(J115-K$6)^2/(J115-K$6+K$3-K114),0)</f>
        <v>0.14213491565077</v>
      </c>
      <c r="N115" s="110" t="n">
        <f aca="false">IF((J115-M115)&gt;C115,C115,(J115-M115+(C115-(J115-M115))*L115))</f>
        <v>1.78490466500684</v>
      </c>
      <c r="O115" s="110" t="n">
        <f aca="false">IF(K114&gt;(K$5/100*K$3),(K$4/100*L115*(K114-(K$5/100*K$3))),0)</f>
        <v>1.02894430626892</v>
      </c>
      <c r="P115" s="110" t="n">
        <f aca="false">P114+M115-Q115</f>
        <v>0.155768180826705</v>
      </c>
      <c r="Q115" s="110" t="n">
        <f aca="false">P114*(1-0.5^(1/K$7))</f>
        <v>0.0136332651759351</v>
      </c>
      <c r="R115" s="110" t="n">
        <f aca="false">R114-S115+O115</f>
        <v>113.722411701139</v>
      </c>
      <c r="S115" s="110" t="n">
        <f aca="false">R114*(1-0.5^(1/K$8))</f>
        <v>2.63408493562978</v>
      </c>
      <c r="T115" s="110" t="n">
        <f aca="false">Q115*R$8/86.4</f>
        <v>0.0437085006219216</v>
      </c>
      <c r="U115" s="110" t="n">
        <f aca="false">S115*R$8/86.4</f>
        <v>8.44492508297974</v>
      </c>
      <c r="V115" s="110" t="n">
        <f aca="false">(Q115+S115)*R$8/86.4</f>
        <v>8.48863358360166</v>
      </c>
      <c r="Y115" s="15"/>
      <c r="Z115" s="15"/>
      <c r="AA115" s="15"/>
      <c r="AB115" s="15"/>
      <c r="AC115" s="106" t="n">
        <f aca="false">(B115-B$16)^2</f>
        <v>1.37502684023669</v>
      </c>
      <c r="AD115" s="106" t="n">
        <f aca="false">(B115-V115)^2</f>
        <v>2.32755783141325</v>
      </c>
      <c r="AE115" s="32"/>
      <c r="AF115" s="32" t="n">
        <f aca="false">B115-V115</f>
        <v>-1.52563358360166</v>
      </c>
      <c r="AG115" s="32" t="str">
        <f aca="false">B115</f>
        <v>6,963</v>
      </c>
      <c r="AH115" s="32"/>
      <c r="AI115" s="116" t="str">
        <f aca="false">IF(V115&lt;B115,"-","+")</f>
        <v>-</v>
      </c>
      <c r="AJ115" s="117" t="n">
        <f aca="false">IF(AI115="-",AJ114-1,AJ114+1)</f>
        <v>-98</v>
      </c>
      <c r="AK115" s="113"/>
      <c r="AL115" s="106" t="n">
        <f aca="false">V115-V$16+AL114</f>
        <v>1291.06792885934</v>
      </c>
      <c r="AM115" s="106" t="n">
        <f aca="false">B115-B$16+AM114</f>
        <v>314.160307692308</v>
      </c>
      <c r="AN115" s="106" t="n">
        <f aca="false">(AM115-AM$16)^2</f>
        <v>263.93612547788</v>
      </c>
      <c r="AO115" s="106" t="n">
        <f aca="false">(AM115-AL115)^2</f>
        <v>954348.500294222</v>
      </c>
      <c r="AP115" s="32"/>
      <c r="AQ115" s="110" t="n">
        <f aca="false">((V115-B115)/B115)^2</f>
        <v>0.0480073451870321</v>
      </c>
    </row>
    <row r="116" customFormat="false" ht="12.8" hidden="false" customHeight="false" outlineLevel="0" collapsed="false">
      <c r="A116" s="114" t="n">
        <v>41007</v>
      </c>
      <c r="B116" s="115" t="s">
        <v>91</v>
      </c>
      <c r="C116" s="15" t="n">
        <v>2.03126305206582</v>
      </c>
      <c r="D116" s="15" t="n">
        <v>0</v>
      </c>
      <c r="E116" s="15" t="n">
        <v>27</v>
      </c>
      <c r="F116" s="15" t="n">
        <v>0</v>
      </c>
      <c r="G116" s="15" t="n">
        <v>0</v>
      </c>
      <c r="H116" s="15" t="n">
        <v>0</v>
      </c>
      <c r="I116" s="15" t="n">
        <v>0</v>
      </c>
      <c r="J116" s="110" t="n">
        <f aca="false">(D116*D$15*D$8+E116*E$15*E$8+F116*F$15*F$8+G116*G$15*G$8+H116*H$15*H$8+I116*I$15*I$8)*M$15</f>
        <v>0.760612737247849</v>
      </c>
      <c r="K116" s="110" t="n">
        <f aca="false">K115+J116-M116-N116-O116</f>
        <v>121.674600793961</v>
      </c>
      <c r="L116" s="110" t="n">
        <f aca="false">K115/$K$3</f>
        <v>0.600383554531203</v>
      </c>
      <c r="M116" s="110" t="n">
        <f aca="false">IF(J116&gt;K$6,(J116-K$6)^2/(J116-K$6+K$3-K115),0)</f>
        <v>0</v>
      </c>
      <c r="N116" s="110" t="n">
        <f aca="false">IF((J116-M116)&gt;C116,C116,(J116-M116+(C116-(J116-M116))*L116))</f>
        <v>1.52349028982446</v>
      </c>
      <c r="O116" s="110" t="n">
        <f aca="false">IF(K115&gt;(K$5/100*K$3),(K$4/100*L116*(K115-(K$5/100*K$3))),0)</f>
        <v>1.24153388688997</v>
      </c>
      <c r="P116" s="110" t="n">
        <f aca="false">P115+M116-Q116</f>
        <v>0.0778840904133526</v>
      </c>
      <c r="Q116" s="110" t="n">
        <f aca="false">P115*(1-0.5^(1/K$7))</f>
        <v>0.0778840904133526</v>
      </c>
      <c r="R116" s="110" t="n">
        <f aca="false">R115-S116+O116</f>
        <v>112.366522115042</v>
      </c>
      <c r="S116" s="110" t="n">
        <f aca="false">R115*(1-0.5^(1/K$8))</f>
        <v>2.59742347298771</v>
      </c>
      <c r="T116" s="110" t="n">
        <f aca="false">Q116*R$8/86.4</f>
        <v>0.249697836163179</v>
      </c>
      <c r="U116" s="110" t="n">
        <f aca="false">S116*R$8/86.4</f>
        <v>8.32738775483327</v>
      </c>
      <c r="V116" s="110" t="n">
        <f aca="false">(Q116+S116)*R$8/86.4</f>
        <v>8.57708559099645</v>
      </c>
      <c r="Y116" s="15"/>
      <c r="Z116" s="15"/>
      <c r="AA116" s="15"/>
      <c r="AB116" s="15"/>
      <c r="AC116" s="106" t="n">
        <f aca="false">(B116-B$16)^2</f>
        <v>0.634596071005916</v>
      </c>
      <c r="AD116" s="106" t="n">
        <f aca="false">(B116-V116)^2</f>
        <v>3.96044065949169</v>
      </c>
      <c r="AE116" s="32"/>
      <c r="AF116" s="32" t="n">
        <f aca="false">B116-V116</f>
        <v>-1.99008559099645</v>
      </c>
      <c r="AG116" s="32" t="str">
        <f aca="false">B116</f>
        <v>6,587</v>
      </c>
      <c r="AH116" s="32"/>
      <c r="AI116" s="116" t="str">
        <f aca="false">IF(V116&lt;B116,"-","+")</f>
        <v>-</v>
      </c>
      <c r="AJ116" s="117" t="n">
        <f aca="false">IF(AI116="-",AJ115-1,AJ115+1)</f>
        <v>-99</v>
      </c>
      <c r="AK116" s="113"/>
      <c r="AL116" s="106" t="n">
        <f aca="false">V116-V$16+AL115</f>
        <v>1290.94947758391</v>
      </c>
      <c r="AM116" s="106" t="n">
        <f aca="false">B116-B$16+AM115</f>
        <v>314.956923076923</v>
      </c>
      <c r="AN116" s="106" t="n">
        <f aca="false">(AM116-AM$16)^2</f>
        <v>238.686917483425</v>
      </c>
      <c r="AO116" s="106" t="n">
        <f aca="false">(AM116-AL116)^2</f>
        <v>952561.466453077</v>
      </c>
      <c r="AP116" s="32"/>
      <c r="AQ116" s="110" t="n">
        <f aca="false">((V116-B116)/B116)^2</f>
        <v>0.0912784346377426</v>
      </c>
    </row>
    <row r="117" customFormat="false" ht="12.8" hidden="false" customHeight="false" outlineLevel="0" collapsed="false">
      <c r="A117" s="114" t="n">
        <v>41008</v>
      </c>
      <c r="B117" s="115" t="s">
        <v>125</v>
      </c>
      <c r="C117" s="15" t="n">
        <v>1.29537105176356</v>
      </c>
      <c r="D117" s="15" t="n">
        <v>0</v>
      </c>
      <c r="E117" s="15" t="n">
        <v>1.6</v>
      </c>
      <c r="F117" s="15" t="n">
        <v>0</v>
      </c>
      <c r="G117" s="15" t="n">
        <v>8.1</v>
      </c>
      <c r="H117" s="15" t="n">
        <v>0</v>
      </c>
      <c r="I117" s="15" t="n">
        <v>0</v>
      </c>
      <c r="J117" s="110" t="n">
        <f aca="false">(D117*D$15*D$8+E117*E$15*E$8+F117*F$15*F$8+G117*G$15*G$8+H117*H$15*H$8+I117*I$15*I$8)*M$15</f>
        <v>2.351752904568</v>
      </c>
      <c r="K117" s="110" t="n">
        <f aca="false">K116+J117-M117-N117-O117</f>
        <v>121.627960997935</v>
      </c>
      <c r="L117" s="110" t="n">
        <f aca="false">K116/$K$3</f>
        <v>0.590653401912434</v>
      </c>
      <c r="M117" s="110" t="n">
        <f aca="false">IF(J117&gt;K$6,(J117-K$6)^2/(J117-K$6+K$3-K116),0)</f>
        <v>0</v>
      </c>
      <c r="N117" s="110" t="n">
        <f aca="false">IF((J117-M117)&gt;C117,C117,(J117-M117+(C117-(J117-M117))*L117))</f>
        <v>1.29537105176356</v>
      </c>
      <c r="O117" s="110" t="n">
        <f aca="false">IF(K116&gt;(K$5/100*K$3),(K$4/100*L117*(K116-(K$5/100*K$3))),0)</f>
        <v>1.10302164883099</v>
      </c>
      <c r="P117" s="110" t="n">
        <f aca="false">P116+M117-Q117</f>
        <v>0.0389420452066763</v>
      </c>
      <c r="Q117" s="110" t="n">
        <f aca="false">P116*(1-0.5^(1/K$7))</f>
        <v>0.0389420452066763</v>
      </c>
      <c r="R117" s="110" t="n">
        <f aca="false">R116-S117+O117</f>
        <v>110.903088851831</v>
      </c>
      <c r="S117" s="110" t="n">
        <f aca="false">R116*(1-0.5^(1/K$8))</f>
        <v>2.56645491204156</v>
      </c>
      <c r="T117" s="110" t="n">
        <f aca="false">Q117*R$8/86.4</f>
        <v>0.124848918081589</v>
      </c>
      <c r="U117" s="110" t="n">
        <f aca="false">S117*R$8/86.4</f>
        <v>8.22810197494805</v>
      </c>
      <c r="V117" s="110" t="n">
        <f aca="false">(Q117+S117)*R$8/86.4</f>
        <v>8.35295089302964</v>
      </c>
      <c r="Y117" s="15"/>
      <c r="Z117" s="15"/>
      <c r="AA117" s="15"/>
      <c r="AB117" s="15"/>
      <c r="AC117" s="106" t="n">
        <f aca="false">(B117-B$16)^2</f>
        <v>0.375297609467455</v>
      </c>
      <c r="AD117" s="106" t="n">
        <f aca="false">(B117-V117)^2</f>
        <v>3.80230848522708</v>
      </c>
      <c r="AE117" s="32"/>
      <c r="AF117" s="32" t="n">
        <f aca="false">B117-V117</f>
        <v>-1.94995089302964</v>
      </c>
      <c r="AG117" s="32" t="str">
        <f aca="false">B117</f>
        <v>6,403</v>
      </c>
      <c r="AH117" s="32"/>
      <c r="AI117" s="116" t="str">
        <f aca="false">IF(V117&lt;B117,"-","+")</f>
        <v>-</v>
      </c>
      <c r="AJ117" s="117" t="n">
        <f aca="false">IF(AI117="-",AJ116-1,AJ116+1)</f>
        <v>-100</v>
      </c>
      <c r="AK117" s="113"/>
      <c r="AL117" s="106" t="n">
        <f aca="false">V117-V$16+AL116</f>
        <v>1290.60689161052</v>
      </c>
      <c r="AM117" s="106" t="n">
        <f aca="false">B117-B$16+AM116</f>
        <v>315.569538461539</v>
      </c>
      <c r="AN117" s="106" t="n">
        <f aca="false">(AM117-AM$16)^2</f>
        <v>220.133017588225</v>
      </c>
      <c r="AO117" s="106" t="n">
        <f aca="false">(AM117-AL117)^2</f>
        <v>950697.84003577</v>
      </c>
      <c r="AP117" s="32"/>
      <c r="AQ117" s="110" t="n">
        <f aca="false">((V117-B117)/B117)^2</f>
        <v>0.0927428302212185</v>
      </c>
    </row>
    <row r="118" customFormat="false" ht="12.8" hidden="false" customHeight="false" outlineLevel="0" collapsed="false">
      <c r="A118" s="114" t="n">
        <v>41009</v>
      </c>
      <c r="B118" s="115" t="s">
        <v>112</v>
      </c>
      <c r="C118" s="15" t="n">
        <v>1.67730508222275</v>
      </c>
      <c r="D118" s="15" t="n">
        <v>17.3</v>
      </c>
      <c r="E118" s="15" t="n">
        <v>24.3</v>
      </c>
      <c r="F118" s="15" t="n">
        <v>23.2</v>
      </c>
      <c r="G118" s="15" t="n">
        <v>4.2</v>
      </c>
      <c r="H118" s="15" t="n">
        <v>0</v>
      </c>
      <c r="I118" s="15" t="n">
        <v>0</v>
      </c>
      <c r="J118" s="110" t="n">
        <f aca="false">(D118*D$15*D$8+E118*E$15*E$8+F118*F$15*F$8+G118*G$15*G$8+H118*H$15*H$8+I118*I$15*I$8)*M$15</f>
        <v>11.0383961969562</v>
      </c>
      <c r="K118" s="110" t="n">
        <f aca="false">K117+J118-M118-N118-O118</f>
        <v>129.10453508848</v>
      </c>
      <c r="L118" s="110" t="n">
        <f aca="false">K117/$K$3</f>
        <v>0.590426995135606</v>
      </c>
      <c r="M118" s="110" t="n">
        <f aca="false">IF(J118&gt;K$6,(J118-K$6)^2/(J118-K$6+K$3-K117),0)</f>
        <v>0.78467192043638</v>
      </c>
      <c r="N118" s="110" t="n">
        <f aca="false">IF((J118-M118)&gt;C118,C118,(J118-M118+(C118-(J118-M118))*L118))</f>
        <v>1.67730508222275</v>
      </c>
      <c r="O118" s="110" t="n">
        <f aca="false">IF(K117&gt;(K$5/100*K$3),(K$4/100*L118*(K117-(K$5/100*K$3))),0)</f>
        <v>1.09984510375139</v>
      </c>
      <c r="P118" s="110" t="n">
        <f aca="false">P117+M118-Q118</f>
        <v>0.804142943039718</v>
      </c>
      <c r="Q118" s="110" t="n">
        <f aca="false">P117*(1-0.5^(1/K$7))</f>
        <v>0.0194710226033381</v>
      </c>
      <c r="R118" s="110" t="n">
        <f aca="false">R117-S118+O118</f>
        <v>109.469903905467</v>
      </c>
      <c r="S118" s="110" t="n">
        <f aca="false">R117*(1-0.5^(1/K$8))</f>
        <v>2.53303005011545</v>
      </c>
      <c r="T118" s="110" t="n">
        <f aca="false">Q118*R$8/86.4</f>
        <v>0.0624244590407947</v>
      </c>
      <c r="U118" s="110" t="n">
        <f aca="false">S118*R$8/86.4</f>
        <v>8.12094124863403</v>
      </c>
      <c r="V118" s="110" t="n">
        <f aca="false">(Q118+S118)*R$8/86.4</f>
        <v>8.18336570767483</v>
      </c>
      <c r="Y118" s="15"/>
      <c r="Z118" s="15"/>
      <c r="AA118" s="15"/>
      <c r="AB118" s="15"/>
      <c r="AC118" s="106" t="n">
        <f aca="false">(B118-B$16)^2</f>
        <v>7.72070345562131</v>
      </c>
      <c r="AD118" s="106" t="n">
        <f aca="false">(B118-V118)^2</f>
        <v>0.148713807417137</v>
      </c>
      <c r="AE118" s="32"/>
      <c r="AF118" s="32" t="n">
        <f aca="false">B118-V118</f>
        <v>0.385634292325173</v>
      </c>
      <c r="AG118" s="32" t="str">
        <f aca="false">B118</f>
        <v>8,569</v>
      </c>
      <c r="AH118" s="32"/>
      <c r="AI118" s="116" t="str">
        <f aca="false">IF(V118&lt;B118,"-","+")</f>
        <v>-</v>
      </c>
      <c r="AJ118" s="117" t="n">
        <f aca="false">IF(AI118="-",AJ117-1,AJ117+1)</f>
        <v>-101</v>
      </c>
      <c r="AK118" s="113"/>
      <c r="AL118" s="106" t="n">
        <f aca="false">V118-V$16+AL117</f>
        <v>1290.09472045177</v>
      </c>
      <c r="AM118" s="106" t="n">
        <f aca="false">B118-B$16+AM117</f>
        <v>318.348153846154</v>
      </c>
      <c r="AN118" s="106" t="n">
        <f aca="false">(AM118-AM$16)^2</f>
        <v>145.401753217973</v>
      </c>
      <c r="AO118" s="106" t="n">
        <f aca="false">(AM118-AL118)^2</f>
        <v>944291.389709809</v>
      </c>
      <c r="AP118" s="32"/>
      <c r="AQ118" s="110" t="n">
        <f aca="false">((V118-B118)/B118)^2</f>
        <v>0.00202530766826919</v>
      </c>
    </row>
    <row r="119" customFormat="false" ht="12.8" hidden="false" customHeight="false" outlineLevel="0" collapsed="false">
      <c r="A119" s="114" t="n">
        <v>41010</v>
      </c>
      <c r="B119" s="115" t="s">
        <v>90</v>
      </c>
      <c r="C119" s="15" t="n">
        <v>1.6072613268939</v>
      </c>
      <c r="D119" s="15" t="n">
        <v>0</v>
      </c>
      <c r="E119" s="15" t="n">
        <v>8.1</v>
      </c>
      <c r="F119" s="15" t="n">
        <v>0</v>
      </c>
      <c r="G119" s="15" t="n">
        <v>0</v>
      </c>
      <c r="H119" s="15" t="n">
        <v>0</v>
      </c>
      <c r="I119" s="15" t="n">
        <v>0</v>
      </c>
      <c r="J119" s="110" t="n">
        <f aca="false">(D119*D$15*D$8+E119*E$15*E$8+F119*F$15*F$8+G119*G$15*G$8+H119*H$15*H$8+I119*I$15*I$8)*M$15</f>
        <v>0.228183821174355</v>
      </c>
      <c r="K119" s="110" t="n">
        <f aca="false">K118+J119-M119-N119-O119</f>
        <v>126.604212045486</v>
      </c>
      <c r="L119" s="110" t="n">
        <f aca="false">K118/$K$3</f>
        <v>0.626721044118837</v>
      </c>
      <c r="M119" s="110" t="n">
        <f aca="false">IF(J119&gt;K$6,(J119-K$6)^2/(J119-K$6+K$3-K118),0)</f>
        <v>0</v>
      </c>
      <c r="N119" s="110" t="n">
        <f aca="false">IF((J119-M119)&gt;C119,C119,(J119-M119+(C119-(J119-M119))*L119))</f>
        <v>1.09248071547971</v>
      </c>
      <c r="O119" s="110" t="n">
        <f aca="false">IF(K118&gt;(K$5/100*K$3),(K$4/100*L119*(K118-(K$5/100*K$3))),0)</f>
        <v>1.63602614868893</v>
      </c>
      <c r="P119" s="110" t="n">
        <f aca="false">P118+M119-Q119</f>
        <v>0.402071471519859</v>
      </c>
      <c r="Q119" s="110" t="n">
        <f aca="false">P118*(1-0.5^(1/K$7))</f>
        <v>0.402071471519859</v>
      </c>
      <c r="R119" s="110" t="n">
        <f aca="false">R118-S119+O119</f>
        <v>108.605633993455</v>
      </c>
      <c r="S119" s="110" t="n">
        <f aca="false">R118*(1-0.5^(1/K$8))</f>
        <v>2.50029606070093</v>
      </c>
      <c r="T119" s="110" t="n">
        <f aca="false">Q119*R$8/86.4</f>
        <v>1.28904858346066</v>
      </c>
      <c r="U119" s="110" t="n">
        <f aca="false">S119*R$8/86.4</f>
        <v>8.0159954723861</v>
      </c>
      <c r="V119" s="110" t="n">
        <f aca="false">(Q119+S119)*R$8/86.4</f>
        <v>9.30504405584676</v>
      </c>
      <c r="Y119" s="15"/>
      <c r="Z119" s="15"/>
      <c r="AA119" s="15"/>
      <c r="AB119" s="15"/>
      <c r="AC119" s="106" t="n">
        <f aca="false">(B119-B$16)^2</f>
        <v>2.42928191715976</v>
      </c>
      <c r="AD119" s="106" t="n">
        <f aca="false">(B119-V119)^2</f>
        <v>3.82610834841342</v>
      </c>
      <c r="AE119" s="32"/>
      <c r="AF119" s="32" t="n">
        <f aca="false">B119-V119</f>
        <v>-1.95604405584676</v>
      </c>
      <c r="AG119" s="32" t="str">
        <f aca="false">B119</f>
        <v>7,349</v>
      </c>
      <c r="AH119" s="32"/>
      <c r="AI119" s="116" t="str">
        <f aca="false">IF(V119&lt;B119,"-","+")</f>
        <v>-</v>
      </c>
      <c r="AJ119" s="117" t="n">
        <f aca="false">IF(AI119="-",AJ118-1,AJ118+1)</f>
        <v>-102</v>
      </c>
      <c r="AK119" s="113"/>
      <c r="AL119" s="106" t="n">
        <f aca="false">V119-V$16+AL118</f>
        <v>1290.7042276412</v>
      </c>
      <c r="AM119" s="106" t="n">
        <f aca="false">B119-B$16+AM118</f>
        <v>319.906769230769</v>
      </c>
      <c r="AN119" s="106" t="n">
        <f aca="false">(AM119-AM$16)^2</f>
        <v>110.242640659403</v>
      </c>
      <c r="AO119" s="106" t="n">
        <f aca="false">(AM119-AL119)^2</f>
        <v>942447.705256151</v>
      </c>
      <c r="AP119" s="32"/>
      <c r="AQ119" s="110" t="n">
        <f aca="false">((V119-B119)/B119)^2</f>
        <v>0.0708436240241187</v>
      </c>
    </row>
    <row r="120" customFormat="false" ht="12.8" hidden="false" customHeight="false" outlineLevel="0" collapsed="false">
      <c r="A120" s="114" t="n">
        <v>41011</v>
      </c>
      <c r="B120" s="115" t="s">
        <v>91</v>
      </c>
      <c r="C120" s="15" t="n">
        <v>2.21599102647516</v>
      </c>
      <c r="D120" s="15" t="n">
        <v>0</v>
      </c>
      <c r="E120" s="15" t="n">
        <v>5.2</v>
      </c>
      <c r="F120" s="15" t="n">
        <v>0</v>
      </c>
      <c r="G120" s="15" t="n">
        <v>0</v>
      </c>
      <c r="H120" s="15" t="n">
        <v>0</v>
      </c>
      <c r="I120" s="15" t="n">
        <v>0</v>
      </c>
      <c r="J120" s="110" t="n">
        <f aca="false">(D120*D$15*D$8+E120*E$15*E$8+F120*F$15*F$8+G120*G$15*G$8+H120*H$15*H$8+I120*I$15*I$8)*M$15</f>
        <v>0.146488379025512</v>
      </c>
      <c r="K120" s="110" t="n">
        <f aca="false">K119+J120-M120-N120-O120</f>
        <v>123.881653702264</v>
      </c>
      <c r="L120" s="110" t="n">
        <f aca="false">K119/$K$3</f>
        <v>0.614583553618865</v>
      </c>
      <c r="M120" s="110" t="n">
        <f aca="false">IF(J120&gt;K$6,(J120-K$6)^2/(J120-K$6+K$3-K119),0)</f>
        <v>0</v>
      </c>
      <c r="N120" s="110" t="n">
        <f aca="false">IF((J120-M120)&gt;C120,C120,(J120-M120+(C120-(J120-M120))*L120))</f>
        <v>1.41837067031876</v>
      </c>
      <c r="O120" s="110" t="n">
        <f aca="false">IF(K119&gt;(K$5/100*K$3),(K$4/100*L120*(K119-(K$5/100*K$3))),0)</f>
        <v>1.45067605192881</v>
      </c>
      <c r="P120" s="110" t="n">
        <f aca="false">P119+M120-Q120</f>
        <v>0.20103573575993</v>
      </c>
      <c r="Q120" s="110" t="n">
        <f aca="false">P119*(1-0.5^(1/K$7))</f>
        <v>0.20103573575993</v>
      </c>
      <c r="R120" s="110" t="n">
        <f aca="false">R119-S120+O120</f>
        <v>107.575753936755</v>
      </c>
      <c r="S120" s="110" t="n">
        <f aca="false">R119*(1-0.5^(1/K$8))</f>
        <v>2.48055610862925</v>
      </c>
      <c r="T120" s="110" t="n">
        <f aca="false">Q120*R$8/86.4</f>
        <v>0.64452429173033</v>
      </c>
      <c r="U120" s="110" t="n">
        <f aca="false">S120*R$8/86.4</f>
        <v>7.9527088204896</v>
      </c>
      <c r="V120" s="110" t="n">
        <f aca="false">(Q120+S120)*R$8/86.4</f>
        <v>8.59723311221993</v>
      </c>
      <c r="Y120" s="15"/>
      <c r="Z120" s="15"/>
      <c r="AA120" s="15"/>
      <c r="AB120" s="15"/>
      <c r="AC120" s="106" t="n">
        <f aca="false">(B120-B$16)^2</f>
        <v>0.634596071005916</v>
      </c>
      <c r="AD120" s="106" t="n">
        <f aca="false">(B120-V120)^2</f>
        <v>4.04103716546544</v>
      </c>
      <c r="AE120" s="32"/>
      <c r="AF120" s="32" t="n">
        <f aca="false">B120-V120</f>
        <v>-2.01023311221993</v>
      </c>
      <c r="AG120" s="32" t="str">
        <f aca="false">B120</f>
        <v>6,587</v>
      </c>
      <c r="AH120" s="32"/>
      <c r="AI120" s="116" t="str">
        <f aca="false">IF(V120&lt;B120,"-","+")</f>
        <v>-</v>
      </c>
      <c r="AJ120" s="117" t="n">
        <f aca="false">IF(AI120="-",AJ119-1,AJ119+1)</f>
        <v>-103</v>
      </c>
      <c r="AK120" s="113"/>
      <c r="AL120" s="106" t="n">
        <f aca="false">V120-V$16+AL119</f>
        <v>1290.605923887</v>
      </c>
      <c r="AM120" s="106" t="n">
        <f aca="false">B120-B$16+AM119</f>
        <v>320.703384615385</v>
      </c>
      <c r="AN120" s="106" t="n">
        <f aca="false">(AM120-AM$16)^2</f>
        <v>94.1488720022267</v>
      </c>
      <c r="AO120" s="106" t="n">
        <f aca="false">(AM120-AL120)^2</f>
        <v>940710.935685522</v>
      </c>
      <c r="AP120" s="32"/>
      <c r="AQ120" s="110" t="n">
        <f aca="false">((V120-B120)/B120)^2</f>
        <v>0.0931359862424925</v>
      </c>
    </row>
    <row r="121" customFormat="false" ht="12.8" hidden="false" customHeight="false" outlineLevel="0" collapsed="false">
      <c r="A121" s="114" t="n">
        <v>41012</v>
      </c>
      <c r="B121" s="115" t="s">
        <v>91</v>
      </c>
      <c r="C121" s="15" t="n">
        <v>2.83438972838797</v>
      </c>
      <c r="D121" s="15" t="n">
        <v>0</v>
      </c>
      <c r="E121" s="15" t="n">
        <v>33.3</v>
      </c>
      <c r="F121" s="15" t="n">
        <v>0</v>
      </c>
      <c r="G121" s="15" t="n">
        <v>0</v>
      </c>
      <c r="H121" s="15" t="n">
        <v>0</v>
      </c>
      <c r="I121" s="15" t="n">
        <v>0</v>
      </c>
      <c r="J121" s="110" t="n">
        <f aca="false">(D121*D$15*D$8+E121*E$15*E$8+F121*F$15*F$8+G121*G$15*G$8+H121*H$15*H$8+I121*I$15*I$8)*M$15</f>
        <v>0.93808904260568</v>
      </c>
      <c r="K121" s="110" t="n">
        <f aca="false">K120+J121-M121-N121-O121</f>
        <v>121.485526303532</v>
      </c>
      <c r="L121" s="110" t="n">
        <f aca="false">K120/$K$3</f>
        <v>0.601367250981864</v>
      </c>
      <c r="M121" s="110" t="n">
        <f aca="false">IF(J121&gt;K$6,(J121-K$6)^2/(J121-K$6+K$3-K120),0)</f>
        <v>0</v>
      </c>
      <c r="N121" s="110" t="n">
        <f aca="false">IF((J121-M121)&gt;C121,C121,(J121-M121+(C121-(J121-M121))*L121))</f>
        <v>2.0784621730496</v>
      </c>
      <c r="O121" s="110" t="n">
        <f aca="false">IF(K120&gt;(K$5/100*K$3),(K$4/100*L121*(K120-(K$5/100*K$3))),0)</f>
        <v>1.25575426828858</v>
      </c>
      <c r="P121" s="110" t="n">
        <f aca="false">P120+M121-Q121</f>
        <v>0.100517867879965</v>
      </c>
      <c r="Q121" s="110" t="n">
        <f aca="false">P120*(1-0.5^(1/K$7))</f>
        <v>0.100517867879965</v>
      </c>
      <c r="R121" s="110" t="n">
        <f aca="false">R120-S121+O121</f>
        <v>106.374474589418</v>
      </c>
      <c r="S121" s="110" t="n">
        <f aca="false">R120*(1-0.5^(1/K$8))</f>
        <v>2.45703361562527</v>
      </c>
      <c r="T121" s="110" t="n">
        <f aca="false">Q121*R$8/86.4</f>
        <v>0.322262145865165</v>
      </c>
      <c r="U121" s="110" t="n">
        <f aca="false">S121*R$8/86.4</f>
        <v>7.87729527231713</v>
      </c>
      <c r="V121" s="110" t="n">
        <f aca="false">(Q121+S121)*R$8/86.4</f>
        <v>8.19955741818229</v>
      </c>
      <c r="Y121" s="15"/>
      <c r="Z121" s="15"/>
      <c r="AA121" s="15"/>
      <c r="AB121" s="15"/>
      <c r="AC121" s="106" t="n">
        <f aca="false">(B121-B$16)^2</f>
        <v>0.634596071005916</v>
      </c>
      <c r="AD121" s="106" t="n">
        <f aca="false">(B121-V121)^2</f>
        <v>2.60034142693474</v>
      </c>
      <c r="AE121" s="32"/>
      <c r="AF121" s="32" t="n">
        <f aca="false">B121-V121</f>
        <v>-1.61255741818229</v>
      </c>
      <c r="AG121" s="32" t="str">
        <f aca="false">B121</f>
        <v>6,587</v>
      </c>
      <c r="AH121" s="32"/>
      <c r="AI121" s="116" t="str">
        <f aca="false">IF(V121&lt;B121,"-","+")</f>
        <v>-</v>
      </c>
      <c r="AJ121" s="117" t="n">
        <f aca="false">IF(AI121="-",AJ120-1,AJ120+1)</f>
        <v>-104</v>
      </c>
      <c r="AK121" s="113"/>
      <c r="AL121" s="106" t="n">
        <f aca="false">V121-V$16+AL120</f>
        <v>1290.10994443876</v>
      </c>
      <c r="AM121" s="106" t="n">
        <f aca="false">B121-B$16+AM120</f>
        <v>321.5</v>
      </c>
      <c r="AN121" s="106" t="n">
        <f aca="false">(AM121-AM$16)^2</f>
        <v>79.3242954870619</v>
      </c>
      <c r="AO121" s="106" t="n">
        <f aca="false">(AM121-AL121)^2</f>
        <v>938205.224465655</v>
      </c>
      <c r="AP121" s="32"/>
      <c r="AQ121" s="110" t="n">
        <f aca="false">((V121-B121)/B121)^2</f>
        <v>0.0599314862616174</v>
      </c>
    </row>
    <row r="122" customFormat="false" ht="12.8" hidden="false" customHeight="false" outlineLevel="0" collapsed="false">
      <c r="A122" s="114" t="n">
        <v>41013</v>
      </c>
      <c r="B122" s="115" t="s">
        <v>91</v>
      </c>
      <c r="C122" s="15" t="n">
        <v>2.03891335827558</v>
      </c>
      <c r="D122" s="15" t="n">
        <v>0</v>
      </c>
      <c r="E122" s="15" t="n">
        <v>0.3</v>
      </c>
      <c r="F122" s="15" t="n">
        <v>0</v>
      </c>
      <c r="G122" s="15" t="n">
        <v>0</v>
      </c>
      <c r="H122" s="15" t="n">
        <v>0</v>
      </c>
      <c r="I122" s="15" t="n">
        <v>0</v>
      </c>
      <c r="J122" s="110" t="n">
        <f aca="false">(D122*D$15*D$8+E122*E$15*E$8+F122*F$15*F$8+G122*G$15*G$8+H122*H$15*H$8+I122*I$15*I$8)*M$15</f>
        <v>0.00845125263608721</v>
      </c>
      <c r="K122" s="110" t="n">
        <f aca="false">K121+J122-M122-N122-O122</f>
        <v>119.197933358186</v>
      </c>
      <c r="L122" s="110" t="n">
        <f aca="false">K121/$K$3</f>
        <v>0.58973556458025</v>
      </c>
      <c r="M122" s="110" t="n">
        <f aca="false">IF(J122&gt;K$6,(J122-K$6)^2/(J122-K$6+K$3-K121),0)</f>
        <v>0</v>
      </c>
      <c r="N122" s="110" t="n">
        <f aca="false">IF((J122-M122)&gt;C122,C122,(J122-M122+(C122-(J122-M122))*L122))</f>
        <v>1.2058869688642</v>
      </c>
      <c r="O122" s="110" t="n">
        <f aca="false">IF(K121&gt;(K$5/100*K$3),(K$4/100*L122*(K121-(K$5/100*K$3))),0)</f>
        <v>1.09015722911763</v>
      </c>
      <c r="P122" s="110" t="n">
        <f aca="false">P121+M122-Q122</f>
        <v>0.0502589339399824</v>
      </c>
      <c r="Q122" s="110" t="n">
        <f aca="false">P121*(1-0.5^(1/K$7))</f>
        <v>0.0502589339399824</v>
      </c>
      <c r="R122" s="110" t="n">
        <f aca="false">R121-S122+O122</f>
        <v>105.035035461123</v>
      </c>
      <c r="S122" s="110" t="n">
        <f aca="false">R121*(1-0.5^(1/K$8))</f>
        <v>2.42959635741281</v>
      </c>
      <c r="T122" s="110" t="n">
        <f aca="false">Q122*R$8/86.4</f>
        <v>0.161131072932582</v>
      </c>
      <c r="U122" s="110" t="n">
        <f aca="false">S122*R$8/86.4</f>
        <v>7.78933091439061</v>
      </c>
      <c r="V122" s="110" t="n">
        <f aca="false">(Q122+S122)*R$8/86.4</f>
        <v>7.95046198732319</v>
      </c>
      <c r="Y122" s="15"/>
      <c r="Z122" s="15"/>
      <c r="AA122" s="15"/>
      <c r="AB122" s="15"/>
      <c r="AC122" s="106" t="n">
        <f aca="false">(B122-B$16)^2</f>
        <v>0.634596071005916</v>
      </c>
      <c r="AD122" s="106" t="n">
        <f aca="false">(B122-V122)^2</f>
        <v>1.85902859087531</v>
      </c>
      <c r="AE122" s="32"/>
      <c r="AF122" s="32" t="n">
        <f aca="false">B122-V122</f>
        <v>-1.36346198732319</v>
      </c>
      <c r="AG122" s="32" t="str">
        <f aca="false">B122</f>
        <v>6,587</v>
      </c>
      <c r="AH122" s="32"/>
      <c r="AI122" s="116" t="str">
        <f aca="false">IF(V122&lt;B122,"-","+")</f>
        <v>-</v>
      </c>
      <c r="AJ122" s="117" t="n">
        <f aca="false">IF(AI122="-",AJ121-1,AJ121+1)</f>
        <v>-105</v>
      </c>
      <c r="AK122" s="113"/>
      <c r="AL122" s="106" t="n">
        <f aca="false">V122-V$16+AL121</f>
        <v>1289.36486955966</v>
      </c>
      <c r="AM122" s="106" t="n">
        <f aca="false">B122-B$16+AM121</f>
        <v>322.296615384615</v>
      </c>
      <c r="AN122" s="106" t="n">
        <f aca="false">(AM122-AM$16)^2</f>
        <v>65.768911113909</v>
      </c>
      <c r="AO122" s="106" t="n">
        <f aca="false">(AM122-AL122)^2</f>
        <v>935221.00823317</v>
      </c>
      <c r="AP122" s="32"/>
      <c r="AQ122" s="110" t="n">
        <f aca="false">((V122-B122)/B122)^2</f>
        <v>0.042846045253885</v>
      </c>
    </row>
    <row r="123" customFormat="false" ht="12.8" hidden="false" customHeight="false" outlineLevel="0" collapsed="false">
      <c r="A123" s="114" t="n">
        <v>41014</v>
      </c>
      <c r="B123" s="115" t="s">
        <v>125</v>
      </c>
      <c r="C123" s="15" t="n">
        <v>2.71500354973316</v>
      </c>
      <c r="D123" s="15" t="n">
        <v>0</v>
      </c>
      <c r="E123" s="15" t="n">
        <v>0</v>
      </c>
      <c r="F123" s="15" t="n">
        <v>0</v>
      </c>
      <c r="G123" s="15" t="n">
        <v>0</v>
      </c>
      <c r="H123" s="15" t="n">
        <v>0</v>
      </c>
      <c r="I123" s="15" t="n">
        <v>0</v>
      </c>
      <c r="J123" s="110" t="n">
        <f aca="false">(D123*D$15*D$8+E123*E$15*E$8+F123*F$15*F$8+G123*G$15*G$8+H123*H$15*H$8+I123*I$15*I$8)*M$15</f>
        <v>0</v>
      </c>
      <c r="K123" s="110" t="n">
        <f aca="false">K122+J123-M123-N123-O123</f>
        <v>116.689686609228</v>
      </c>
      <c r="L123" s="110" t="n">
        <f aca="false">K122/$K$3</f>
        <v>0.578630744457213</v>
      </c>
      <c r="M123" s="110" t="n">
        <f aca="false">IF(J123&gt;K$6,(J123-K$6)^2/(J123-K$6+K$3-K122),0)</f>
        <v>0</v>
      </c>
      <c r="N123" s="110" t="n">
        <f aca="false">IF((J123-M123)&gt;C123,C123,(J123-M123+(C123-(J123-M123))*L123))</f>
        <v>1.57098452518607</v>
      </c>
      <c r="O123" s="110" t="n">
        <f aca="false">IF(K122&gt;(K$5/100*K$3),(K$4/100*L123*(K122-(K$5/100*K$3))),0)</f>
        <v>0.937262223771539</v>
      </c>
      <c r="P123" s="110" t="n">
        <f aca="false">P122+M123-Q123</f>
        <v>0.0251294669699912</v>
      </c>
      <c r="Q123" s="110" t="n">
        <f aca="false">P122*(1-0.5^(1/K$7))</f>
        <v>0.0251294669699912</v>
      </c>
      <c r="R123" s="110" t="n">
        <f aca="false">R122-S123+O123</f>
        <v>103.573294159452</v>
      </c>
      <c r="S123" s="110" t="n">
        <f aca="false">R122*(1-0.5^(1/K$8))</f>
        <v>2.39900352544214</v>
      </c>
      <c r="T123" s="110" t="n">
        <f aca="false">Q123*R$8/86.4</f>
        <v>0.0805655364662912</v>
      </c>
      <c r="U123" s="110" t="n">
        <f aca="false">S123*R$8/86.4</f>
        <v>7.69124972855872</v>
      </c>
      <c r="V123" s="110" t="n">
        <f aca="false">(Q123+S123)*R$8/86.4</f>
        <v>7.77181526502502</v>
      </c>
      <c r="Y123" s="15"/>
      <c r="Z123" s="15"/>
      <c r="AA123" s="15"/>
      <c r="AB123" s="15"/>
      <c r="AC123" s="106" t="n">
        <f aca="false">(B123-B$16)^2</f>
        <v>0.375297609467455</v>
      </c>
      <c r="AD123" s="106" t="n">
        <f aca="false">(B123-V123)^2</f>
        <v>1.8736552297655</v>
      </c>
      <c r="AE123" s="32"/>
      <c r="AF123" s="32" t="n">
        <f aca="false">B123-V123</f>
        <v>-1.36881526502502</v>
      </c>
      <c r="AG123" s="32" t="str">
        <f aca="false">B123</f>
        <v>6,403</v>
      </c>
      <c r="AH123" s="32"/>
      <c r="AI123" s="116" t="str">
        <f aca="false">IF(V123&lt;B123,"-","+")</f>
        <v>-</v>
      </c>
      <c r="AJ123" s="117" t="n">
        <f aca="false">IF(AI123="-",AJ122-1,AJ122+1)</f>
        <v>-106</v>
      </c>
      <c r="AK123" s="113"/>
      <c r="AL123" s="106" t="n">
        <f aca="false">V123-V$16+AL122</f>
        <v>1288.44114795826</v>
      </c>
      <c r="AM123" s="106" t="n">
        <f aca="false">B123-B$16+AM122</f>
        <v>322.909230769231</v>
      </c>
      <c r="AN123" s="106" t="n">
        <f aca="false">(AM123-AM$16)^2</f>
        <v>56.2078280707794</v>
      </c>
      <c r="AO123" s="106" t="n">
        <f aca="false">(AM123-AL123)^2</f>
        <v>932251.88311073</v>
      </c>
      <c r="AP123" s="32"/>
      <c r="AQ123" s="110" t="n">
        <f aca="false">((V123-B123)/B123)^2</f>
        <v>0.0457006814524316</v>
      </c>
    </row>
    <row r="124" customFormat="false" ht="12.8" hidden="false" customHeight="false" outlineLevel="0" collapsed="false">
      <c r="A124" s="114" t="n">
        <v>41015</v>
      </c>
      <c r="B124" s="115" t="s">
        <v>95</v>
      </c>
      <c r="C124" s="15" t="n">
        <v>1.52340038104777</v>
      </c>
      <c r="D124" s="15" t="n">
        <v>2.9</v>
      </c>
      <c r="E124" s="15" t="n">
        <v>14.6</v>
      </c>
      <c r="F124" s="15" t="n">
        <v>14.5</v>
      </c>
      <c r="G124" s="15" t="n">
        <v>0</v>
      </c>
      <c r="H124" s="15" t="n">
        <v>35.1</v>
      </c>
      <c r="I124" s="15" t="n">
        <v>22</v>
      </c>
      <c r="J124" s="110" t="n">
        <f aca="false">(D124*D$15*D$8+E124*E$15*E$8+F124*F$15*F$8+G124*G$15*G$8+H124*H$15*H$8+I124*I$15*I$8)*M$15</f>
        <v>6.33296761408379</v>
      </c>
      <c r="K124" s="110" t="n">
        <f aca="false">K123+J124-M124-N124-O124</f>
        <v>120.566063366445</v>
      </c>
      <c r="L124" s="110" t="n">
        <f aca="false">K123/$K$3</f>
        <v>0.566454789365186</v>
      </c>
      <c r="M124" s="110" t="n">
        <f aca="false">IF(J124&gt;K$6,(J124-K$6)^2/(J124-K$6+K$3-K123),0)</f>
        <v>0.157731621348504</v>
      </c>
      <c r="N124" s="110" t="n">
        <f aca="false">IF((J124-M124)&gt;C124,C124,(J124-M124+(C124-(J124-M124))*L124))</f>
        <v>1.52340038104777</v>
      </c>
      <c r="O124" s="110" t="n">
        <f aca="false">IF(K123&gt;(K$5/100*K$3),(K$4/100*L124*(K123-(K$5/100*K$3))),0)</f>
        <v>0.775458854470577</v>
      </c>
      <c r="P124" s="110" t="n">
        <f aca="false">P123+M124-Q124</f>
        <v>0.1702963548335</v>
      </c>
      <c r="Q124" s="110" t="n">
        <f aca="false">P123*(1-0.5^(1/K$7))</f>
        <v>0.0125647334849956</v>
      </c>
      <c r="R124" s="110" t="n">
        <f aca="false">R123-S124+O124</f>
        <v>101.983135705952</v>
      </c>
      <c r="S124" s="110" t="n">
        <f aca="false">R123*(1-0.5^(1/K$8))</f>
        <v>2.36561730797102</v>
      </c>
      <c r="T124" s="110" t="n">
        <f aca="false">Q124*R$8/86.4</f>
        <v>0.0402827682331456</v>
      </c>
      <c r="U124" s="110" t="n">
        <f aca="false">S124*R$8/86.4</f>
        <v>7.58421289708302</v>
      </c>
      <c r="V124" s="110" t="n">
        <f aca="false">(Q124+S124)*R$8/86.4</f>
        <v>7.62449566531616</v>
      </c>
      <c r="Y124" s="15"/>
      <c r="Z124" s="15"/>
      <c r="AA124" s="15"/>
      <c r="AB124" s="15"/>
      <c r="AC124" s="106" t="n">
        <f aca="false">(B124-B$16)^2</f>
        <v>13.2759330710059</v>
      </c>
      <c r="AD124" s="106" t="n">
        <f aca="false">(B124-V124)^2</f>
        <v>3.2743059372396</v>
      </c>
      <c r="AE124" s="32"/>
      <c r="AF124" s="32" t="n">
        <f aca="false">B124-V124</f>
        <v>1.80950433468384</v>
      </c>
      <c r="AG124" s="32" t="str">
        <f aca="false">B124</f>
        <v>9,434</v>
      </c>
      <c r="AH124" s="32"/>
      <c r="AI124" s="116" t="str">
        <f aca="false">IF(V124&lt;B124,"-","+")</f>
        <v>-</v>
      </c>
      <c r="AJ124" s="117" t="n">
        <f aca="false">IF(AI124="-",AJ123-1,AJ123+1)</f>
        <v>-107</v>
      </c>
      <c r="AK124" s="113"/>
      <c r="AL124" s="106" t="n">
        <f aca="false">V124-V$16+AL123</f>
        <v>1287.37010675716</v>
      </c>
      <c r="AM124" s="106" t="n">
        <f aca="false">B124-B$16+AM123</f>
        <v>326.552846153846</v>
      </c>
      <c r="AN124" s="106" t="n">
        <f aca="false">(AM124-AM$16)^2</f>
        <v>14.8500219860485</v>
      </c>
      <c r="AO124" s="106" t="n">
        <f aca="false">(AM124-AL124)^2</f>
        <v>923169.808273254</v>
      </c>
      <c r="AP124" s="32"/>
      <c r="AQ124" s="110" t="n">
        <f aca="false">((V124-B124)/B124)^2</f>
        <v>0.036789807191778</v>
      </c>
    </row>
    <row r="125" customFormat="false" ht="12.8" hidden="false" customHeight="false" outlineLevel="0" collapsed="false">
      <c r="A125" s="114" t="n">
        <v>41016</v>
      </c>
      <c r="B125" s="115" t="s">
        <v>87</v>
      </c>
      <c r="C125" s="15" t="n">
        <v>1.47595762475046</v>
      </c>
      <c r="D125" s="15" t="n">
        <v>0</v>
      </c>
      <c r="E125" s="15" t="n">
        <v>10.5</v>
      </c>
      <c r="F125" s="15" t="n">
        <v>0</v>
      </c>
      <c r="G125" s="15" t="n">
        <v>7.4</v>
      </c>
      <c r="H125" s="15" t="n">
        <v>0.1</v>
      </c>
      <c r="I125" s="15" t="n">
        <v>0</v>
      </c>
      <c r="J125" s="110" t="n">
        <f aca="false">(D125*D$15*D$8+E125*E$15*E$8+F125*F$15*F$8+G125*G$15*G$8+H125*H$15*H$8+I125*I$15*I$8)*M$15</f>
        <v>2.41037324386798</v>
      </c>
      <c r="K125" s="110" t="n">
        <f aca="false">K124+J125-M125-N125-O125</f>
        <v>120.472386214234</v>
      </c>
      <c r="L125" s="110" t="n">
        <f aca="false">K124/$K$3</f>
        <v>0.585272152264297</v>
      </c>
      <c r="M125" s="110" t="n">
        <f aca="false">IF(J125&gt;K$6,(J125-K$6)^2/(J125-K$6+K$3-K124),0)</f>
        <v>0</v>
      </c>
      <c r="N125" s="110" t="n">
        <f aca="false">IF((J125-M125)&gt;C125,C125,(J125-M125+(C125-(J125-M125))*L125))</f>
        <v>1.47595762475046</v>
      </c>
      <c r="O125" s="110" t="n">
        <f aca="false">IF(K124&gt;(K$5/100*K$3),(K$4/100*L125*(K124-(K$5/100*K$3))),0)</f>
        <v>1.02809277132904</v>
      </c>
      <c r="P125" s="110" t="n">
        <f aca="false">P124+M125-Q125</f>
        <v>0.0851481774167498</v>
      </c>
      <c r="Q125" s="110" t="n">
        <f aca="false">P124*(1-0.5^(1/K$7))</f>
        <v>0.0851481774167498</v>
      </c>
      <c r="R125" s="110" t="n">
        <f aca="false">R124-S125+O125</f>
        <v>100.681930438582</v>
      </c>
      <c r="S125" s="110" t="n">
        <f aca="false">R124*(1-0.5^(1/K$8))</f>
        <v>2.32929803869852</v>
      </c>
      <c r="T125" s="110" t="n">
        <f aca="false">Q125*R$8/86.4</f>
        <v>0.2729866336162</v>
      </c>
      <c r="U125" s="110" t="n">
        <f aca="false">S125*R$8/86.4</f>
        <v>7.46777264721632</v>
      </c>
      <c r="V125" s="110" t="n">
        <f aca="false">(Q125+S125)*R$8/86.4</f>
        <v>7.74075928083252</v>
      </c>
      <c r="Y125" s="15"/>
      <c r="Z125" s="15"/>
      <c r="AA125" s="15"/>
      <c r="AB125" s="15"/>
      <c r="AC125" s="106" t="n">
        <f aca="false">(B125-B$16)^2</f>
        <v>3.08218537869822</v>
      </c>
      <c r="AD125" s="106" t="n">
        <f aca="false">(B125-V125)^2</f>
        <v>0.0379311774704001</v>
      </c>
      <c r="AE125" s="32"/>
      <c r="AF125" s="32" t="n">
        <f aca="false">B125-V125</f>
        <v>-0.194759280832519</v>
      </c>
      <c r="AG125" s="32" t="str">
        <f aca="false">B125</f>
        <v>7,546</v>
      </c>
      <c r="AH125" s="32"/>
      <c r="AI125" s="116" t="str">
        <f aca="false">IF(V125&lt;B125,"-","+")</f>
        <v>-</v>
      </c>
      <c r="AJ125" s="117" t="n">
        <f aca="false">IF(AI125="-",AJ124-1,AJ124+1)</f>
        <v>-108</v>
      </c>
      <c r="AK125" s="113"/>
      <c r="AL125" s="106" t="n">
        <f aca="false">V125-V$16+AL124</f>
        <v>1286.41532917157</v>
      </c>
      <c r="AM125" s="106" t="n">
        <f aca="false">B125-B$16+AM124</f>
        <v>328.308461538462</v>
      </c>
      <c r="AN125" s="106" t="n">
        <f aca="false">(AM125-AM$16)^2</f>
        <v>4.40142458787143</v>
      </c>
      <c r="AO125" s="106" t="n">
        <f aca="false">(AM125-AL125)^2</f>
        <v>917968.769805726</v>
      </c>
      <c r="AP125" s="32"/>
      <c r="AQ125" s="110" t="n">
        <f aca="false">((V125-B125)/B125)^2</f>
        <v>0.000666135720534168</v>
      </c>
    </row>
    <row r="126" customFormat="false" ht="12.8" hidden="false" customHeight="false" outlineLevel="0" collapsed="false">
      <c r="A126" s="114" t="n">
        <v>41017</v>
      </c>
      <c r="B126" s="115" t="s">
        <v>91</v>
      </c>
      <c r="C126" s="15" t="n">
        <v>1.7519744410815</v>
      </c>
      <c r="D126" s="15" t="n">
        <v>0</v>
      </c>
      <c r="E126" s="15" t="n">
        <v>0.6</v>
      </c>
      <c r="F126" s="15" t="n">
        <v>0</v>
      </c>
      <c r="G126" s="15" t="n">
        <v>0</v>
      </c>
      <c r="H126" s="15" t="n">
        <v>1.3</v>
      </c>
      <c r="I126" s="15" t="n">
        <v>0</v>
      </c>
      <c r="J126" s="110" t="n">
        <f aca="false">(D126*D$15*D$8+E126*E$15*E$8+F126*F$15*F$8+G126*G$15*G$8+H126*H$15*H$8+I126*I$15*I$8)*M$15</f>
        <v>0.111055294002174</v>
      </c>
      <c r="K126" s="110" t="n">
        <f aca="false">K125+J126-M126-N126-O126</f>
        <v>118.490932567429</v>
      </c>
      <c r="L126" s="110" t="n">
        <f aca="false">K125/$K$3</f>
        <v>0.584817408806959</v>
      </c>
      <c r="M126" s="110" t="n">
        <f aca="false">IF(J126&gt;K$6,(J126-K$6)^2/(J126-K$6+K$3-K125),0)</f>
        <v>0</v>
      </c>
      <c r="N126" s="110" t="n">
        <f aca="false">IF((J126-M126)&gt;C126,C126,(J126-M126+(C126-(J126-M126))*L126))</f>
        <v>1.07069337765883</v>
      </c>
      <c r="O126" s="110" t="n">
        <f aca="false">IF(K125&gt;(K$5/100*K$3),(K$4/100*L126*(K125-(K$5/100*K$3))),0)</f>
        <v>1.02181556314826</v>
      </c>
      <c r="P126" s="110" t="n">
        <f aca="false">P125+M126-Q126</f>
        <v>0.0425740887083749</v>
      </c>
      <c r="Q126" s="110" t="n">
        <f aca="false">P125*(1-0.5^(1/K$7))</f>
        <v>0.0425740887083749</v>
      </c>
      <c r="R126" s="110" t="n">
        <f aca="false">R125-S126+O126</f>
        <v>99.4041675324122</v>
      </c>
      <c r="S126" s="110" t="n">
        <f aca="false">R125*(1-0.5^(1/K$8))</f>
        <v>2.29957846931828</v>
      </c>
      <c r="T126" s="110" t="n">
        <f aca="false">Q126*R$8/86.4</f>
        <v>0.1364933168081</v>
      </c>
      <c r="U126" s="110" t="n">
        <f aca="false">S126*R$8/86.4</f>
        <v>7.37249115742086</v>
      </c>
      <c r="V126" s="110" t="n">
        <f aca="false">(Q126+S126)*R$8/86.4</f>
        <v>7.50898447422896</v>
      </c>
      <c r="Y126" s="15"/>
      <c r="Z126" s="15"/>
      <c r="AA126" s="15"/>
      <c r="AB126" s="15"/>
      <c r="AC126" s="106" t="n">
        <f aca="false">(B126-B$16)^2</f>
        <v>0.634596071005916</v>
      </c>
      <c r="AD126" s="106" t="n">
        <f aca="false">(B126-V126)^2</f>
        <v>0.850055370719252</v>
      </c>
      <c r="AE126" s="32"/>
      <c r="AF126" s="32" t="n">
        <f aca="false">B126-V126</f>
        <v>-0.92198447422896</v>
      </c>
      <c r="AG126" s="32" t="str">
        <f aca="false">B126</f>
        <v>6,587</v>
      </c>
      <c r="AH126" s="32"/>
      <c r="AI126" s="116" t="str">
        <f aca="false">IF(V126&lt;B126,"-","+")</f>
        <v>-</v>
      </c>
      <c r="AJ126" s="117" t="n">
        <f aca="false">IF(AI126="-",AJ125-1,AJ125+1)</f>
        <v>-109</v>
      </c>
      <c r="AK126" s="113"/>
      <c r="AL126" s="106" t="n">
        <f aca="false">V126-V$16+AL125</f>
        <v>1285.22877677938</v>
      </c>
      <c r="AM126" s="106" t="n">
        <f aca="false">B126-B$16+AM125</f>
        <v>329.105076923077</v>
      </c>
      <c r="AN126" s="106" t="n">
        <f aca="false">(AM126-AM$16)^2</f>
        <v>1.69349062891975</v>
      </c>
      <c r="AO126" s="106" t="n">
        <f aca="false">(AM126-AL126)^2</f>
        <v>914172.529426902</v>
      </c>
      <c r="AP126" s="32"/>
      <c r="AQ126" s="110" t="n">
        <f aca="false">((V126-B126)/B126)^2</f>
        <v>0.0195916894774578</v>
      </c>
    </row>
    <row r="127" customFormat="false" ht="12.8" hidden="false" customHeight="false" outlineLevel="0" collapsed="false">
      <c r="A127" s="114" t="n">
        <v>41018</v>
      </c>
      <c r="B127" s="115" t="s">
        <v>127</v>
      </c>
      <c r="C127" s="15" t="n">
        <v>1.62915452186951</v>
      </c>
      <c r="D127" s="15" t="n">
        <v>0</v>
      </c>
      <c r="E127" s="15" t="n">
        <v>0</v>
      </c>
      <c r="F127" s="15" t="n">
        <v>0</v>
      </c>
      <c r="G127" s="15" t="n">
        <v>0</v>
      </c>
      <c r="H127" s="15" t="n">
        <v>0.7</v>
      </c>
      <c r="I127" s="15" t="n">
        <v>0</v>
      </c>
      <c r="J127" s="110" t="n">
        <f aca="false">(D127*D$15*D$8+E127*E$15*E$8+F127*F$15*F$8+G127*G$15*G$8+H127*H$15*H$8+I127*I$15*I$8)*M$15</f>
        <v>0.05069765547</v>
      </c>
      <c r="K127" s="110" t="n">
        <f aca="false">K126+J127-M127-N127-O127</f>
        <v>116.691969796834</v>
      </c>
      <c r="L127" s="110" t="n">
        <f aca="false">K126/$K$3</f>
        <v>0.575198701783635</v>
      </c>
      <c r="M127" s="110" t="n">
        <f aca="false">IF(J127&gt;K$6,(J127-K$6)^2/(J127-K$6+K$3-K126),0)</f>
        <v>0</v>
      </c>
      <c r="N127" s="110" t="n">
        <f aca="false">IF((J127-M127)&gt;C127,C127,(J127-M127+(C127-(J127-M127))*L127))</f>
        <v>0.958623995844462</v>
      </c>
      <c r="O127" s="110" t="n">
        <f aca="false">IF(K126&gt;(K$5/100*K$3),(K$4/100*L127*(K126-(K$5/100*K$3))),0)</f>
        <v>0.891036430220283</v>
      </c>
      <c r="P127" s="110" t="n">
        <f aca="false">P126+M127-Q127</f>
        <v>0.0212870443541874</v>
      </c>
      <c r="Q127" s="110" t="n">
        <f aca="false">P126*(1-0.5^(1/K$7))</f>
        <v>0.0212870443541874</v>
      </c>
      <c r="R127" s="110" t="n">
        <f aca="false">R126-S127+O127</f>
        <v>98.0248096384247</v>
      </c>
      <c r="S127" s="110" t="n">
        <f aca="false">R126*(1-0.5^(1/K$8))</f>
        <v>2.2703943242078</v>
      </c>
      <c r="T127" s="110" t="n">
        <f aca="false">Q127*R$8/86.4</f>
        <v>0.06824665840405</v>
      </c>
      <c r="U127" s="110" t="n">
        <f aca="false">S127*R$8/86.4</f>
        <v>7.27892624774955</v>
      </c>
      <c r="V127" s="110" t="n">
        <f aca="false">(Q127+S127)*R$8/86.4</f>
        <v>7.3471729061536</v>
      </c>
      <c r="Y127" s="15"/>
      <c r="Z127" s="15"/>
      <c r="AA127" s="15"/>
      <c r="AB127" s="15"/>
      <c r="AC127" s="106" t="n">
        <f aca="false">(B127-B$16)^2</f>
        <v>0.185429609467455</v>
      </c>
      <c r="AD127" s="106" t="n">
        <f aca="false">(B127-V127)^2</f>
        <v>1.26826541455445</v>
      </c>
      <c r="AE127" s="32"/>
      <c r="AF127" s="32" t="n">
        <f aca="false">B127-V127</f>
        <v>-1.1261729061536</v>
      </c>
      <c r="AG127" s="32" t="str">
        <f aca="false">B127</f>
        <v>6,221</v>
      </c>
      <c r="AH127" s="32"/>
      <c r="AI127" s="116" t="str">
        <f aca="false">IF(V127&lt;B127,"-","+")</f>
        <v>-</v>
      </c>
      <c r="AJ127" s="117" t="n">
        <f aca="false">IF(AI127="-",AJ126-1,AJ126+1)</f>
        <v>-110</v>
      </c>
      <c r="AK127" s="113"/>
      <c r="AL127" s="106" t="n">
        <f aca="false">V127-V$16+AL126</f>
        <v>1283.88041281911</v>
      </c>
      <c r="AM127" s="106" t="n">
        <f aca="false">B127-B$16+AM126</f>
        <v>329.535692307692</v>
      </c>
      <c r="AN127" s="106" t="n">
        <f aca="false">(AM127-AM$16)^2</f>
        <v>0.758164589804684</v>
      </c>
      <c r="AO127" s="106" t="n">
        <f aca="false">(AM127-AL127)^2</f>
        <v>910773.845568017</v>
      </c>
      <c r="AP127" s="32"/>
      <c r="AQ127" s="110" t="n">
        <f aca="false">((V127-B127)/B127)^2</f>
        <v>0.0327710039829483</v>
      </c>
    </row>
    <row r="128" customFormat="false" ht="12.8" hidden="false" customHeight="false" outlineLevel="0" collapsed="false">
      <c r="A128" s="114" t="n">
        <v>41019</v>
      </c>
      <c r="B128" s="115" t="s">
        <v>127</v>
      </c>
      <c r="C128" s="15" t="n">
        <v>1.93365232145873</v>
      </c>
      <c r="D128" s="15" t="n">
        <v>0</v>
      </c>
      <c r="E128" s="15" t="n">
        <v>0</v>
      </c>
      <c r="F128" s="15" t="n">
        <v>0</v>
      </c>
      <c r="G128" s="15" t="n">
        <v>0</v>
      </c>
      <c r="H128" s="15" t="n">
        <v>0</v>
      </c>
      <c r="I128" s="15" t="n">
        <v>0</v>
      </c>
      <c r="J128" s="110" t="n">
        <f aca="false">(D128*D$15*D$8+E128*E$15*E$8+F128*F$15*F$8+G128*G$15*G$8+H128*H$15*H$8+I128*I$15*I$8)*M$15</f>
        <v>0</v>
      </c>
      <c r="K128" s="110" t="n">
        <f aca="false">K127+J128-M128-N128-O128</f>
        <v>114.821018384735</v>
      </c>
      <c r="L128" s="110" t="n">
        <f aca="false">K127/$K$3</f>
        <v>0.566465872800165</v>
      </c>
      <c r="M128" s="110" t="n">
        <f aca="false">IF(J128&gt;K$6,(J128-K$6)^2/(J128-K$6+K$3-K127),0)</f>
        <v>0</v>
      </c>
      <c r="N128" s="110" t="n">
        <f aca="false">IF((J128-M128)&gt;C128,C128,(J128-M128+(C128-(J128-M128))*L128))</f>
        <v>1.09534804996718</v>
      </c>
      <c r="O128" s="110" t="n">
        <f aca="false">IF(K127&gt;(K$5/100*K$3),(K$4/100*L128*(K127-(K$5/100*K$3))),0)</f>
        <v>0.775603362131706</v>
      </c>
      <c r="P128" s="110" t="n">
        <f aca="false">P127+M128-Q128</f>
        <v>0.0106435221770937</v>
      </c>
      <c r="Q128" s="110" t="n">
        <f aca="false">P127*(1-0.5^(1/K$7))</f>
        <v>0.0106435221770937</v>
      </c>
      <c r="R128" s="110" t="n">
        <f aca="false">R127-S128+O128</f>
        <v>96.5615232541877</v>
      </c>
      <c r="S128" s="110" t="n">
        <f aca="false">R127*(1-0.5^(1/K$8))</f>
        <v>2.23888974636866</v>
      </c>
      <c r="T128" s="110" t="n">
        <f aca="false">Q128*R$8/86.4</f>
        <v>0.034123329202025</v>
      </c>
      <c r="U128" s="110" t="n">
        <f aca="false">S128*R$8/86.4</f>
        <v>7.17792198777914</v>
      </c>
      <c r="V128" s="110" t="n">
        <f aca="false">(Q128+S128)*R$8/86.4</f>
        <v>7.21204531698116</v>
      </c>
      <c r="Y128" s="15"/>
      <c r="Z128" s="15"/>
      <c r="AA128" s="15"/>
      <c r="AB128" s="15"/>
      <c r="AC128" s="106" t="n">
        <f aca="false">(B128-B$16)^2</f>
        <v>0.185429609467455</v>
      </c>
      <c r="AD128" s="106" t="n">
        <f aca="false">(B128-V128)^2</f>
        <v>0.982170820310294</v>
      </c>
      <c r="AE128" s="32"/>
      <c r="AF128" s="32" t="n">
        <f aca="false">B128-V128</f>
        <v>-0.991045316981163</v>
      </c>
      <c r="AG128" s="32" t="str">
        <f aca="false">B128</f>
        <v>6,221</v>
      </c>
      <c r="AH128" s="32"/>
      <c r="AI128" s="116" t="str">
        <f aca="false">IF(V128&lt;B128,"-","+")</f>
        <v>-</v>
      </c>
      <c r="AJ128" s="117" t="n">
        <f aca="false">IF(AI128="-",AJ127-1,AJ127+1)</f>
        <v>-111</v>
      </c>
      <c r="AK128" s="113"/>
      <c r="AL128" s="106" t="n">
        <f aca="false">V128-V$16+AL127</f>
        <v>1282.39692126967</v>
      </c>
      <c r="AM128" s="106" t="n">
        <f aca="false">B128-B$16+AM127</f>
        <v>329.966307692308</v>
      </c>
      <c r="AN128" s="106" t="n">
        <f aca="false">(AM128-AM$16)^2</f>
        <v>0.193697769624568</v>
      </c>
      <c r="AO128" s="106" t="n">
        <f aca="false">(AM128-AL128)^2</f>
        <v>907124.07367935</v>
      </c>
      <c r="AP128" s="32"/>
      <c r="AQ128" s="110" t="n">
        <f aca="false">((V128-B128)/B128)^2</f>
        <v>0.0253785394562948</v>
      </c>
    </row>
    <row r="129" customFormat="false" ht="12.8" hidden="false" customHeight="false" outlineLevel="0" collapsed="false">
      <c r="A129" s="114" t="n">
        <v>41020</v>
      </c>
      <c r="B129" s="115" t="s">
        <v>127</v>
      </c>
      <c r="C129" s="15" t="n">
        <v>1.19547854688408</v>
      </c>
      <c r="D129" s="15" t="n">
        <v>9.7</v>
      </c>
      <c r="E129" s="15" t="n">
        <v>0</v>
      </c>
      <c r="F129" s="15" t="n">
        <v>0</v>
      </c>
      <c r="G129" s="15" t="n">
        <v>0</v>
      </c>
      <c r="H129" s="15" t="n">
        <v>0</v>
      </c>
      <c r="I129" s="15" t="n">
        <v>0</v>
      </c>
      <c r="J129" s="110" t="n">
        <f aca="false">(D129*D$15*D$8+E129*E$15*E$8+F129*F$15*F$8+G129*G$15*G$8+H129*H$15*H$8+I129*I$15*I$8)*M$15</f>
        <v>4.25614002937741</v>
      </c>
      <c r="K129" s="110" t="n">
        <f aca="false">K128+J129-M129-N129-O129</f>
        <v>117.189610967877</v>
      </c>
      <c r="L129" s="110" t="n">
        <f aca="false">K128/$K$3</f>
        <v>0.557383584391918</v>
      </c>
      <c r="M129" s="110" t="n">
        <f aca="false">IF(J129&gt;K$6,(J129-K$6)^2/(J129-K$6+K$3-K128),0)</f>
        <v>0.0331847395064929</v>
      </c>
      <c r="N129" s="110" t="n">
        <f aca="false">IF((J129-M129)&gt;C129,C129,(J129-M129+(C129-(J129-M129))*L129))</f>
        <v>1.19547854688408</v>
      </c>
      <c r="O129" s="110" t="n">
        <f aca="false">IF(K128&gt;(K$5/100*K$3),(K$4/100*L129*(K128-(K$5/100*K$3))),0)</f>
        <v>0.658884159844641</v>
      </c>
      <c r="P129" s="110" t="n">
        <f aca="false">P128+M129-Q129</f>
        <v>0.0385065005950398</v>
      </c>
      <c r="Q129" s="110" t="n">
        <f aca="false">P128*(1-0.5^(1/K$7))</f>
        <v>0.00532176108854686</v>
      </c>
      <c r="R129" s="110" t="n">
        <f aca="false">R128-S129+O129</f>
        <v>95.0149391748694</v>
      </c>
      <c r="S129" s="110" t="n">
        <f aca="false">R128*(1-0.5^(1/K$8))</f>
        <v>2.20546823916295</v>
      </c>
      <c r="T129" s="110" t="n">
        <f aca="false">Q129*R$8/86.4</f>
        <v>0.0170616646010125</v>
      </c>
      <c r="U129" s="110" t="n">
        <f aca="false">S129*R$8/86.4</f>
        <v>7.07077201676083</v>
      </c>
      <c r="V129" s="110" t="n">
        <f aca="false">(Q129+S129)*R$8/86.4</f>
        <v>7.08783368136184</v>
      </c>
      <c r="Y129" s="15"/>
      <c r="Z129" s="15"/>
      <c r="AA129" s="15"/>
      <c r="AB129" s="15"/>
      <c r="AC129" s="106" t="n">
        <f aca="false">(B129-B$16)^2</f>
        <v>0.185429609467455</v>
      </c>
      <c r="AD129" s="106" t="n">
        <f aca="false">(B129-V129)^2</f>
        <v>0.751400631143325</v>
      </c>
      <c r="AE129" s="32"/>
      <c r="AF129" s="32" t="n">
        <f aca="false">B129-V129</f>
        <v>-0.866833681361843</v>
      </c>
      <c r="AG129" s="32" t="str">
        <f aca="false">B129</f>
        <v>6,221</v>
      </c>
      <c r="AH129" s="32"/>
      <c r="AI129" s="116" t="str">
        <f aca="false">IF(V129&lt;B129,"-","+")</f>
        <v>-</v>
      </c>
      <c r="AJ129" s="117" t="n">
        <f aca="false">IF(AI129="-",AJ128-1,AJ128+1)</f>
        <v>-112</v>
      </c>
      <c r="AK129" s="113"/>
      <c r="AL129" s="106" t="n">
        <f aca="false">V129-V$16+AL128</f>
        <v>1280.78921808461</v>
      </c>
      <c r="AM129" s="106" t="n">
        <f aca="false">B129-B$16+AM128</f>
        <v>330.396923076923</v>
      </c>
      <c r="AN129" s="106" t="n">
        <f aca="false">(AM129-AM$16)^2</f>
        <v>9.01683794028771E-005</v>
      </c>
      <c r="AO129" s="106" t="n">
        <f aca="false">(AM129-AL129)^2</f>
        <v>903245.51440998</v>
      </c>
      <c r="AP129" s="32"/>
      <c r="AQ129" s="110" t="n">
        <f aca="false">((V129-B129)/B129)^2</f>
        <v>0.0194156150545495</v>
      </c>
    </row>
    <row r="130" customFormat="false" ht="12.8" hidden="false" customHeight="false" outlineLevel="0" collapsed="false">
      <c r="A130" s="114" t="n">
        <v>41021</v>
      </c>
      <c r="B130" s="115" t="s">
        <v>91</v>
      </c>
      <c r="C130" s="15" t="n">
        <v>0.687660105764103</v>
      </c>
      <c r="D130" s="15" t="n">
        <v>5.9</v>
      </c>
      <c r="E130" s="15" t="n">
        <v>0.6</v>
      </c>
      <c r="F130" s="15" t="n">
        <v>6.6</v>
      </c>
      <c r="G130" s="15" t="n">
        <v>9.2</v>
      </c>
      <c r="H130" s="15" t="n">
        <v>2.1</v>
      </c>
      <c r="I130" s="15" t="n">
        <v>12</v>
      </c>
      <c r="J130" s="110" t="n">
        <f aca="false">(D130*D$15*D$8+E130*E$15*E$8+F130*F$15*F$8+G130*G$15*G$8+H130*H$15*H$8+I130*I$15*I$8)*M$15</f>
        <v>6.43862116321064</v>
      </c>
      <c r="K130" s="110" t="n">
        <f aca="false">K129+J130-M130-N130-O130</f>
        <v>121.966096146397</v>
      </c>
      <c r="L130" s="110" t="n">
        <f aca="false">K129/$K$3</f>
        <v>0.568881606640181</v>
      </c>
      <c r="M130" s="110" t="n">
        <f aca="false">IF(J130&gt;K$6,(J130-K$6)^2/(J130-K$6+K$3-K129),0)</f>
        <v>0.167255010426744</v>
      </c>
      <c r="N130" s="110" t="n">
        <f aca="false">IF((J130-M130)&gt;C130,C130,(J130-M130+(C130-(J130-M130))*L130))</f>
        <v>0.687660105764103</v>
      </c>
      <c r="O130" s="110" t="n">
        <f aca="false">IF(K129&gt;(K$5/100*K$3),(K$4/100*L130*(K129-(K$5/100*K$3))),0)</f>
        <v>0.807220868500516</v>
      </c>
      <c r="P130" s="110" t="n">
        <f aca="false">P129+M130-Q130</f>
        <v>0.186508260724264</v>
      </c>
      <c r="Q130" s="110" t="n">
        <f aca="false">P129*(1-0.5^(1/K$7))</f>
        <v>0.0192532502975199</v>
      </c>
      <c r="R130" s="110" t="n">
        <f aca="false">R129-S130+O130</f>
        <v>93.6520158333977</v>
      </c>
      <c r="S130" s="110" t="n">
        <f aca="false">R129*(1-0.5^(1/K$8))</f>
        <v>2.17014420997222</v>
      </c>
      <c r="T130" s="110" t="n">
        <f aca="false">Q130*R$8/86.4</f>
        <v>0.0617262769955209</v>
      </c>
      <c r="U130" s="110" t="n">
        <f aca="false">S130*R$8/86.4</f>
        <v>6.95752252502669</v>
      </c>
      <c r="V130" s="110" t="n">
        <f aca="false">(Q130+S130)*R$8/86.4</f>
        <v>7.01924880202221</v>
      </c>
      <c r="Y130" s="15"/>
      <c r="Z130" s="15"/>
      <c r="AA130" s="15"/>
      <c r="AB130" s="15"/>
      <c r="AC130" s="106" t="n">
        <f aca="false">(B130-B$16)^2</f>
        <v>0.634596071005916</v>
      </c>
      <c r="AD130" s="106" t="n">
        <f aca="false">(B130-V130)^2</f>
        <v>0.186839026849634</v>
      </c>
      <c r="AE130" s="32"/>
      <c r="AF130" s="32" t="n">
        <f aca="false">B130-V130</f>
        <v>-0.432248802022208</v>
      </c>
      <c r="AG130" s="32" t="str">
        <f aca="false">B130</f>
        <v>6,587</v>
      </c>
      <c r="AH130" s="32"/>
      <c r="AI130" s="116" t="str">
        <f aca="false">IF(V130&lt;B130,"-","+")</f>
        <v>-</v>
      </c>
      <c r="AJ130" s="117" t="n">
        <f aca="false">IF(AI130="-",AJ129-1,AJ129+1)</f>
        <v>-113</v>
      </c>
      <c r="AK130" s="113"/>
      <c r="AL130" s="106" t="n">
        <f aca="false">V130-V$16+AL129</f>
        <v>1279.11293002021</v>
      </c>
      <c r="AM130" s="106" t="n">
        <f aca="false">B130-B$16+AM129</f>
        <v>331.193538461539</v>
      </c>
      <c r="AN130" s="106" t="n">
        <f aca="false">(AM130-AM$16)^2</f>
        <v>0.619557392859833</v>
      </c>
      <c r="AO130" s="106" t="n">
        <f aca="false">(AM130-AL130)^2</f>
        <v>898551.172892964</v>
      </c>
      <c r="AP130" s="32"/>
      <c r="AQ130" s="110" t="n">
        <f aca="false">((V130-B130)/B130)^2</f>
        <v>0.00430618089408835</v>
      </c>
    </row>
    <row r="131" customFormat="false" ht="12.8" hidden="false" customHeight="false" outlineLevel="0" collapsed="false">
      <c r="A131" s="114" t="n">
        <v>41022</v>
      </c>
      <c r="B131" s="115" t="s">
        <v>117</v>
      </c>
      <c r="C131" s="15" t="n">
        <v>1.5576644938203</v>
      </c>
      <c r="D131" s="15" t="n">
        <v>4.8</v>
      </c>
      <c r="E131" s="15" t="n">
        <v>5.6</v>
      </c>
      <c r="F131" s="15" t="n">
        <v>0</v>
      </c>
      <c r="G131" s="15" t="n">
        <v>0</v>
      </c>
      <c r="H131" s="15" t="n">
        <v>0</v>
      </c>
      <c r="I131" s="15" t="n">
        <v>0</v>
      </c>
      <c r="J131" s="110" t="n">
        <f aca="false">(D131*D$15*D$8+E131*E$15*E$8+F131*F$15*F$8+G131*G$15*G$8+H131*H$15*H$8+I131*I$15*I$8)*M$15</f>
        <v>2.26388786443152</v>
      </c>
      <c r="K131" s="110" t="n">
        <f aca="false">K130+J131-M131-N131-O131</f>
        <v>121.549396844137</v>
      </c>
      <c r="L131" s="110" t="n">
        <f aca="false">K130/$K$3</f>
        <v>0.592068427895129</v>
      </c>
      <c r="M131" s="110" t="n">
        <f aca="false">IF(J131&gt;K$6,(J131-K$6)^2/(J131-K$6+K$3-K130),0)</f>
        <v>0</v>
      </c>
      <c r="N131" s="110" t="n">
        <f aca="false">IF((J131-M131)&gt;C131,C131,(J131-M131+(C131-(J131-M131))*L131))</f>
        <v>1.5576644938203</v>
      </c>
      <c r="O131" s="110" t="n">
        <f aca="false">IF(K130&gt;(K$5/100*K$3),(K$4/100*L131*(K130-(K$5/100*K$3))),0)</f>
        <v>1.12292267287049</v>
      </c>
      <c r="P131" s="110" t="n">
        <f aca="false">P130+M131-Q131</f>
        <v>0.093254130362132</v>
      </c>
      <c r="Q131" s="110" t="n">
        <f aca="false">P130*(1-0.5^(1/K$7))</f>
        <v>0.093254130362132</v>
      </c>
      <c r="R131" s="110" t="n">
        <f aca="false">R130-S131+O131</f>
        <v>92.6359235084369</v>
      </c>
      <c r="S131" s="110" t="n">
        <f aca="false">R130*(1-0.5^(1/K$8))</f>
        <v>2.13901499783131</v>
      </c>
      <c r="T131" s="110" t="n">
        <f aca="false">Q131*R$8/86.4</f>
        <v>0.298974468869335</v>
      </c>
      <c r="U131" s="110" t="n">
        <f aca="false">S131*R$8/86.4</f>
        <v>6.85772169443602</v>
      </c>
      <c r="V131" s="110" t="n">
        <f aca="false">(Q131+S131)*R$8/86.4</f>
        <v>7.15669616330535</v>
      </c>
      <c r="Y131" s="15"/>
      <c r="Z131" s="15"/>
      <c r="AA131" s="15"/>
      <c r="AB131" s="15"/>
      <c r="AC131" s="106" t="n">
        <f aca="false">(B131-B$16)^2</f>
        <v>1.37502684023669</v>
      </c>
      <c r="AD131" s="106" t="n">
        <f aca="false">(B131-V131)^2</f>
        <v>0.0375182036792131</v>
      </c>
      <c r="AE131" s="32"/>
      <c r="AF131" s="32" t="n">
        <f aca="false">B131-V131</f>
        <v>-0.193696163305351</v>
      </c>
      <c r="AG131" s="32" t="str">
        <f aca="false">B131</f>
        <v>6,963</v>
      </c>
      <c r="AH131" s="32"/>
      <c r="AI131" s="116" t="str">
        <f aca="false">IF(V131&lt;B131,"-","+")</f>
        <v>-</v>
      </c>
      <c r="AJ131" s="117" t="n">
        <f aca="false">IF(AI131="-",AJ130-1,AJ130+1)</f>
        <v>-114</v>
      </c>
      <c r="AK131" s="113"/>
      <c r="AL131" s="106" t="n">
        <f aca="false">V131-V$16+AL130</f>
        <v>1277.5740893171</v>
      </c>
      <c r="AM131" s="106" t="n">
        <f aca="false">B131-B$16+AM130</f>
        <v>332.366153846154</v>
      </c>
      <c r="AN131" s="106" t="n">
        <f aca="false">(AM131-AM$16)^2</f>
        <v>3.84056152900162</v>
      </c>
      <c r="AO131" s="106" t="n">
        <f aca="false">(AM131-AL131)^2</f>
        <v>893418.041277239</v>
      </c>
      <c r="AP131" s="32"/>
      <c r="AQ131" s="110" t="n">
        <f aca="false">((V131-B131)/B131)^2</f>
        <v>0.000773836564022873</v>
      </c>
    </row>
    <row r="132" customFormat="false" ht="12.8" hidden="false" customHeight="false" outlineLevel="0" collapsed="false">
      <c r="A132" s="114" t="n">
        <v>41023</v>
      </c>
      <c r="B132" s="115" t="s">
        <v>127</v>
      </c>
      <c r="C132" s="15" t="n">
        <v>1.64616495602825</v>
      </c>
      <c r="D132" s="15" t="n">
        <v>6.2</v>
      </c>
      <c r="E132" s="15" t="n">
        <v>0.1</v>
      </c>
      <c r="F132" s="15" t="n">
        <v>0</v>
      </c>
      <c r="G132" s="15" t="n">
        <v>0</v>
      </c>
      <c r="H132" s="15" t="n">
        <v>0</v>
      </c>
      <c r="I132" s="15" t="n">
        <v>0</v>
      </c>
      <c r="J132" s="110" t="n">
        <f aca="false">(D132*D$15*D$8+E132*E$15*E$8+F132*F$15*F$8+G132*G$15*G$8+H132*H$15*H$8+I132*I$15*I$8)*M$15</f>
        <v>2.72323648443264</v>
      </c>
      <c r="K132" s="110" t="n">
        <f aca="false">K131+J132-M132-N132-O132</f>
        <v>121.531380797351</v>
      </c>
      <c r="L132" s="110" t="n">
        <f aca="false">K131/$K$3</f>
        <v>0.590045615748239</v>
      </c>
      <c r="M132" s="110" t="n">
        <f aca="false">IF(J132&gt;K$6,(J132-K$6)^2/(J132-K$6+K$3-K131),0)</f>
        <v>0.000588546925396889</v>
      </c>
      <c r="N132" s="110" t="n">
        <f aca="false">IF((J132-M132)&gt;C132,C132,(J132-M132+(C132-(J132-M132))*L132))</f>
        <v>1.64616495602825</v>
      </c>
      <c r="O132" s="110" t="n">
        <f aca="false">IF(K131&gt;(K$5/100*K$3),(K$4/100*L132*(K131-(K$5/100*K$3))),0)</f>
        <v>1.09449902826574</v>
      </c>
      <c r="P132" s="110" t="n">
        <f aca="false">P131+M132-Q132</f>
        <v>0.0472156121064629</v>
      </c>
      <c r="Q132" s="110" t="n">
        <f aca="false">P131*(1-0.5^(1/K$7))</f>
        <v>0.046627065181066</v>
      </c>
      <c r="R132" s="110" t="n">
        <f aca="false">R131-S132+O132</f>
        <v>91.6146151196472</v>
      </c>
      <c r="S132" s="110" t="n">
        <f aca="false">R131*(1-0.5^(1/K$8))</f>
        <v>2.11580741705548</v>
      </c>
      <c r="T132" s="110" t="n">
        <f aca="false">Q132*R$8/86.4</f>
        <v>0.149487234434668</v>
      </c>
      <c r="U132" s="110" t="n">
        <f aca="false">S132*R$8/86.4</f>
        <v>6.78331776069871</v>
      </c>
      <c r="V132" s="110" t="n">
        <f aca="false">(Q132+S132)*R$8/86.4</f>
        <v>6.93280499513337</v>
      </c>
      <c r="Y132" s="15"/>
      <c r="Z132" s="15"/>
      <c r="AA132" s="15"/>
      <c r="AB132" s="15"/>
      <c r="AC132" s="106" t="n">
        <f aca="false">(B132-B$16)^2</f>
        <v>0.185429609467455</v>
      </c>
      <c r="AD132" s="106" t="n">
        <f aca="false">(B132-V132)^2</f>
        <v>0.50666635109682</v>
      </c>
      <c r="AE132" s="32"/>
      <c r="AF132" s="32" t="n">
        <f aca="false">B132-V132</f>
        <v>-0.711804995133372</v>
      </c>
      <c r="AG132" s="32" t="str">
        <f aca="false">B132</f>
        <v>6,221</v>
      </c>
      <c r="AH132" s="32"/>
      <c r="AI132" s="116" t="str">
        <f aca="false">IF(V132&lt;B132,"-","+")</f>
        <v>-</v>
      </c>
      <c r="AJ132" s="117" t="n">
        <f aca="false">IF(AI132="-",AJ131-1,AJ131+1)</f>
        <v>-115</v>
      </c>
      <c r="AK132" s="113"/>
      <c r="AL132" s="106" t="n">
        <f aca="false">V132-V$16+AL131</f>
        <v>1275.81135744581</v>
      </c>
      <c r="AM132" s="106" t="n">
        <f aca="false">B132-B$16+AM131</f>
        <v>332.796769230769</v>
      </c>
      <c r="AN132" s="106" t="n">
        <f aca="false">(AM132-AM$16)^2</f>
        <v>5.71377527686901</v>
      </c>
      <c r="AO132" s="106" t="n">
        <f aca="false">(AM132-AL132)^2</f>
        <v>889276.513586379</v>
      </c>
      <c r="AP132" s="32"/>
      <c r="AQ132" s="110" t="n">
        <f aca="false">((V132-B132)/B132)^2</f>
        <v>0.0130918692722161</v>
      </c>
    </row>
    <row r="133" customFormat="false" ht="12.8" hidden="false" customHeight="false" outlineLevel="0" collapsed="false">
      <c r="A133" s="114" t="n">
        <v>41024</v>
      </c>
      <c r="B133" s="115" t="s">
        <v>123</v>
      </c>
      <c r="C133" s="15" t="n">
        <v>1.69861658302706</v>
      </c>
      <c r="D133" s="15" t="n">
        <v>0</v>
      </c>
      <c r="E133" s="15" t="n">
        <v>0</v>
      </c>
      <c r="F133" s="15" t="n">
        <v>0</v>
      </c>
      <c r="G133" s="15" t="n">
        <v>0</v>
      </c>
      <c r="H133" s="15" t="n">
        <v>0</v>
      </c>
      <c r="I133" s="15" t="n">
        <v>0</v>
      </c>
      <c r="J133" s="110" t="n">
        <f aca="false">(D133*D$15*D$8+E133*E$15*E$8+F133*F$15*F$8+G133*G$15*G$8+H133*H$15*H$8+I133*I$15*I$8)*M$15</f>
        <v>0</v>
      </c>
      <c r="K133" s="110" t="n">
        <f aca="false">K132+J133-M133-N133-O133</f>
        <v>119.43599415454</v>
      </c>
      <c r="L133" s="110" t="n">
        <f aca="false">K132/$K$3</f>
        <v>0.58995815921044</v>
      </c>
      <c r="M133" s="110" t="n">
        <f aca="false">IF(J133&gt;K$6,(J133-K$6)^2/(J133-K$6+K$3-K132),0)</f>
        <v>0</v>
      </c>
      <c r="N133" s="110" t="n">
        <f aca="false">IF((J133-M133)&gt;C133,C133,(J133-M133+(C133-(J133-M133))*L133))</f>
        <v>1.00211271252697</v>
      </c>
      <c r="O133" s="110" t="n">
        <f aca="false">IF(K132&gt;(K$5/100*K$3),(K$4/100*L133*(K132-(K$5/100*K$3))),0)</f>
        <v>1.09327393028326</v>
      </c>
      <c r="P133" s="110" t="n">
        <f aca="false">P132+M133-Q133</f>
        <v>0.0236078060532314</v>
      </c>
      <c r="Q133" s="110" t="n">
        <f aca="false">P132*(1-0.5^(1/K$7))</f>
        <v>0.0236078060532314</v>
      </c>
      <c r="R133" s="110" t="n">
        <f aca="false">R132-S133+O133</f>
        <v>90.6154083487133</v>
      </c>
      <c r="S133" s="110" t="n">
        <f aca="false">R132*(1-0.5^(1/K$8))</f>
        <v>2.09248070121715</v>
      </c>
      <c r="T133" s="110" t="n">
        <f aca="false">Q133*R$8/86.4</f>
        <v>0.0756870633882536</v>
      </c>
      <c r="U133" s="110" t="n">
        <f aca="false">S133*R$8/86.4</f>
        <v>6.70853187774481</v>
      </c>
      <c r="V133" s="110" t="n">
        <f aca="false">(Q133+S133)*R$8/86.4</f>
        <v>6.78421894113306</v>
      </c>
      <c r="Y133" s="15"/>
      <c r="Z133" s="15"/>
      <c r="AA133" s="15"/>
      <c r="AB133" s="15"/>
      <c r="AC133" s="106" t="n">
        <f aca="false">(B133-B$16)^2</f>
        <v>0.00571768639053245</v>
      </c>
      <c r="AD133" s="106" t="n">
        <f aca="false">(B133-V133)^2</f>
        <v>0.843126023855521</v>
      </c>
      <c r="AE133" s="32"/>
      <c r="AF133" s="32" t="n">
        <f aca="false">B133-V133</f>
        <v>-0.918218941133062</v>
      </c>
      <c r="AG133" s="32" t="str">
        <f aca="false">B133</f>
        <v>5,866</v>
      </c>
      <c r="AH133" s="32"/>
      <c r="AI133" s="116" t="str">
        <f aca="false">IF(V133&lt;B133,"-","+")</f>
        <v>-</v>
      </c>
      <c r="AJ133" s="117" t="n">
        <f aca="false">IF(AI133="-",AJ132-1,AJ132+1)</f>
        <v>-116</v>
      </c>
      <c r="AK133" s="113"/>
      <c r="AL133" s="106" t="n">
        <f aca="false">V133-V$16+AL132</f>
        <v>1273.90003952052</v>
      </c>
      <c r="AM133" s="106" t="n">
        <f aca="false">B133-B$16+AM132</f>
        <v>332.872384615385</v>
      </c>
      <c r="AN133" s="106" t="n">
        <f aca="false">(AM133-AM$16)^2</f>
        <v>6.08098750064078</v>
      </c>
      <c r="AO133" s="106" t="n">
        <f aca="false">(AM133-AL133)^2</f>
        <v>885533.047296257</v>
      </c>
      <c r="AP133" s="32"/>
      <c r="AQ133" s="110" t="n">
        <f aca="false">((V133-B133)/B133)^2</f>
        <v>0.0245023859912963</v>
      </c>
    </row>
    <row r="134" customFormat="false" ht="12.8" hidden="false" customHeight="false" outlineLevel="0" collapsed="false">
      <c r="A134" s="114" t="n">
        <v>41025</v>
      </c>
      <c r="B134" s="115" t="s">
        <v>123</v>
      </c>
      <c r="C134" s="15" t="n">
        <v>2.51425302424997</v>
      </c>
      <c r="D134" s="15" t="n">
        <v>0.8</v>
      </c>
      <c r="E134" s="15" t="n">
        <v>0</v>
      </c>
      <c r="F134" s="15" t="n">
        <v>0</v>
      </c>
      <c r="G134" s="15" t="n">
        <v>0</v>
      </c>
      <c r="H134" s="15" t="n">
        <v>0</v>
      </c>
      <c r="I134" s="15" t="n">
        <v>0</v>
      </c>
      <c r="J134" s="110" t="n">
        <f aca="false">(D134*D$15*D$8+E134*E$15*E$8+F134*F$15*F$8+G134*G$15*G$8+H134*H$15*H$8+I134*I$15*I$8)*M$15</f>
        <v>0.351021858092982</v>
      </c>
      <c r="K134" s="110" t="n">
        <f aca="false">K133+J134-M134-N134-O134</f>
        <v>117.228845634673</v>
      </c>
      <c r="L134" s="110" t="n">
        <f aca="false">K133/$K$3</f>
        <v>0.579786379390972</v>
      </c>
      <c r="M134" s="110" t="n">
        <f aca="false">IF(J134&gt;K$6,(J134-K$6)^2/(J134-K$6+K$3-K133),0)</f>
        <v>0</v>
      </c>
      <c r="N134" s="110" t="n">
        <f aca="false">IF((J134-M134)&gt;C134,C134,(J134-M134+(C134-(J134-M134))*L134))</f>
        <v>1.60523382370485</v>
      </c>
      <c r="O134" s="110" t="n">
        <f aca="false">IF(K133&gt;(K$5/100*K$3),(K$4/100*L134*(K133-(K$5/100*K$3))),0)</f>
        <v>0.952936554255212</v>
      </c>
      <c r="P134" s="110" t="n">
        <f aca="false">P133+M134-Q134</f>
        <v>0.0118039030266157</v>
      </c>
      <c r="Q134" s="110" t="n">
        <f aca="false">P133*(1-0.5^(1/K$7))</f>
        <v>0.0118039030266157</v>
      </c>
      <c r="R134" s="110" t="n">
        <f aca="false">R133-S134+O134</f>
        <v>89.4986861159402</v>
      </c>
      <c r="S134" s="110" t="n">
        <f aca="false">R133*(1-0.5^(1/K$8))</f>
        <v>2.06965878702831</v>
      </c>
      <c r="T134" s="110" t="n">
        <f aca="false">Q134*R$8/86.4</f>
        <v>0.0378435316941268</v>
      </c>
      <c r="U134" s="110" t="n">
        <f aca="false">S134*R$8/86.4</f>
        <v>6.63536439822733</v>
      </c>
      <c r="V134" s="110" t="n">
        <f aca="false">(Q134+S134)*R$8/86.4</f>
        <v>6.67320792992146</v>
      </c>
      <c r="Y134" s="15"/>
      <c r="Z134" s="15"/>
      <c r="AA134" s="15"/>
      <c r="AB134" s="15"/>
      <c r="AC134" s="106" t="n">
        <f aca="false">(B134-B$16)^2</f>
        <v>0.00571768639053245</v>
      </c>
      <c r="AD134" s="106" t="n">
        <f aca="false">(B134-V134)^2</f>
        <v>0.651584642128086</v>
      </c>
      <c r="AE134" s="32"/>
      <c r="AF134" s="32" t="n">
        <f aca="false">B134-V134</f>
        <v>-0.807207929921458</v>
      </c>
      <c r="AG134" s="32" t="str">
        <f aca="false">B134</f>
        <v>5,866</v>
      </c>
      <c r="AH134" s="32"/>
      <c r="AI134" s="116" t="str">
        <f aca="false">IF(V134&lt;B134,"-","+")</f>
        <v>-</v>
      </c>
      <c r="AJ134" s="117" t="n">
        <f aca="false">IF(AI134="-",AJ133-1,AJ133+1)</f>
        <v>-117</v>
      </c>
      <c r="AK134" s="113"/>
      <c r="AL134" s="106" t="n">
        <f aca="false">V134-V$16+AL133</f>
        <v>1271.87771058402</v>
      </c>
      <c r="AM134" s="106" t="n">
        <f aca="false">B134-B$16+AM133</f>
        <v>332.948</v>
      </c>
      <c r="AN134" s="106" t="n">
        <f aca="false">(AM134-AM$16)^2</f>
        <v>6.45963509719362</v>
      </c>
      <c r="AO134" s="106" t="n">
        <f aca="false">(AM134-AL134)^2</f>
        <v>881589.001417391</v>
      </c>
      <c r="AP134" s="32"/>
      <c r="AQ134" s="110" t="n">
        <f aca="false">((V134-B134)/B134)^2</f>
        <v>0.0189359336038699</v>
      </c>
    </row>
    <row r="135" customFormat="false" ht="12.8" hidden="false" customHeight="false" outlineLevel="0" collapsed="false">
      <c r="A135" s="114" t="n">
        <v>41026</v>
      </c>
      <c r="B135" s="115" t="s">
        <v>125</v>
      </c>
      <c r="C135" s="15" t="n">
        <v>2.1100421046319</v>
      </c>
      <c r="D135" s="15" t="n">
        <v>0.6</v>
      </c>
      <c r="E135" s="15" t="n">
        <v>22.9</v>
      </c>
      <c r="F135" s="15" t="n">
        <v>4.1</v>
      </c>
      <c r="G135" s="15" t="n">
        <v>0</v>
      </c>
      <c r="H135" s="15" t="n">
        <v>0.5</v>
      </c>
      <c r="I135" s="15" t="n">
        <v>0</v>
      </c>
      <c r="J135" s="110" t="n">
        <f aca="false">(D135*D$15*D$8+E135*E$15*E$8+F135*F$15*F$8+G135*G$15*G$8+H135*H$15*H$8+I135*I$15*I$8)*M$15</f>
        <v>1.2215075840237</v>
      </c>
      <c r="K135" s="110" t="n">
        <f aca="false">K134+J135-M135-N135-O135</f>
        <v>115.913481600673</v>
      </c>
      <c r="L135" s="110" t="n">
        <f aca="false">K134/$K$3</f>
        <v>0.569072066187734</v>
      </c>
      <c r="M135" s="110" t="n">
        <f aca="false">IF(J135&gt;K$6,(J135-K$6)^2/(J135-K$6+K$3-K134),0)</f>
        <v>0</v>
      </c>
      <c r="N135" s="110" t="n">
        <f aca="false">IF((J135-M135)&gt;C135,C135,(J135-M135+(C135-(J135-M135))*L135))</f>
        <v>1.72714775954534</v>
      </c>
      <c r="O135" s="110" t="n">
        <f aca="false">IF(K134&gt;(K$5/100*K$3),(K$4/100*L135*(K134-(K$5/100*K$3))),0)</f>
        <v>0.809723858478982</v>
      </c>
      <c r="P135" s="110" t="n">
        <f aca="false">P134+M135-Q135</f>
        <v>0.00590195151330786</v>
      </c>
      <c r="Q135" s="110" t="n">
        <f aca="false">P134*(1-0.5^(1/K$7))</f>
        <v>0.00590195151330786</v>
      </c>
      <c r="R135" s="110" t="n">
        <f aca="false">R134-S135+O135</f>
        <v>88.2642571584376</v>
      </c>
      <c r="S135" s="110" t="n">
        <f aca="false">R134*(1-0.5^(1/K$8))</f>
        <v>2.04415281598159</v>
      </c>
      <c r="T135" s="110" t="n">
        <f aca="false">Q135*R$8/86.4</f>
        <v>0.0189217658470634</v>
      </c>
      <c r="U135" s="110" t="n">
        <f aca="false">S135*R$8/86.4</f>
        <v>6.55359178271876</v>
      </c>
      <c r="V135" s="110" t="n">
        <f aca="false">(Q135+S135)*R$8/86.4</f>
        <v>6.57251354856582</v>
      </c>
      <c r="Y135" s="15"/>
      <c r="Z135" s="15"/>
      <c r="AA135" s="15"/>
      <c r="AB135" s="15"/>
      <c r="AC135" s="106" t="n">
        <f aca="false">(B135-B$16)^2</f>
        <v>0.375297609467455</v>
      </c>
      <c r="AD135" s="106" t="n">
        <f aca="false">(B135-V135)^2</f>
        <v>0.028734843147378</v>
      </c>
      <c r="AE135" s="32"/>
      <c r="AF135" s="32" t="n">
        <f aca="false">B135-V135</f>
        <v>-0.169513548565824</v>
      </c>
      <c r="AG135" s="32" t="str">
        <f aca="false">B135</f>
        <v>6,403</v>
      </c>
      <c r="AH135" s="32"/>
      <c r="AI135" s="116" t="str">
        <f aca="false">IF(V135&lt;B135,"-","+")</f>
        <v>-</v>
      </c>
      <c r="AJ135" s="117" t="n">
        <f aca="false">IF(AI135="-",AJ134-1,AJ134+1)</f>
        <v>-118</v>
      </c>
      <c r="AK135" s="113"/>
      <c r="AL135" s="106" t="n">
        <f aca="false">V135-V$16+AL134</f>
        <v>1269.75468726616</v>
      </c>
      <c r="AM135" s="106" t="n">
        <f aca="false">B135-B$16+AM134</f>
        <v>333.560615384616</v>
      </c>
      <c r="AN135" s="106" t="n">
        <f aca="false">(AM135-AM$16)^2</f>
        <v>9.94895621974422</v>
      </c>
      <c r="AO135" s="106" t="n">
        <f aca="false">(AM135-AL135)^2</f>
        <v>876459.340226153</v>
      </c>
      <c r="AP135" s="32"/>
      <c r="AQ135" s="110" t="n">
        <f aca="false">((V135-B135)/B135)^2</f>
        <v>0.000700877030310567</v>
      </c>
    </row>
    <row r="136" customFormat="false" ht="12.8" hidden="false" customHeight="false" outlineLevel="0" collapsed="false">
      <c r="A136" s="114" t="n">
        <v>41027</v>
      </c>
      <c r="B136" s="115" t="s">
        <v>127</v>
      </c>
      <c r="C136" s="15" t="n">
        <v>1.76400844788316</v>
      </c>
      <c r="D136" s="15" t="n">
        <v>0</v>
      </c>
      <c r="E136" s="15" t="n">
        <v>1</v>
      </c>
      <c r="F136" s="15" t="n">
        <v>0</v>
      </c>
      <c r="G136" s="15" t="n">
        <v>4.6</v>
      </c>
      <c r="H136" s="15" t="n">
        <v>0</v>
      </c>
      <c r="I136" s="15" t="n">
        <v>0</v>
      </c>
      <c r="J136" s="110" t="n">
        <f aca="false">(D136*D$15*D$8+E136*E$15*E$8+F136*F$15*F$8+G136*G$15*G$8+H136*H$15*H$8+I136*I$15*I$8)*M$15</f>
        <v>1.33813701039282</v>
      </c>
      <c r="K136" s="110" t="n">
        <f aca="false">K135+J136-M136-N136-O136</f>
        <v>114.947224793751</v>
      </c>
      <c r="L136" s="110" t="n">
        <f aca="false">K135/$K$3</f>
        <v>0.56268680388676</v>
      </c>
      <c r="M136" s="110" t="n">
        <f aca="false">IF(J136&gt;K$6,(J136-K$6)^2/(J136-K$6+K$3-K135),0)</f>
        <v>0</v>
      </c>
      <c r="N136" s="110" t="n">
        <f aca="false">IF((J136-M136)&gt;C136,C136,(J136-M136+(C136-(J136-M136))*L136))</f>
        <v>1.57776924842092</v>
      </c>
      <c r="O136" s="110" t="n">
        <f aca="false">IF(K135&gt;(K$5/100*K$3),(K$4/100*L136*(K135-(K$5/100*K$3))),0)</f>
        <v>0.726624568893297</v>
      </c>
      <c r="P136" s="110" t="n">
        <f aca="false">P135+M136-Q136</f>
        <v>0.00295097575665393</v>
      </c>
      <c r="Q136" s="110" t="n">
        <f aca="false">P135*(1-0.5^(1/K$7))</f>
        <v>0.00295097575665393</v>
      </c>
      <c r="R136" s="110" t="n">
        <f aca="false">R135-S136+O136</f>
        <v>86.9749233077043</v>
      </c>
      <c r="S136" s="110" t="n">
        <f aca="false">R135*(1-0.5^(1/K$8))</f>
        <v>2.01595841962655</v>
      </c>
      <c r="T136" s="110" t="n">
        <f aca="false">Q136*R$8/86.4</f>
        <v>0.00946088292353169</v>
      </c>
      <c r="U136" s="110" t="n">
        <f aca="false">S136*R$8/86.4</f>
        <v>6.46320002588605</v>
      </c>
      <c r="V136" s="110" t="n">
        <f aca="false">(Q136+S136)*R$8/86.4</f>
        <v>6.47266090880958</v>
      </c>
      <c r="Y136" s="15"/>
      <c r="Z136" s="15"/>
      <c r="AA136" s="15"/>
      <c r="AB136" s="15"/>
      <c r="AC136" s="106" t="n">
        <f aca="false">(B136-B$16)^2</f>
        <v>0.185429609467455</v>
      </c>
      <c r="AD136" s="106" t="n">
        <f aca="false">(B136-V136)^2</f>
        <v>0.0633332130228636</v>
      </c>
      <c r="AE136" s="32"/>
      <c r="AF136" s="32" t="n">
        <f aca="false">B136-V136</f>
        <v>-0.25166090880958</v>
      </c>
      <c r="AG136" s="32" t="str">
        <f aca="false">B136</f>
        <v>6,221</v>
      </c>
      <c r="AH136" s="32"/>
      <c r="AI136" s="116" t="str">
        <f aca="false">IF(V136&lt;B136,"-","+")</f>
        <v>-</v>
      </c>
      <c r="AJ136" s="117" t="n">
        <f aca="false">IF(AI136="-",AJ135-1,AJ135+1)</f>
        <v>-119</v>
      </c>
      <c r="AK136" s="113"/>
      <c r="AL136" s="106" t="n">
        <f aca="false">V136-V$16+AL135</f>
        <v>1267.53181130855</v>
      </c>
      <c r="AM136" s="106" t="n">
        <f aca="false">B136-B$16+AM135</f>
        <v>333.991230769231</v>
      </c>
      <c r="AN136" s="106" t="n">
        <f aca="false">(AM136-AM$16)^2</f>
        <v>12.8508769971975</v>
      </c>
      <c r="AO136" s="106" t="n">
        <f aca="false">(AM136-AL136)^2</f>
        <v>871498.015513693</v>
      </c>
      <c r="AP136" s="32"/>
      <c r="AQ136" s="110" t="n">
        <f aca="false">((V136-B136)/B136)^2</f>
        <v>0.0016364815695572</v>
      </c>
    </row>
    <row r="137" customFormat="false" ht="12.8" hidden="false" customHeight="false" outlineLevel="0" collapsed="false">
      <c r="A137" s="114" t="n">
        <v>41028</v>
      </c>
      <c r="B137" s="115" t="s">
        <v>125</v>
      </c>
      <c r="C137" s="15" t="n">
        <v>1.0442464388711</v>
      </c>
      <c r="D137" s="15" t="n">
        <v>0</v>
      </c>
      <c r="E137" s="15" t="n">
        <v>4.9</v>
      </c>
      <c r="F137" s="15" t="n">
        <v>0</v>
      </c>
      <c r="G137" s="15" t="n">
        <v>3.7</v>
      </c>
      <c r="H137" s="15" t="n">
        <v>0</v>
      </c>
      <c r="I137" s="15" t="n">
        <v>0</v>
      </c>
      <c r="J137" s="110" t="n">
        <f aca="false">(D137*D$15*D$8+E137*E$15*E$8+F137*F$15*F$8+G137*G$15*G$8+H137*H$15*H$8+I137*I$15*I$8)*M$15</f>
        <v>1.19170556608689</v>
      </c>
      <c r="K137" s="110" t="n">
        <f aca="false">K136+J137-M137-N137-O137</f>
        <v>114.42803327338</v>
      </c>
      <c r="L137" s="110" t="n">
        <f aca="false">K136/$K$3</f>
        <v>0.55799623686287</v>
      </c>
      <c r="M137" s="110" t="n">
        <f aca="false">IF(J137&gt;K$6,(J137-K$6)^2/(J137-K$6+K$3-K136),0)</f>
        <v>0</v>
      </c>
      <c r="N137" s="110" t="n">
        <f aca="false">IF((J137-M137)&gt;C137,C137,(J137-M137+(C137-(J137-M137))*L137))</f>
        <v>1.0442464388711</v>
      </c>
      <c r="O137" s="110" t="n">
        <f aca="false">IF(K136&gt;(K$5/100*K$3),(K$4/100*L137*(K136-(K$5/100*K$3))),0)</f>
        <v>0.666650647586796</v>
      </c>
      <c r="P137" s="110" t="n">
        <f aca="false">P136+M137-Q137</f>
        <v>0.00147548787832696</v>
      </c>
      <c r="Q137" s="110" t="n">
        <f aca="false">P136*(1-0.5^(1/K$7))</f>
        <v>0.00147548787832696</v>
      </c>
      <c r="R137" s="110" t="n">
        <f aca="false">R136-S137+O137</f>
        <v>85.6550639615141</v>
      </c>
      <c r="S137" s="110" t="n">
        <f aca="false">R136*(1-0.5^(1/K$8))</f>
        <v>1.98650999377701</v>
      </c>
      <c r="T137" s="110" t="n">
        <f aca="false">Q137*R$8/86.4</f>
        <v>0.00473044146176585</v>
      </c>
      <c r="U137" s="110" t="n">
        <f aca="false">S137*R$8/86.4</f>
        <v>6.36878782727119</v>
      </c>
      <c r="V137" s="110" t="n">
        <f aca="false">(Q137+S137)*R$8/86.4</f>
        <v>6.37351826873296</v>
      </c>
      <c r="Y137" s="15"/>
      <c r="Z137" s="15"/>
      <c r="AA137" s="15"/>
      <c r="AB137" s="15"/>
      <c r="AC137" s="106" t="n">
        <f aca="false">(B137-B$16)^2</f>
        <v>0.375297609467455</v>
      </c>
      <c r="AD137" s="106" t="n">
        <f aca="false">(B137-V137)^2</f>
        <v>0.000869172478501984</v>
      </c>
      <c r="AE137" s="32"/>
      <c r="AF137" s="32" t="n">
        <f aca="false">B137-V137</f>
        <v>0.0294817312670403</v>
      </c>
      <c r="AG137" s="32" t="str">
        <f aca="false">B137</f>
        <v>6,403</v>
      </c>
      <c r="AH137" s="32"/>
      <c r="AI137" s="116" t="str">
        <f aca="false">IF(V137&lt;B137,"-","+")</f>
        <v>-</v>
      </c>
      <c r="AJ137" s="117" t="n">
        <f aca="false">IF(AI137="-",AJ136-1,AJ136+1)</f>
        <v>-120</v>
      </c>
      <c r="AK137" s="113"/>
      <c r="AL137" s="106" t="n">
        <f aca="false">V137-V$16+AL136</f>
        <v>1265.20979271086</v>
      </c>
      <c r="AM137" s="106" t="n">
        <f aca="false">B137-B$16+AM136</f>
        <v>334.603846153846</v>
      </c>
      <c r="AN137" s="106" t="n">
        <f aca="false">(AM137-AM$16)^2</f>
        <v>17.6183965576179</v>
      </c>
      <c r="AO137" s="106" t="n">
        <f aca="false">(AM137-AL137)^2</f>
        <v>866027.427767283</v>
      </c>
      <c r="AP137" s="32"/>
      <c r="AQ137" s="110" t="n">
        <f aca="false">((V137-B137)/B137)^2</f>
        <v>2.1200151413241E-005</v>
      </c>
    </row>
    <row r="138" customFormat="false" ht="12.8" hidden="false" customHeight="false" outlineLevel="0" collapsed="false">
      <c r="A138" s="114" t="n">
        <v>41029</v>
      </c>
      <c r="B138" s="115" t="s">
        <v>133</v>
      </c>
      <c r="C138" s="15" t="n">
        <v>0.534745251858466</v>
      </c>
      <c r="D138" s="15" t="n">
        <v>21.2</v>
      </c>
      <c r="E138" s="15" t="n">
        <v>1.9</v>
      </c>
      <c r="F138" s="15" t="n">
        <v>0</v>
      </c>
      <c r="G138" s="15" t="n">
        <v>5.8</v>
      </c>
      <c r="H138" s="15" t="n">
        <v>0.1</v>
      </c>
      <c r="I138" s="15" t="n">
        <v>15</v>
      </c>
      <c r="J138" s="110" t="n">
        <f aca="false">(D138*D$15*D$8+E138*E$15*E$8+F138*F$15*F$8+G138*G$15*G$8+H138*H$15*H$8+I138*I$15*I$8)*M$15</f>
        <v>11.7834671564918</v>
      </c>
      <c r="K138" s="110" t="n">
        <f aca="false">K137+J138-M138-N138-O138</f>
        <v>124.187437693289</v>
      </c>
      <c r="L138" s="110" t="n">
        <f aca="false">K137/$K$3</f>
        <v>0.555475889676603</v>
      </c>
      <c r="M138" s="110" t="n">
        <f aca="false">IF(J138&gt;K$6,(J138-K$6)^2/(J138-K$6+K$3-K137),0)</f>
        <v>0.854517789745925</v>
      </c>
      <c r="N138" s="110" t="n">
        <f aca="false">IF((J138-M138)&gt;C138,C138,(J138-M138+(C138-(J138-M138))*L138))</f>
        <v>0.534745251858466</v>
      </c>
      <c r="O138" s="110" t="n">
        <f aca="false">IF(K137&gt;(K$5/100*K$3),(K$4/100*L138*(K137-(K$5/100*K$3))),0)</f>
        <v>0.63479969497847</v>
      </c>
      <c r="P138" s="110" t="n">
        <f aca="false">P137+M138-Q138</f>
        <v>0.855255533685088</v>
      </c>
      <c r="Q138" s="110" t="n">
        <f aca="false">P137*(1-0.5^(1/K$7))</f>
        <v>0.000737743939163482</v>
      </c>
      <c r="R138" s="110" t="n">
        <f aca="false">R137-S138+O138</f>
        <v>84.3334992918449</v>
      </c>
      <c r="S138" s="110" t="n">
        <f aca="false">R137*(1-0.5^(1/K$8))</f>
        <v>1.95636436464767</v>
      </c>
      <c r="T138" s="110" t="n">
        <f aca="false">Q138*R$8/86.4</f>
        <v>0.00236522073088292</v>
      </c>
      <c r="U138" s="110" t="n">
        <f aca="false">S138*R$8/86.4</f>
        <v>6.27214038203014</v>
      </c>
      <c r="V138" s="110" t="n">
        <f aca="false">(Q138+S138)*R$8/86.4</f>
        <v>6.27450560276102</v>
      </c>
      <c r="Y138" s="15"/>
      <c r="Z138" s="15"/>
      <c r="AA138" s="15"/>
      <c r="AB138" s="15"/>
      <c r="AC138" s="106" t="n">
        <f aca="false">(B138-B$16)^2</f>
        <v>11.7211423017752</v>
      </c>
      <c r="AD138" s="106" t="n">
        <f aca="false">(B138-V138)^2</f>
        <v>8.64062731139935</v>
      </c>
      <c r="AE138" s="32"/>
      <c r="AF138" s="32" t="n">
        <f aca="false">B138-V138</f>
        <v>2.93949439723898</v>
      </c>
      <c r="AG138" s="32" t="str">
        <f aca="false">B138</f>
        <v>9,214</v>
      </c>
      <c r="AH138" s="32"/>
      <c r="AI138" s="116" t="str">
        <f aca="false">IF(V138&lt;B138,"-","+")</f>
        <v>-</v>
      </c>
      <c r="AJ138" s="117" t="n">
        <f aca="false">IF(AI138="-",AJ137-1,AJ137+1)</f>
        <v>-121</v>
      </c>
      <c r="AK138" s="113"/>
      <c r="AL138" s="106" t="n">
        <f aca="false">V138-V$16+AL137</f>
        <v>1262.7887614472</v>
      </c>
      <c r="AM138" s="106" t="n">
        <f aca="false">B138-B$16+AM137</f>
        <v>338.027461538462</v>
      </c>
      <c r="AN138" s="106" t="n">
        <f aca="false">(AM138-AM$16)^2</f>
        <v>58.0802927243109</v>
      </c>
      <c r="AO138" s="106" t="n">
        <f aca="false">(AM138-AL138)^2</f>
        <v>855183.461808906</v>
      </c>
      <c r="AP138" s="32"/>
      <c r="AQ138" s="110" t="n">
        <f aca="false">((V138-B138)/B138)^2</f>
        <v>0.101776815400477</v>
      </c>
    </row>
    <row r="139" customFormat="false" ht="12.8" hidden="false" customHeight="false" outlineLevel="0" collapsed="false">
      <c r="A139" s="114" t="n">
        <v>41030</v>
      </c>
      <c r="B139" s="115" t="s">
        <v>134</v>
      </c>
      <c r="C139" s="15" t="n">
        <v>0.596785600047142</v>
      </c>
      <c r="D139" s="15" t="n">
        <v>20.9</v>
      </c>
      <c r="E139" s="15" t="n">
        <v>23.2</v>
      </c>
      <c r="F139" s="15" t="n">
        <v>21.6</v>
      </c>
      <c r="G139" s="15" t="n">
        <v>12.2</v>
      </c>
      <c r="H139" s="15" t="n">
        <v>27.7</v>
      </c>
      <c r="I139" s="15" t="n">
        <v>31</v>
      </c>
      <c r="J139" s="110" t="n">
        <f aca="false">(D139*D$15*D$8+E139*E$15*E$8+F139*F$15*F$8+G139*G$15*G$8+H139*H$15*H$8+I139*I$15*I$8)*M$15</f>
        <v>18.3524326853896</v>
      </c>
      <c r="K139" s="110" t="n">
        <f aca="false">K138+J139-M139-N139-O139</f>
        <v>138.092718910136</v>
      </c>
      <c r="L139" s="110" t="n">
        <f aca="false">K138/$K$3</f>
        <v>0.602851639287812</v>
      </c>
      <c r="M139" s="110" t="n">
        <f aca="false">IF(J139&gt;K$6,(J139-K$6)^2/(J139-K$6+K$3-K138),0)</f>
        <v>2.5730777139254</v>
      </c>
      <c r="N139" s="110" t="n">
        <f aca="false">IF((J139-M139)&gt;C139,C139,(J139-M139+(C139-(J139-M139))*L139))</f>
        <v>0.596785600047142</v>
      </c>
      <c r="O139" s="110" t="n">
        <f aca="false">IF(K138&gt;(K$5/100*K$3),(K$4/100*L139*(K138-(K$5/100*K$3))),0)</f>
        <v>1.27728815457078</v>
      </c>
      <c r="P139" s="110" t="n">
        <f aca="false">P138+M139-Q139</f>
        <v>3.00070548076794</v>
      </c>
      <c r="Q139" s="110" t="n">
        <f aca="false">P138*(1-0.5^(1/K$7))</f>
        <v>0.427627766842544</v>
      </c>
      <c r="R139" s="110" t="n">
        <f aca="false">R138-S139+O139</f>
        <v>83.6846076605394</v>
      </c>
      <c r="S139" s="110" t="n">
        <f aca="false">R138*(1-0.5^(1/K$8))</f>
        <v>1.92617978587624</v>
      </c>
      <c r="T139" s="110" t="n">
        <f aca="false">Q139*R$8/86.4</f>
        <v>1.37098253952992</v>
      </c>
      <c r="U139" s="110" t="n">
        <f aca="false">S139*R$8/86.4</f>
        <v>6.17536806351525</v>
      </c>
      <c r="V139" s="110" t="n">
        <f aca="false">(Q139+S139)*R$8/86.4</f>
        <v>7.54635060304517</v>
      </c>
      <c r="Y139" s="15"/>
      <c r="Z139" s="15"/>
      <c r="AA139" s="15"/>
      <c r="AB139" s="15"/>
      <c r="AC139" s="106" t="n">
        <f aca="false">(B139-B$16)^2</f>
        <v>292.602077686391</v>
      </c>
      <c r="AD139" s="106" t="n">
        <f aca="false">(B139-V139)^2</f>
        <v>235.611736609436</v>
      </c>
      <c r="AE139" s="32"/>
      <c r="AF139" s="32" t="n">
        <f aca="false">B139-V139</f>
        <v>15.3496493969548</v>
      </c>
      <c r="AG139" s="32" t="str">
        <f aca="false">B139</f>
        <v>22,896</v>
      </c>
      <c r="AH139" s="32"/>
      <c r="AI139" s="116" t="str">
        <f aca="false">IF(V139&lt;B139,"-","+")</f>
        <v>-</v>
      </c>
      <c r="AJ139" s="117" t="n">
        <f aca="false">IF(AI139="-",AJ138-1,AJ138+1)</f>
        <v>-122</v>
      </c>
      <c r="AK139" s="113"/>
      <c r="AL139" s="106" t="n">
        <f aca="false">V139-V$16+AL138</f>
        <v>1261.63957518383</v>
      </c>
      <c r="AM139" s="106" t="n">
        <f aca="false">B139-B$16+AM138</f>
        <v>355.133076923077</v>
      </c>
      <c r="AN139" s="106" t="n">
        <f aca="false">(AM139-AM$16)^2</f>
        <v>611.407622918141</v>
      </c>
      <c r="AO139" s="106" t="n">
        <f aca="false">(AM139-AL139)^2</f>
        <v>821754.031388968</v>
      </c>
      <c r="AP139" s="32"/>
      <c r="AQ139" s="110" t="n">
        <f aca="false">((V139-B139)/B139)^2</f>
        <v>0.449446173713929</v>
      </c>
    </row>
    <row r="140" customFormat="false" ht="12.8" hidden="false" customHeight="false" outlineLevel="0" collapsed="false">
      <c r="A140" s="114" t="n">
        <v>41031</v>
      </c>
      <c r="B140" s="115" t="s">
        <v>108</v>
      </c>
      <c r="C140" s="15" t="n">
        <v>1.1930517748441</v>
      </c>
      <c r="D140" s="15" t="n">
        <v>0</v>
      </c>
      <c r="E140" s="15" t="n">
        <v>1</v>
      </c>
      <c r="F140" s="15" t="n">
        <v>1.7</v>
      </c>
      <c r="G140" s="15" t="n">
        <v>1.9</v>
      </c>
      <c r="H140" s="15" t="n">
        <v>2.3</v>
      </c>
      <c r="I140" s="15" t="n">
        <v>15</v>
      </c>
      <c r="J140" s="110" t="n">
        <f aca="false">(D140*D$15*D$8+E140*E$15*E$8+F140*F$15*F$8+G140*G$15*G$8+H140*H$15*H$8+I140*I$15*I$8)*M$15</f>
        <v>1.61956510877052</v>
      </c>
      <c r="K140" s="110" t="n">
        <f aca="false">K139+J140-M140-N140-O140</f>
        <v>136.166781288601</v>
      </c>
      <c r="L140" s="110" t="n">
        <f aca="false">K139/$K$3</f>
        <v>0.670353004418134</v>
      </c>
      <c r="M140" s="110" t="n">
        <f aca="false">IF(J140&gt;K$6,(J140-K$6)^2/(J140-K$6+K$3-K139),0)</f>
        <v>0</v>
      </c>
      <c r="N140" s="110" t="n">
        <f aca="false">IF((J140-M140)&gt;C140,C140,(J140-M140+(C140-(J140-M140))*L140))</f>
        <v>1.1930517748441</v>
      </c>
      <c r="O140" s="110" t="n">
        <f aca="false">IF(K139&gt;(K$5/100*K$3),(K$4/100*L140*(K139-(K$5/100*K$3))),0)</f>
        <v>2.35245095546104</v>
      </c>
      <c r="P140" s="110" t="n">
        <f aca="false">P139+M140-Q140</f>
        <v>1.50035274038397</v>
      </c>
      <c r="Q140" s="110" t="n">
        <f aca="false">P139*(1-0.5^(1/K$7))</f>
        <v>1.50035274038397</v>
      </c>
      <c r="R140" s="110" t="n">
        <f aca="false">R139-S140+O140</f>
        <v>84.125699535466</v>
      </c>
      <c r="S140" s="110" t="n">
        <f aca="false">R139*(1-0.5^(1/K$8))</f>
        <v>1.91135908053447</v>
      </c>
      <c r="T140" s="110" t="n">
        <f aca="false">Q140*R$8/86.4</f>
        <v>4.81015866998102</v>
      </c>
      <c r="U140" s="110" t="n">
        <f aca="false">S140*R$8/86.4</f>
        <v>6.12785260773203</v>
      </c>
      <c r="V140" s="110" t="n">
        <f aca="false">(Q140+S140)*R$8/86.4</f>
        <v>10.9380112777131</v>
      </c>
      <c r="Y140" s="15"/>
      <c r="Z140" s="15"/>
      <c r="AA140" s="15"/>
      <c r="AB140" s="15"/>
      <c r="AC140" s="106" t="n">
        <f aca="false">(B140-B$16)^2</f>
        <v>22.8638456863905</v>
      </c>
      <c r="AD140" s="106" t="n">
        <f aca="false">(B140-V140)^2</f>
        <v>0.133964255413142</v>
      </c>
      <c r="AE140" s="32"/>
      <c r="AF140" s="32" t="n">
        <f aca="false">B140-V140</f>
        <v>-0.366011277713053</v>
      </c>
      <c r="AG140" s="32" t="str">
        <f aca="false">B140</f>
        <v>10,572</v>
      </c>
      <c r="AH140" s="32"/>
      <c r="AI140" s="116" t="str">
        <f aca="false">IF(V140&lt;B140,"-","+")</f>
        <v>-</v>
      </c>
      <c r="AJ140" s="117" t="n">
        <f aca="false">IF(AI140="-",AJ139-1,AJ139+1)</f>
        <v>-123</v>
      </c>
      <c r="AK140" s="113"/>
      <c r="AL140" s="106" t="n">
        <f aca="false">V140-V$16+AL139</f>
        <v>1263.88204959512</v>
      </c>
      <c r="AM140" s="106" t="n">
        <f aca="false">B140-B$16+AM139</f>
        <v>359.914692307692</v>
      </c>
      <c r="AN140" s="106" t="n">
        <f aca="false">(AM140-AM$16)^2</f>
        <v>870.738206577409</v>
      </c>
      <c r="AO140" s="106" t="n">
        <f aca="false">(AM140-AL140)^2</f>
        <v>817156.983041215</v>
      </c>
      <c r="AP140" s="32"/>
      <c r="AQ140" s="110" t="n">
        <f aca="false">((V140-B140)/B140)^2</f>
        <v>0.0011986009722956</v>
      </c>
    </row>
    <row r="141" customFormat="false" ht="12.8" hidden="false" customHeight="false" outlineLevel="0" collapsed="false">
      <c r="A141" s="114" t="n">
        <v>41032</v>
      </c>
      <c r="B141" s="115" t="s">
        <v>96</v>
      </c>
      <c r="C141" s="15" t="n">
        <v>1.19115138430376</v>
      </c>
      <c r="D141" s="15" t="n">
        <v>0</v>
      </c>
      <c r="E141" s="15" t="n">
        <v>0</v>
      </c>
      <c r="F141" s="15" t="n">
        <v>0</v>
      </c>
      <c r="G141" s="15" t="n">
        <v>0</v>
      </c>
      <c r="H141" s="15" t="n">
        <v>2.1</v>
      </c>
      <c r="I141" s="15" t="n">
        <v>0</v>
      </c>
      <c r="J141" s="110" t="n">
        <f aca="false">(D141*D$15*D$8+E141*E$15*E$8+F141*F$15*F$8+G141*G$15*G$8+H141*H$15*H$8+I141*I$15*I$8)*M$15</f>
        <v>0.15209296641</v>
      </c>
      <c r="K141" s="110" t="n">
        <f aca="false">K140+J141-M141-N141-O141</f>
        <v>133.287622911355</v>
      </c>
      <c r="L141" s="110" t="n">
        <f aca="false">K140/$K$3</f>
        <v>0.661003792663111</v>
      </c>
      <c r="M141" s="110" t="n">
        <f aca="false">IF(J141&gt;K$6,(J141-K$6)^2/(J141-K$6+K$3-K140),0)</f>
        <v>0</v>
      </c>
      <c r="N141" s="110" t="n">
        <f aca="false">IF((J141-M141)&gt;C141,C141,(J141-M141+(C141-(J141-M141))*L141))</f>
        <v>0.838914521436307</v>
      </c>
      <c r="O141" s="110" t="n">
        <f aca="false">IF(K140&gt;(K$5/100*K$3),(K$4/100*L141*(K140-(K$5/100*K$3))),0)</f>
        <v>2.19233682221931</v>
      </c>
      <c r="P141" s="110" t="n">
        <f aca="false">P140+M141-Q141</f>
        <v>0.750176370191986</v>
      </c>
      <c r="Q141" s="110" t="n">
        <f aca="false">P140*(1-0.5^(1/K$7))</f>
        <v>0.750176370191986</v>
      </c>
      <c r="R141" s="110" t="n">
        <f aca="false">R140-S141+O141</f>
        <v>84.3966027248041</v>
      </c>
      <c r="S141" s="110" t="n">
        <f aca="false">R140*(1-0.5^(1/K$8))</f>
        <v>1.92143363288119</v>
      </c>
      <c r="T141" s="110" t="n">
        <f aca="false">Q141*R$8/86.4</f>
        <v>2.40507933499051</v>
      </c>
      <c r="U141" s="110" t="n">
        <f aca="false">S141*R$8/86.4</f>
        <v>6.1601518091214</v>
      </c>
      <c r="V141" s="110" t="n">
        <f aca="false">(Q141+S141)*R$8/86.4</f>
        <v>8.56523114411191</v>
      </c>
      <c r="Y141" s="15"/>
      <c r="Z141" s="15"/>
      <c r="AA141" s="15"/>
      <c r="AB141" s="15"/>
      <c r="AC141" s="106" t="n">
        <f aca="false">(B141-B$16)^2</f>
        <v>10.2759699940828</v>
      </c>
      <c r="AD141" s="106" t="n">
        <f aca="false">(B141-V141)^2</f>
        <v>0.185561807203132</v>
      </c>
      <c r="AE141" s="32"/>
      <c r="AF141" s="32" t="n">
        <f aca="false">B141-V141</f>
        <v>0.430768855888088</v>
      </c>
      <c r="AG141" s="32" t="str">
        <f aca="false">B141</f>
        <v>8,996</v>
      </c>
      <c r="AH141" s="32"/>
      <c r="AI141" s="116" t="str">
        <f aca="false">IF(V141&lt;B141,"-","+")</f>
        <v>-</v>
      </c>
      <c r="AJ141" s="117" t="n">
        <f aca="false">IF(AI141="-",AJ140-1,AJ140+1)</f>
        <v>-124</v>
      </c>
      <c r="AK141" s="113"/>
      <c r="AL141" s="106" t="n">
        <f aca="false">V141-V$16+AL140</f>
        <v>1263.75174387281</v>
      </c>
      <c r="AM141" s="106" t="n">
        <f aca="false">B141-B$16+AM140</f>
        <v>363.120307692308</v>
      </c>
      <c r="AN141" s="106" t="n">
        <f aca="false">(AM141-AM$16)^2</f>
        <v>1070.19852775827</v>
      </c>
      <c r="AO141" s="106" t="n">
        <f aca="false">(AM141-AL141)^2</f>
        <v>811136.983836553</v>
      </c>
      <c r="AP141" s="32"/>
      <c r="AQ141" s="110" t="n">
        <f aca="false">((V141-B141)/B141)^2</f>
        <v>0.00229292421061122</v>
      </c>
    </row>
    <row r="142" customFormat="false" ht="12.8" hidden="false" customHeight="false" outlineLevel="0" collapsed="false">
      <c r="A142" s="114" t="n">
        <v>41033</v>
      </c>
      <c r="B142" s="115" t="s">
        <v>97</v>
      </c>
      <c r="C142" s="15" t="n">
        <v>1.05681540398898</v>
      </c>
      <c r="D142" s="15" t="n">
        <v>0</v>
      </c>
      <c r="E142" s="15" t="n">
        <v>0</v>
      </c>
      <c r="F142" s="15" t="n">
        <v>0</v>
      </c>
      <c r="G142" s="15" t="n">
        <v>0</v>
      </c>
      <c r="H142" s="15" t="n">
        <v>0</v>
      </c>
      <c r="I142" s="15" t="n">
        <v>0</v>
      </c>
      <c r="J142" s="110" t="n">
        <f aca="false">(D142*D$15*D$8+E142*E$15*E$8+F142*F$15*F$8+G142*G$15*G$8+H142*H$15*H$8+I142*I$15*I$8)*M$15</f>
        <v>0</v>
      </c>
      <c r="K142" s="110" t="n">
        <f aca="false">K141+J142-M142-N142-O142</f>
        <v>130.644142623963</v>
      </c>
      <c r="L142" s="110" t="n">
        <f aca="false">K141/$K$3</f>
        <v>0.647027295686191</v>
      </c>
      <c r="M142" s="110" t="n">
        <f aca="false">IF(J142&gt;K$6,(J142-K$6)^2/(J142-K$6+K$3-K141),0)</f>
        <v>0</v>
      </c>
      <c r="N142" s="110" t="n">
        <f aca="false">IF((J142-M142)&gt;C142,C142,(J142-M142+(C142-(J142-M142))*L142))</f>
        <v>0.683788412882499</v>
      </c>
      <c r="O142" s="110" t="n">
        <f aca="false">IF(K141&gt;(K$5/100*K$3),(K$4/100*L142*(K141-(K$5/100*K$3))),0)</f>
        <v>1.95969187450973</v>
      </c>
      <c r="P142" s="110" t="n">
        <f aca="false">P141+M142-Q142</f>
        <v>0.375088185095993</v>
      </c>
      <c r="Q142" s="110" t="n">
        <f aca="false">P141*(1-0.5^(1/K$7))</f>
        <v>0.375088185095993</v>
      </c>
      <c r="R142" s="110" t="n">
        <f aca="false">R141-S142+O142</f>
        <v>84.4286735290369</v>
      </c>
      <c r="S142" s="110" t="n">
        <f aca="false">R141*(1-0.5^(1/K$8))</f>
        <v>1.92762107027693</v>
      </c>
      <c r="T142" s="110" t="n">
        <f aca="false">Q142*R$8/86.4</f>
        <v>1.20253966749526</v>
      </c>
      <c r="U142" s="110" t="n">
        <f aca="false">S142*R$8/86.4</f>
        <v>6.17998884799434</v>
      </c>
      <c r="V142" s="110" t="n">
        <f aca="false">(Q142+S142)*R$8/86.4</f>
        <v>7.38252851548959</v>
      </c>
      <c r="Y142" s="15"/>
      <c r="Z142" s="15"/>
      <c r="AA142" s="15"/>
      <c r="AB142" s="15"/>
      <c r="AC142" s="106" t="n">
        <f aca="false">(B142-B$16)^2</f>
        <v>4.65530414792899</v>
      </c>
      <c r="AD142" s="106" t="n">
        <f aca="false">(B142-V142)^2</f>
        <v>0.319757999794404</v>
      </c>
      <c r="AE142" s="32"/>
      <c r="AF142" s="32" t="n">
        <f aca="false">B142-V142</f>
        <v>0.565471484510407</v>
      </c>
      <c r="AG142" s="32" t="str">
        <f aca="false">B142</f>
        <v>7,948</v>
      </c>
      <c r="AH142" s="32"/>
      <c r="AI142" s="116" t="str">
        <f aca="false">IF(V142&lt;B142,"-","+")</f>
        <v>-</v>
      </c>
      <c r="AJ142" s="117" t="n">
        <f aca="false">IF(AI142="-",AJ141-1,AJ141+1)</f>
        <v>-125</v>
      </c>
      <c r="AK142" s="113"/>
      <c r="AL142" s="106" t="n">
        <f aca="false">V142-V$16+AL141</f>
        <v>1262.43873552188</v>
      </c>
      <c r="AM142" s="106" t="n">
        <f aca="false">B142-B$16+AM141</f>
        <v>365.277923076923</v>
      </c>
      <c r="AN142" s="106" t="n">
        <f aca="false">(AM142-AM$16)^2</f>
        <v>1216.02181192123</v>
      </c>
      <c r="AO142" s="106" t="n">
        <f aca="false">(AM142-AL142)^2</f>
        <v>804897.523386892</v>
      </c>
      <c r="AP142" s="32"/>
      <c r="AQ142" s="110" t="n">
        <f aca="false">((V142-B142)/B142)^2</f>
        <v>0.00506180839451154</v>
      </c>
    </row>
    <row r="143" customFormat="false" ht="12.8" hidden="false" customHeight="false" outlineLevel="0" collapsed="false">
      <c r="A143" s="114" t="n">
        <v>41034</v>
      </c>
      <c r="B143" s="115" t="s">
        <v>116</v>
      </c>
      <c r="C143" s="15" t="n">
        <v>1.29995609787083</v>
      </c>
      <c r="D143" s="15" t="n">
        <v>0</v>
      </c>
      <c r="E143" s="15" t="n">
        <v>0</v>
      </c>
      <c r="F143" s="15" t="n">
        <v>0</v>
      </c>
      <c r="G143" s="15" t="n">
        <v>0</v>
      </c>
      <c r="H143" s="15" t="n">
        <v>0</v>
      </c>
      <c r="I143" s="15" t="n">
        <v>2</v>
      </c>
      <c r="J143" s="110" t="n">
        <f aca="false">(D143*D$15*D$8+E143*E$15*E$8+F143*F$15*F$8+G143*G$15*G$8+H143*H$15*H$8+I143*I$15*I$8)*M$15</f>
        <v>0.1025232429</v>
      </c>
      <c r="K143" s="110" t="n">
        <f aca="false">K142+J143-M143-N143-O143</f>
        <v>128.131559517868</v>
      </c>
      <c r="L143" s="110" t="n">
        <f aca="false">K142/$K$3</f>
        <v>0.634194867106617</v>
      </c>
      <c r="M143" s="110" t="n">
        <f aca="false">IF(J143&gt;K$6,(J143-K$6)^2/(J143-K$6+K$3-K142),0)</f>
        <v>0</v>
      </c>
      <c r="N143" s="110" t="n">
        <f aca="false">IF((J143-M143)&gt;C143,C143,(J143-M143+(C143-(J143-M143))*L143))</f>
        <v>0.861929013227322</v>
      </c>
      <c r="O143" s="110" t="n">
        <f aca="false">IF(K142&gt;(K$5/100*K$3),(K$4/100*L143*(K142-(K$5/100*K$3))),0)</f>
        <v>1.75317733576806</v>
      </c>
      <c r="P143" s="110" t="n">
        <f aca="false">P142+M143-Q143</f>
        <v>0.187544092547997</v>
      </c>
      <c r="Q143" s="110" t="n">
        <f aca="false">P142*(1-0.5^(1/K$7))</f>
        <v>0.187544092547997</v>
      </c>
      <c r="R143" s="110" t="n">
        <f aca="false">R142-S143+O143</f>
        <v>84.253497296347</v>
      </c>
      <c r="S143" s="110" t="n">
        <f aca="false">R142*(1-0.5^(1/K$8))</f>
        <v>1.92835356845795</v>
      </c>
      <c r="T143" s="110" t="n">
        <f aca="false">Q143*R$8/86.4</f>
        <v>0.601269833747628</v>
      </c>
      <c r="U143" s="110" t="n">
        <f aca="false">S143*R$8/86.4</f>
        <v>6.18233725072746</v>
      </c>
      <c r="V143" s="110" t="n">
        <f aca="false">(Q143+S143)*R$8/86.4</f>
        <v>6.78360708447509</v>
      </c>
      <c r="Y143" s="15"/>
      <c r="Z143" s="15"/>
      <c r="AA143" s="15"/>
      <c r="AB143" s="15"/>
      <c r="AC143" s="106" t="n">
        <f aca="false">(B143-B$16)^2</f>
        <v>1.86217514792899</v>
      </c>
      <c r="AD143" s="106" t="n">
        <f aca="false">(B143-V143)^2</f>
        <v>0.137932697702097</v>
      </c>
      <c r="AE143" s="32"/>
      <c r="AF143" s="32" t="n">
        <f aca="false">B143-V143</f>
        <v>0.371392915524916</v>
      </c>
      <c r="AG143" s="32" t="str">
        <f aca="false">B143</f>
        <v>7,155</v>
      </c>
      <c r="AH143" s="32"/>
      <c r="AI143" s="116" t="str">
        <f aca="false">IF(V143&lt;B143,"-","+")</f>
        <v>-</v>
      </c>
      <c r="AJ143" s="117" t="n">
        <f aca="false">IF(AI143="-",AJ142-1,AJ142+1)</f>
        <v>-126</v>
      </c>
      <c r="AK143" s="113"/>
      <c r="AL143" s="106" t="n">
        <f aca="false">V143-V$16+AL142</f>
        <v>1260.52680573993</v>
      </c>
      <c r="AM143" s="106" t="n">
        <f aca="false">B143-B$16+AM142</f>
        <v>366.642538461539</v>
      </c>
      <c r="AN143" s="106" t="n">
        <f aca="false">(AM143-AM$16)^2</f>
        <v>1313.05636956533</v>
      </c>
      <c r="AO143" s="106" t="n">
        <f aca="false">(AM143-AL143)^2</f>
        <v>799029.083287829</v>
      </c>
      <c r="AP143" s="32"/>
      <c r="AQ143" s="110" t="n">
        <f aca="false">((V143-B143)/B143)^2</f>
        <v>0.00269431242614928</v>
      </c>
    </row>
    <row r="144" customFormat="false" ht="12.8" hidden="false" customHeight="false" outlineLevel="0" collapsed="false">
      <c r="A144" s="114" t="n">
        <v>41035</v>
      </c>
      <c r="B144" s="115" t="s">
        <v>117</v>
      </c>
      <c r="C144" s="15" t="n">
        <v>1.03317940186403</v>
      </c>
      <c r="D144" s="15" t="n">
        <v>0</v>
      </c>
      <c r="E144" s="15" t="n">
        <v>0</v>
      </c>
      <c r="F144" s="15" t="n">
        <v>0</v>
      </c>
      <c r="G144" s="15" t="n">
        <v>0</v>
      </c>
      <c r="H144" s="15" t="n">
        <v>0</v>
      </c>
      <c r="I144" s="15" t="n">
        <v>0</v>
      </c>
      <c r="J144" s="110" t="n">
        <f aca="false">(D144*D$15*D$8+E144*E$15*E$8+F144*F$15*F$8+G144*G$15*G$8+H144*H$15*H$8+I144*I$15*I$8)*M$15</f>
        <v>0</v>
      </c>
      <c r="K144" s="110" t="n">
        <f aca="false">K143+J144-M144-N144-O144</f>
        <v>125.925746510894</v>
      </c>
      <c r="L144" s="110" t="n">
        <f aca="false">K143/$K$3</f>
        <v>0.621997861737222</v>
      </c>
      <c r="M144" s="110" t="n">
        <f aca="false">IF(J144&gt;K$6,(J144-K$6)^2/(J144-K$6+K$3-K143),0)</f>
        <v>0</v>
      </c>
      <c r="N144" s="110" t="n">
        <f aca="false">IF((J144-M144)&gt;C144,C144,(J144-M144+(C144-(J144-M144))*L144))</f>
        <v>0.642635378750368</v>
      </c>
      <c r="O144" s="110" t="n">
        <f aca="false">IF(K143&gt;(K$5/100*K$3),(K$4/100*L144*(K143-(K$5/100*K$3))),0)</f>
        <v>1.56317762822354</v>
      </c>
      <c r="P144" s="110" t="n">
        <f aca="false">P143+M144-Q144</f>
        <v>0.0937720462739983</v>
      </c>
      <c r="Q144" s="110" t="n">
        <f aca="false">P143*(1-0.5^(1/K$7))</f>
        <v>0.0937720462739983</v>
      </c>
      <c r="R144" s="110" t="n">
        <f aca="false">R143-S144+O144</f>
        <v>83.8923223867968</v>
      </c>
      <c r="S144" s="110" t="n">
        <f aca="false">R143*(1-0.5^(1/K$8))</f>
        <v>1.92435253777374</v>
      </c>
      <c r="T144" s="110" t="n">
        <f aca="false">Q144*R$8/86.4</f>
        <v>0.300634916873814</v>
      </c>
      <c r="U144" s="110" t="n">
        <f aca="false">S144*R$8/86.4</f>
        <v>6.16950987226073</v>
      </c>
      <c r="V144" s="110" t="n">
        <f aca="false">(Q144+S144)*R$8/86.4</f>
        <v>6.47014478913454</v>
      </c>
      <c r="Y144" s="15"/>
      <c r="Z144" s="15"/>
      <c r="AA144" s="15"/>
      <c r="AB144" s="15"/>
      <c r="AC144" s="106" t="n">
        <f aca="false">(B144-B$16)^2</f>
        <v>1.37502684023669</v>
      </c>
      <c r="AD144" s="106" t="n">
        <f aca="false">(B144-V144)^2</f>
        <v>0.242906258877236</v>
      </c>
      <c r="AE144" s="32"/>
      <c r="AF144" s="32" t="n">
        <f aca="false">B144-V144</f>
        <v>0.492855210865459</v>
      </c>
      <c r="AG144" s="32" t="str">
        <f aca="false">B144</f>
        <v>6,963</v>
      </c>
      <c r="AH144" s="32"/>
      <c r="AI144" s="116" t="str">
        <f aca="false">IF(V144&lt;B144,"-","+")</f>
        <v>-</v>
      </c>
      <c r="AJ144" s="117" t="n">
        <f aca="false">IF(AI144="-",AJ143-1,AJ143+1)</f>
        <v>-127</v>
      </c>
      <c r="AK144" s="113"/>
      <c r="AL144" s="106" t="n">
        <f aca="false">V144-V$16+AL143</f>
        <v>1258.30141366265</v>
      </c>
      <c r="AM144" s="106" t="n">
        <f aca="false">B144-B$16+AM143</f>
        <v>367.815153846154</v>
      </c>
      <c r="AN144" s="106" t="n">
        <f aca="false">(AM144-AM$16)^2</f>
        <v>1399.41345923993</v>
      </c>
      <c r="AO144" s="106" t="n">
        <f aca="false">(AM144-AL144)^2</f>
        <v>792965.778921964</v>
      </c>
      <c r="AP144" s="32"/>
      <c r="AQ144" s="110" t="n">
        <f aca="false">((V144-B144)/B144)^2</f>
        <v>0.00501009446924441</v>
      </c>
    </row>
    <row r="145" customFormat="false" ht="12.8" hidden="false" customHeight="false" outlineLevel="0" collapsed="false">
      <c r="A145" s="114" t="n">
        <v>41036</v>
      </c>
      <c r="B145" s="115" t="s">
        <v>118</v>
      </c>
      <c r="C145" s="15" t="n">
        <v>1.14958942406069</v>
      </c>
      <c r="D145" s="15" t="n">
        <v>0</v>
      </c>
      <c r="E145" s="15" t="n">
        <v>0</v>
      </c>
      <c r="F145" s="15" t="n">
        <v>0</v>
      </c>
      <c r="G145" s="15" t="n">
        <v>0</v>
      </c>
      <c r="H145" s="15" t="n">
        <v>0</v>
      </c>
      <c r="I145" s="15" t="n">
        <v>0</v>
      </c>
      <c r="J145" s="110" t="n">
        <f aca="false">(D145*D$15*D$8+E145*E$15*E$8+F145*F$15*F$8+G145*G$15*G$8+H145*H$15*H$8+I145*I$15*I$8)*M$15</f>
        <v>0</v>
      </c>
      <c r="K145" s="110" t="n">
        <f aca="false">K144+J145-M145-N145-O145</f>
        <v>123.821585924601</v>
      </c>
      <c r="L145" s="110" t="n">
        <f aca="false">K144/$K$3</f>
        <v>0.61129003160628</v>
      </c>
      <c r="M145" s="110" t="n">
        <f aca="false">IF(J145&gt;K$6,(J145-K$6)^2/(J145-K$6+K$3-K144),0)</f>
        <v>0</v>
      </c>
      <c r="N145" s="110" t="n">
        <f aca="false">IF((J145-M145)&gt;C145,C145,(J145-M145+(C145-(J145-M145))*L145))</f>
        <v>0.702732555368305</v>
      </c>
      <c r="O145" s="110" t="n">
        <f aca="false">IF(K144&gt;(K$5/100*K$3),(K$4/100*L145*(K144-(K$5/100*K$3))),0)</f>
        <v>1.40142803092418</v>
      </c>
      <c r="P145" s="110" t="n">
        <f aca="false">P144+M145-Q145</f>
        <v>0.0468860231369991</v>
      </c>
      <c r="Q145" s="110" t="n">
        <f aca="false">P144*(1-0.5^(1/K$7))</f>
        <v>0.0468860231369991</v>
      </c>
      <c r="R145" s="110" t="n">
        <f aca="false">R144-S145+O145</f>
        <v>83.3776471262822</v>
      </c>
      <c r="S145" s="110" t="n">
        <f aca="false">R144*(1-0.5^(1/K$8))</f>
        <v>1.91610329143886</v>
      </c>
      <c r="T145" s="110" t="n">
        <f aca="false">Q145*R$8/86.4</f>
        <v>0.150317458436907</v>
      </c>
      <c r="U145" s="110" t="n">
        <f aca="false">S145*R$8/86.4</f>
        <v>6.14306263574727</v>
      </c>
      <c r="V145" s="110" t="n">
        <f aca="false">(Q145+S145)*R$8/86.4</f>
        <v>6.29338009418417</v>
      </c>
      <c r="Y145" s="15"/>
      <c r="Z145" s="15"/>
      <c r="AA145" s="15"/>
      <c r="AB145" s="15"/>
      <c r="AC145" s="106" t="n">
        <f aca="false">(B145-B$16)^2</f>
        <v>0.96749922485207</v>
      </c>
      <c r="AD145" s="106" t="n">
        <f aca="false">(B145-V145)^2</f>
        <v>0.230995493866414</v>
      </c>
      <c r="AE145" s="32"/>
      <c r="AF145" s="32" t="n">
        <f aca="false">B145-V145</f>
        <v>0.480619905815827</v>
      </c>
      <c r="AG145" s="32" t="str">
        <f aca="false">B145</f>
        <v>6,774</v>
      </c>
      <c r="AH145" s="32"/>
      <c r="AI145" s="116" t="str">
        <f aca="false">IF(V145&lt;B145,"-","+")</f>
        <v>-</v>
      </c>
      <c r="AJ145" s="117" t="n">
        <f aca="false">IF(AI145="-",AJ144-1,AJ144+1)</f>
        <v>-128</v>
      </c>
      <c r="AK145" s="113"/>
      <c r="AL145" s="106" t="n">
        <f aca="false">V145-V$16+AL144</f>
        <v>1255.89925689041</v>
      </c>
      <c r="AM145" s="106" t="n">
        <f aca="false">B145-B$16+AM144</f>
        <v>368.798769230769</v>
      </c>
      <c r="AN145" s="106" t="n">
        <f aca="false">(AM145-AM$16)^2</f>
        <v>1473.97257312466</v>
      </c>
      <c r="AO145" s="106" t="n">
        <f aca="false">(AM145-AL145)^2</f>
        <v>786947.27520597</v>
      </c>
      <c r="AP145" s="32"/>
      <c r="AQ145" s="110" t="n">
        <f aca="false">((V145-B145)/B145)^2</f>
        <v>0.00503399898190101</v>
      </c>
    </row>
    <row r="146" customFormat="false" ht="12.8" hidden="false" customHeight="false" outlineLevel="0" collapsed="false">
      <c r="A146" s="114" t="n">
        <v>41037</v>
      </c>
      <c r="B146" s="115" t="s">
        <v>91</v>
      </c>
      <c r="C146" s="15" t="n">
        <v>0.450171105184811</v>
      </c>
      <c r="D146" s="15" t="n">
        <v>0</v>
      </c>
      <c r="E146" s="15" t="n">
        <v>0</v>
      </c>
      <c r="F146" s="15" t="n">
        <v>0</v>
      </c>
      <c r="G146" s="15" t="n">
        <v>0</v>
      </c>
      <c r="H146" s="15" t="n">
        <v>0</v>
      </c>
      <c r="I146" s="15" t="n">
        <v>0</v>
      </c>
      <c r="J146" s="110" t="n">
        <f aca="false">(D146*D$15*D$8+E146*E$15*E$8+F146*F$15*F$8+G146*G$15*G$8+H146*H$15*H$8+I146*I$15*I$8)*M$15</f>
        <v>0</v>
      </c>
      <c r="K146" s="110" t="n">
        <f aca="false">K145+J146-M146-N146-O146</f>
        <v>122.299464180687</v>
      </c>
      <c r="L146" s="110" t="n">
        <f aca="false">K145/$K$3</f>
        <v>0.601075659828162</v>
      </c>
      <c r="M146" s="110" t="n">
        <f aca="false">IF(J146&gt;K$6,(J146-K$6)^2/(J146-K$6+K$3-K145),0)</f>
        <v>0</v>
      </c>
      <c r="N146" s="110" t="n">
        <f aca="false">IF((J146-M146)&gt;C146,C146,(J146-M146+(C146-(J146-M146))*L146))</f>
        <v>0.270586894084533</v>
      </c>
      <c r="O146" s="110" t="n">
        <f aca="false">IF(K145&gt;(K$5/100*K$3),(K$4/100*L146*(K145-(K$5/100*K$3))),0)</f>
        <v>1.25153484982985</v>
      </c>
      <c r="P146" s="110" t="n">
        <f aca="false">P145+M146-Q146</f>
        <v>0.0234430115684996</v>
      </c>
      <c r="Q146" s="110" t="n">
        <f aca="false">P145*(1-0.5^(1/K$7))</f>
        <v>0.0234430115684996</v>
      </c>
      <c r="R146" s="110" t="n">
        <f aca="false">R145-S146+O146</f>
        <v>82.7248338838694</v>
      </c>
      <c r="S146" s="110" t="n">
        <f aca="false">R145*(1-0.5^(1/K$8))</f>
        <v>1.90434809224259</v>
      </c>
      <c r="T146" s="110" t="n">
        <f aca="false">Q146*R$8/86.4</f>
        <v>0.0751587292184535</v>
      </c>
      <c r="U146" s="110" t="n">
        <f aca="false">S146*R$8/86.4</f>
        <v>6.10537524943516</v>
      </c>
      <c r="V146" s="110" t="n">
        <f aca="false">(Q146+S146)*R$8/86.4</f>
        <v>6.18053397865361</v>
      </c>
      <c r="Y146" s="15"/>
      <c r="Z146" s="15"/>
      <c r="AA146" s="15"/>
      <c r="AB146" s="15"/>
      <c r="AC146" s="106" t="n">
        <f aca="false">(B146-B$16)^2</f>
        <v>0.634596071005916</v>
      </c>
      <c r="AD146" s="106" t="n">
        <f aca="false">(B146-V146)^2</f>
        <v>0.165214626509164</v>
      </c>
      <c r="AE146" s="32"/>
      <c r="AF146" s="32" t="n">
        <f aca="false">B146-V146</f>
        <v>0.40646602134639</v>
      </c>
      <c r="AG146" s="32" t="str">
        <f aca="false">B146</f>
        <v>6,587</v>
      </c>
      <c r="AH146" s="32"/>
      <c r="AI146" s="116" t="str">
        <f aca="false">IF(V146&lt;B146,"-","+")</f>
        <v>-</v>
      </c>
      <c r="AJ146" s="117" t="n">
        <f aca="false">IF(AI146="-",AJ145-1,AJ145+1)</f>
        <v>-129</v>
      </c>
      <c r="AK146" s="113"/>
      <c r="AL146" s="106" t="n">
        <f aca="false">V146-V$16+AL145</f>
        <v>1253.38425400264</v>
      </c>
      <c r="AM146" s="106" t="n">
        <f aca="false">B146-B$16+AM145</f>
        <v>369.595384615385</v>
      </c>
      <c r="AN146" s="106" t="n">
        <f aca="false">(AM146-AM$16)^2</f>
        <v>1535.77504323672</v>
      </c>
      <c r="AO146" s="106" t="n">
        <f aca="false">(AM146-AL146)^2</f>
        <v>781082.765652804</v>
      </c>
      <c r="AP146" s="32"/>
      <c r="AQ146" s="110" t="n">
        <f aca="false">((V146-B146)/B146)^2</f>
        <v>0.00380779155240553</v>
      </c>
    </row>
    <row r="147" customFormat="false" ht="12.8" hidden="false" customHeight="false" outlineLevel="0" collapsed="false">
      <c r="A147" s="114" t="n">
        <v>41038</v>
      </c>
      <c r="B147" s="115" t="s">
        <v>91</v>
      </c>
      <c r="C147" s="15" t="n">
        <v>1.06272340269987</v>
      </c>
      <c r="D147" s="15" t="n">
        <v>0</v>
      </c>
      <c r="E147" s="15" t="n">
        <v>0</v>
      </c>
      <c r="F147" s="15" t="n">
        <v>0</v>
      </c>
      <c r="G147" s="15" t="n">
        <v>1.2</v>
      </c>
      <c r="H147" s="15" t="n">
        <v>7.5</v>
      </c>
      <c r="I147" s="15" t="n">
        <v>16.6</v>
      </c>
      <c r="J147" s="110" t="n">
        <f aca="false">(D147*D$15*D$8+E147*E$15*E$8+F147*F$15*F$8+G147*G$15*G$8+H147*H$15*H$8+I147*I$15*I$8)*M$15</f>
        <v>1.73586238658675</v>
      </c>
      <c r="K147" s="110" t="n">
        <f aca="false">K146+J147-M147-N147-O147</f>
        <v>121.82681960716</v>
      </c>
      <c r="L147" s="110" t="n">
        <f aca="false">K146/$K$3</f>
        <v>0.593686719323723</v>
      </c>
      <c r="M147" s="110" t="n">
        <f aca="false">IF(J147&gt;K$6,(J147-K$6)^2/(J147-K$6+K$3-K146),0)</f>
        <v>0</v>
      </c>
      <c r="N147" s="110" t="n">
        <f aca="false">IF((J147-M147)&gt;C147,C147,(J147-M147+(C147-(J147-M147))*L147))</f>
        <v>1.06272340269987</v>
      </c>
      <c r="O147" s="110" t="n">
        <f aca="false">IF(K146&gt;(K$5/100*K$3),(K$4/100*L147*(K146-(K$5/100*K$3))),0)</f>
        <v>1.14578355741377</v>
      </c>
      <c r="P147" s="110" t="n">
        <f aca="false">P146+M147-Q147</f>
        <v>0.0117215057842498</v>
      </c>
      <c r="Q147" s="110" t="n">
        <f aca="false">P146*(1-0.5^(1/K$7))</f>
        <v>0.0117215057842498</v>
      </c>
      <c r="R147" s="110" t="n">
        <f aca="false">R146-S147+O147</f>
        <v>81.9811796241039</v>
      </c>
      <c r="S147" s="110" t="n">
        <f aca="false">R146*(1-0.5^(1/K$8))</f>
        <v>1.88943781717934</v>
      </c>
      <c r="T147" s="110" t="n">
        <f aca="false">Q147*R$8/86.4</f>
        <v>0.0375793646092267</v>
      </c>
      <c r="U147" s="110" t="n">
        <f aca="false">S147*R$8/86.4</f>
        <v>6.05757263146618</v>
      </c>
      <c r="V147" s="110" t="n">
        <f aca="false">(Q147+S147)*R$8/86.4</f>
        <v>6.0951519960754</v>
      </c>
      <c r="Y147" s="15"/>
      <c r="Z147" s="15"/>
      <c r="AA147" s="15"/>
      <c r="AB147" s="15"/>
      <c r="AC147" s="106" t="n">
        <f aca="false">(B147-B$16)^2</f>
        <v>0.634596071005916</v>
      </c>
      <c r="AD147" s="106" t="n">
        <f aca="false">(B147-V147)^2</f>
        <v>0.241914458964612</v>
      </c>
      <c r="AE147" s="32"/>
      <c r="AF147" s="32" t="n">
        <f aca="false">B147-V147</f>
        <v>0.491848003924599</v>
      </c>
      <c r="AG147" s="32" t="str">
        <f aca="false">B147</f>
        <v>6,587</v>
      </c>
      <c r="AH147" s="32"/>
      <c r="AI147" s="116" t="str">
        <f aca="false">IF(V147&lt;B147,"-","+")</f>
        <v>-</v>
      </c>
      <c r="AJ147" s="117" t="n">
        <f aca="false">IF(AI147="-",AJ146-1,AJ146+1)</f>
        <v>-130</v>
      </c>
      <c r="AK147" s="113"/>
      <c r="AL147" s="106" t="n">
        <f aca="false">V147-V$16+AL146</f>
        <v>1250.78386913229</v>
      </c>
      <c r="AM147" s="106" t="n">
        <f aca="false">B147-B$16+AM146</f>
        <v>370.392</v>
      </c>
      <c r="AN147" s="106" t="n">
        <f aca="false">(AM147-AM$16)^2</f>
        <v>1598.84670549079</v>
      </c>
      <c r="AO147" s="106" t="n">
        <f aca="false">(AM147-AL147)^2</f>
        <v>775089.843234255</v>
      </c>
      <c r="AP147" s="32"/>
      <c r="AQ147" s="110" t="n">
        <f aca="false">((V147-B147)/B147)^2</f>
        <v>0.00557553439857885</v>
      </c>
    </row>
    <row r="148" customFormat="false" ht="12.8" hidden="false" customHeight="false" outlineLevel="0" collapsed="false">
      <c r="A148" s="114" t="n">
        <v>41039</v>
      </c>
      <c r="B148" s="115" t="s">
        <v>91</v>
      </c>
      <c r="C148" s="15" t="n">
        <v>1.57754744913196</v>
      </c>
      <c r="D148" s="15" t="n">
        <v>0</v>
      </c>
      <c r="E148" s="15" t="n">
        <v>0</v>
      </c>
      <c r="F148" s="15" t="n">
        <v>0</v>
      </c>
      <c r="G148" s="15" t="n">
        <v>0</v>
      </c>
      <c r="H148" s="15" t="n">
        <v>0</v>
      </c>
      <c r="I148" s="15" t="n">
        <v>0</v>
      </c>
      <c r="J148" s="110" t="n">
        <f aca="false">(D148*D$15*D$8+E148*E$15*E$8+F148*F$15*F$8+G148*G$15*G$8+H148*H$15*H$8+I148*I$15*I$8)*M$15</f>
        <v>0</v>
      </c>
      <c r="K148" s="110" t="n">
        <f aca="false">K147+J148-M148-N148-O148</f>
        <v>119.780466480398</v>
      </c>
      <c r="L148" s="110" t="n">
        <f aca="false">K147/$K$3</f>
        <v>0.591392328190097</v>
      </c>
      <c r="M148" s="110" t="n">
        <f aca="false">IF(J148&gt;K$6,(J148-K$6)^2/(J148-K$6+K$3-K147),0)</f>
        <v>0</v>
      </c>
      <c r="N148" s="110" t="n">
        <f aca="false">IF((J148-M148)&gt;C148,C148,(J148-M148+(C148-(J148-M148))*L148))</f>
        <v>0.932949458772499</v>
      </c>
      <c r="O148" s="110" t="n">
        <f aca="false">IF(K147&gt;(K$5/100*K$3),(K$4/100*L148*(K147-(K$5/100*K$3))),0)</f>
        <v>1.11340366798933</v>
      </c>
      <c r="P148" s="110" t="n">
        <f aca="false">P147+M148-Q148</f>
        <v>0.00586075289212489</v>
      </c>
      <c r="Q148" s="110" t="n">
        <f aca="false">P147*(1-0.5^(1/K$7))</f>
        <v>0.00586075289212489</v>
      </c>
      <c r="R148" s="110" t="n">
        <f aca="false">R147-S148+O148</f>
        <v>81.2221305616809</v>
      </c>
      <c r="S148" s="110" t="n">
        <f aca="false">R147*(1-0.5^(1/K$8))</f>
        <v>1.87245273041229</v>
      </c>
      <c r="T148" s="110" t="n">
        <f aca="false">Q148*R$8/86.4</f>
        <v>0.0187896823046134</v>
      </c>
      <c r="U148" s="110" t="n">
        <f aca="false">S148*R$8/86.4</f>
        <v>6.00311812875236</v>
      </c>
      <c r="V148" s="110" t="n">
        <f aca="false">(Q148+S148)*R$8/86.4</f>
        <v>6.02190781105697</v>
      </c>
      <c r="Y148" s="15"/>
      <c r="Z148" s="15"/>
      <c r="AA148" s="15"/>
      <c r="AB148" s="15"/>
      <c r="AC148" s="106" t="n">
        <f aca="false">(B148-B$16)^2</f>
        <v>0.634596071005916</v>
      </c>
      <c r="AD148" s="106" t="n">
        <f aca="false">(B148-V148)^2</f>
        <v>0.319329182004423</v>
      </c>
      <c r="AE148" s="32"/>
      <c r="AF148" s="32" t="n">
        <f aca="false">B148-V148</f>
        <v>0.565092188943028</v>
      </c>
      <c r="AG148" s="32" t="str">
        <f aca="false">B148</f>
        <v>6,587</v>
      </c>
      <c r="AH148" s="32"/>
      <c r="AI148" s="116" t="str">
        <f aca="false">IF(V148&lt;B148,"-","+")</f>
        <v>-</v>
      </c>
      <c r="AJ148" s="117" t="n">
        <f aca="false">IF(AI148="-",AJ147-1,AJ147+1)</f>
        <v>-131</v>
      </c>
      <c r="AK148" s="113"/>
      <c r="AL148" s="106" t="n">
        <f aca="false">V148-V$16+AL147</f>
        <v>1248.11024007693</v>
      </c>
      <c r="AM148" s="106" t="n">
        <f aca="false">B148-B$16+AM147</f>
        <v>371.188615384616</v>
      </c>
      <c r="AN148" s="106" t="n">
        <f aca="false">(AM148-AM$16)^2</f>
        <v>1663.18755988687</v>
      </c>
      <c r="AO148" s="106" t="n">
        <f aca="false">(AM148-AL148)^2</f>
        <v>768991.535853009</v>
      </c>
      <c r="AP148" s="32"/>
      <c r="AQ148" s="110" t="n">
        <f aca="false">((V148-B148)/B148)^2</f>
        <v>0.00735975371772282</v>
      </c>
    </row>
    <row r="149" customFormat="false" ht="12.8" hidden="false" customHeight="false" outlineLevel="0" collapsed="false">
      <c r="A149" s="114" t="n">
        <v>41040</v>
      </c>
      <c r="B149" s="115" t="s">
        <v>127</v>
      </c>
      <c r="C149" s="15" t="n">
        <v>1.55507166120981</v>
      </c>
      <c r="D149" s="15" t="n">
        <v>12.6</v>
      </c>
      <c r="E149" s="15" t="n">
        <v>0</v>
      </c>
      <c r="F149" s="15" t="n">
        <v>0</v>
      </c>
      <c r="G149" s="15" t="n">
        <v>0</v>
      </c>
      <c r="H149" s="15" t="n">
        <v>0</v>
      </c>
      <c r="I149" s="15" t="n">
        <v>0</v>
      </c>
      <c r="J149" s="110" t="n">
        <f aca="false">(D149*D$15*D$8+E149*E$15*E$8+F149*F$15*F$8+G149*G$15*G$8+H149*H$15*H$8+I149*I$15*I$8)*M$15</f>
        <v>5.52859426496447</v>
      </c>
      <c r="K149" s="110" t="n">
        <f aca="false">K148+J149-M149-N149-O149</f>
        <v>122.675500514438</v>
      </c>
      <c r="L149" s="110" t="n">
        <f aca="false">K148/$K$3</f>
        <v>0.581458575147564</v>
      </c>
      <c r="M149" s="110" t="n">
        <f aca="false">IF(J149&gt;K$6,(J149-K$6)^2/(J149-K$6+K$3-K148),0)</f>
        <v>0.102773956714438</v>
      </c>
      <c r="N149" s="110" t="n">
        <f aca="false">IF((J149-M149)&gt;C149,C149,(J149-M149+(C149-(J149-M149))*L149))</f>
        <v>1.55507166120981</v>
      </c>
      <c r="O149" s="110" t="n">
        <f aca="false">IF(K148&gt;(K$5/100*K$3),(K$4/100*L149*(K148-(K$5/100*K$3))),0)</f>
        <v>0.975714613000377</v>
      </c>
      <c r="P149" s="110" t="n">
        <f aca="false">P148+M149-Q149</f>
        <v>0.1057043331605</v>
      </c>
      <c r="Q149" s="110" t="n">
        <f aca="false">P148*(1-0.5^(1/K$7))</f>
        <v>0.00293037644606245</v>
      </c>
      <c r="R149" s="110" t="n">
        <f aca="false">R148-S149+O149</f>
        <v>80.3427291488147</v>
      </c>
      <c r="S149" s="110" t="n">
        <f aca="false">R148*(1-0.5^(1/K$8))</f>
        <v>1.85511602586659</v>
      </c>
      <c r="T149" s="110" t="n">
        <f aca="false">Q149*R$8/86.4</f>
        <v>0.00939484115230668</v>
      </c>
      <c r="U149" s="110" t="n">
        <f aca="false">S149*R$8/86.4</f>
        <v>5.94753633292877</v>
      </c>
      <c r="V149" s="110" t="n">
        <f aca="false">(Q149+S149)*R$8/86.4</f>
        <v>5.95693117408108</v>
      </c>
      <c r="Y149" s="15"/>
      <c r="Z149" s="15"/>
      <c r="AA149" s="15"/>
      <c r="AB149" s="15"/>
      <c r="AC149" s="106" t="n">
        <f aca="false">(B149-B$16)^2</f>
        <v>0.185429609467455</v>
      </c>
      <c r="AD149" s="106" t="n">
        <f aca="false">(B149-V149)^2</f>
        <v>0.0697323448221982</v>
      </c>
      <c r="AE149" s="32"/>
      <c r="AF149" s="32" t="n">
        <f aca="false">B149-V149</f>
        <v>0.264068825918923</v>
      </c>
      <c r="AG149" s="32" t="str">
        <f aca="false">B149</f>
        <v>6,221</v>
      </c>
      <c r="AH149" s="32"/>
      <c r="AI149" s="116" t="str">
        <f aca="false">IF(V149&lt;B149,"-","+")</f>
        <v>-</v>
      </c>
      <c r="AJ149" s="117" t="n">
        <f aca="false">IF(AI149="-",AJ148-1,AJ148+1)</f>
        <v>-132</v>
      </c>
      <c r="AK149" s="113"/>
      <c r="AL149" s="106" t="n">
        <f aca="false">V149-V$16+AL148</f>
        <v>1245.37163438459</v>
      </c>
      <c r="AM149" s="106" t="n">
        <f aca="false">B149-B$16+AM148</f>
        <v>371.619230769231</v>
      </c>
      <c r="AN149" s="106" t="n">
        <f aca="false">(AM149-AM$16)^2</f>
        <v>1698.49587204894</v>
      </c>
      <c r="AO149" s="106" t="n">
        <f aca="false">(AM149-AL149)^2</f>
        <v>763443.262823618</v>
      </c>
      <c r="AP149" s="32"/>
      <c r="AQ149" s="110" t="n">
        <f aca="false">((V149-B149)/B149)^2</f>
        <v>0.00180183021919855</v>
      </c>
    </row>
    <row r="150" customFormat="false" ht="12.8" hidden="false" customHeight="false" outlineLevel="0" collapsed="false">
      <c r="A150" s="114" t="n">
        <v>41041</v>
      </c>
      <c r="B150" s="115" t="s">
        <v>127</v>
      </c>
      <c r="C150" s="15" t="n">
        <v>1.45845988351447</v>
      </c>
      <c r="D150" s="15" t="n">
        <v>0</v>
      </c>
      <c r="E150" s="15" t="n">
        <v>0</v>
      </c>
      <c r="F150" s="15" t="n">
        <v>0</v>
      </c>
      <c r="G150" s="15" t="n">
        <v>0</v>
      </c>
      <c r="H150" s="15" t="n">
        <v>0</v>
      </c>
      <c r="I150" s="15" t="n">
        <v>0</v>
      </c>
      <c r="J150" s="110" t="n">
        <f aca="false">(D150*D$15*D$8+E150*E$15*E$8+F150*F$15*F$8+G150*G$15*G$8+H150*H$15*H$8+I150*I$15*I$8)*M$15</f>
        <v>0</v>
      </c>
      <c r="K150" s="110" t="n">
        <f aca="false">K149+J150-M150-N150-O150</f>
        <v>120.635270011824</v>
      </c>
      <c r="L150" s="110" t="n">
        <f aca="false">K149/$K$3</f>
        <v>0.595512138419602</v>
      </c>
      <c r="M150" s="110" t="n">
        <f aca="false">IF(J150&gt;K$6,(J150-K$6)^2/(J150-K$6+K$3-K149),0)</f>
        <v>0</v>
      </c>
      <c r="N150" s="110" t="n">
        <f aca="false">IF((J150-M150)&gt;C150,C150,(J150-M150+(C150-(J150-M150))*L150))</f>
        <v>0.868530564030906</v>
      </c>
      <c r="O150" s="110" t="n">
        <f aca="false">IF(K149&gt;(K$5/100*K$3),(K$4/100*L150*(K149-(K$5/100*K$3))),0)</f>
        <v>1.1716999385829</v>
      </c>
      <c r="P150" s="110" t="n">
        <f aca="false">P149+M150-Q150</f>
        <v>0.0528521665802502</v>
      </c>
      <c r="Q150" s="110" t="n">
        <f aca="false">P149*(1-0.5^(1/K$7))</f>
        <v>0.0528521665802502</v>
      </c>
      <c r="R150" s="110" t="n">
        <f aca="false">R149-S150+O150</f>
        <v>79.6793986175598</v>
      </c>
      <c r="S150" s="110" t="n">
        <f aca="false">R149*(1-0.5^(1/K$8))</f>
        <v>1.83503046983776</v>
      </c>
      <c r="T150" s="110" t="n">
        <f aca="false">Q150*R$8/86.4</f>
        <v>0.169445024800108</v>
      </c>
      <c r="U150" s="110" t="n">
        <f aca="false">S150*R$8/86.4</f>
        <v>5.88314166834559</v>
      </c>
      <c r="V150" s="110" t="n">
        <f aca="false">(Q150+S150)*R$8/86.4</f>
        <v>6.0525866931457</v>
      </c>
      <c r="Y150" s="15"/>
      <c r="Z150" s="15"/>
      <c r="AA150" s="15"/>
      <c r="AB150" s="15"/>
      <c r="AC150" s="106" t="n">
        <f aca="false">(B150-B$16)^2</f>
        <v>0.185429609467455</v>
      </c>
      <c r="AD150" s="106" t="n">
        <f aca="false">(B150-V150)^2</f>
        <v>0.028363041925601</v>
      </c>
      <c r="AE150" s="32"/>
      <c r="AF150" s="32" t="n">
        <f aca="false">B150-V150</f>
        <v>0.168413306854301</v>
      </c>
      <c r="AG150" s="32" t="str">
        <f aca="false">B150</f>
        <v>6,221</v>
      </c>
      <c r="AH150" s="32"/>
      <c r="AI150" s="116" t="str">
        <f aca="false">IF(V150&lt;B150,"-","+")</f>
        <v>-</v>
      </c>
      <c r="AJ150" s="117" t="n">
        <f aca="false">IF(AI150="-",AJ149-1,AJ149+1)</f>
        <v>-133</v>
      </c>
      <c r="AK150" s="113"/>
      <c r="AL150" s="106" t="n">
        <f aca="false">V150-V$16+AL149</f>
        <v>1242.72868421131</v>
      </c>
      <c r="AM150" s="106" t="n">
        <f aca="false">B150-B$16+AM149</f>
        <v>372.049846153846</v>
      </c>
      <c r="AN150" s="106" t="n">
        <f aca="false">(AM150-AM$16)^2</f>
        <v>1734.17504342994</v>
      </c>
      <c r="AO150" s="106" t="n">
        <f aca="false">(AM150-AL150)^2</f>
        <v>758081.639041104</v>
      </c>
      <c r="AP150" s="32"/>
      <c r="AQ150" s="110" t="n">
        <f aca="false">((V150-B150)/B150)^2</f>
        <v>0.000732879213803158</v>
      </c>
    </row>
    <row r="151" customFormat="false" ht="12.8" hidden="false" customHeight="false" outlineLevel="0" collapsed="false">
      <c r="A151" s="114" t="n">
        <v>41042</v>
      </c>
      <c r="B151" s="115" t="s">
        <v>127</v>
      </c>
      <c r="C151" s="15" t="n">
        <v>0.996987611795617</v>
      </c>
      <c r="D151" s="15" t="n">
        <v>10.2</v>
      </c>
      <c r="E151" s="15" t="n">
        <v>0</v>
      </c>
      <c r="F151" s="15" t="n">
        <v>0</v>
      </c>
      <c r="G151" s="15" t="n">
        <v>0</v>
      </c>
      <c r="H151" s="15" t="n">
        <v>0</v>
      </c>
      <c r="I151" s="15" t="n">
        <v>0</v>
      </c>
      <c r="J151" s="110" t="n">
        <f aca="false">(D151*D$15*D$8+E151*E$15*E$8+F151*F$15*F$8+G151*G$15*G$8+H151*H$15*H$8+I151*I$15*I$8)*M$15</f>
        <v>4.47552869068552</v>
      </c>
      <c r="K151" s="110" t="n">
        <f aca="false">K150+J151-M151-N151-O151</f>
        <v>123.036391365119</v>
      </c>
      <c r="L151" s="110" t="n">
        <f aca="false">K150/$K$3</f>
        <v>0.585608106853516</v>
      </c>
      <c r="M151" s="110" t="n">
        <f aca="false">IF(J151&gt;K$6,(J151-K$6)^2/(J151-K$6+K$3-K150),0)</f>
        <v>0.044684017047298</v>
      </c>
      <c r="N151" s="110" t="n">
        <f aca="false">IF((J151-M151)&gt;C151,C151,(J151-M151+(C151-(J151-M151))*L151))</f>
        <v>0.996987611795617</v>
      </c>
      <c r="O151" s="110" t="n">
        <f aca="false">IF(K150&gt;(K$5/100*K$3),(K$4/100*L151*(K150-(K$5/100*K$3))),0)</f>
        <v>1.03273570854749</v>
      </c>
      <c r="P151" s="110" t="n">
        <f aca="false">P150+M151-Q151</f>
        <v>0.0711101003374231</v>
      </c>
      <c r="Q151" s="110" t="n">
        <f aca="false">P150*(1-0.5^(1/K$7))</f>
        <v>0.0264260832901251</v>
      </c>
      <c r="R151" s="110" t="n">
        <f aca="false">R150-S151+O151</f>
        <v>78.8922543465419</v>
      </c>
      <c r="S151" s="110" t="n">
        <f aca="false">R150*(1-0.5^(1/K$8))</f>
        <v>1.81987997956537</v>
      </c>
      <c r="T151" s="110" t="n">
        <f aca="false">Q151*R$8/86.4</f>
        <v>0.0847225124000539</v>
      </c>
      <c r="U151" s="110" t="n">
        <f aca="false">S151*R$8/86.4</f>
        <v>5.83456891596768</v>
      </c>
      <c r="V151" s="110" t="n">
        <f aca="false">(Q151+S151)*R$8/86.4</f>
        <v>5.91929142836773</v>
      </c>
      <c r="Y151" s="15"/>
      <c r="Z151" s="15"/>
      <c r="AA151" s="15"/>
      <c r="AB151" s="15"/>
      <c r="AC151" s="106" t="n">
        <f aca="false">(B151-B$16)^2</f>
        <v>0.185429609467455</v>
      </c>
      <c r="AD151" s="106" t="n">
        <f aca="false">(B151-V151)^2</f>
        <v>0.0910280621963846</v>
      </c>
      <c r="AE151" s="32"/>
      <c r="AF151" s="32" t="n">
        <f aca="false">B151-V151</f>
        <v>0.30170857163227</v>
      </c>
      <c r="AG151" s="32" t="str">
        <f aca="false">B151</f>
        <v>6,221</v>
      </c>
      <c r="AH151" s="32"/>
      <c r="AI151" s="116" t="str">
        <f aca="false">IF(V151&lt;B151,"-","+")</f>
        <v>-</v>
      </c>
      <c r="AJ151" s="117" t="n">
        <f aca="false">IF(AI151="-",AJ150-1,AJ150+1)</f>
        <v>-134</v>
      </c>
      <c r="AK151" s="113"/>
      <c r="AL151" s="106" t="n">
        <f aca="false">V151-V$16+AL150</f>
        <v>1239.95243877326</v>
      </c>
      <c r="AM151" s="106" t="n">
        <f aca="false">B151-B$16+AM150</f>
        <v>372.480461538462</v>
      </c>
      <c r="AN151" s="106" t="n">
        <f aca="false">(AM151-AM$16)^2</f>
        <v>1770.22507402988</v>
      </c>
      <c r="AO151" s="106" t="n">
        <f aca="false">(AM151-AL151)^2</f>
        <v>752507.631287652</v>
      </c>
      <c r="AP151" s="32"/>
      <c r="AQ151" s="110" t="n">
        <f aca="false">((V151-B151)/B151)^2</f>
        <v>0.00235209519597739</v>
      </c>
    </row>
    <row r="152" customFormat="false" ht="12.8" hidden="false" customHeight="false" outlineLevel="0" collapsed="false">
      <c r="A152" s="114" t="n">
        <v>41043</v>
      </c>
      <c r="B152" s="115" t="s">
        <v>90</v>
      </c>
      <c r="C152" s="15" t="n">
        <v>0.719486458444442</v>
      </c>
      <c r="D152" s="15" t="n">
        <v>15.8</v>
      </c>
      <c r="E152" s="15" t="n">
        <v>0.4</v>
      </c>
      <c r="F152" s="15" t="n">
        <v>0</v>
      </c>
      <c r="G152" s="15" t="n">
        <v>0</v>
      </c>
      <c r="H152" s="15" t="n">
        <v>0</v>
      </c>
      <c r="I152" s="15" t="n">
        <v>0</v>
      </c>
      <c r="J152" s="110" t="n">
        <f aca="false">(D152*D$15*D$8+E152*E$15*E$8+F152*F$15*F$8+G152*G$15*G$8+H152*H$15*H$8+I152*I$15*I$8)*M$15</f>
        <v>6.94395003418452</v>
      </c>
      <c r="K152" s="110" t="n">
        <f aca="false">K151+J152-M152-N152-O152</f>
        <v>127.838215310635</v>
      </c>
      <c r="L152" s="110" t="n">
        <f aca="false">K151/$K$3</f>
        <v>0.597264035753006</v>
      </c>
      <c r="M152" s="110" t="n">
        <f aca="false">IF(J152&gt;K$6,(J152-K$6)^2/(J152-K$6+K$3-K151),0)</f>
        <v>0.225938033358183</v>
      </c>
      <c r="N152" s="110" t="n">
        <f aca="false">IF((J152-M152)&gt;C152,C152,(J152-M152+(C152-(J152-M152))*L152))</f>
        <v>0.719486458444442</v>
      </c>
      <c r="O152" s="110" t="n">
        <f aca="false">IF(K151&gt;(K$5/100*K$3),(K$4/100*L152*(K151-(K$5/100*K$3))),0)</f>
        <v>1.19670159686579</v>
      </c>
      <c r="P152" s="110" t="n">
        <f aca="false">P151+M152-Q152</f>
        <v>0.261493083526895</v>
      </c>
      <c r="Q152" s="110" t="n">
        <f aca="false">P151*(1-0.5^(1/K$7))</f>
        <v>0.0355550501687116</v>
      </c>
      <c r="R152" s="110" t="n">
        <f aca="false">R151-S152+O152</f>
        <v>78.2870543638392</v>
      </c>
      <c r="S152" s="110" t="n">
        <f aca="false">R151*(1-0.5^(1/K$8))</f>
        <v>1.80190157956852</v>
      </c>
      <c r="T152" s="110" t="n">
        <f aca="false">Q152*R$8/86.4</f>
        <v>0.113990149267744</v>
      </c>
      <c r="U152" s="110" t="n">
        <f aca="false">S152*R$8/86.4</f>
        <v>5.77692983264444</v>
      </c>
      <c r="V152" s="110" t="n">
        <f aca="false">(Q152+S152)*R$8/86.4</f>
        <v>5.89091998191218</v>
      </c>
      <c r="Y152" s="15"/>
      <c r="Z152" s="15"/>
      <c r="AA152" s="15"/>
      <c r="AB152" s="15"/>
      <c r="AC152" s="106" t="n">
        <f aca="false">(B152-B$16)^2</f>
        <v>2.42928191715976</v>
      </c>
      <c r="AD152" s="106" t="n">
        <f aca="false">(B152-V152)^2</f>
        <v>2.12599733914697</v>
      </c>
      <c r="AE152" s="32"/>
      <c r="AF152" s="32" t="n">
        <f aca="false">B152-V152</f>
        <v>1.45808001808782</v>
      </c>
      <c r="AG152" s="32" t="str">
        <f aca="false">B152</f>
        <v>7,349</v>
      </c>
      <c r="AH152" s="32"/>
      <c r="AI152" s="116" t="str">
        <f aca="false">IF(V152&lt;B152,"-","+")</f>
        <v>-</v>
      </c>
      <c r="AJ152" s="117" t="n">
        <f aca="false">IF(AI152="-",AJ151-1,AJ151+1)</f>
        <v>-135</v>
      </c>
      <c r="AK152" s="113"/>
      <c r="AL152" s="106" t="n">
        <f aca="false">V152-V$16+AL151</f>
        <v>1237.14782188875</v>
      </c>
      <c r="AM152" s="106" t="n">
        <f aca="false">B152-B$16+AM151</f>
        <v>374.039076923077</v>
      </c>
      <c r="AN152" s="106" t="n">
        <f aca="false">(AM152-AM$16)^2</f>
        <v>1903.80885661924</v>
      </c>
      <c r="AO152" s="106" t="n">
        <f aca="false">(AM152-AL152)^2</f>
        <v>744956.705636223</v>
      </c>
      <c r="AP152" s="32"/>
      <c r="AQ152" s="110" t="n">
        <f aca="false">((V152-B152)/B152)^2</f>
        <v>0.0393646343635981</v>
      </c>
    </row>
    <row r="153" customFormat="false" ht="12.8" hidden="false" customHeight="false" outlineLevel="0" collapsed="false">
      <c r="A153" s="114" t="n">
        <v>41044</v>
      </c>
      <c r="B153" s="115" t="s">
        <v>126</v>
      </c>
      <c r="C153" s="15" t="n">
        <v>0.468470785764325</v>
      </c>
      <c r="D153" s="15" t="n">
        <v>10.5</v>
      </c>
      <c r="E153" s="15" t="n">
        <v>67</v>
      </c>
      <c r="F153" s="15" t="n">
        <v>36.9</v>
      </c>
      <c r="G153" s="15" t="n">
        <v>37.7</v>
      </c>
      <c r="H153" s="15" t="n">
        <v>48.3</v>
      </c>
      <c r="I153" s="15" t="n">
        <v>22</v>
      </c>
      <c r="J153" s="110" t="n">
        <f aca="false">(D153*D$15*D$8+E153*E$15*E$8+F153*F$15*F$8+G153*G$15*G$8+H153*H$15*H$8+I153*I$15*I$8)*M$15</f>
        <v>24.3487759372589</v>
      </c>
      <c r="K153" s="110" t="n">
        <f aca="false">K152+J153-M153-N153-O153</f>
        <v>145.403939724019</v>
      </c>
      <c r="L153" s="110" t="n">
        <f aca="false">K152/$K$3</f>
        <v>0.62057386073124</v>
      </c>
      <c r="M153" s="110" t="n">
        <f aca="false">IF(J153&gt;K$6,(J153-K$6)^2/(J153-K$6+K$3-K152),0)</f>
        <v>4.7731860212117</v>
      </c>
      <c r="N153" s="110" t="n">
        <f aca="false">IF((J153-M153)&gt;C153,C153,(J153-M153+(C153-(J153-M153))*L153))</f>
        <v>0.468470785764325</v>
      </c>
      <c r="O153" s="110" t="n">
        <f aca="false">IF(K152&gt;(K$5/100*K$3),(K$4/100*L153*(K152-(K$5/100*K$3))),0)</f>
        <v>1.54139471689948</v>
      </c>
      <c r="P153" s="110" t="n">
        <f aca="false">P152+M153-Q153</f>
        <v>4.90393256297515</v>
      </c>
      <c r="Q153" s="110" t="n">
        <f aca="false">P152*(1-0.5^(1/K$7))</f>
        <v>0.130746541763447</v>
      </c>
      <c r="R153" s="110" t="n">
        <f aca="false">R152-S153+O153</f>
        <v>78.0403702878787</v>
      </c>
      <c r="S153" s="110" t="n">
        <f aca="false">R152*(1-0.5^(1/K$8))</f>
        <v>1.78807879285999</v>
      </c>
      <c r="T153" s="110" t="n">
        <f aca="false">Q153*R$8/86.4</f>
        <v>0.419175834125867</v>
      </c>
      <c r="U153" s="110" t="n">
        <f aca="false">S153*R$8/86.4</f>
        <v>5.73261372247938</v>
      </c>
      <c r="V153" s="110" t="n">
        <f aca="false">(Q153+S153)*R$8/86.4</f>
        <v>6.15178955660525</v>
      </c>
      <c r="Y153" s="15"/>
      <c r="Z153" s="15"/>
      <c r="AA153" s="15"/>
      <c r="AB153" s="15"/>
      <c r="AC153" s="106" t="n">
        <f aca="false">(B153-B$16)^2</f>
        <v>42.0113379940828</v>
      </c>
      <c r="AD153" s="106" t="n">
        <f aca="false">(B153-V153)^2</f>
        <v>37.4569758714382</v>
      </c>
      <c r="AE153" s="32"/>
      <c r="AF153" s="32" t="n">
        <f aca="false">B153-V153</f>
        <v>6.12021044339475</v>
      </c>
      <c r="AG153" s="32" t="str">
        <f aca="false">B153</f>
        <v>12,272</v>
      </c>
      <c r="AH153" s="32"/>
      <c r="AI153" s="116" t="str">
        <f aca="false">IF(V153&lt;B153,"-","+")</f>
        <v>-</v>
      </c>
      <c r="AJ153" s="117" t="n">
        <f aca="false">IF(AI153="-",AJ152-1,AJ152+1)</f>
        <v>-136</v>
      </c>
      <c r="AK153" s="113"/>
      <c r="AL153" s="106" t="n">
        <f aca="false">V153-V$16+AL152</f>
        <v>1234.60407457894</v>
      </c>
      <c r="AM153" s="106" t="n">
        <f aca="false">B153-B$16+AM152</f>
        <v>380.520692307693</v>
      </c>
      <c r="AN153" s="106" t="n">
        <f aca="false">(AM153-AM$16)^2</f>
        <v>2511.4404111953</v>
      </c>
      <c r="AO153" s="106" t="n">
        <f aca="false">(AM153-AL153)^2</f>
        <v>729458.423871886</v>
      </c>
      <c r="AP153" s="32"/>
      <c r="AQ153" s="110" t="n">
        <f aca="false">((V153-B153)/B153)^2</f>
        <v>0.248715022714696</v>
      </c>
    </row>
    <row r="154" customFormat="false" ht="12.8" hidden="false" customHeight="false" outlineLevel="0" collapsed="false">
      <c r="A154" s="114" t="n">
        <v>41045</v>
      </c>
      <c r="B154" s="115" t="s">
        <v>119</v>
      </c>
      <c r="C154" s="15" t="n">
        <v>1.22668712087226</v>
      </c>
      <c r="D154" s="15" t="n">
        <v>11.2</v>
      </c>
      <c r="E154" s="15" t="n">
        <v>11.4</v>
      </c>
      <c r="F154" s="15" t="n">
        <v>4.7</v>
      </c>
      <c r="G154" s="15" t="n">
        <v>3.9</v>
      </c>
      <c r="H154" s="15" t="n">
        <v>0</v>
      </c>
      <c r="I154" s="15" t="n">
        <v>10</v>
      </c>
      <c r="J154" s="110" t="n">
        <f aca="false">(D154*D$15*D$8+E154*E$15*E$8+F154*F$15*F$8+G154*G$15*G$8+H154*H$15*H$8+I154*I$15*I$8)*M$15</f>
        <v>7.1761339491459</v>
      </c>
      <c r="K154" s="110" t="n">
        <f aca="false">K153+J154-M154-N154-O154</f>
        <v>148.02532768184</v>
      </c>
      <c r="L154" s="110" t="n">
        <f aca="false">K153/$K$3</f>
        <v>0.705844367592325</v>
      </c>
      <c r="M154" s="110" t="n">
        <f aca="false">IF(J154&gt;K$6,(J154-K$6)^2/(J154-K$6+K$3-K153),0)</f>
        <v>0.335000668660489</v>
      </c>
      <c r="N154" s="110" t="n">
        <f aca="false">IF((J154-M154)&gt;C154,C154,(J154-M154+(C154-(J154-M154))*L154))</f>
        <v>1.22668712087226</v>
      </c>
      <c r="O154" s="110" t="n">
        <f aca="false">IF(K153&gt;(K$5/100*K$3),(K$4/100*L154*(K153-(K$5/100*K$3))),0)</f>
        <v>2.99305820179231</v>
      </c>
      <c r="P154" s="110" t="n">
        <f aca="false">P153+M154-Q154</f>
        <v>2.78696695014806</v>
      </c>
      <c r="Q154" s="110" t="n">
        <f aca="false">P153*(1-0.5^(1/K$7))</f>
        <v>2.45196628148757</v>
      </c>
      <c r="R154" s="110" t="n">
        <f aca="false">R153-S154+O154</f>
        <v>79.2509839688927</v>
      </c>
      <c r="S154" s="110" t="n">
        <f aca="false">R153*(1-0.5^(1/K$8))</f>
        <v>1.78244452077829</v>
      </c>
      <c r="T154" s="110" t="n">
        <f aca="false">Q154*R$8/86.4</f>
        <v>7.86104930523215</v>
      </c>
      <c r="U154" s="110" t="n">
        <f aca="false">S154*R$8/86.4</f>
        <v>5.71455014184705</v>
      </c>
      <c r="V154" s="110" t="n">
        <f aca="false">(Q154+S154)*R$8/86.4</f>
        <v>13.5755994470792</v>
      </c>
      <c r="Y154" s="15"/>
      <c r="Z154" s="15"/>
      <c r="AA154" s="15"/>
      <c r="AB154" s="15"/>
      <c r="AC154" s="106" t="n">
        <f aca="false">(B154-B$16)^2</f>
        <v>20.6899019171598</v>
      </c>
      <c r="AD154" s="106" t="n">
        <f aca="false">(B154-V154)^2</f>
        <v>10.4755759808334</v>
      </c>
      <c r="AE154" s="32"/>
      <c r="AF154" s="32" t="n">
        <f aca="false">B154-V154</f>
        <v>-3.23659944707921</v>
      </c>
      <c r="AG154" s="32" t="str">
        <f aca="false">B154</f>
        <v>10,339</v>
      </c>
      <c r="AH154" s="32"/>
      <c r="AI154" s="116" t="str">
        <f aca="false">IF(V154&lt;B154,"-","+")</f>
        <v>-</v>
      </c>
      <c r="AJ154" s="117" t="n">
        <f aca="false">IF(AI154="-",AJ153-1,AJ153+1)</f>
        <v>-137</v>
      </c>
      <c r="AK154" s="113"/>
      <c r="AL154" s="106" t="n">
        <f aca="false">V154-V$16+AL153</f>
        <v>1239.48413715959</v>
      </c>
      <c r="AM154" s="106" t="n">
        <f aca="false">B154-B$16+AM153</f>
        <v>385.069307692308</v>
      </c>
      <c r="AN154" s="106" t="n">
        <f aca="false">(AM154-AM$16)^2</f>
        <v>2988.03142422504</v>
      </c>
      <c r="AO154" s="106" t="n">
        <f aca="false">(AM154-AL154)^2</f>
        <v>730024.700813611</v>
      </c>
      <c r="AP154" s="32"/>
      <c r="AQ154" s="110" t="n">
        <f aca="false">((V154-B154)/B154)^2</f>
        <v>0.0979988186794527</v>
      </c>
    </row>
    <row r="155" customFormat="false" ht="12.8" hidden="false" customHeight="false" outlineLevel="0" collapsed="false">
      <c r="A155" s="114" t="n">
        <v>41046</v>
      </c>
      <c r="B155" s="115" t="s">
        <v>133</v>
      </c>
      <c r="C155" s="15" t="n">
        <v>1.26707163804377</v>
      </c>
      <c r="D155" s="15" t="n">
        <v>0</v>
      </c>
      <c r="E155" s="15" t="n">
        <v>9.6</v>
      </c>
      <c r="F155" s="15" t="n">
        <v>0</v>
      </c>
      <c r="G155" s="15" t="n">
        <v>1.3</v>
      </c>
      <c r="H155" s="15" t="n">
        <v>0</v>
      </c>
      <c r="I155" s="15" t="n">
        <v>0</v>
      </c>
      <c r="J155" s="110" t="n">
        <f aca="false">(D155*D$15*D$8+E155*E$15*E$8+F155*F$15*F$8+G155*G$15*G$8+H155*H$15*H$8+I155*I$15*I$8)*M$15</f>
        <v>0.640647914518765</v>
      </c>
      <c r="K155" s="110" t="n">
        <f aca="false">K154+J155-M155-N155-O155</f>
        <v>144.339815714116</v>
      </c>
      <c r="L155" s="110" t="n">
        <f aca="false">K154/$K$3</f>
        <v>0.718569551853591</v>
      </c>
      <c r="M155" s="110" t="n">
        <f aca="false">IF(J155&gt;K$6,(J155-K$6)^2/(J155-K$6+K$3-K154),0)</f>
        <v>0</v>
      </c>
      <c r="N155" s="110" t="n">
        <f aca="false">IF((J155-M155)&gt;C155,C155,(J155-M155+(C155-(J155-M155))*L155))</f>
        <v>1.09077692880259</v>
      </c>
      <c r="O155" s="110" t="n">
        <f aca="false">IF(K154&gt;(K$5/100*K$3),(K$4/100*L155*(K154-(K$5/100*K$3))),0)</f>
        <v>3.23538295344006</v>
      </c>
      <c r="P155" s="110" t="n">
        <f aca="false">P154+M155-Q155</f>
        <v>1.39348347507403</v>
      </c>
      <c r="Q155" s="110" t="n">
        <f aca="false">P154*(1-0.5^(1/K$7))</f>
        <v>1.39348347507403</v>
      </c>
      <c r="R155" s="110" t="n">
        <f aca="false">R154-S155+O155</f>
        <v>80.6762719468662</v>
      </c>
      <c r="S155" s="110" t="n">
        <f aca="false">R154*(1-0.5^(1/K$8))</f>
        <v>1.81009497546658</v>
      </c>
      <c r="T155" s="110" t="n">
        <f aca="false">Q155*R$8/86.4</f>
        <v>4.46753382633688</v>
      </c>
      <c r="U155" s="110" t="n">
        <f aca="false">S155*R$8/86.4</f>
        <v>5.80319801162318</v>
      </c>
      <c r="V155" s="110" t="n">
        <f aca="false">(Q155+S155)*R$8/86.4</f>
        <v>10.2707318379601</v>
      </c>
      <c r="Y155" s="15"/>
      <c r="Z155" s="15"/>
      <c r="AA155" s="15"/>
      <c r="AB155" s="15"/>
      <c r="AC155" s="106" t="n">
        <f aca="false">(B155-B$16)^2</f>
        <v>11.7211423017752</v>
      </c>
      <c r="AD155" s="106" t="n">
        <f aca="false">(B155-V155)^2</f>
        <v>1.11668217735845</v>
      </c>
      <c r="AE155" s="32"/>
      <c r="AF155" s="32" t="n">
        <f aca="false">B155-V155</f>
        <v>-1.05673183796006</v>
      </c>
      <c r="AG155" s="32" t="str">
        <f aca="false">B155</f>
        <v>9,214</v>
      </c>
      <c r="AH155" s="32"/>
      <c r="AI155" s="116" t="str">
        <f aca="false">IF(V155&lt;B155,"-","+")</f>
        <v>-</v>
      </c>
      <c r="AJ155" s="117" t="n">
        <f aca="false">IF(AI155="-",AJ154-1,AJ154+1)</f>
        <v>-138</v>
      </c>
      <c r="AK155" s="113"/>
      <c r="AL155" s="106" t="n">
        <f aca="false">V155-V$16+AL154</f>
        <v>1241.05933213113</v>
      </c>
      <c r="AM155" s="106" t="n">
        <f aca="false">B155-B$16+AM154</f>
        <v>388.492923076923</v>
      </c>
      <c r="AN155" s="106" t="n">
        <f aca="false">(AM155-AM$16)^2</f>
        <v>3374.04198142133</v>
      </c>
      <c r="AO155" s="106" t="n">
        <f aca="false">(AM155-AL155)^2</f>
        <v>726869.48184759</v>
      </c>
      <c r="AP155" s="32"/>
      <c r="AQ155" s="110" t="n">
        <f aca="false">((V155-B155)/B155)^2</f>
        <v>0.0131532528519168</v>
      </c>
    </row>
    <row r="156" customFormat="false" ht="12.8" hidden="false" customHeight="false" outlineLevel="0" collapsed="false">
      <c r="A156" s="114" t="n">
        <v>41047</v>
      </c>
      <c r="B156" s="115" t="s">
        <v>119</v>
      </c>
      <c r="C156" s="15" t="n">
        <v>1.2442353510295</v>
      </c>
      <c r="D156" s="15" t="n">
        <v>0</v>
      </c>
      <c r="E156" s="15" t="n">
        <v>2</v>
      </c>
      <c r="F156" s="15" t="n">
        <v>0</v>
      </c>
      <c r="G156" s="15" t="n">
        <v>0</v>
      </c>
      <c r="H156" s="15" t="n">
        <v>0</v>
      </c>
      <c r="I156" s="15" t="n">
        <v>0</v>
      </c>
      <c r="J156" s="110" t="n">
        <f aca="false">(D156*D$15*D$8+E156*E$15*E$8+F156*F$15*F$8+G156*G$15*G$8+H156*H$15*H$8+I156*I$15*I$8)*M$15</f>
        <v>0.0563416842405814</v>
      </c>
      <c r="K156" s="110" t="n">
        <f aca="false">K155+J156-M156-N156-O156</f>
        <v>140.610890999866</v>
      </c>
      <c r="L156" s="110" t="n">
        <f aca="false">K155/$K$3</f>
        <v>0.700678717058815</v>
      </c>
      <c r="M156" s="110" t="n">
        <f aca="false">IF(J156&gt;K$6,(J156-K$6)^2/(J156-K$6+K$3-K155),0)</f>
        <v>0</v>
      </c>
      <c r="N156" s="110" t="n">
        <f aca="false">IF((J156-M156)&gt;C156,C156,(J156-M156+(C156-(J156-M156))*L156))</f>
        <v>0.888673494688532</v>
      </c>
      <c r="O156" s="110" t="n">
        <f aca="false">IF(K155&gt;(K$5/100*K$3),(K$4/100*L156*(K155-(K$5/100*K$3))),0)</f>
        <v>2.89659290380145</v>
      </c>
      <c r="P156" s="110" t="n">
        <f aca="false">P155+M156-Q156</f>
        <v>0.696741737537016</v>
      </c>
      <c r="Q156" s="110" t="n">
        <f aca="false">P155*(1-0.5^(1/K$7))</f>
        <v>0.696741737537016</v>
      </c>
      <c r="R156" s="110" t="n">
        <f aca="false">R155-S156+O156</f>
        <v>81.7302162527939</v>
      </c>
      <c r="S156" s="110" t="n">
        <f aca="false">R155*(1-0.5^(1/K$8))</f>
        <v>1.84264859787379</v>
      </c>
      <c r="T156" s="110" t="n">
        <f aca="false">Q156*R$8/86.4</f>
        <v>2.23376691316844</v>
      </c>
      <c r="U156" s="110" t="n">
        <f aca="false">S156*R$8/86.4</f>
        <v>5.90756552790554</v>
      </c>
      <c r="V156" s="110" t="n">
        <f aca="false">(Q156+S156)*R$8/86.4</f>
        <v>8.14133244107398</v>
      </c>
      <c r="Y156" s="15"/>
      <c r="Z156" s="15"/>
      <c r="AA156" s="15"/>
      <c r="AB156" s="15"/>
      <c r="AC156" s="106" t="n">
        <f aca="false">(B156-B$16)^2</f>
        <v>20.6899019171598</v>
      </c>
      <c r="AD156" s="106" t="n">
        <f aca="false">(B156-V156)^2</f>
        <v>4.82974269955586</v>
      </c>
      <c r="AE156" s="32"/>
      <c r="AF156" s="32" t="n">
        <f aca="false">B156-V156</f>
        <v>2.19766755892602</v>
      </c>
      <c r="AG156" s="32" t="str">
        <f aca="false">B156</f>
        <v>10,339</v>
      </c>
      <c r="AH156" s="32"/>
      <c r="AI156" s="116" t="str">
        <f aca="false">IF(V156&lt;B156,"-","+")</f>
        <v>-</v>
      </c>
      <c r="AJ156" s="117" t="n">
        <f aca="false">IF(AI156="-",AJ155-1,AJ155+1)</f>
        <v>-139</v>
      </c>
      <c r="AK156" s="113"/>
      <c r="AL156" s="106" t="n">
        <f aca="false">V156-V$16+AL155</f>
        <v>1240.50512770579</v>
      </c>
      <c r="AM156" s="106" t="n">
        <f aca="false">B156-B$16+AM155</f>
        <v>393.041538461539</v>
      </c>
      <c r="AN156" s="106" t="n">
        <f aca="false">(AM156-AM$16)^2</f>
        <v>3923.15821750433</v>
      </c>
      <c r="AO156" s="106" t="n">
        <f aca="false">(AM156-AL156)^2</f>
        <v>718194.535094741</v>
      </c>
      <c r="AP156" s="32"/>
      <c r="AQ156" s="110" t="n">
        <f aca="false">((V156-B156)/B156)^2</f>
        <v>0.045182153224622</v>
      </c>
    </row>
    <row r="157" customFormat="false" ht="12.8" hidden="false" customHeight="false" outlineLevel="0" collapsed="false">
      <c r="A157" s="114" t="n">
        <v>41048</v>
      </c>
      <c r="B157" s="115" t="s">
        <v>103</v>
      </c>
      <c r="C157" s="15" t="n">
        <v>0.814676070863092</v>
      </c>
      <c r="D157" s="15" t="n">
        <v>0</v>
      </c>
      <c r="E157" s="15" t="n">
        <v>0</v>
      </c>
      <c r="F157" s="15" t="n">
        <v>0</v>
      </c>
      <c r="G157" s="15" t="n">
        <v>0</v>
      </c>
      <c r="H157" s="15" t="n">
        <v>0</v>
      </c>
      <c r="I157" s="15" t="n">
        <v>0</v>
      </c>
      <c r="J157" s="110" t="n">
        <f aca="false">(D157*D$15*D$8+E157*E$15*E$8+F157*F$15*F$8+G157*G$15*G$8+H157*H$15*H$8+I157*I$15*I$8)*M$15</f>
        <v>0</v>
      </c>
      <c r="K157" s="110" t="n">
        <f aca="false">K156+J157-M157-N157-O157</f>
        <v>137.487578292685</v>
      </c>
      <c r="L157" s="110" t="n">
        <f aca="false">K156/$K$3</f>
        <v>0.682577140776051</v>
      </c>
      <c r="M157" s="110" t="n">
        <f aca="false">IF(J157&gt;K$6,(J157-K$6)^2/(J157-K$6+K$3-K156),0)</f>
        <v>0</v>
      </c>
      <c r="N157" s="110" t="n">
        <f aca="false">IF((J157-M157)&gt;C157,C157,(J157-M157+(C157-(J157-M157))*L157))</f>
        <v>0.556079263108396</v>
      </c>
      <c r="O157" s="110" t="n">
        <f aca="false">IF(K156&gt;(K$5/100*K$3),(K$4/100*L157*(K156-(K$5/100*K$3))),0)</f>
        <v>2.56723344407285</v>
      </c>
      <c r="P157" s="110" t="n">
        <f aca="false">P156+M157-Q157</f>
        <v>0.348370868768508</v>
      </c>
      <c r="Q157" s="110" t="n">
        <f aca="false">P156*(1-0.5^(1/K$7))</f>
        <v>0.348370868768508</v>
      </c>
      <c r="R157" s="110" t="n">
        <f aca="false">R156-S157+O157</f>
        <v>82.430728977777</v>
      </c>
      <c r="S157" s="110" t="n">
        <f aca="false">R156*(1-0.5^(1/K$8))</f>
        <v>1.86672071908972</v>
      </c>
      <c r="T157" s="110" t="n">
        <f aca="false">Q157*R$8/86.4</f>
        <v>1.11688345658422</v>
      </c>
      <c r="U157" s="110" t="n">
        <f aca="false">S157*R$8/86.4</f>
        <v>5.98474119430385</v>
      </c>
      <c r="V157" s="110" t="n">
        <f aca="false">(Q157+S157)*R$8/86.4</f>
        <v>7.10162465088807</v>
      </c>
      <c r="Y157" s="15"/>
      <c r="Z157" s="15"/>
      <c r="AA157" s="15"/>
      <c r="AB157" s="15"/>
      <c r="AC157" s="106" t="n">
        <f aca="false">(B157-B$16)^2</f>
        <v>3.82443153254438</v>
      </c>
      <c r="AD157" s="106" t="n">
        <f aca="false">(B157-V157)^2</f>
        <v>0.415219590543126</v>
      </c>
      <c r="AE157" s="32"/>
      <c r="AF157" s="32" t="n">
        <f aca="false">B157-V157</f>
        <v>0.644375349111933</v>
      </c>
      <c r="AG157" s="32" t="str">
        <f aca="false">B157</f>
        <v>7,746</v>
      </c>
      <c r="AH157" s="32"/>
      <c r="AI157" s="116" t="str">
        <f aca="false">IF(V157&lt;B157,"-","+")</f>
        <v>-</v>
      </c>
      <c r="AJ157" s="117" t="n">
        <f aca="false">IF(AI157="-",AJ156-1,AJ156+1)</f>
        <v>-140</v>
      </c>
      <c r="AK157" s="113"/>
      <c r="AL157" s="106" t="n">
        <f aca="false">V157-V$16+AL156</f>
        <v>1238.91121549025</v>
      </c>
      <c r="AM157" s="106" t="n">
        <f aca="false">B157-B$16+AM156</f>
        <v>394.997153846154</v>
      </c>
      <c r="AN157" s="106" t="n">
        <f aca="false">(AM157-AM$16)^2</f>
        <v>4171.96305636925</v>
      </c>
      <c r="AO157" s="106" t="n">
        <f aca="false">(AM157-AL157)^2</f>
        <v>712190.943440639</v>
      </c>
      <c r="AP157" s="32"/>
      <c r="AQ157" s="110" t="n">
        <f aca="false">((V157-B157)/B157)^2</f>
        <v>0.00692026699475594</v>
      </c>
    </row>
    <row r="158" customFormat="false" ht="12.8" hidden="false" customHeight="false" outlineLevel="0" collapsed="false">
      <c r="A158" s="114" t="n">
        <v>41049</v>
      </c>
      <c r="B158" s="115" t="s">
        <v>118</v>
      </c>
      <c r="C158" s="15" t="n">
        <v>1.08896914884514</v>
      </c>
      <c r="D158" s="15" t="n">
        <v>0</v>
      </c>
      <c r="E158" s="15" t="n">
        <v>0</v>
      </c>
      <c r="F158" s="15" t="n">
        <v>0</v>
      </c>
      <c r="G158" s="15" t="n">
        <v>0</v>
      </c>
      <c r="H158" s="15" t="n">
        <v>20.1</v>
      </c>
      <c r="I158" s="15" t="n">
        <v>0</v>
      </c>
      <c r="J158" s="110" t="n">
        <f aca="false">(D158*D$15*D$8+E158*E$15*E$8+F158*F$15*F$8+G158*G$15*G$8+H158*H$15*H$8+I158*I$15*I$8)*M$15</f>
        <v>1.45574696421</v>
      </c>
      <c r="K158" s="110" t="n">
        <f aca="false">K157+J158-M158-N158-O158</f>
        <v>135.552601923273</v>
      </c>
      <c r="L158" s="110" t="n">
        <f aca="false">K157/$K$3</f>
        <v>0.667415428605268</v>
      </c>
      <c r="M158" s="110" t="n">
        <f aca="false">IF(J158&gt;K$6,(J158-K$6)^2/(J158-K$6+K$3-K157),0)</f>
        <v>0</v>
      </c>
      <c r="N158" s="110" t="n">
        <f aca="false">IF((J158-M158)&gt;C158,C158,(J158-M158+(C158-(J158-M158))*L158))</f>
        <v>1.08896914884514</v>
      </c>
      <c r="O158" s="110" t="n">
        <f aca="false">IF(K157&gt;(K$5/100*K$3),(K$4/100*L158*(K157-(K$5/100*K$3))),0)</f>
        <v>2.30175418477702</v>
      </c>
      <c r="P158" s="110" t="n">
        <f aca="false">P157+M158-Q158</f>
        <v>0.174185434384254</v>
      </c>
      <c r="Q158" s="110" t="n">
        <f aca="false">P157*(1-0.5^(1/K$7))</f>
        <v>0.174185434384254</v>
      </c>
      <c r="R158" s="110" t="n">
        <f aca="false">R157-S158+O158</f>
        <v>82.8497627107135</v>
      </c>
      <c r="S158" s="110" t="n">
        <f aca="false">R157*(1-0.5^(1/K$8))</f>
        <v>1.88272045184055</v>
      </c>
      <c r="T158" s="110" t="n">
        <f aca="false">Q158*R$8/86.4</f>
        <v>0.55844172829211</v>
      </c>
      <c r="U158" s="110" t="n">
        <f aca="false">S158*R$8/86.4</f>
        <v>6.03603663379435</v>
      </c>
      <c r="V158" s="110" t="n">
        <f aca="false">(Q158+S158)*R$8/86.4</f>
        <v>6.59447836208646</v>
      </c>
      <c r="Y158" s="15"/>
      <c r="Z158" s="15"/>
      <c r="AA158" s="15"/>
      <c r="AB158" s="15"/>
      <c r="AC158" s="106" t="n">
        <f aca="false">(B158-B$16)^2</f>
        <v>0.96749922485207</v>
      </c>
      <c r="AD158" s="106" t="n">
        <f aca="false">(B158-V158)^2</f>
        <v>0.0322280184791615</v>
      </c>
      <c r="AE158" s="32"/>
      <c r="AF158" s="32" t="n">
        <f aca="false">B158-V158</f>
        <v>0.179521637913544</v>
      </c>
      <c r="AG158" s="32" t="str">
        <f aca="false">B158</f>
        <v>6,774</v>
      </c>
      <c r="AH158" s="32"/>
      <c r="AI158" s="116" t="str">
        <f aca="false">IF(V158&lt;B158,"-","+")</f>
        <v>-</v>
      </c>
      <c r="AJ158" s="117" t="n">
        <f aca="false">IF(AI158="-",AJ157-1,AJ157+1)</f>
        <v>-141</v>
      </c>
      <c r="AK158" s="113"/>
      <c r="AL158" s="106" t="n">
        <f aca="false">V158-V$16+AL157</f>
        <v>1236.81015698592</v>
      </c>
      <c r="AM158" s="106" t="n">
        <f aca="false">B158-B$16+AM157</f>
        <v>395.98076923077</v>
      </c>
      <c r="AN158" s="106" t="n">
        <f aca="false">(AM158-AM$16)^2</f>
        <v>4299.99543702322</v>
      </c>
      <c r="AO158" s="106" t="n">
        <f aca="false">(AM158-AL158)^2</f>
        <v>706994.059312696</v>
      </c>
      <c r="AP158" s="32"/>
      <c r="AQ158" s="110" t="n">
        <f aca="false">((V158-B158)/B158)^2</f>
        <v>0.000702333233853503</v>
      </c>
    </row>
    <row r="159" customFormat="false" ht="12.8" hidden="false" customHeight="false" outlineLevel="0" collapsed="false">
      <c r="A159" s="114" t="n">
        <v>41050</v>
      </c>
      <c r="B159" s="115" t="s">
        <v>117</v>
      </c>
      <c r="C159" s="15" t="n">
        <v>1.296843654046</v>
      </c>
      <c r="D159" s="15" t="n">
        <v>0</v>
      </c>
      <c r="E159" s="15" t="n">
        <v>0</v>
      </c>
      <c r="F159" s="15" t="n">
        <v>0</v>
      </c>
      <c r="G159" s="15" t="n">
        <v>0</v>
      </c>
      <c r="H159" s="15" t="n">
        <v>0</v>
      </c>
      <c r="I159" s="15" t="n">
        <v>0</v>
      </c>
      <c r="J159" s="110" t="n">
        <f aca="false">(D159*D$15*D$8+E159*E$15*E$8+F159*F$15*F$8+G159*G$15*G$8+H159*H$15*H$8+I159*I$15*I$8)*M$15</f>
        <v>0</v>
      </c>
      <c r="K159" s="110" t="n">
        <f aca="false">K158+J159-M159-N159-O159</f>
        <v>132.557215900939</v>
      </c>
      <c r="L159" s="110" t="n">
        <f aca="false">K158/$K$3</f>
        <v>0.658022339433364</v>
      </c>
      <c r="M159" s="110" t="n">
        <f aca="false">IF(J159&gt;K$6,(J159-K$6)^2/(J159-K$6+K$3-K158),0)</f>
        <v>0</v>
      </c>
      <c r="N159" s="110" t="n">
        <f aca="false">IF((J159-M159)&gt;C159,C159,(J159-M159+(C159-(J159-M159))*L159))</f>
        <v>0.853352095114661</v>
      </c>
      <c r="O159" s="110" t="n">
        <f aca="false">IF(K158&gt;(K$5/100*K$3),(K$4/100*L159*(K158-(K$5/100*K$3))),0)</f>
        <v>2.14203392721951</v>
      </c>
      <c r="P159" s="110" t="n">
        <f aca="false">P158+M159-Q159</f>
        <v>0.0870927171921269</v>
      </c>
      <c r="Q159" s="110" t="n">
        <f aca="false">P158*(1-0.5^(1/K$7))</f>
        <v>0.0870927171921269</v>
      </c>
      <c r="R159" s="110" t="n">
        <f aca="false">R158-S159+O159</f>
        <v>83.0995054424051</v>
      </c>
      <c r="S159" s="110" t="n">
        <f aca="false">R158*(1-0.5^(1/K$8))</f>
        <v>1.89229119552793</v>
      </c>
      <c r="T159" s="110" t="n">
        <f aca="false">Q159*R$8/86.4</f>
        <v>0.279220864146055</v>
      </c>
      <c r="U159" s="110" t="n">
        <f aca="false">S159*R$8/86.4</f>
        <v>6.0667206152921</v>
      </c>
      <c r="V159" s="110" t="n">
        <f aca="false">(Q159+S159)*R$8/86.4</f>
        <v>6.34594147943815</v>
      </c>
      <c r="Y159" s="15"/>
      <c r="Z159" s="15"/>
      <c r="AA159" s="15"/>
      <c r="AB159" s="15"/>
      <c r="AC159" s="106" t="n">
        <f aca="false">(B159-B$16)^2</f>
        <v>1.37502684023669</v>
      </c>
      <c r="AD159" s="106" t="n">
        <f aca="false">(B159-V159)^2</f>
        <v>0.380761217797975</v>
      </c>
      <c r="AE159" s="32"/>
      <c r="AF159" s="32" t="n">
        <f aca="false">B159-V159</f>
        <v>0.617058520561847</v>
      </c>
      <c r="AG159" s="32" t="str">
        <f aca="false">B159</f>
        <v>6,963</v>
      </c>
      <c r="AH159" s="32"/>
      <c r="AI159" s="116" t="str">
        <f aca="false">IF(V159&lt;B159,"-","+")</f>
        <v>-</v>
      </c>
      <c r="AJ159" s="117" t="n">
        <f aca="false">IF(AI159="-",AJ158-1,AJ158+1)</f>
        <v>-142</v>
      </c>
      <c r="AK159" s="113"/>
      <c r="AL159" s="106" t="n">
        <f aca="false">V159-V$16+AL158</f>
        <v>1234.46056159893</v>
      </c>
      <c r="AM159" s="106" t="n">
        <f aca="false">B159-B$16+AM158</f>
        <v>397.153384615385</v>
      </c>
      <c r="AN159" s="106" t="n">
        <f aca="false">(AM159-AM$16)^2</f>
        <v>4455.15744821261</v>
      </c>
      <c r="AO159" s="106" t="n">
        <f aca="false">(AM159-AL159)^2</f>
        <v>701083.308628161</v>
      </c>
      <c r="AP159" s="32"/>
      <c r="AQ159" s="110" t="n">
        <f aca="false">((V159-B159)/B159)^2</f>
        <v>0.00785343975988912</v>
      </c>
    </row>
    <row r="160" customFormat="false" ht="12.8" hidden="false" customHeight="false" outlineLevel="0" collapsed="false">
      <c r="A160" s="114" t="n">
        <v>41051</v>
      </c>
      <c r="B160" s="115" t="s">
        <v>91</v>
      </c>
      <c r="C160" s="15" t="n">
        <v>1.52905876611352</v>
      </c>
      <c r="D160" s="15" t="n">
        <v>0</v>
      </c>
      <c r="E160" s="15" t="n">
        <v>0</v>
      </c>
      <c r="F160" s="15" t="n">
        <v>0</v>
      </c>
      <c r="G160" s="15" t="n">
        <v>0</v>
      </c>
      <c r="H160" s="15" t="n">
        <v>0</v>
      </c>
      <c r="I160" s="15" t="n">
        <v>0</v>
      </c>
      <c r="J160" s="110" t="n">
        <f aca="false">(D160*D$15*D$8+E160*E$15*E$8+F160*F$15*F$8+G160*G$15*G$8+H160*H$15*H$8+I160*I$15*I$8)*M$15</f>
        <v>0</v>
      </c>
      <c r="K160" s="110" t="n">
        <f aca="false">K159+J160-M160-N160-O160</f>
        <v>129.671342124502</v>
      </c>
      <c r="L160" s="110" t="n">
        <f aca="false">K159/$K$3</f>
        <v>0.643481630587082</v>
      </c>
      <c r="M160" s="110" t="n">
        <f aca="false">IF(J160&gt;K$6,(J160-K$6)^2/(J160-K$6+K$3-K159),0)</f>
        <v>0</v>
      </c>
      <c r="N160" s="110" t="n">
        <f aca="false">IF((J160-M160)&gt;C160,C160,(J160-M160+(C160-(J160-M160))*L160))</f>
        <v>0.983921228082199</v>
      </c>
      <c r="O160" s="110" t="n">
        <f aca="false">IF(K159&gt;(K$5/100*K$3),(K$4/100*L160*(K159-(K$5/100*K$3))),0)</f>
        <v>1.90195254835505</v>
      </c>
      <c r="P160" s="110" t="n">
        <f aca="false">P159+M160-Q160</f>
        <v>0.0435463585960635</v>
      </c>
      <c r="Q160" s="110" t="n">
        <f aca="false">P159*(1-0.5^(1/K$7))</f>
        <v>0.0435463585960635</v>
      </c>
      <c r="R160" s="110" t="n">
        <f aca="false">R159-S160+O160</f>
        <v>83.103462663357</v>
      </c>
      <c r="S160" s="110" t="n">
        <f aca="false">R159*(1-0.5^(1/K$8))</f>
        <v>1.89799532740309</v>
      </c>
      <c r="T160" s="110" t="n">
        <f aca="false">Q160*R$8/86.4</f>
        <v>0.139610432073028</v>
      </c>
      <c r="U160" s="110" t="n">
        <f aca="false">S160*R$8/86.4</f>
        <v>6.08500816771591</v>
      </c>
      <c r="V160" s="110" t="n">
        <f aca="false">(Q160+S160)*R$8/86.4</f>
        <v>6.22461859978894</v>
      </c>
      <c r="Y160" s="15"/>
      <c r="Z160" s="15"/>
      <c r="AA160" s="15"/>
      <c r="AB160" s="15"/>
      <c r="AC160" s="106" t="n">
        <f aca="false">(B160-B$16)^2</f>
        <v>0.634596071005916</v>
      </c>
      <c r="AD160" s="106" t="n">
        <f aca="false">(B160-V160)^2</f>
        <v>0.13132027921893</v>
      </c>
      <c r="AE160" s="32"/>
      <c r="AF160" s="32" t="n">
        <f aca="false">B160-V160</f>
        <v>0.362381400211063</v>
      </c>
      <c r="AG160" s="32" t="str">
        <f aca="false">B160</f>
        <v>6,587</v>
      </c>
      <c r="AH160" s="32"/>
      <c r="AI160" s="116" t="str">
        <f aca="false">IF(V160&lt;B160,"-","+")</f>
        <v>-</v>
      </c>
      <c r="AJ160" s="117" t="n">
        <f aca="false">IF(AI160="-",AJ159-1,AJ159+1)</f>
        <v>-143</v>
      </c>
      <c r="AK160" s="113"/>
      <c r="AL160" s="106" t="n">
        <f aca="false">V160-V$16+AL159</f>
        <v>1231.9896433323</v>
      </c>
      <c r="AM160" s="106" t="n">
        <f aca="false">B160-B$16+AM159</f>
        <v>397.95</v>
      </c>
      <c r="AN160" s="106" t="n">
        <f aca="false">(AM160-AM$16)^2</f>
        <v>4562.13536400514</v>
      </c>
      <c r="AO160" s="106" t="n">
        <f aca="false">(AM160-AL160)^2</f>
        <v>695622.126649873</v>
      </c>
      <c r="AP160" s="32"/>
      <c r="AQ160" s="110" t="n">
        <f aca="false">((V160-B160)/B160)^2</f>
        <v>0.00302661005526433</v>
      </c>
    </row>
    <row r="161" customFormat="false" ht="12.8" hidden="false" customHeight="false" outlineLevel="0" collapsed="false">
      <c r="A161" s="114" t="n">
        <v>41052</v>
      </c>
      <c r="B161" s="115" t="s">
        <v>91</v>
      </c>
      <c r="C161" s="15" t="n">
        <v>1.54001090823917</v>
      </c>
      <c r="D161" s="15" t="n">
        <v>0</v>
      </c>
      <c r="E161" s="15" t="n">
        <v>0</v>
      </c>
      <c r="F161" s="15" t="n">
        <v>0</v>
      </c>
      <c r="G161" s="15" t="n">
        <v>0</v>
      </c>
      <c r="H161" s="15" t="n">
        <v>0</v>
      </c>
      <c r="I161" s="15" t="n">
        <v>0</v>
      </c>
      <c r="J161" s="110" t="n">
        <f aca="false">(D161*D$15*D$8+E161*E$15*E$8+F161*F$15*F$8+G161*G$15*G$8+H161*H$15*H$8+I161*I$15*I$8)*M$15</f>
        <v>0</v>
      </c>
      <c r="K161" s="110" t="n">
        <f aca="false">K160+J161-M161-N161-O161</f>
        <v>127.023059822015</v>
      </c>
      <c r="L161" s="110" t="n">
        <f aca="false">K160/$K$3</f>
        <v>0.629472534584959</v>
      </c>
      <c r="M161" s="110" t="n">
        <f aca="false">IF(J161&gt;K$6,(J161-K$6)^2/(J161-K$6+K$3-K160),0)</f>
        <v>0</v>
      </c>
      <c r="N161" s="110" t="n">
        <f aca="false">IF((J161-M161)&gt;C161,C161,(J161-M161+(C161-(J161-M161))*L161))</f>
        <v>0.969394569697795</v>
      </c>
      <c r="O161" s="110" t="n">
        <f aca="false">IF(K160&gt;(K$5/100*K$3),(K$4/100*L161*(K160-(K$5/100*K$3))),0)</f>
        <v>1.67888773278926</v>
      </c>
      <c r="P161" s="110" t="n">
        <f aca="false">P160+M161-Q161</f>
        <v>0.0217731792980317</v>
      </c>
      <c r="Q161" s="110" t="n">
        <f aca="false">P160*(1-0.5^(1/K$7))</f>
        <v>0.0217731792980317</v>
      </c>
      <c r="R161" s="110" t="n">
        <f aca="false">R160-S161+O161</f>
        <v>82.8842646856918</v>
      </c>
      <c r="S161" s="110" t="n">
        <f aca="false">R160*(1-0.5^(1/K$8))</f>
        <v>1.89808571045454</v>
      </c>
      <c r="T161" s="110" t="n">
        <f aca="false">Q161*R$8/86.4</f>
        <v>0.0698052160365138</v>
      </c>
      <c r="U161" s="110" t="n">
        <f aca="false">S161*R$8/86.4</f>
        <v>6.08529793745264</v>
      </c>
      <c r="V161" s="110" t="n">
        <f aca="false">(Q161+S161)*R$8/86.4</f>
        <v>6.15510315348915</v>
      </c>
      <c r="Y161" s="15"/>
      <c r="Z161" s="15"/>
      <c r="AA161" s="15"/>
      <c r="AB161" s="15"/>
      <c r="AC161" s="106" t="n">
        <f aca="false">(B161-B$16)^2</f>
        <v>0.634596071005916</v>
      </c>
      <c r="AD161" s="106" t="n">
        <f aca="false">(B161-V161)^2</f>
        <v>0.186534886026015</v>
      </c>
      <c r="AE161" s="32"/>
      <c r="AF161" s="32" t="n">
        <f aca="false">B161-V161</f>
        <v>0.431896846510848</v>
      </c>
      <c r="AG161" s="32" t="str">
        <f aca="false">B161</f>
        <v>6,587</v>
      </c>
      <c r="AH161" s="32"/>
      <c r="AI161" s="116" t="str">
        <f aca="false">IF(V161&lt;B161,"-","+")</f>
        <v>-</v>
      </c>
      <c r="AJ161" s="117" t="n">
        <f aca="false">IF(AI161="-",AJ160-1,AJ160+1)</f>
        <v>-144</v>
      </c>
      <c r="AK161" s="113"/>
      <c r="AL161" s="106" t="n">
        <f aca="false">V161-V$16+AL160</f>
        <v>1229.44920961937</v>
      </c>
      <c r="AM161" s="106" t="n">
        <f aca="false">B161-B$16+AM160</f>
        <v>398.746615384616</v>
      </c>
      <c r="AN161" s="106" t="n">
        <f aca="false">(AM161-AM$16)^2</f>
        <v>4670.38247193968</v>
      </c>
      <c r="AO161" s="106" t="n">
        <f aca="false">(AM161-AL161)^2</f>
        <v>690066.80006835</v>
      </c>
      <c r="AP161" s="32"/>
      <c r="AQ161" s="110" t="n">
        <f aca="false">((V161-B161)/B161)^2</f>
        <v>0.00429917119474521</v>
      </c>
    </row>
    <row r="162" customFormat="false" ht="12.8" hidden="false" customHeight="false" outlineLevel="0" collapsed="false">
      <c r="A162" s="114" t="n">
        <v>41053</v>
      </c>
      <c r="B162" s="115" t="s">
        <v>125</v>
      </c>
      <c r="C162" s="15" t="n">
        <v>1.4207788560603</v>
      </c>
      <c r="D162" s="15" t="n">
        <v>0</v>
      </c>
      <c r="E162" s="15" t="n">
        <v>0</v>
      </c>
      <c r="F162" s="15" t="n">
        <v>0</v>
      </c>
      <c r="G162" s="15" t="n">
        <v>0</v>
      </c>
      <c r="H162" s="15" t="n">
        <v>0</v>
      </c>
      <c r="I162" s="15" t="n">
        <v>0</v>
      </c>
      <c r="J162" s="110" t="n">
        <f aca="false">(D162*D$15*D$8+E162*E$15*E$8+F162*F$15*F$8+G162*G$15*G$8+H162*H$15*H$8+I162*I$15*I$8)*M$15</f>
        <v>0</v>
      </c>
      <c r="K162" s="110" t="n">
        <f aca="false">K161+J162-M162-N162-O162</f>
        <v>124.665681501067</v>
      </c>
      <c r="L162" s="110" t="n">
        <f aca="false">K161/$K$3</f>
        <v>0.616616795252498</v>
      </c>
      <c r="M162" s="110" t="n">
        <f aca="false">IF(J162&gt;K$6,(J162-K$6)^2/(J162-K$6+K$3-K161),0)</f>
        <v>0</v>
      </c>
      <c r="N162" s="110" t="n">
        <f aca="false">IF((J162-M162)&gt;C162,C162,(J162-M162+(C162-(J162-M162))*L162))</f>
        <v>0.876076104986412</v>
      </c>
      <c r="O162" s="110" t="n">
        <f aca="false">IF(K161&gt;(K$5/100*K$3),(K$4/100*L162*(K161-(K$5/100*K$3))),0)</f>
        <v>1.48130221596096</v>
      </c>
      <c r="P162" s="110" t="n">
        <f aca="false">P161+M162-Q162</f>
        <v>0.0108865896490159</v>
      </c>
      <c r="Q162" s="110" t="n">
        <f aca="false">P161*(1-0.5^(1/K$7))</f>
        <v>0.0108865896490159</v>
      </c>
      <c r="R162" s="110" t="n">
        <f aca="false">R161-S162+O162</f>
        <v>82.4724876799272</v>
      </c>
      <c r="S162" s="110" t="n">
        <f aca="false">R161*(1-0.5^(1/K$8))</f>
        <v>1.89307922172552</v>
      </c>
      <c r="T162" s="110" t="n">
        <f aca="false">Q162*R$8/86.4</f>
        <v>0.0349026080182569</v>
      </c>
      <c r="U162" s="110" t="n">
        <f aca="false">S162*R$8/86.4</f>
        <v>6.06924704187463</v>
      </c>
      <c r="V162" s="110" t="n">
        <f aca="false">(Q162+S162)*R$8/86.4</f>
        <v>6.10414964989289</v>
      </c>
      <c r="Y162" s="15"/>
      <c r="Z162" s="15"/>
      <c r="AA162" s="15"/>
      <c r="AB162" s="15"/>
      <c r="AC162" s="106" t="n">
        <f aca="false">(B162-B$16)^2</f>
        <v>0.375297609467455</v>
      </c>
      <c r="AD162" s="106" t="n">
        <f aca="false">(B162-V162)^2</f>
        <v>0.0893115317591424</v>
      </c>
      <c r="AE162" s="32"/>
      <c r="AF162" s="32" t="n">
        <f aca="false">B162-V162</f>
        <v>0.29885035010711</v>
      </c>
      <c r="AG162" s="32" t="str">
        <f aca="false">B162</f>
        <v>6,403</v>
      </c>
      <c r="AH162" s="32"/>
      <c r="AI162" s="116" t="str">
        <f aca="false">IF(V162&lt;B162,"-","+")</f>
        <v>-</v>
      </c>
      <c r="AJ162" s="117" t="n">
        <f aca="false">IF(AI162="-",AJ161-1,AJ161+1)</f>
        <v>-145</v>
      </c>
      <c r="AK162" s="113"/>
      <c r="AL162" s="106" t="n">
        <f aca="false">V162-V$16+AL161</f>
        <v>1226.85782240284</v>
      </c>
      <c r="AM162" s="106" t="n">
        <f aca="false">B162-B$16+AM161</f>
        <v>399.359230769231</v>
      </c>
      <c r="AN162" s="106" t="n">
        <f aca="false">(AM162-AM$16)^2</f>
        <v>4754.49028120424</v>
      </c>
      <c r="AO162" s="106" t="n">
        <f aca="false">(AM162-AL162)^2</f>
        <v>684753.919155609</v>
      </c>
      <c r="AP162" s="32"/>
      <c r="AQ162" s="110" t="n">
        <f aca="false">((V162-B162)/B162)^2</f>
        <v>0.00217841457601787</v>
      </c>
    </row>
    <row r="163" customFormat="false" ht="12.8" hidden="false" customHeight="false" outlineLevel="0" collapsed="false">
      <c r="A163" s="114" t="n">
        <v>41054</v>
      </c>
      <c r="B163" s="115" t="s">
        <v>127</v>
      </c>
      <c r="C163" s="15" t="n">
        <v>1.48673978452665</v>
      </c>
      <c r="D163" s="15" t="n">
        <v>0</v>
      </c>
      <c r="E163" s="15" t="n">
        <v>0</v>
      </c>
      <c r="F163" s="15" t="n">
        <v>0</v>
      </c>
      <c r="G163" s="15" t="n">
        <v>0</v>
      </c>
      <c r="H163" s="15" t="n">
        <v>0</v>
      </c>
      <c r="I163" s="15" t="n">
        <v>0</v>
      </c>
      <c r="J163" s="110" t="n">
        <f aca="false">(D163*D$15*D$8+E163*E$15*E$8+F163*F$15*F$8+G163*G$15*G$8+H163*H$15*H$8+I163*I$15*I$8)*M$15</f>
        <v>0</v>
      </c>
      <c r="K163" s="110" t="n">
        <f aca="false">K162+J163-M163-N163-O163</f>
        <v>122.454797406871</v>
      </c>
      <c r="L163" s="110" t="n">
        <f aca="false">K162/$K$3</f>
        <v>0.605173211170229</v>
      </c>
      <c r="M163" s="110" t="n">
        <f aca="false">IF(J163&gt;K$6,(J163-K$6)^2/(J163-K$6+K$3-K162),0)</f>
        <v>0</v>
      </c>
      <c r="N163" s="110" t="n">
        <f aca="false">IF((J163-M163)&gt;C163,C163,(J163-M163+(C163-(J163-M163))*L163))</f>
        <v>0.899735089576527</v>
      </c>
      <c r="O163" s="110" t="n">
        <f aca="false">IF(K162&gt;(K$5/100*K$3),(K$4/100*L163*(K162-(K$5/100*K$3))),0)</f>
        <v>1.31114900461922</v>
      </c>
      <c r="P163" s="110" t="n">
        <f aca="false">P162+M163-Q163</f>
        <v>0.00544329482450793</v>
      </c>
      <c r="Q163" s="110" t="n">
        <f aca="false">P162*(1-0.5^(1/K$7))</f>
        <v>0.00544329482450793</v>
      </c>
      <c r="R163" s="110" t="n">
        <f aca="false">R162-S163+O163</f>
        <v>81.8999624626306</v>
      </c>
      <c r="S163" s="110" t="n">
        <f aca="false">R162*(1-0.5^(1/K$8))</f>
        <v>1.8836742219158</v>
      </c>
      <c r="T163" s="110" t="n">
        <f aca="false">Q163*R$8/86.4</f>
        <v>0.0174513040091284</v>
      </c>
      <c r="U163" s="110" t="n">
        <f aca="false">S163*R$8/86.4</f>
        <v>6.03909443831803</v>
      </c>
      <c r="V163" s="110" t="n">
        <f aca="false">(Q163+S163)*R$8/86.4</f>
        <v>6.05654574232715</v>
      </c>
      <c r="Y163" s="15"/>
      <c r="Z163" s="15"/>
      <c r="AA163" s="15"/>
      <c r="AB163" s="15"/>
      <c r="AC163" s="106" t="n">
        <f aca="false">(B163-B$16)^2</f>
        <v>0.185429609467455</v>
      </c>
      <c r="AD163" s="106" t="n">
        <f aca="false">(B163-V163)^2</f>
        <v>0.0270452028667268</v>
      </c>
      <c r="AE163" s="32"/>
      <c r="AF163" s="32" t="n">
        <f aca="false">B163-V163</f>
        <v>0.164454257672846</v>
      </c>
      <c r="AG163" s="32" t="str">
        <f aca="false">B163</f>
        <v>6,221</v>
      </c>
      <c r="AH163" s="32"/>
      <c r="AI163" s="116" t="str">
        <f aca="false">IF(V163&lt;B163,"-","+")</f>
        <v>-</v>
      </c>
      <c r="AJ163" s="117" t="n">
        <f aca="false">IF(AI163="-",AJ162-1,AJ162+1)</f>
        <v>-146</v>
      </c>
      <c r="AK163" s="113"/>
      <c r="AL163" s="106" t="n">
        <f aca="false">V163-V$16+AL162</f>
        <v>1224.21883127875</v>
      </c>
      <c r="AM163" s="106" t="n">
        <f aca="false">B163-B$16+AM162</f>
        <v>399.789846153847</v>
      </c>
      <c r="AN163" s="106" t="n">
        <f aca="false">(AM163-AM$16)^2</f>
        <v>4814.05999412371</v>
      </c>
      <c r="AO163" s="106" t="n">
        <f aca="false">(AM163-AL163)^2</f>
        <v>679683.151514073</v>
      </c>
      <c r="AP163" s="32"/>
      <c r="AQ163" s="110" t="n">
        <f aca="false">((V163-B163)/B163)^2</f>
        <v>0.000698827264935322</v>
      </c>
    </row>
    <row r="164" customFormat="false" ht="12.8" hidden="false" customHeight="false" outlineLevel="0" collapsed="false">
      <c r="A164" s="114" t="n">
        <v>41055</v>
      </c>
      <c r="B164" s="115" t="s">
        <v>117</v>
      </c>
      <c r="C164" s="15" t="n">
        <v>2.14257834973656</v>
      </c>
      <c r="D164" s="15" t="n">
        <v>0</v>
      </c>
      <c r="E164" s="15" t="n">
        <v>7.7</v>
      </c>
      <c r="F164" s="15" t="n">
        <v>5.7</v>
      </c>
      <c r="G164" s="15" t="n">
        <v>0</v>
      </c>
      <c r="H164" s="15" t="n">
        <v>0</v>
      </c>
      <c r="I164" s="15" t="n">
        <v>10</v>
      </c>
      <c r="J164" s="110" t="n">
        <f aca="false">(D164*D$15*D$8+E164*E$15*E$8+F164*F$15*F$8+G164*G$15*G$8+H164*H$15*H$8+I164*I$15*I$8)*M$15</f>
        <v>1.1145128892265</v>
      </c>
      <c r="K164" s="110" t="n">
        <f aca="false">K163+J164-M164-N164-O164</f>
        <v>120.687200925353</v>
      </c>
      <c r="L164" s="110" t="n">
        <f aca="false">K163/$K$3</f>
        <v>0.594440764111026</v>
      </c>
      <c r="M164" s="110" t="n">
        <f aca="false">IF(J164&gt;K$6,(J164-K$6)^2/(J164-K$6+K$3-K163),0)</f>
        <v>0</v>
      </c>
      <c r="N164" s="110" t="n">
        <f aca="false">IF((J164-M164)&gt;C164,C164,(J164-M164+(C164-(J164-M164))*L164))</f>
        <v>1.72563690712825</v>
      </c>
      <c r="O164" s="110" t="n">
        <f aca="false">IF(K163&gt;(K$5/100*K$3),(K$4/100*L164*(K163-(K$5/100*K$3))),0)</f>
        <v>1.15647246361658</v>
      </c>
      <c r="P164" s="110" t="n">
        <f aca="false">P163+M164-Q164</f>
        <v>0.00272164741225397</v>
      </c>
      <c r="Q164" s="110" t="n">
        <f aca="false">P163*(1-0.5^(1/K$7))</f>
        <v>0.00272164741225397</v>
      </c>
      <c r="R164" s="110" t="n">
        <f aca="false">R163-S164+O164</f>
        <v>81.1858371983667</v>
      </c>
      <c r="S164" s="110" t="n">
        <f aca="false">R163*(1-0.5^(1/K$8))</f>
        <v>1.87059772788056</v>
      </c>
      <c r="T164" s="110" t="n">
        <f aca="false">Q164*R$8/86.4</f>
        <v>0.00872565200456422</v>
      </c>
      <c r="U164" s="110" t="n">
        <f aca="false">S164*R$8/86.4</f>
        <v>5.99717095628374</v>
      </c>
      <c r="V164" s="110" t="n">
        <f aca="false">(Q164+S164)*R$8/86.4</f>
        <v>6.0058966082883</v>
      </c>
      <c r="Y164" s="15"/>
      <c r="Z164" s="15"/>
      <c r="AA164" s="15"/>
      <c r="AB164" s="15"/>
      <c r="AC164" s="106" t="n">
        <f aca="false">(B164-B$16)^2</f>
        <v>1.37502684023669</v>
      </c>
      <c r="AD164" s="106" t="n">
        <f aca="false">(B164-V164)^2</f>
        <v>0.916046902426039</v>
      </c>
      <c r="AE164" s="32"/>
      <c r="AF164" s="32" t="n">
        <f aca="false">B164-V164</f>
        <v>0.9571033917117</v>
      </c>
      <c r="AG164" s="32" t="str">
        <f aca="false">B164</f>
        <v>6,963</v>
      </c>
      <c r="AH164" s="32"/>
      <c r="AI164" s="116" t="str">
        <f aca="false">IF(V164&lt;B164,"-","+")</f>
        <v>-</v>
      </c>
      <c r="AJ164" s="117" t="n">
        <f aca="false">IF(AI164="-",AJ163-1,AJ163+1)</f>
        <v>-147</v>
      </c>
      <c r="AK164" s="113"/>
      <c r="AL164" s="106" t="n">
        <f aca="false">V164-V$16+AL163</f>
        <v>1221.52919102061</v>
      </c>
      <c r="AM164" s="106" t="n">
        <f aca="false">B164-B$16+AM163</f>
        <v>400.962461538462</v>
      </c>
      <c r="AN164" s="106" t="n">
        <f aca="false">(AM164-AM$16)^2</f>
        <v>4978.15516971547</v>
      </c>
      <c r="AO164" s="106" t="n">
        <f aca="false">(AM164-AL164)^2</f>
        <v>673329.757533036</v>
      </c>
      <c r="AP164" s="32"/>
      <c r="AQ164" s="110" t="n">
        <f aca="false">((V164-B164)/B164)^2</f>
        <v>0.018894043902478</v>
      </c>
    </row>
    <row r="165" customFormat="false" ht="12.8" hidden="false" customHeight="false" outlineLevel="0" collapsed="false">
      <c r="A165" s="114" t="n">
        <v>41056</v>
      </c>
      <c r="B165" s="115" t="s">
        <v>127</v>
      </c>
      <c r="C165" s="15" t="n">
        <v>1.08828023209715</v>
      </c>
      <c r="D165" s="15" t="n">
        <v>0</v>
      </c>
      <c r="E165" s="15" t="n">
        <v>1.2</v>
      </c>
      <c r="F165" s="15" t="n">
        <v>0</v>
      </c>
      <c r="G165" s="15" t="n">
        <v>0</v>
      </c>
      <c r="H165" s="15" t="n">
        <v>0</v>
      </c>
      <c r="I165" s="15" t="n">
        <v>6</v>
      </c>
      <c r="J165" s="110" t="n">
        <f aca="false">(D165*D$15*D$8+E165*E$15*E$8+F165*F$15*F$8+G165*G$15*G$8+H165*H$15*H$8+I165*I$15*I$8)*M$15</f>
        <v>0.341374739244349</v>
      </c>
      <c r="K165" s="110" t="n">
        <f aca="false">K164+J165-M165-N165-O165</f>
        <v>119.213396020126</v>
      </c>
      <c r="L165" s="110" t="n">
        <f aca="false">K164/$K$3</f>
        <v>0.585860198666762</v>
      </c>
      <c r="M165" s="110" t="n">
        <f aca="false">IF(J165&gt;K$6,(J165-K$6)^2/(J165-K$6+K$3-K164),0)</f>
        <v>0</v>
      </c>
      <c r="N165" s="110" t="n">
        <f aca="false">IF((J165-M165)&gt;C165,C165,(J165-M165+(C165-(J165-M165))*L165))</f>
        <v>0.778956939672387</v>
      </c>
      <c r="O165" s="110" t="n">
        <f aca="false">IF(K164&gt;(K$5/100*K$3),(K$4/100*L165*(K164-(K$5/100*K$3))),0)</f>
        <v>1.03622270479863</v>
      </c>
      <c r="P165" s="110" t="n">
        <f aca="false">P164+M165-Q165</f>
        <v>0.00136082370612698</v>
      </c>
      <c r="Q165" s="110" t="n">
        <f aca="false">P164*(1-0.5^(1/K$7))</f>
        <v>0.00136082370612698</v>
      </c>
      <c r="R165" s="110" t="n">
        <f aca="false">R164-S165+O165</f>
        <v>80.3677728188624</v>
      </c>
      <c r="S165" s="110" t="n">
        <f aca="false">R164*(1-0.5^(1/K$8))</f>
        <v>1.85428708430287</v>
      </c>
      <c r="T165" s="110" t="n">
        <f aca="false">Q165*R$8/86.4</f>
        <v>0.00436282600228211</v>
      </c>
      <c r="U165" s="110" t="n">
        <f aca="false">S165*R$8/86.4</f>
        <v>5.9448787309247</v>
      </c>
      <c r="V165" s="110" t="n">
        <f aca="false">(Q165+S165)*R$8/86.4</f>
        <v>5.94924155692698</v>
      </c>
      <c r="Y165" s="15"/>
      <c r="Z165" s="15"/>
      <c r="AA165" s="15"/>
      <c r="AB165" s="15"/>
      <c r="AC165" s="106" t="n">
        <f aca="false">(B165-B$16)^2</f>
        <v>0.185429609467455</v>
      </c>
      <c r="AD165" s="106" t="n">
        <f aca="false">(B165-V165)^2</f>
        <v>0.07385265138147</v>
      </c>
      <c r="AE165" s="32"/>
      <c r="AF165" s="32" t="n">
        <f aca="false">B165-V165</f>
        <v>0.271758443073017</v>
      </c>
      <c r="AG165" s="32" t="str">
        <f aca="false">B165</f>
        <v>6,221</v>
      </c>
      <c r="AH165" s="32"/>
      <c r="AI165" s="116" t="str">
        <f aca="false">IF(V165&lt;B165,"-","+")</f>
        <v>-</v>
      </c>
      <c r="AJ165" s="117" t="n">
        <f aca="false">IF(AI165="-",AJ164-1,AJ164+1)</f>
        <v>-148</v>
      </c>
      <c r="AK165" s="113"/>
      <c r="AL165" s="106" t="n">
        <f aca="false">V165-V$16+AL164</f>
        <v>1218.78289571112</v>
      </c>
      <c r="AM165" s="106" t="n">
        <f aca="false">B165-B$16+AM164</f>
        <v>401.393076923077</v>
      </c>
      <c r="AN165" s="106" t="n">
        <f aca="false">(AM165-AM$16)^2</f>
        <v>5039.10563430358</v>
      </c>
      <c r="AO165" s="106" t="n">
        <f aca="false">(AM165-AL165)^2</f>
        <v>668126.11585835</v>
      </c>
      <c r="AP165" s="32"/>
      <c r="AQ165" s="110" t="n">
        <f aca="false">((V165-B165)/B165)^2</f>
        <v>0.00190829577531584</v>
      </c>
    </row>
    <row r="166" customFormat="false" ht="12.8" hidden="false" customHeight="false" outlineLevel="0" collapsed="false">
      <c r="A166" s="114" t="n">
        <v>41057</v>
      </c>
      <c r="B166" s="115" t="s">
        <v>128</v>
      </c>
      <c r="C166" s="15" t="n">
        <v>1.23288449032147</v>
      </c>
      <c r="D166" s="15" t="n">
        <v>0</v>
      </c>
      <c r="E166" s="15" t="n">
        <v>0</v>
      </c>
      <c r="F166" s="15" t="n">
        <v>0</v>
      </c>
      <c r="G166" s="15" t="n">
        <v>0</v>
      </c>
      <c r="H166" s="15" t="n">
        <v>0</v>
      </c>
      <c r="I166" s="15" t="n">
        <v>0</v>
      </c>
      <c r="J166" s="110" t="n">
        <f aca="false">(D166*D$15*D$8+E166*E$15*E$8+F166*F$15*F$8+G166*G$15*G$8+H166*H$15*H$8+I166*I$15*I$8)*M$15</f>
        <v>0</v>
      </c>
      <c r="K166" s="110" t="n">
        <f aca="false">K165+J166-M166-N166-O166</f>
        <v>117.561639966488</v>
      </c>
      <c r="L166" s="110" t="n">
        <f aca="false">K165/$K$3</f>
        <v>0.578705805922944</v>
      </c>
      <c r="M166" s="110" t="n">
        <f aca="false">IF(J166&gt;K$6,(J166-K$6)^2/(J166-K$6+K$3-K165),0)</f>
        <v>0</v>
      </c>
      <c r="N166" s="110" t="n">
        <f aca="false">IF((J166-M166)&gt;C166,C166,(J166-M166+(C166-(J166-M166))*L166))</f>
        <v>0.713477412581384</v>
      </c>
      <c r="O166" s="110" t="n">
        <f aca="false">IF(K165&gt;(K$5/100*K$3),(K$4/100*L166*(K165-(K$5/100*K$3))),0)</f>
        <v>0.938278641057509</v>
      </c>
      <c r="P166" s="110" t="n">
        <f aca="false">P165+M166-Q166</f>
        <v>0.000680411853063492</v>
      </c>
      <c r="Q166" s="110" t="n">
        <f aca="false">P165*(1-0.5^(1/K$7))</f>
        <v>0.000680411853063492</v>
      </c>
      <c r="R166" s="110" t="n">
        <f aca="false">R165-S166+O166</f>
        <v>79.4704489918678</v>
      </c>
      <c r="S166" s="110" t="n">
        <f aca="false">R165*(1-0.5^(1/K$8))</f>
        <v>1.83560246805217</v>
      </c>
      <c r="T166" s="110" t="n">
        <f aca="false">Q166*R$8/86.4</f>
        <v>0.00218141300114106</v>
      </c>
      <c r="U166" s="110" t="n">
        <f aca="false">S166*R$8/86.4</f>
        <v>5.88497550521356</v>
      </c>
      <c r="V166" s="110" t="n">
        <f aca="false">(Q166+S166)*R$8/86.4</f>
        <v>5.8871569182147</v>
      </c>
      <c r="Y166" s="15"/>
      <c r="Z166" s="15"/>
      <c r="AA166" s="15"/>
      <c r="AB166" s="15"/>
      <c r="AC166" s="106" t="n">
        <f aca="false">(B166-B$16)^2</f>
        <v>0.0638145325443786</v>
      </c>
      <c r="AD166" s="106" t="n">
        <f aca="false">(B166-V166)^2</f>
        <v>0.0242870661403398</v>
      </c>
      <c r="AE166" s="32"/>
      <c r="AF166" s="32" t="n">
        <f aca="false">B166-V166</f>
        <v>0.1558430817853</v>
      </c>
      <c r="AG166" s="32" t="str">
        <f aca="false">B166</f>
        <v>6,043</v>
      </c>
      <c r="AH166" s="32"/>
      <c r="AI166" s="116" t="str">
        <f aca="false">IF(V166&lt;B166,"-","+")</f>
        <v>-</v>
      </c>
      <c r="AJ166" s="117" t="n">
        <f aca="false">IF(AI166="-",AJ165-1,AJ165+1)</f>
        <v>-149</v>
      </c>
      <c r="AK166" s="113"/>
      <c r="AL166" s="106" t="n">
        <f aca="false">V166-V$16+AL165</f>
        <v>1215.97451576291</v>
      </c>
      <c r="AM166" s="106" t="n">
        <f aca="false">B166-B$16+AM165</f>
        <v>401.645692307693</v>
      </c>
      <c r="AN166" s="106" t="n">
        <f aca="false">(AM166-AM$16)^2</f>
        <v>5075.03409273481</v>
      </c>
      <c r="AO166" s="106" t="n">
        <f aca="false">(AM166-AL166)^2</f>
        <v>663131.432709963</v>
      </c>
      <c r="AP166" s="32"/>
      <c r="AQ166" s="110" t="n">
        <f aca="false">((V166-B166)/B166)^2</f>
        <v>0.00066507384211868</v>
      </c>
    </row>
    <row r="167" customFormat="false" ht="12.8" hidden="false" customHeight="false" outlineLevel="0" collapsed="false">
      <c r="A167" s="114" t="n">
        <v>41058</v>
      </c>
      <c r="B167" s="115" t="s">
        <v>127</v>
      </c>
      <c r="C167" s="15" t="n">
        <v>1.19138820084668</v>
      </c>
      <c r="D167" s="15" t="n">
        <v>0</v>
      </c>
      <c r="E167" s="15" t="n">
        <v>0</v>
      </c>
      <c r="F167" s="15" t="n">
        <v>0</v>
      </c>
      <c r="G167" s="15" t="n">
        <v>0</v>
      </c>
      <c r="H167" s="15" t="n">
        <v>0.1</v>
      </c>
      <c r="I167" s="15" t="n">
        <v>0</v>
      </c>
      <c r="J167" s="110" t="n">
        <f aca="false">(D167*D$15*D$8+E167*E$15*E$8+F167*F$15*F$8+G167*G$15*G$8+H167*H$15*H$8+I167*I$15*I$8)*M$15</f>
        <v>0.00724252221</v>
      </c>
      <c r="K167" s="110" t="n">
        <f aca="false">K166+J167-M167-N167-O167</f>
        <v>116.054848046847</v>
      </c>
      <c r="L167" s="110" t="n">
        <f aca="false">K166/$K$3</f>
        <v>0.570687572652852</v>
      </c>
      <c r="M167" s="110" t="n">
        <f aca="false">IF(J167&gt;K$6,(J167-K$6)^2/(J167-K$6+K$3-K166),0)</f>
        <v>0</v>
      </c>
      <c r="N167" s="110" t="n">
        <f aca="false">IF((J167-M167)&gt;C167,C167,(J167-M167+(C167-(J167-M167))*L167))</f>
        <v>0.683019745218531</v>
      </c>
      <c r="O167" s="110" t="n">
        <f aca="false">IF(K166&gt;(K$5/100*K$3),(K$4/100*L167*(K166-(K$5/100*K$3))),0)</f>
        <v>0.831014696631951</v>
      </c>
      <c r="P167" s="110" t="n">
        <f aca="false">P166+M167-Q167</f>
        <v>0.000340205926531746</v>
      </c>
      <c r="Q167" s="110" t="n">
        <f aca="false">P166*(1-0.5^(1/K$7))</f>
        <v>0.000340205926531746</v>
      </c>
      <c r="R167" s="110" t="n">
        <f aca="false">R166-S167+O167</f>
        <v>78.4863561249808</v>
      </c>
      <c r="S167" s="110" t="n">
        <f aca="false">R166*(1-0.5^(1/K$8))</f>
        <v>1.81510756351891</v>
      </c>
      <c r="T167" s="110" t="n">
        <f aca="false">Q167*R$8/86.4</f>
        <v>0.00109070650057053</v>
      </c>
      <c r="U167" s="110" t="n">
        <f aca="false">S167*R$8/86.4</f>
        <v>5.81926846174465</v>
      </c>
      <c r="V167" s="110" t="n">
        <f aca="false">(Q167+S167)*R$8/86.4</f>
        <v>5.82035916824522</v>
      </c>
      <c r="Y167" s="15"/>
      <c r="Z167" s="15"/>
      <c r="AA167" s="15"/>
      <c r="AB167" s="15"/>
      <c r="AC167" s="106" t="n">
        <f aca="false">(B167-B$16)^2</f>
        <v>0.185429609467455</v>
      </c>
      <c r="AD167" s="106" t="n">
        <f aca="false">(B167-V167)^2</f>
        <v>0.160513076069159</v>
      </c>
      <c r="AE167" s="32"/>
      <c r="AF167" s="32" t="n">
        <f aca="false">B167-V167</f>
        <v>0.400640831754776</v>
      </c>
      <c r="AG167" s="32" t="str">
        <f aca="false">B167</f>
        <v>6,221</v>
      </c>
      <c r="AH167" s="32"/>
      <c r="AI167" s="116" t="str">
        <f aca="false">IF(V167&lt;B167,"-","+")</f>
        <v>-</v>
      </c>
      <c r="AJ167" s="117" t="n">
        <f aca="false">IF(AI167="-",AJ166-1,AJ166+1)</f>
        <v>-150</v>
      </c>
      <c r="AK167" s="113"/>
      <c r="AL167" s="106" t="n">
        <f aca="false">V167-V$16+AL166</f>
        <v>1213.09933806474</v>
      </c>
      <c r="AM167" s="106" t="n">
        <f aca="false">B167-B$16+AM166</f>
        <v>402.076307692308</v>
      </c>
      <c r="AN167" s="106" t="n">
        <f aca="false">(AM167-AM$16)^2</f>
        <v>5136.57297668386</v>
      </c>
      <c r="AO167" s="106" t="n">
        <f aca="false">(AM167-AL167)^2</f>
        <v>657758.355794479</v>
      </c>
      <c r="AP167" s="32"/>
      <c r="AQ167" s="110" t="n">
        <f aca="false">((V167-B167)/B167)^2</f>
        <v>0.00414753457345175</v>
      </c>
    </row>
    <row r="168" customFormat="false" ht="12.8" hidden="false" customHeight="false" outlineLevel="0" collapsed="false">
      <c r="A168" s="114" t="n">
        <v>41059</v>
      </c>
      <c r="B168" s="115" t="s">
        <v>123</v>
      </c>
      <c r="C168" s="15" t="n">
        <v>1.39892430753979</v>
      </c>
      <c r="D168" s="15" t="n">
        <v>0</v>
      </c>
      <c r="E168" s="15" t="n">
        <v>0</v>
      </c>
      <c r="F168" s="15" t="n">
        <v>0</v>
      </c>
      <c r="G168" s="15" t="n">
        <v>0</v>
      </c>
      <c r="H168" s="15" t="n">
        <v>0.2</v>
      </c>
      <c r="I168" s="15" t="n">
        <v>0</v>
      </c>
      <c r="J168" s="110" t="n">
        <f aca="false">(D168*D$15*D$8+E168*E$15*E$8+F168*F$15*F$8+G168*G$15*G$8+H168*H$15*H$8+I168*I$15*I$8)*M$15</f>
        <v>0.01448504442</v>
      </c>
      <c r="K168" s="110" t="n">
        <f aca="false">K167+J168-M168-N168-O168</f>
        <v>114.539417323805</v>
      </c>
      <c r="L168" s="110" t="n">
        <f aca="false">K167/$K$3</f>
        <v>0.563373048771102</v>
      </c>
      <c r="M168" s="110" t="n">
        <f aca="false">IF(J168&gt;K$6,(J168-K$6)^2/(J168-K$6+K$3-K167),0)</f>
        <v>0</v>
      </c>
      <c r="N168" s="110" t="n">
        <f aca="false">IF((J168-M168)&gt;C168,C168,(J168-M168+(C168-(J168-M168))*L168))</f>
        <v>0.794440812922214</v>
      </c>
      <c r="O168" s="110" t="n">
        <f aca="false">IF(K167&gt;(K$5/100*K$3),(K$4/100*L168*(K167-(K$5/100*K$3))),0)</f>
        <v>0.735474954539568</v>
      </c>
      <c r="P168" s="110" t="n">
        <f aca="false">P167+M168-Q168</f>
        <v>0.000170102963265873</v>
      </c>
      <c r="Q168" s="110" t="n">
        <f aca="false">P167*(1-0.5^(1/K$7))</f>
        <v>0.000170102963265873</v>
      </c>
      <c r="R168" s="110" t="n">
        <f aca="false">R167-S168+O168</f>
        <v>77.4292002281448</v>
      </c>
      <c r="S168" s="110" t="n">
        <f aca="false">R167*(1-0.5^(1/K$8))</f>
        <v>1.79263085137558</v>
      </c>
      <c r="T168" s="110" t="n">
        <f aca="false">Q168*R$8/86.4</f>
        <v>0.000545353250285264</v>
      </c>
      <c r="U168" s="110" t="n">
        <f aca="false">S168*R$8/86.4</f>
        <v>5.74720770637772</v>
      </c>
      <c r="V168" s="110" t="n">
        <f aca="false">(Q168+S168)*R$8/86.4</f>
        <v>5.74775305962801</v>
      </c>
      <c r="Y168" s="15"/>
      <c r="Z168" s="15"/>
      <c r="AA168" s="15"/>
      <c r="AB168" s="15"/>
      <c r="AC168" s="106" t="n">
        <f aca="false">(B168-B$16)^2</f>
        <v>0.00571768639053245</v>
      </c>
      <c r="AD168" s="106" t="n">
        <f aca="false">(B168-V168)^2</f>
        <v>0.0139823389073372</v>
      </c>
      <c r="AE168" s="32"/>
      <c r="AF168" s="32" t="n">
        <f aca="false">B168-V168</f>
        <v>0.118246940371991</v>
      </c>
      <c r="AG168" s="32" t="str">
        <f aca="false">B168</f>
        <v>5,866</v>
      </c>
      <c r="AH168" s="32"/>
      <c r="AI168" s="116" t="str">
        <f aca="false">IF(V168&lt;B168,"-","+")</f>
        <v>-</v>
      </c>
      <c r="AJ168" s="117" t="n">
        <f aca="false">IF(AI168="-",AJ167-1,AJ167+1)</f>
        <v>-151</v>
      </c>
      <c r="AK168" s="113"/>
      <c r="AL168" s="106" t="n">
        <f aca="false">V168-V$16+AL167</f>
        <v>1210.15155425794</v>
      </c>
      <c r="AM168" s="106" t="n">
        <f aca="false">B168-B$16+AM167</f>
        <v>402.151923076924</v>
      </c>
      <c r="AN168" s="106" t="n">
        <f aca="false">(AM168-AM$16)^2</f>
        <v>5147.41738680113</v>
      </c>
      <c r="AO168" s="106" t="n">
        <f aca="false">(AM168-AL168)^2</f>
        <v>652863.403988664</v>
      </c>
      <c r="AP168" s="32"/>
      <c r="AQ168" s="110" t="n">
        <f aca="false">((V168-B168)/B168)^2</f>
        <v>0.00040634573631356</v>
      </c>
    </row>
    <row r="169" customFormat="false" ht="12.8" hidden="false" customHeight="false" outlineLevel="0" collapsed="false">
      <c r="A169" s="114" t="n">
        <v>41060</v>
      </c>
      <c r="B169" s="115" t="s">
        <v>123</v>
      </c>
      <c r="C169" s="15" t="n">
        <v>0.931710964037361</v>
      </c>
      <c r="D169" s="15" t="n">
        <v>0</v>
      </c>
      <c r="E169" s="15" t="n">
        <v>0</v>
      </c>
      <c r="F169" s="15" t="n">
        <v>0</v>
      </c>
      <c r="G169" s="15" t="n">
        <v>0</v>
      </c>
      <c r="H169" s="15" t="n">
        <v>0.1</v>
      </c>
      <c r="I169" s="15" t="n">
        <v>0</v>
      </c>
      <c r="J169" s="110" t="n">
        <f aca="false">(D169*D$15*D$8+E169*E$15*E$8+F169*F$15*F$8+G169*G$15*G$8+H169*H$15*H$8+I169*I$15*I$8)*M$15</f>
        <v>0.00724252221</v>
      </c>
      <c r="K169" s="110" t="n">
        <f aca="false">K168+J169-M169-N169-O169</f>
        <v>113.383786788302</v>
      </c>
      <c r="L169" s="110" t="n">
        <f aca="false">K168/$K$3</f>
        <v>0.556016588950511</v>
      </c>
      <c r="M169" s="110" t="n">
        <f aca="false">IF(J169&gt;K$6,(J169-K$6)^2/(J169-K$6+K$3-K168),0)</f>
        <v>0</v>
      </c>
      <c r="N169" s="110" t="n">
        <f aca="false">IF((J169-M169)&gt;C169,C169,(J169-M169+(C169-(J169-M169))*L169))</f>
        <v>0.521262311827243</v>
      </c>
      <c r="O169" s="110" t="n">
        <f aca="false">IF(K168&gt;(K$5/100*K$3),(K$4/100*L169*(K168-(K$5/100*K$3))),0)</f>
        <v>0.641610745885862</v>
      </c>
      <c r="P169" s="110" t="n">
        <f aca="false">P168+M169-Q169</f>
        <v>8.50514816329365E-005</v>
      </c>
      <c r="Q169" s="110" t="n">
        <f aca="false">P168*(1-0.5^(1/K$7))</f>
        <v>8.50514816329365E-005</v>
      </c>
      <c r="R169" s="110" t="n">
        <f aca="false">R168-S169+O169</f>
        <v>76.3023255967087</v>
      </c>
      <c r="S169" s="110" t="n">
        <f aca="false">R168*(1-0.5^(1/K$8))</f>
        <v>1.76848537732192</v>
      </c>
      <c r="T169" s="110" t="n">
        <f aca="false">Q169*R$8/86.4</f>
        <v>0.000272676625142632</v>
      </c>
      <c r="U169" s="110" t="n">
        <f aca="false">S169*R$8/86.4</f>
        <v>5.66979686942329</v>
      </c>
      <c r="V169" s="110" t="n">
        <f aca="false">(Q169+S169)*R$8/86.4</f>
        <v>5.67006954604843</v>
      </c>
      <c r="Y169" s="15"/>
      <c r="Z169" s="15"/>
      <c r="AA169" s="15"/>
      <c r="AB169" s="15"/>
      <c r="AC169" s="106" t="n">
        <f aca="false">(B169-B$16)^2</f>
        <v>0.00571768639053245</v>
      </c>
      <c r="AD169" s="106" t="n">
        <f aca="false">(B169-V169)^2</f>
        <v>0.0383887427856677</v>
      </c>
      <c r="AE169" s="32"/>
      <c r="AF169" s="32" t="n">
        <f aca="false">B169-V169</f>
        <v>0.195930453951569</v>
      </c>
      <c r="AG169" s="32" t="str">
        <f aca="false">B169</f>
        <v>5,866</v>
      </c>
      <c r="AH169" s="32"/>
      <c r="AI169" s="116" t="str">
        <f aca="false">IF(V169&lt;B169,"-","+")</f>
        <v>-</v>
      </c>
      <c r="AJ169" s="117" t="n">
        <f aca="false">IF(AI169="-",AJ168-1,AJ168+1)</f>
        <v>-152</v>
      </c>
      <c r="AK169" s="113"/>
      <c r="AL169" s="106" t="n">
        <f aca="false">V169-V$16+AL168</f>
        <v>1207.12608693757</v>
      </c>
      <c r="AM169" s="106" t="n">
        <f aca="false">B169-B$16+AM168</f>
        <v>402.227538461539</v>
      </c>
      <c r="AN169" s="106" t="n">
        <f aca="false">(AM169-AM$16)^2</f>
        <v>5158.27323229117</v>
      </c>
      <c r="AO169" s="106" t="n">
        <f aca="false">(AM169-AL169)^2</f>
        <v>647861.673338824</v>
      </c>
      <c r="AP169" s="32"/>
      <c r="AQ169" s="110" t="n">
        <f aca="false">((V169-B169)/B169)^2</f>
        <v>0.00111562894139323</v>
      </c>
    </row>
    <row r="170" customFormat="false" ht="12.8" hidden="false" customHeight="false" outlineLevel="0" collapsed="false">
      <c r="A170" s="114" t="n">
        <v>41061</v>
      </c>
      <c r="B170" s="115" t="s">
        <v>128</v>
      </c>
      <c r="C170" s="15" t="n">
        <v>1.17196870718033</v>
      </c>
      <c r="D170" s="15" t="n">
        <v>0</v>
      </c>
      <c r="E170" s="15" t="n">
        <v>0</v>
      </c>
      <c r="F170" s="15" t="n">
        <v>0</v>
      </c>
      <c r="G170" s="15" t="n">
        <v>0</v>
      </c>
      <c r="H170" s="15" t="n">
        <v>0</v>
      </c>
      <c r="I170" s="15" t="n">
        <v>0</v>
      </c>
      <c r="J170" s="110" t="n">
        <f aca="false">(D170*D$15*D$8+E170*E$15*E$8+F170*F$15*F$8+G170*G$15*G$8+H170*H$15*H$8+I170*I$15*I$8)*M$15</f>
        <v>0</v>
      </c>
      <c r="K170" s="110" t="n">
        <f aca="false">K169+J170-M170-N170-O170</f>
        <v>112.167196707023</v>
      </c>
      <c r="L170" s="110" t="n">
        <f aca="false">K169/$K$3</f>
        <v>0.550406731982049</v>
      </c>
      <c r="M170" s="110" t="n">
        <f aca="false">IF(J170&gt;K$6,(J170-K$6)^2/(J170-K$6+K$3-K169),0)</f>
        <v>0</v>
      </c>
      <c r="N170" s="110" t="n">
        <f aca="false">IF((J170-M170)&gt;C170,C170,(J170-M170+(C170-(J170-M170))*L170))</f>
        <v>0.645059466104353</v>
      </c>
      <c r="O170" s="110" t="n">
        <f aca="false">IF(K169&gt;(K$5/100*K$3),(K$4/100*L170*(K169-(K$5/100*K$3))),0)</f>
        <v>0.571530615174776</v>
      </c>
      <c r="P170" s="110" t="n">
        <f aca="false">P169+M170-Q170</f>
        <v>4.25257408164682E-005</v>
      </c>
      <c r="Q170" s="110" t="n">
        <f aca="false">P169*(1-0.5^(1/K$7))</f>
        <v>4.25257408164682E-005</v>
      </c>
      <c r="R170" s="110" t="n">
        <f aca="false">R169-S170+O170</f>
        <v>75.1311086867142</v>
      </c>
      <c r="S170" s="110" t="n">
        <f aca="false">R169*(1-0.5^(1/K$8))</f>
        <v>1.74274752516927</v>
      </c>
      <c r="T170" s="110" t="n">
        <f aca="false">Q170*R$8/86.4</f>
        <v>0.000136338312571316</v>
      </c>
      <c r="U170" s="110" t="n">
        <f aca="false">S170*R$8/86.4</f>
        <v>5.58728083879501</v>
      </c>
      <c r="V170" s="110" t="n">
        <f aca="false">(Q170+S170)*R$8/86.4</f>
        <v>5.58741717710758</v>
      </c>
      <c r="Y170" s="15"/>
      <c r="Z170" s="15"/>
      <c r="AA170" s="15"/>
      <c r="AB170" s="15"/>
      <c r="AC170" s="106" t="n">
        <f aca="false">(B170-B$16)^2</f>
        <v>0.0638145325443786</v>
      </c>
      <c r="AD170" s="106" t="n">
        <f aca="false">(B170-V170)^2</f>
        <v>0.207555708514625</v>
      </c>
      <c r="AE170" s="32"/>
      <c r="AF170" s="32" t="n">
        <f aca="false">B170-V170</f>
        <v>0.455582822892419</v>
      </c>
      <c r="AG170" s="32" t="str">
        <f aca="false">B170</f>
        <v>6,043</v>
      </c>
      <c r="AH170" s="32"/>
      <c r="AI170" s="116" t="str">
        <f aca="false">IF(V170&lt;B170,"-","+")</f>
        <v>-</v>
      </c>
      <c r="AJ170" s="117" t="n">
        <f aca="false">IF(AI170="-",AJ169-1,AJ169+1)</f>
        <v>-153</v>
      </c>
      <c r="AK170" s="113"/>
      <c r="AL170" s="106" t="n">
        <f aca="false">V170-V$16+AL169</f>
        <v>1204.01796724826</v>
      </c>
      <c r="AM170" s="106" t="n">
        <f aca="false">B170-B$16+AM169</f>
        <v>402.480153846154</v>
      </c>
      <c r="AN170" s="106" t="n">
        <f aca="false">(AM170-AM$16)^2</f>
        <v>5194.62328636737</v>
      </c>
      <c r="AO170" s="106" t="n">
        <f aca="false">(AM170-AL170)^2</f>
        <v>642462.866313425</v>
      </c>
      <c r="AP170" s="32"/>
      <c r="AQ170" s="110" t="n">
        <f aca="false">((V170-B170)/B170)^2</f>
        <v>0.00568367837094198</v>
      </c>
    </row>
    <row r="171" customFormat="false" ht="12.8" hidden="false" customHeight="false" outlineLevel="0" collapsed="false">
      <c r="A171" s="114" t="n">
        <v>41062</v>
      </c>
      <c r="B171" s="115" t="s">
        <v>127</v>
      </c>
      <c r="C171" s="15" t="n">
        <v>1.3125138181287</v>
      </c>
      <c r="D171" s="15" t="n">
        <v>0</v>
      </c>
      <c r="E171" s="15" t="n">
        <v>0</v>
      </c>
      <c r="F171" s="15" t="n">
        <v>0</v>
      </c>
      <c r="G171" s="15" t="n">
        <v>0</v>
      </c>
      <c r="H171" s="15" t="n">
        <v>0</v>
      </c>
      <c r="I171" s="15" t="n">
        <v>0</v>
      </c>
      <c r="J171" s="110" t="n">
        <f aca="false">(D171*D$15*D$8+E171*E$15*E$8+F171*F$15*F$8+G171*G$15*G$8+H171*H$15*H$8+I171*I$15*I$8)*M$15</f>
        <v>0</v>
      </c>
      <c r="K171" s="110" t="n">
        <f aca="false">K170+J171-M171-N171-O171</f>
        <v>110.953376943685</v>
      </c>
      <c r="L171" s="110" t="n">
        <f aca="false">K170/$K$3</f>
        <v>0.544500954888461</v>
      </c>
      <c r="M171" s="110" t="n">
        <f aca="false">IF(J171&gt;K$6,(J171-K$6)^2/(J171-K$6+K$3-K170),0)</f>
        <v>0</v>
      </c>
      <c r="N171" s="110" t="n">
        <f aca="false">IF((J171-M171)&gt;C171,C171,(J171-M171+(C171-(J171-M171))*L171))</f>
        <v>0.714665027275377</v>
      </c>
      <c r="O171" s="110" t="n">
        <f aca="false">IF(K170&gt;(K$5/100*K$3),(K$4/100*L171*(K170-(K$5/100*K$3))),0)</f>
        <v>0.499154736062439</v>
      </c>
      <c r="P171" s="110" t="n">
        <f aca="false">P170+M171-Q171</f>
        <v>2.12628704082341E-005</v>
      </c>
      <c r="Q171" s="110" t="n">
        <f aca="false">P170*(1-0.5^(1/K$7))</f>
        <v>2.12628704082341E-005</v>
      </c>
      <c r="R171" s="110" t="n">
        <f aca="false">R170-S171+O171</f>
        <v>73.914266528802</v>
      </c>
      <c r="S171" s="110" t="n">
        <f aca="false">R170*(1-0.5^(1/K$8))</f>
        <v>1.71599689397465</v>
      </c>
      <c r="T171" s="110" t="n">
        <f aca="false">Q171*R$8/86.4</f>
        <v>6.8169156285658E-005</v>
      </c>
      <c r="U171" s="110" t="n">
        <f aca="false">S171*R$8/86.4</f>
        <v>5.501517819803</v>
      </c>
      <c r="V171" s="110" t="n">
        <f aca="false">(Q171+S171)*R$8/86.4</f>
        <v>5.50158598895929</v>
      </c>
      <c r="Y171" s="15"/>
      <c r="Z171" s="15"/>
      <c r="AA171" s="15"/>
      <c r="AB171" s="15"/>
      <c r="AC171" s="106" t="n">
        <f aca="false">(B171-B$16)^2</f>
        <v>0.185429609467455</v>
      </c>
      <c r="AD171" s="106" t="n">
        <f aca="false">(B171-V171)^2</f>
        <v>0.517556519281688</v>
      </c>
      <c r="AE171" s="32"/>
      <c r="AF171" s="32" t="n">
        <f aca="false">B171-V171</f>
        <v>0.719414011040714</v>
      </c>
      <c r="AG171" s="32" t="str">
        <f aca="false">B171</f>
        <v>6,221</v>
      </c>
      <c r="AH171" s="32"/>
      <c r="AI171" s="116" t="str">
        <f aca="false">IF(V171&lt;B171,"-","+")</f>
        <v>-</v>
      </c>
      <c r="AJ171" s="117" t="n">
        <f aca="false">IF(AI171="-",AJ170-1,AJ170+1)</f>
        <v>-154</v>
      </c>
      <c r="AK171" s="113"/>
      <c r="AL171" s="106" t="n">
        <f aca="false">V171-V$16+AL170</f>
        <v>1200.8240163708</v>
      </c>
      <c r="AM171" s="106" t="n">
        <f aca="false">B171-B$16+AM170</f>
        <v>402.91076923077</v>
      </c>
      <c r="AN171" s="106" t="n">
        <f aca="false">(AM171-AM$16)^2</f>
        <v>5256.88083426909</v>
      </c>
      <c r="AO171" s="106" t="n">
        <f aca="false">(AM171-AL171)^2</f>
        <v>636665.54996154</v>
      </c>
      <c r="AP171" s="32"/>
      <c r="AQ171" s="110" t="n">
        <f aca="false">((V171-B171)/B171)^2</f>
        <v>0.0133732628518767</v>
      </c>
    </row>
    <row r="172" customFormat="false" ht="12.8" hidden="false" customHeight="false" outlineLevel="0" collapsed="false">
      <c r="A172" s="114" t="n">
        <v>41063</v>
      </c>
      <c r="B172" s="115" t="s">
        <v>123</v>
      </c>
      <c r="C172" s="15" t="n">
        <v>2.67497526463424</v>
      </c>
      <c r="D172" s="15" t="n">
        <v>0</v>
      </c>
      <c r="E172" s="15" t="n">
        <v>0</v>
      </c>
      <c r="F172" s="15" t="n">
        <v>0</v>
      </c>
      <c r="G172" s="15" t="n">
        <v>0</v>
      </c>
      <c r="H172" s="15" t="n">
        <v>0.1</v>
      </c>
      <c r="I172" s="15" t="n">
        <v>0</v>
      </c>
      <c r="J172" s="110" t="n">
        <f aca="false">(D172*D$15*D$8+E172*E$15*E$8+F172*F$15*F$8+G172*G$15*G$8+H172*H$15*H$8+I172*I$15*I$8)*M$15</f>
        <v>0.00724252221</v>
      </c>
      <c r="K172" s="110" t="n">
        <f aca="false">K171+J172-M172-N172-O172</f>
        <v>109.08813733419</v>
      </c>
      <c r="L172" s="110" t="n">
        <f aca="false">K171/$K$3</f>
        <v>0.538608625940219</v>
      </c>
      <c r="M172" s="110" t="n">
        <f aca="false">IF(J172&gt;K$6,(J172-K$6)^2/(J172-K$6+K$3-K171),0)</f>
        <v>0</v>
      </c>
      <c r="N172" s="110" t="n">
        <f aca="false">IF((J172-M172)&gt;C172,C172,(J172-M172+(C172-(J172-M172))*L172))</f>
        <v>1.44410638898285</v>
      </c>
      <c r="O172" s="110" t="n">
        <f aca="false">IF(K171&gt;(K$5/100*K$3),(K$4/100*L172*(K171-(K$5/100*K$3))),0)</f>
        <v>0.428375742722291</v>
      </c>
      <c r="P172" s="110" t="n">
        <f aca="false">P171+M172-Q172</f>
        <v>1.06314352041171E-005</v>
      </c>
      <c r="Q172" s="110" t="n">
        <f aca="false">P171*(1-0.5^(1/K$7))</f>
        <v>1.06314352041171E-005</v>
      </c>
      <c r="R172" s="110" t="n">
        <f aca="false">R171-S172+O172</f>
        <v>72.6544380908469</v>
      </c>
      <c r="S172" s="110" t="n">
        <f aca="false">R171*(1-0.5^(1/K$8))</f>
        <v>1.6882041806774</v>
      </c>
      <c r="T172" s="110" t="n">
        <f aca="false">Q172*R$8/86.4</f>
        <v>3.4084578142829E-005</v>
      </c>
      <c r="U172" s="110" t="n">
        <f aca="false">S172*R$8/86.4</f>
        <v>5.41241386629213</v>
      </c>
      <c r="V172" s="110" t="n">
        <f aca="false">(Q172+S172)*R$8/86.4</f>
        <v>5.41244795087027</v>
      </c>
      <c r="Y172" s="15"/>
      <c r="Z172" s="15"/>
      <c r="AA172" s="15"/>
      <c r="AB172" s="15"/>
      <c r="AC172" s="106" t="n">
        <f aca="false">(B172-B$16)^2</f>
        <v>0.00571768639053245</v>
      </c>
      <c r="AD172" s="106" t="n">
        <f aca="false">(B172-V172)^2</f>
        <v>0.205709461269778</v>
      </c>
      <c r="AE172" s="32"/>
      <c r="AF172" s="32" t="n">
        <f aca="false">B172-V172</f>
        <v>0.453552049129732</v>
      </c>
      <c r="AG172" s="32" t="str">
        <f aca="false">B172</f>
        <v>5,866</v>
      </c>
      <c r="AH172" s="32"/>
      <c r="AI172" s="116" t="str">
        <f aca="false">IF(V172&lt;B172,"-","+")</f>
        <v>-</v>
      </c>
      <c r="AJ172" s="117" t="n">
        <f aca="false">IF(AI172="-",AJ171-1,AJ171+1)</f>
        <v>-155</v>
      </c>
      <c r="AK172" s="113"/>
      <c r="AL172" s="106" t="n">
        <f aca="false">V172-V$16+AL171</f>
        <v>1197.54092745524</v>
      </c>
      <c r="AM172" s="106" t="n">
        <f aca="false">B172-B$16+AM171</f>
        <v>402.986384615385</v>
      </c>
      <c r="AN172" s="106" t="n">
        <f aca="false">(AM172-AM$16)^2</f>
        <v>5267.85144064671</v>
      </c>
      <c r="AO172" s="106" t="n">
        <f aca="false">(AM172-AL172)^2</f>
        <v>631316.921547458</v>
      </c>
      <c r="AP172" s="32"/>
      <c r="AQ172" s="110" t="n">
        <f aca="false">((V172-B172)/B172)^2</f>
        <v>0.00597819599855863</v>
      </c>
    </row>
    <row r="173" customFormat="false" ht="12.8" hidden="false" customHeight="false" outlineLevel="0" collapsed="false">
      <c r="A173" s="114" t="n">
        <v>41064</v>
      </c>
      <c r="B173" s="115" t="s">
        <v>129</v>
      </c>
      <c r="C173" s="15" t="n">
        <v>2.41362370479977</v>
      </c>
      <c r="D173" s="15" t="n">
        <v>0</v>
      </c>
      <c r="E173" s="15" t="n">
        <v>0</v>
      </c>
      <c r="F173" s="15" t="n">
        <v>0</v>
      </c>
      <c r="G173" s="15" t="n">
        <v>0</v>
      </c>
      <c r="H173" s="15" t="n">
        <v>0.2</v>
      </c>
      <c r="I173" s="15" t="n">
        <v>0</v>
      </c>
      <c r="J173" s="110" t="n">
        <f aca="false">(D173*D$15*D$8+E173*E$15*E$8+F173*F$15*F$8+G173*G$15*G$8+H173*H$15*H$8+I173*I$15*I$8)*M$15</f>
        <v>0.01448504442</v>
      </c>
      <c r="K173" s="110" t="n">
        <f aca="false">K172+J173-M173-N173-O173</f>
        <v>107.495263917542</v>
      </c>
      <c r="L173" s="110" t="n">
        <f aca="false">K172/$K$3</f>
        <v>0.529554064729078</v>
      </c>
      <c r="M173" s="110" t="n">
        <f aca="false">IF(J173&gt;K$6,(J173-K$6)^2/(J173-K$6+K$3-K172),0)</f>
        <v>0</v>
      </c>
      <c r="N173" s="110" t="n">
        <f aca="false">IF((J173-M173)&gt;C173,C173,(J173-M173+(C173-(J173-M173))*L173))</f>
        <v>1.28495867387278</v>
      </c>
      <c r="O173" s="110" t="n">
        <f aca="false">IF(K172&gt;(K$5/100*K$3),(K$4/100*L173*(K172-(K$5/100*K$3))),0)</f>
        <v>0.322399787194919</v>
      </c>
      <c r="P173" s="110" t="n">
        <f aca="false">P172+M173-Q173</f>
        <v>5.31571760205853E-006</v>
      </c>
      <c r="Q173" s="110" t="n">
        <f aca="false">P172*(1-0.5^(1/K$7))</f>
        <v>5.31571760205853E-006</v>
      </c>
      <c r="R173" s="110" t="n">
        <f aca="false">R172-S173+O173</f>
        <v>71.3174082186548</v>
      </c>
      <c r="S173" s="110" t="n">
        <f aca="false">R172*(1-0.5^(1/K$8))</f>
        <v>1.65942965938707</v>
      </c>
      <c r="T173" s="110" t="n">
        <f aca="false">Q173*R$8/86.4</f>
        <v>1.70422890714145E-005</v>
      </c>
      <c r="U173" s="110" t="n">
        <f aca="false">S173*R$8/86.4</f>
        <v>5.32016221817382</v>
      </c>
      <c r="V173" s="110" t="n">
        <f aca="false">(Q173+S173)*R$8/86.4</f>
        <v>5.3201792604629</v>
      </c>
      <c r="Y173" s="15"/>
      <c r="Z173" s="15"/>
      <c r="AA173" s="15"/>
      <c r="AB173" s="15"/>
      <c r="AC173" s="106" t="n">
        <f aca="false">(B173-B$16)^2</f>
        <v>0.00967953254437872</v>
      </c>
      <c r="AD173" s="106" t="n">
        <f aca="false">(B173-V173)^2</f>
        <v>0.13825066234992</v>
      </c>
      <c r="AE173" s="32"/>
      <c r="AF173" s="32" t="n">
        <f aca="false">B173-V173</f>
        <v>0.371820739537105</v>
      </c>
      <c r="AG173" s="32" t="str">
        <f aca="false">B173</f>
        <v>5,692</v>
      </c>
      <c r="AH173" s="32"/>
      <c r="AI173" s="116" t="str">
        <f aca="false">IF(V173&lt;B173,"-","+")</f>
        <v>-</v>
      </c>
      <c r="AJ173" s="117" t="n">
        <f aca="false">IF(AI173="-",AJ172-1,AJ172+1)</f>
        <v>-156</v>
      </c>
      <c r="AK173" s="113"/>
      <c r="AL173" s="106" t="n">
        <f aca="false">V173-V$16+AL172</f>
        <v>1194.16556984929</v>
      </c>
      <c r="AM173" s="106" t="n">
        <f aca="false">B173-B$16+AM172</f>
        <v>402.888000000001</v>
      </c>
      <c r="AN173" s="106" t="n">
        <f aca="false">(AM173-AM$16)^2</f>
        <v>5253.5796161326</v>
      </c>
      <c r="AO173" s="106" t="n">
        <f aca="false">(AM173-AL173)^2</f>
        <v>626120.19254659</v>
      </c>
      <c r="AP173" s="32"/>
      <c r="AQ173" s="110" t="n">
        <f aca="false">((V173-B173)/B173)^2</f>
        <v>0.00426714536503254</v>
      </c>
    </row>
    <row r="174" customFormat="false" ht="12.8" hidden="false" customHeight="false" outlineLevel="0" collapsed="false">
      <c r="A174" s="114" t="n">
        <v>41065</v>
      </c>
      <c r="B174" s="115" t="s">
        <v>127</v>
      </c>
      <c r="C174" s="15" t="n">
        <v>2.70414770313807</v>
      </c>
      <c r="D174" s="15" t="n">
        <v>0</v>
      </c>
      <c r="E174" s="15" t="n">
        <v>0</v>
      </c>
      <c r="F174" s="15" t="n">
        <v>0</v>
      </c>
      <c r="G174" s="15" t="n">
        <v>0</v>
      </c>
      <c r="H174" s="15" t="n">
        <v>0.5</v>
      </c>
      <c r="I174" s="15" t="n">
        <v>0</v>
      </c>
      <c r="J174" s="110" t="n">
        <f aca="false">(D174*D$15*D$8+E174*E$15*E$8+F174*F$15*F$8+G174*G$15*G$8+H174*H$15*H$8+I174*I$15*I$8)*M$15</f>
        <v>0.03621261105</v>
      </c>
      <c r="K174" s="110" t="n">
        <f aca="false">K173+J174-M174-N174-O174</f>
        <v>105.868504961434</v>
      </c>
      <c r="L174" s="110" t="n">
        <f aca="false">K173/$K$3</f>
        <v>0.521821669502633</v>
      </c>
      <c r="M174" s="110" t="n">
        <f aca="false">IF(J174&gt;K$6,(J174-K$6)^2/(J174-K$6+K$3-K173),0)</f>
        <v>0</v>
      </c>
      <c r="N174" s="110" t="n">
        <f aca="false">IF((J174-M174)&gt;C174,C174,(J174-M174+(C174-(J174-M174))*L174))</f>
        <v>1.42839895492806</v>
      </c>
      <c r="O174" s="110" t="n">
        <f aca="false">IF(K173&gt;(K$5/100*K$3),(K$4/100*L174*(K173-(K$5/100*K$3))),0)</f>
        <v>0.234572612230689</v>
      </c>
      <c r="P174" s="110" t="n">
        <f aca="false">P173+M174-Q174</f>
        <v>2.65785880102926E-006</v>
      </c>
      <c r="Q174" s="110" t="n">
        <f aca="false">P173*(1-0.5^(1/K$7))</f>
        <v>2.65785880102926E-006</v>
      </c>
      <c r="R174" s="110" t="n">
        <f aca="false">R173-S174+O174</f>
        <v>69.9230889759836</v>
      </c>
      <c r="S174" s="110" t="n">
        <f aca="false">R173*(1-0.5^(1/K$8))</f>
        <v>1.62889185490185</v>
      </c>
      <c r="T174" s="110" t="n">
        <f aca="false">Q174*R$8/86.4</f>
        <v>8.52114453570725E-006</v>
      </c>
      <c r="U174" s="110" t="n">
        <f aca="false">S174*R$8/86.4</f>
        <v>5.2222574514793</v>
      </c>
      <c r="V174" s="110" t="n">
        <f aca="false">(Q174+S174)*R$8/86.4</f>
        <v>5.22226597262383</v>
      </c>
      <c r="Y174" s="15"/>
      <c r="Z174" s="15"/>
      <c r="AA174" s="15"/>
      <c r="AB174" s="15"/>
      <c r="AC174" s="106" t="n">
        <f aca="false">(B174-B$16)^2</f>
        <v>0.185429609467455</v>
      </c>
      <c r="AD174" s="106" t="n">
        <f aca="false">(B174-V174)^2</f>
        <v>0.997469657439023</v>
      </c>
      <c r="AE174" s="32"/>
      <c r="AF174" s="32" t="n">
        <f aca="false">B174-V174</f>
        <v>0.99873402737617</v>
      </c>
      <c r="AG174" s="32" t="str">
        <f aca="false">B174</f>
        <v>6,221</v>
      </c>
      <c r="AH174" s="32"/>
      <c r="AI174" s="116" t="str">
        <f aca="false">IF(V174&lt;B174,"-","+")</f>
        <v>-</v>
      </c>
      <c r="AJ174" s="117" t="n">
        <f aca="false">IF(AI174="-",AJ173-1,AJ173+1)</f>
        <v>-157</v>
      </c>
      <c r="AK174" s="113"/>
      <c r="AL174" s="106" t="n">
        <f aca="false">V174-V$16+AL173</f>
        <v>1190.69229895549</v>
      </c>
      <c r="AM174" s="106" t="n">
        <f aca="false">B174-B$16+AM173</f>
        <v>403.318615384616</v>
      </c>
      <c r="AN174" s="106" t="n">
        <f aca="false">(AM174-AM$16)^2</f>
        <v>5316.18841369112</v>
      </c>
      <c r="AO174" s="106" t="n">
        <f aca="false">(AM174-AL174)^2</f>
        <v>619957.317579965</v>
      </c>
      <c r="AP174" s="32"/>
      <c r="AQ174" s="110" t="n">
        <f aca="false">((V174-B174)/B174)^2</f>
        <v>0.0257738496545598</v>
      </c>
    </row>
    <row r="175" customFormat="false" ht="12.8" hidden="false" customHeight="false" outlineLevel="0" collapsed="false">
      <c r="A175" s="114" t="n">
        <v>41066</v>
      </c>
      <c r="B175" s="115" t="s">
        <v>128</v>
      </c>
      <c r="C175" s="15" t="n">
        <v>0.54928519348532</v>
      </c>
      <c r="D175" s="15" t="n">
        <v>0</v>
      </c>
      <c r="E175" s="15" t="n">
        <v>9.3</v>
      </c>
      <c r="F175" s="15" t="n">
        <v>4.9</v>
      </c>
      <c r="G175" s="15" t="n">
        <v>3.6</v>
      </c>
      <c r="H175" s="15" t="n">
        <v>9.5</v>
      </c>
      <c r="I175" s="15" t="n">
        <v>0</v>
      </c>
      <c r="J175" s="110" t="n">
        <f aca="false">(D175*D$15*D$8+E175*E$15*E$8+F175*F$15*F$8+G175*G$15*G$8+H175*H$15*H$8+I175*I$15*I$8)*M$15</f>
        <v>2.30616809859372</v>
      </c>
      <c r="K175" s="110" t="n">
        <f aca="false">K174+J175-M175-N175-O175</f>
        <v>107.477968288027</v>
      </c>
      <c r="L175" s="110" t="n">
        <f aca="false">K174/$K$3</f>
        <v>0.513924781366183</v>
      </c>
      <c r="M175" s="110" t="n">
        <f aca="false">IF(J175&gt;K$6,(J175-K$6)^2/(J175-K$6+K$3-K174),0)</f>
        <v>0</v>
      </c>
      <c r="N175" s="110" t="n">
        <f aca="false">IF((J175-M175)&gt;C175,C175,(J175-M175+(C175-(J175-M175))*L175))</f>
        <v>0.54928519348532</v>
      </c>
      <c r="O175" s="110" t="n">
        <f aca="false">IF(K174&gt;(K$5/100*K$3),(K$4/100*L175*(K174-(K$5/100*K$3))),0)</f>
        <v>0.147419578515257</v>
      </c>
      <c r="P175" s="110" t="n">
        <f aca="false">P174+M175-Q175</f>
        <v>1.32892940051463E-006</v>
      </c>
      <c r="Q175" s="110" t="n">
        <f aca="false">P174*(1-0.5^(1/K$7))</f>
        <v>1.32892940051463E-006</v>
      </c>
      <c r="R175" s="110" t="n">
        <f aca="false">R174-S175+O175</f>
        <v>68.4734629951124</v>
      </c>
      <c r="S175" s="110" t="n">
        <f aca="false">R174*(1-0.5^(1/K$8))</f>
        <v>1.5970455593865</v>
      </c>
      <c r="T175" s="110" t="n">
        <f aca="false">Q175*R$8/86.4</f>
        <v>4.26057226785362E-006</v>
      </c>
      <c r="U175" s="110" t="n">
        <f aca="false">S175*R$8/86.4</f>
        <v>5.12015763831088</v>
      </c>
      <c r="V175" s="110" t="n">
        <f aca="false">(Q175+S175)*R$8/86.4</f>
        <v>5.12016189888315</v>
      </c>
      <c r="Y175" s="15"/>
      <c r="Z175" s="15"/>
      <c r="AA175" s="15"/>
      <c r="AB175" s="15"/>
      <c r="AC175" s="106" t="n">
        <f aca="false">(B175-B$16)^2</f>
        <v>0.0638145325443786</v>
      </c>
      <c r="AD175" s="106" t="n">
        <f aca="false">(B175-V175)^2</f>
        <v>0.851630160872963</v>
      </c>
      <c r="AE175" s="32"/>
      <c r="AF175" s="32" t="n">
        <f aca="false">B175-V175</f>
        <v>0.922838101116855</v>
      </c>
      <c r="AG175" s="32" t="str">
        <f aca="false">B175</f>
        <v>6,043</v>
      </c>
      <c r="AH175" s="32"/>
      <c r="AI175" s="116" t="str">
        <f aca="false">IF(V175&lt;B175,"-","+")</f>
        <v>-</v>
      </c>
      <c r="AJ175" s="117" t="n">
        <f aca="false">IF(AI175="-",AJ174-1,AJ174+1)</f>
        <v>-158</v>
      </c>
      <c r="AK175" s="113"/>
      <c r="AL175" s="106" t="n">
        <f aca="false">V175-V$16+AL174</f>
        <v>1187.11692398795</v>
      </c>
      <c r="AM175" s="106" t="n">
        <f aca="false">B175-B$16+AM174</f>
        <v>403.571230769231</v>
      </c>
      <c r="AN175" s="106" t="n">
        <f aca="false">(AM175-AM$16)^2</f>
        <v>5353.08971340046</v>
      </c>
      <c r="AO175" s="106" t="n">
        <f aca="false">(AM175-AL175)^2</f>
        <v>613943.853361604</v>
      </c>
      <c r="AP175" s="32"/>
      <c r="AQ175" s="110" t="n">
        <f aca="false">((V175-B175)/B175)^2</f>
        <v>0.0233209289208946</v>
      </c>
    </row>
    <row r="176" customFormat="false" ht="12.8" hidden="false" customHeight="false" outlineLevel="0" collapsed="false">
      <c r="A176" s="114" t="n">
        <v>41067</v>
      </c>
      <c r="B176" s="115" t="s">
        <v>128</v>
      </c>
      <c r="C176" s="15" t="n">
        <v>0.548236337412438</v>
      </c>
      <c r="D176" s="15" t="n">
        <v>0</v>
      </c>
      <c r="E176" s="15" t="n">
        <v>1.1</v>
      </c>
      <c r="F176" s="15" t="n">
        <v>0</v>
      </c>
      <c r="G176" s="15" t="n">
        <v>1.1</v>
      </c>
      <c r="H176" s="15" t="n">
        <v>0.1</v>
      </c>
      <c r="I176" s="15" t="n">
        <v>20</v>
      </c>
      <c r="J176" s="110" t="n">
        <f aca="false">(D176*D$15*D$8+E176*E$15*E$8+F176*F$15*F$8+G176*G$15*G$8+H176*H$15*H$8+I176*I$15*I$8)*M$15</f>
        <v>1.37671565691184</v>
      </c>
      <c r="K176" s="110" t="n">
        <f aca="false">K175+J176-M176-N176-O176</f>
        <v>108.07281511546</v>
      </c>
      <c r="L176" s="110" t="n">
        <f aca="false">K175/$K$3</f>
        <v>0.521737710136052</v>
      </c>
      <c r="M176" s="110" t="n">
        <f aca="false">IF(J176&gt;K$6,(J176-K$6)^2/(J176-K$6+K$3-K175),0)</f>
        <v>0</v>
      </c>
      <c r="N176" s="110" t="n">
        <f aca="false">IF((J176-M176)&gt;C176,C176,(J176-M176+(C176-(J176-M176))*L176))</f>
        <v>0.548236337412438</v>
      </c>
      <c r="O176" s="110" t="n">
        <f aca="false">IF(K175&gt;(K$5/100*K$3),(K$4/100*L176*(K175-(K$5/100*K$3))),0)</f>
        <v>0.233632492065694</v>
      </c>
      <c r="P176" s="110" t="n">
        <f aca="false">P175+M176-Q176</f>
        <v>6.64464700257316E-007</v>
      </c>
      <c r="Q176" s="110" t="n">
        <f aca="false">P175*(1-0.5^(1/K$7))</f>
        <v>6.64464700257316E-007</v>
      </c>
      <c r="R176" s="110" t="n">
        <f aca="false">R175-S176+O176</f>
        <v>67.1431594309532</v>
      </c>
      <c r="S176" s="110" t="n">
        <f aca="false">R175*(1-0.5^(1/K$8))</f>
        <v>1.56393605622486</v>
      </c>
      <c r="T176" s="110" t="n">
        <f aca="false">Q176*R$8/86.4</f>
        <v>2.13028613392681E-006</v>
      </c>
      <c r="U176" s="110" t="n">
        <f aca="false">S176*R$8/86.4</f>
        <v>5.01400795803572</v>
      </c>
      <c r="V176" s="110" t="n">
        <f aca="false">(Q176+S176)*R$8/86.4</f>
        <v>5.01401008832186</v>
      </c>
      <c r="Y176" s="15"/>
      <c r="Z176" s="15"/>
      <c r="AA176" s="15"/>
      <c r="AB176" s="15"/>
      <c r="AC176" s="106" t="n">
        <f aca="false">(B176-B$16)^2</f>
        <v>0.0638145325443786</v>
      </c>
      <c r="AD176" s="106" t="n">
        <f aca="false">(B176-V176)^2</f>
        <v>1.05882023833539</v>
      </c>
      <c r="AE176" s="32"/>
      <c r="AF176" s="32" t="n">
        <f aca="false">B176-V176</f>
        <v>1.02898991167814</v>
      </c>
      <c r="AG176" s="32" t="str">
        <f aca="false">B176</f>
        <v>6,043</v>
      </c>
      <c r="AH176" s="32"/>
      <c r="AI176" s="116" t="str">
        <f aca="false">IF(V176&lt;B176,"-","+")</f>
        <v>-</v>
      </c>
      <c r="AJ176" s="117" t="n">
        <f aca="false">IF(AI176="-",AJ175-1,AJ175+1)</f>
        <v>-159</v>
      </c>
      <c r="AK176" s="113"/>
      <c r="AL176" s="106" t="n">
        <f aca="false">V176-V$16+AL175</f>
        <v>1183.43539720985</v>
      </c>
      <c r="AM176" s="106" t="n">
        <f aca="false">B176-B$16+AM175</f>
        <v>403.823846153847</v>
      </c>
      <c r="AN176" s="106" t="n">
        <f aca="false">(AM176-AM$16)^2</f>
        <v>5390.11864217488</v>
      </c>
      <c r="AO176" s="106" t="n">
        <f aca="false">(AM176-AL176)^2</f>
        <v>607794.170539949</v>
      </c>
      <c r="AP176" s="32"/>
      <c r="AQ176" s="110" t="n">
        <f aca="false">((V176-B176)/B176)^2</f>
        <v>0.0289945948989327</v>
      </c>
    </row>
    <row r="177" customFormat="false" ht="12.8" hidden="false" customHeight="false" outlineLevel="0" collapsed="false">
      <c r="A177" s="114" t="n">
        <v>41068</v>
      </c>
      <c r="B177" s="115" t="s">
        <v>96</v>
      </c>
      <c r="C177" s="15" t="n">
        <v>0.90984274602868</v>
      </c>
      <c r="D177" s="15" t="n">
        <v>0</v>
      </c>
      <c r="E177" s="15" t="n">
        <v>5.4</v>
      </c>
      <c r="F177" s="15" t="n">
        <v>5.6</v>
      </c>
      <c r="G177" s="15" t="n">
        <v>9.7</v>
      </c>
      <c r="H177" s="15" t="n">
        <v>0</v>
      </c>
      <c r="I177" s="15" t="n">
        <v>0</v>
      </c>
      <c r="J177" s="110" t="n">
        <f aca="false">(D177*D$15*D$8+E177*E$15*E$8+F177*F$15*F$8+G177*G$15*G$8+H177*H$15*H$8+I177*I$15*I$8)*M$15</f>
        <v>3.29266964540909</v>
      </c>
      <c r="K177" s="110" t="n">
        <f aca="false">K176+J177-M177-N177-O177</f>
        <v>110.183144562034</v>
      </c>
      <c r="L177" s="110" t="n">
        <f aca="false">K176/$K$3</f>
        <v>0.524625316094468</v>
      </c>
      <c r="M177" s="110" t="n">
        <f aca="false">IF(J177&gt;K$6,(J177-K$6)^2/(J177-K$6+K$3-K176),0)</f>
        <v>0.0063647294634369</v>
      </c>
      <c r="N177" s="110" t="n">
        <f aca="false">IF((J177-M177)&gt;C177,C177,(J177-M177+(C177-(J177-M177))*L177))</f>
        <v>0.90984274602868</v>
      </c>
      <c r="O177" s="110" t="n">
        <f aca="false">IF(K176&gt;(K$5/100*K$3),(K$4/100*L177*(K176-(K$5/100*K$3))),0)</f>
        <v>0.266132723343725</v>
      </c>
      <c r="P177" s="110" t="n">
        <f aca="false">P176+M177-Q177</f>
        <v>0.00636506169578703</v>
      </c>
      <c r="Q177" s="110" t="n">
        <f aca="false">P176*(1-0.5^(1/K$7))</f>
        <v>3.32232350128658E-007</v>
      </c>
      <c r="R177" s="110" t="n">
        <f aca="false">R176-S177+O177</f>
        <v>65.8757402734695</v>
      </c>
      <c r="S177" s="110" t="n">
        <f aca="false">R176*(1-0.5^(1/K$8))</f>
        <v>1.53355188082743</v>
      </c>
      <c r="T177" s="110" t="n">
        <f aca="false">Q177*R$8/86.4</f>
        <v>1.06514306696341E-006</v>
      </c>
      <c r="U177" s="110" t="n">
        <f aca="false">S177*R$8/86.4</f>
        <v>4.91659572904165</v>
      </c>
      <c r="V177" s="110" t="n">
        <f aca="false">(Q177+S177)*R$8/86.4</f>
        <v>4.91659679418471</v>
      </c>
      <c r="Y177" s="15"/>
      <c r="Z177" s="15"/>
      <c r="AA177" s="15"/>
      <c r="AB177" s="15"/>
      <c r="AC177" s="106" t="n">
        <f aca="false">(B177-B$16)^2</f>
        <v>10.2759699940828</v>
      </c>
      <c r="AD177" s="106" t="n">
        <f aca="false">(B177-V177)^2</f>
        <v>16.6415305156161</v>
      </c>
      <c r="AE177" s="32"/>
      <c r="AF177" s="32" t="n">
        <f aca="false">B177-V177</f>
        <v>4.07940320581529</v>
      </c>
      <c r="AG177" s="32" t="str">
        <f aca="false">B177</f>
        <v>8,996</v>
      </c>
      <c r="AH177" s="32"/>
      <c r="AI177" s="116" t="str">
        <f aca="false">IF(V177&lt;B177,"-","+")</f>
        <v>-</v>
      </c>
      <c r="AJ177" s="117" t="n">
        <f aca="false">IF(AI177="-",AJ176-1,AJ176+1)</f>
        <v>-160</v>
      </c>
      <c r="AK177" s="113"/>
      <c r="AL177" s="106" t="n">
        <f aca="false">V177-V$16+AL176</f>
        <v>1179.65645713761</v>
      </c>
      <c r="AM177" s="106" t="n">
        <f aca="false">B177-B$16+AM176</f>
        <v>407.029461538462</v>
      </c>
      <c r="AN177" s="106" t="n">
        <f aca="false">(AM177-AM$16)^2</f>
        <v>5871.0906815451</v>
      </c>
      <c r="AO177" s="106" t="n">
        <f aca="false">(AM177-AL177)^2</f>
        <v>596952.474328573</v>
      </c>
      <c r="AP177" s="32"/>
      <c r="AQ177" s="110" t="n">
        <f aca="false">((V177-B177)/B177)^2</f>
        <v>0.205633738946671</v>
      </c>
    </row>
    <row r="178" customFormat="false" ht="12.8" hidden="false" customHeight="false" outlineLevel="0" collapsed="false">
      <c r="A178" s="114" t="n">
        <v>41069</v>
      </c>
      <c r="B178" s="115" t="s">
        <v>126</v>
      </c>
      <c r="C178" s="15" t="n">
        <v>1.02087206711132</v>
      </c>
      <c r="D178" s="15" t="n">
        <v>0</v>
      </c>
      <c r="E178" s="15" t="n">
        <v>3.5</v>
      </c>
      <c r="F178" s="15" t="n">
        <v>0</v>
      </c>
      <c r="G178" s="15" t="n">
        <v>0.8</v>
      </c>
      <c r="H178" s="15" t="n">
        <v>0</v>
      </c>
      <c r="I178" s="15" t="n">
        <v>0</v>
      </c>
      <c r="J178" s="110" t="n">
        <f aca="false">(D178*D$15*D$8+E178*E$15*E$8+F178*F$15*F$8+G178*G$15*G$8+H178*H$15*H$8+I178*I$15*I$8)*M$15</f>
        <v>0.326418150598848</v>
      </c>
      <c r="K178" s="110" t="n">
        <f aca="false">K177+J178-M178-N178-O178</f>
        <v>109.42749765988</v>
      </c>
      <c r="L178" s="110" t="n">
        <f aca="false">K177/$K$3</f>
        <v>0.53486963379628</v>
      </c>
      <c r="M178" s="110" t="n">
        <f aca="false">IF(J178&gt;K$6,(J178-K$6)^2/(J178-K$6+K$3-K177),0)</f>
        <v>0</v>
      </c>
      <c r="N178" s="110" t="n">
        <f aca="false">IF((J178-M178)&gt;C178,C178,(J178-M178+(C178-(J178-M178))*L178))</f>
        <v>0.697860462612266</v>
      </c>
      <c r="O178" s="110" t="n">
        <f aca="false">IF(K177&gt;(K$5/100*K$3),(K$4/100*L178*(K177-(K$5/100*K$3))),0)</f>
        <v>0.384204590140071</v>
      </c>
      <c r="P178" s="110" t="n">
        <f aca="false">P177+M178-Q178</f>
        <v>0.00318253084789351</v>
      </c>
      <c r="Q178" s="110" t="n">
        <f aca="false">P177*(1-0.5^(1/K$7))</f>
        <v>0.00318253084789351</v>
      </c>
      <c r="R178" s="110" t="n">
        <f aca="false">R177-S178+O178</f>
        <v>64.7553408763461</v>
      </c>
      <c r="S178" s="110" t="n">
        <f aca="false">R177*(1-0.5^(1/K$8))</f>
        <v>1.50460398726346</v>
      </c>
      <c r="T178" s="110" t="n">
        <f aca="false">Q178*R$8/86.4</f>
        <v>0.0102032528341031</v>
      </c>
      <c r="U178" s="110" t="n">
        <f aca="false">S178*R$8/86.4</f>
        <v>4.82378824620346</v>
      </c>
      <c r="V178" s="110" t="n">
        <f aca="false">(Q178+S178)*R$8/86.4</f>
        <v>4.83399149903756</v>
      </c>
      <c r="Y178" s="15"/>
      <c r="Z178" s="15"/>
      <c r="AA178" s="15"/>
      <c r="AB178" s="15"/>
      <c r="AC178" s="106" t="n">
        <f aca="false">(B178-B$16)^2</f>
        <v>42.0113379940828</v>
      </c>
      <c r="AD178" s="106" t="n">
        <f aca="false">(B178-V178)^2</f>
        <v>55.3239704603895</v>
      </c>
      <c r="AE178" s="32"/>
      <c r="AF178" s="32" t="n">
        <f aca="false">B178-V178</f>
        <v>7.43800850096244</v>
      </c>
      <c r="AG178" s="32" t="str">
        <f aca="false">B178</f>
        <v>12,272</v>
      </c>
      <c r="AH178" s="32"/>
      <c r="AI178" s="116" t="str">
        <f aca="false">IF(V178&lt;B178,"-","+")</f>
        <v>-</v>
      </c>
      <c r="AJ178" s="117" t="n">
        <f aca="false">IF(AI178="-",AJ177-1,AJ177+1)</f>
        <v>-161</v>
      </c>
      <c r="AK178" s="113"/>
      <c r="AL178" s="106" t="n">
        <f aca="false">V178-V$16+AL177</f>
        <v>1175.79491177023</v>
      </c>
      <c r="AM178" s="106" t="n">
        <f aca="false">B178-B$16+AM177</f>
        <v>413.511076923078</v>
      </c>
      <c r="AN178" s="106" t="n">
        <f aca="false">(AM178-AM$16)^2</f>
        <v>6906.38420505607</v>
      </c>
      <c r="AO178" s="106" t="n">
        <f aca="false">(AM178-AL178)^2</f>
        <v>581076.644869281</v>
      </c>
      <c r="AP178" s="32"/>
      <c r="AQ178" s="110" t="n">
        <f aca="false">((V178-B178)/B178)^2</f>
        <v>0.367352202082474</v>
      </c>
    </row>
    <row r="179" customFormat="false" ht="12.8" hidden="false" customHeight="false" outlineLevel="0" collapsed="false">
      <c r="A179" s="114" t="n">
        <v>41070</v>
      </c>
      <c r="B179" s="115" t="s">
        <v>98</v>
      </c>
      <c r="C179" s="15" t="n">
        <v>1.00264361632804</v>
      </c>
      <c r="D179" s="15" t="n">
        <v>23.1</v>
      </c>
      <c r="E179" s="15" t="n">
        <v>2</v>
      </c>
      <c r="F179" s="15" t="n">
        <v>0</v>
      </c>
      <c r="G179" s="15" t="n">
        <v>0</v>
      </c>
      <c r="H179" s="15" t="n">
        <v>0</v>
      </c>
      <c r="I179" s="15" t="n">
        <v>0</v>
      </c>
      <c r="J179" s="110" t="n">
        <f aca="false">(D179*D$15*D$8+E179*E$15*E$8+F179*F$15*F$8+G179*G$15*G$8+H179*H$15*H$8+I179*I$15*I$8)*M$15</f>
        <v>10.1920978366754</v>
      </c>
      <c r="K179" s="110" t="n">
        <f aca="false">K178+J179-M179-N179-O179</f>
        <v>117.708039457764</v>
      </c>
      <c r="L179" s="110" t="n">
        <f aca="false">K178/$K$3</f>
        <v>0.531201444950875</v>
      </c>
      <c r="M179" s="110" t="n">
        <f aca="false">IF(J179&gt;K$6,(J179-K$6)^2/(J179-K$6+K$3-K178),0)</f>
        <v>0.567482818028927</v>
      </c>
      <c r="N179" s="110" t="n">
        <f aca="false">IF((J179-M179)&gt;C179,C179,(J179-M179+(C179-(J179-M179))*L179))</f>
        <v>1.00264361632804</v>
      </c>
      <c r="O179" s="110" t="n">
        <f aca="false">IF(K178&gt;(K$5/100*K$3),(K$4/100*L179*(K178-(K$5/100*K$3))),0)</f>
        <v>0.341429604434674</v>
      </c>
      <c r="P179" s="110" t="n">
        <f aca="false">P178+M179-Q179</f>
        <v>0.569074083452874</v>
      </c>
      <c r="Q179" s="110" t="n">
        <f aca="false">P178*(1-0.5^(1/K$7))</f>
        <v>0.00159126542394676</v>
      </c>
      <c r="R179" s="110" t="n">
        <f aca="false">R178-S179+O179</f>
        <v>63.6177564511139</v>
      </c>
      <c r="S179" s="110" t="n">
        <f aca="false">R178*(1-0.5^(1/K$8))</f>
        <v>1.47901402966691</v>
      </c>
      <c r="T179" s="110" t="n">
        <f aca="false">Q179*R$8/86.4</f>
        <v>0.00510162641705153</v>
      </c>
      <c r="U179" s="110" t="n">
        <f aca="false">S179*R$8/86.4</f>
        <v>4.74174636826082</v>
      </c>
      <c r="V179" s="110" t="n">
        <f aca="false">(Q179+S179)*R$8/86.4</f>
        <v>4.74684799467787</v>
      </c>
      <c r="Y179" s="15"/>
      <c r="Z179" s="15"/>
      <c r="AA179" s="15"/>
      <c r="AB179" s="15"/>
      <c r="AC179" s="106" t="n">
        <f aca="false">(B179-B$16)^2</f>
        <v>14.9429823017752</v>
      </c>
      <c r="AD179" s="106" t="n">
        <f aca="false">(B179-V179)^2</f>
        <v>24.0997734113583</v>
      </c>
      <c r="AE179" s="32"/>
      <c r="AF179" s="32" t="n">
        <f aca="false">B179-V179</f>
        <v>4.90915200532213</v>
      </c>
      <c r="AG179" s="32" t="str">
        <f aca="false">B179</f>
        <v>9,656</v>
      </c>
      <c r="AH179" s="32"/>
      <c r="AI179" s="116" t="str">
        <f aca="false">IF(V179&lt;B179,"-","+")</f>
        <v>-</v>
      </c>
      <c r="AJ179" s="117" t="n">
        <f aca="false">IF(AI179="-",AJ178-1,AJ178+1)</f>
        <v>-162</v>
      </c>
      <c r="AK179" s="113"/>
      <c r="AL179" s="106" t="n">
        <f aca="false">V179-V$16+AL178</f>
        <v>1171.84622289849</v>
      </c>
      <c r="AM179" s="106" t="n">
        <f aca="false">B179-B$16+AM178</f>
        <v>417.376692307693</v>
      </c>
      <c r="AN179" s="106" t="n">
        <f aca="false">(AM179-AM$16)^2</f>
        <v>7563.82847745901</v>
      </c>
      <c r="AO179" s="106" t="n">
        <f aca="false">(AM179-AL179)^2</f>
        <v>569224.272589894</v>
      </c>
      <c r="AP179" s="32"/>
      <c r="AQ179" s="110" t="n">
        <f aca="false">((V179-B179)/B179)^2</f>
        <v>0.258474941158949</v>
      </c>
    </row>
    <row r="180" customFormat="false" ht="12.8" hidden="false" customHeight="false" outlineLevel="0" collapsed="false">
      <c r="A180" s="114" t="n">
        <v>41071</v>
      </c>
      <c r="B180" s="115" t="s">
        <v>119</v>
      </c>
      <c r="C180" s="15" t="n">
        <v>1.58237375553105</v>
      </c>
      <c r="D180" s="15" t="n">
        <v>0</v>
      </c>
      <c r="E180" s="15" t="n">
        <v>0</v>
      </c>
      <c r="F180" s="15" t="n">
        <v>0</v>
      </c>
      <c r="G180" s="15" t="n">
        <v>0</v>
      </c>
      <c r="H180" s="15" t="n">
        <v>0.3</v>
      </c>
      <c r="I180" s="15" t="n">
        <v>0</v>
      </c>
      <c r="J180" s="110" t="n">
        <f aca="false">(D180*D$15*D$8+E180*E$15*E$8+F180*F$15*F$8+G180*G$15*G$8+H180*H$15*H$8+I180*I$15*I$8)*M$15</f>
        <v>0.02172756663</v>
      </c>
      <c r="K180" s="110" t="n">
        <f aca="false">K179+J180-M180-N180-O180</f>
        <v>115.975874156469</v>
      </c>
      <c r="L180" s="110" t="n">
        <f aca="false">K179/$K$3</f>
        <v>0.571398249794971</v>
      </c>
      <c r="M180" s="110" t="n">
        <f aca="false">IF(J180&gt;K$6,(J180-K$6)^2/(J180-K$6+K$3-K179),0)</f>
        <v>0</v>
      </c>
      <c r="N180" s="110" t="n">
        <f aca="false">IF((J180-M180)&gt;C180,C180,(J180-M180+(C180-(J180-M180))*L180))</f>
        <v>0.913478067517252</v>
      </c>
      <c r="O180" s="110" t="n">
        <f aca="false">IF(K179&gt;(K$5/100*K$3),(K$4/100*L180*(K179-(K$5/100*K$3))),0)</f>
        <v>0.840414800408173</v>
      </c>
      <c r="P180" s="110" t="n">
        <f aca="false">P179+M180-Q180</f>
        <v>0.284537041726437</v>
      </c>
      <c r="Q180" s="110" t="n">
        <f aca="false">P179*(1-0.5^(1/K$7))</f>
        <v>0.284537041726437</v>
      </c>
      <c r="R180" s="110" t="n">
        <f aca="false">R179-S180+O180</f>
        <v>63.0051396860361</v>
      </c>
      <c r="S180" s="110" t="n">
        <f aca="false">R179*(1-0.5^(1/K$8))</f>
        <v>1.4530315654859</v>
      </c>
      <c r="T180" s="110" t="n">
        <f aca="false">Q180*R$8/86.4</f>
        <v>0.912231024979433</v>
      </c>
      <c r="U180" s="110" t="n">
        <f aca="false">S180*R$8/86.4</f>
        <v>4.65844610693974</v>
      </c>
      <c r="V180" s="110" t="n">
        <f aca="false">(Q180+S180)*R$8/86.4</f>
        <v>5.57067713191917</v>
      </c>
      <c r="Y180" s="15"/>
      <c r="Z180" s="15"/>
      <c r="AA180" s="15"/>
      <c r="AB180" s="15"/>
      <c r="AC180" s="106" t="n">
        <f aca="false">(B180-B$16)^2</f>
        <v>20.6899019171598</v>
      </c>
      <c r="AD180" s="106" t="n">
        <f aca="false">(B180-V180)^2</f>
        <v>22.7369029742626</v>
      </c>
      <c r="AE180" s="32"/>
      <c r="AF180" s="32" t="n">
        <f aca="false">B180-V180</f>
        <v>4.76832286808083</v>
      </c>
      <c r="AG180" s="32" t="str">
        <f aca="false">B180</f>
        <v>10,339</v>
      </c>
      <c r="AH180" s="32"/>
      <c r="AI180" s="116" t="str">
        <f aca="false">IF(V180&lt;B180,"-","+")</f>
        <v>-</v>
      </c>
      <c r="AJ180" s="117" t="n">
        <f aca="false">IF(AI180="-",AJ179-1,AJ179+1)</f>
        <v>-163</v>
      </c>
      <c r="AK180" s="113"/>
      <c r="AL180" s="106" t="n">
        <f aca="false">V180-V$16+AL179</f>
        <v>1168.72136316399</v>
      </c>
      <c r="AM180" s="106" t="n">
        <f aca="false">B180-B$16+AM179</f>
        <v>421.925307692308</v>
      </c>
      <c r="AN180" s="106" t="n">
        <f aca="false">(AM180-AM$16)^2</f>
        <v>8375.70702771953</v>
      </c>
      <c r="AO180" s="106" t="n">
        <f aca="false">(AM180-AL180)^2</f>
        <v>557704.348468057</v>
      </c>
      <c r="AP180" s="32"/>
      <c r="AQ180" s="110" t="n">
        <f aca="false">((V180-B180)/B180)^2</f>
        <v>0.212703304905035</v>
      </c>
    </row>
    <row r="181" customFormat="false" ht="12.8" hidden="false" customHeight="false" outlineLevel="0" collapsed="false">
      <c r="A181" s="114" t="n">
        <v>41072</v>
      </c>
      <c r="B181" s="115" t="s">
        <v>126</v>
      </c>
      <c r="C181" s="15" t="n">
        <v>0.862455094317476</v>
      </c>
      <c r="D181" s="15" t="n">
        <v>0</v>
      </c>
      <c r="E181" s="15" t="n">
        <v>12.8</v>
      </c>
      <c r="F181" s="15" t="n">
        <v>16.1</v>
      </c>
      <c r="G181" s="15" t="n">
        <v>5.4</v>
      </c>
      <c r="H181" s="15" t="n">
        <v>12.5</v>
      </c>
      <c r="I181" s="15" t="n">
        <v>2</v>
      </c>
      <c r="J181" s="110" t="n">
        <f aca="false">(D181*D$15*D$8+E181*E$15*E$8+F181*F$15*F$8+G181*G$15*G$8+H181*H$15*H$8+I181*I$15*I$8)*M$15</f>
        <v>3.99361468122151</v>
      </c>
      <c r="K181" s="110" t="n">
        <f aca="false">K180+J181-M181-N181-O181</f>
        <v>118.352128890421</v>
      </c>
      <c r="L181" s="110" t="n">
        <f aca="false">K180/$K$3</f>
        <v>0.562989680371207</v>
      </c>
      <c r="M181" s="110" t="n">
        <f aca="false">IF(J181&gt;K$6,(J181-K$6)^2/(J181-K$6+K$3-K180),0)</f>
        <v>0.0243765285634106</v>
      </c>
      <c r="N181" s="110" t="n">
        <f aca="false">IF((J181-M181)&gt;C181,C181,(J181-M181+(C181-(J181-M181))*L181))</f>
        <v>0.862455094317476</v>
      </c>
      <c r="O181" s="110" t="n">
        <f aca="false">IF(K180&gt;(K$5/100*K$3),(K$4/100*L181*(K180-(K$5/100*K$3))),0)</f>
        <v>0.730528324388726</v>
      </c>
      <c r="P181" s="110" t="n">
        <f aca="false">P180+M181-Q181</f>
        <v>0.166645049426629</v>
      </c>
      <c r="Q181" s="110" t="n">
        <f aca="false">P180*(1-0.5^(1/K$7))</f>
        <v>0.142268520863218</v>
      </c>
      <c r="R181" s="110" t="n">
        <f aca="false">R180-S181+O181</f>
        <v>62.2966286311911</v>
      </c>
      <c r="S181" s="110" t="n">
        <f aca="false">R180*(1-0.5^(1/K$8))</f>
        <v>1.43903937923381</v>
      </c>
      <c r="T181" s="110" t="n">
        <f aca="false">Q181*R$8/86.4</f>
        <v>0.456115512489717</v>
      </c>
      <c r="U181" s="110" t="n">
        <f aca="false">S181*R$8/86.4</f>
        <v>4.61358689870099</v>
      </c>
      <c r="V181" s="110" t="n">
        <f aca="false">(Q181+S181)*R$8/86.4</f>
        <v>5.06970241119071</v>
      </c>
      <c r="Y181" s="15"/>
      <c r="Z181" s="15"/>
      <c r="AA181" s="15"/>
      <c r="AB181" s="15"/>
      <c r="AC181" s="106" t="n">
        <f aca="false">(B181-B$16)^2</f>
        <v>42.0113379940828</v>
      </c>
      <c r="AD181" s="106" t="n">
        <f aca="false">(B181-V181)^2</f>
        <v>51.8730905577681</v>
      </c>
      <c r="AE181" s="32"/>
      <c r="AF181" s="32" t="n">
        <f aca="false">B181-V181</f>
        <v>7.20229758880929</v>
      </c>
      <c r="AG181" s="32" t="str">
        <f aca="false">B181</f>
        <v>12,272</v>
      </c>
      <c r="AH181" s="32"/>
      <c r="AI181" s="116" t="str">
        <f aca="false">IF(V181&lt;B181,"-","+")</f>
        <v>-</v>
      </c>
      <c r="AJ181" s="117" t="n">
        <f aca="false">IF(AI181="-",AJ180-1,AJ180+1)</f>
        <v>-164</v>
      </c>
      <c r="AK181" s="113"/>
      <c r="AL181" s="106" t="n">
        <f aca="false">V181-V$16+AL180</f>
        <v>1165.09552870876</v>
      </c>
      <c r="AM181" s="106" t="n">
        <f aca="false">B181-B$16+AM180</f>
        <v>428.406923076924</v>
      </c>
      <c r="AN181" s="106" t="n">
        <f aca="false">(AM181-AM$16)^2</f>
        <v>9604.09884242577</v>
      </c>
      <c r="AO181" s="106" t="n">
        <f aca="false">(AM181-AL181)^2</f>
        <v>542710.101667772</v>
      </c>
      <c r="AP181" s="32"/>
      <c r="AQ181" s="110" t="n">
        <f aca="false">((V181-B181)/B181)^2</f>
        <v>0.344438294768867</v>
      </c>
    </row>
    <row r="182" customFormat="false" ht="12.8" hidden="false" customHeight="false" outlineLevel="0" collapsed="false">
      <c r="A182" s="114" t="n">
        <v>41073</v>
      </c>
      <c r="B182" s="115" t="s">
        <v>97</v>
      </c>
      <c r="C182" s="15" t="n">
        <v>1.07844352116796</v>
      </c>
      <c r="D182" s="15" t="n">
        <v>0</v>
      </c>
      <c r="E182" s="15" t="n">
        <v>0</v>
      </c>
      <c r="F182" s="15" t="n">
        <v>0</v>
      </c>
      <c r="G182" s="15" t="n">
        <v>0</v>
      </c>
      <c r="H182" s="15" t="n">
        <v>0</v>
      </c>
      <c r="I182" s="15" t="n">
        <v>0</v>
      </c>
      <c r="J182" s="110" t="n">
        <f aca="false">(D182*D$15*D$8+E182*E$15*E$8+F182*F$15*F$8+G182*G$15*G$8+H182*H$15*H$8+I182*I$15*I$8)*M$15</f>
        <v>0</v>
      </c>
      <c r="K182" s="110" t="n">
        <f aca="false">K181+J182-M182-N182-O182</f>
        <v>116.850518209176</v>
      </c>
      <c r="L182" s="110" t="n">
        <f aca="false">K181/$K$3</f>
        <v>0.574524897526313</v>
      </c>
      <c r="M182" s="110" t="n">
        <f aca="false">IF(J182&gt;K$6,(J182-K$6)^2/(J182-K$6+K$3-K181),0)</f>
        <v>0</v>
      </c>
      <c r="N182" s="110" t="n">
        <f aca="false">IF((J182-M182)&gt;C182,C182,(J182-M182+(C182-(J182-M182))*L182))</f>
        <v>0.619592653486939</v>
      </c>
      <c r="O182" s="110" t="n">
        <f aca="false">IF(K181&gt;(K$5/100*K$3),(K$4/100*L182*(K181-(K$5/100*K$3))),0)</f>
        <v>0.882018027757959</v>
      </c>
      <c r="P182" s="110" t="n">
        <f aca="false">P181+M182-Q182</f>
        <v>0.0833225247133145</v>
      </c>
      <c r="Q182" s="110" t="n">
        <f aca="false">P181*(1-0.5^(1/K$7))</f>
        <v>0.0833225247133145</v>
      </c>
      <c r="R182" s="110" t="n">
        <f aca="false">R181-S182+O182</f>
        <v>61.7557896945726</v>
      </c>
      <c r="S182" s="110" t="n">
        <f aca="false">R181*(1-0.5^(1/K$8))</f>
        <v>1.42285696437646</v>
      </c>
      <c r="T182" s="110" t="n">
        <f aca="false">Q182*R$8/86.4</f>
        <v>0.267133557240603</v>
      </c>
      <c r="U182" s="110" t="n">
        <f aca="false">S182*R$8/86.4</f>
        <v>4.56170577699399</v>
      </c>
      <c r="V182" s="110" t="n">
        <f aca="false">(Q182+S182)*R$8/86.4</f>
        <v>4.82883933423459</v>
      </c>
      <c r="Y182" s="15"/>
      <c r="Z182" s="15"/>
      <c r="AA182" s="15"/>
      <c r="AB182" s="15"/>
      <c r="AC182" s="106" t="n">
        <f aca="false">(B182-B$16)^2</f>
        <v>4.65530414792899</v>
      </c>
      <c r="AD182" s="106" t="n">
        <f aca="false">(B182-V182)^2</f>
        <v>9.72916325885812</v>
      </c>
      <c r="AE182" s="32"/>
      <c r="AF182" s="32" t="n">
        <f aca="false">B182-V182</f>
        <v>3.11916066576541</v>
      </c>
      <c r="AG182" s="32" t="str">
        <f aca="false">B182</f>
        <v>7,948</v>
      </c>
      <c r="AH182" s="32"/>
      <c r="AI182" s="116" t="str">
        <f aca="false">IF(V182&lt;B182,"-","+")</f>
        <v>-</v>
      </c>
      <c r="AJ182" s="117" t="n">
        <f aca="false">IF(AI182="-",AJ181-1,AJ181+1)</f>
        <v>-165</v>
      </c>
      <c r="AK182" s="113"/>
      <c r="AL182" s="106" t="n">
        <f aca="false">V182-V$16+AL181</f>
        <v>1161.22883117657</v>
      </c>
      <c r="AM182" s="106" t="n">
        <f aca="false">B182-B$16+AM181</f>
        <v>430.564538461539</v>
      </c>
      <c r="AN182" s="106" t="n">
        <f aca="false">(AM182-AM$16)^2</f>
        <v>10031.6489381153</v>
      </c>
      <c r="AO182" s="106" t="n">
        <f aca="false">(AM182-AL182)^2</f>
        <v>533870.308648754</v>
      </c>
      <c r="AP182" s="32"/>
      <c r="AQ182" s="110" t="n">
        <f aca="false">((V182-B182)/B182)^2</f>
        <v>0.154013848869851</v>
      </c>
    </row>
    <row r="183" customFormat="false" ht="12.8" hidden="false" customHeight="false" outlineLevel="0" collapsed="false">
      <c r="A183" s="114" t="n">
        <v>41074</v>
      </c>
      <c r="B183" s="115" t="s">
        <v>90</v>
      </c>
      <c r="C183" s="15" t="n">
        <v>1.07488068235143</v>
      </c>
      <c r="D183" s="15" t="n">
        <v>0</v>
      </c>
      <c r="E183" s="15" t="n">
        <v>0.5</v>
      </c>
      <c r="F183" s="15" t="n">
        <v>0</v>
      </c>
      <c r="G183" s="15" t="n">
        <v>0</v>
      </c>
      <c r="H183" s="15" t="n">
        <v>0</v>
      </c>
      <c r="I183" s="15" t="n">
        <v>0</v>
      </c>
      <c r="J183" s="110" t="n">
        <f aca="false">(D183*D$15*D$8+E183*E$15*E$8+F183*F$15*F$8+G183*G$15*G$8+H183*H$15*H$8+I183*I$15*I$8)*M$15</f>
        <v>0.0140854210601453</v>
      </c>
      <c r="K183" s="110" t="n">
        <f aca="false">K182+J183-M183-N183-O183</f>
        <v>115.463146854727</v>
      </c>
      <c r="L183" s="110" t="n">
        <f aca="false">K182/$K$3</f>
        <v>0.56723552528726</v>
      </c>
      <c r="M183" s="110" t="n">
        <f aca="false">IF(J183&gt;K$6,(J183-K$6)^2/(J183-K$6+K$3-K182),0)</f>
        <v>0</v>
      </c>
      <c r="N183" s="110" t="n">
        <f aca="false">IF((J183-M183)&gt;C183,C183,(J183-M183+(C183-(J183-M183))*L183))</f>
        <v>0.615806178320944</v>
      </c>
      <c r="O183" s="110" t="n">
        <f aca="false">IF(K182&gt;(K$5/100*K$3),(K$4/100*L183*(K182-(K$5/100*K$3))),0)</f>
        <v>0.785650597188249</v>
      </c>
      <c r="P183" s="110" t="n">
        <f aca="false">P182+M183-Q183</f>
        <v>0.0416612623566573</v>
      </c>
      <c r="Q183" s="110" t="n">
        <f aca="false">P182*(1-0.5^(1/K$7))</f>
        <v>0.0416612623566573</v>
      </c>
      <c r="R183" s="110" t="n">
        <f aca="false">R182-S183+O183</f>
        <v>61.1309361057687</v>
      </c>
      <c r="S183" s="110" t="n">
        <f aca="false">R182*(1-0.5^(1/K$8))</f>
        <v>1.41050418599211</v>
      </c>
      <c r="T183" s="110" t="n">
        <f aca="false">Q183*R$8/86.4</f>
        <v>0.133566778620302</v>
      </c>
      <c r="U183" s="110" t="n">
        <f aca="false">S183*R$8/86.4</f>
        <v>4.52210254073859</v>
      </c>
      <c r="V183" s="110" t="n">
        <f aca="false">(Q183+S183)*R$8/86.4</f>
        <v>4.65566931935889</v>
      </c>
      <c r="Y183" s="15"/>
      <c r="Z183" s="15"/>
      <c r="AA183" s="15"/>
      <c r="AB183" s="15"/>
      <c r="AC183" s="106" t="n">
        <f aca="false">(B183-B$16)^2</f>
        <v>2.42928191715976</v>
      </c>
      <c r="AD183" s="106" t="n">
        <f aca="false">(B183-V183)^2</f>
        <v>7.25403015528271</v>
      </c>
      <c r="AE183" s="32"/>
      <c r="AF183" s="32" t="n">
        <f aca="false">B183-V183</f>
        <v>2.69333068064111</v>
      </c>
      <c r="AG183" s="32" t="str">
        <f aca="false">B183</f>
        <v>7,349</v>
      </c>
      <c r="AH183" s="32"/>
      <c r="AI183" s="116" t="str">
        <f aca="false">IF(V183&lt;B183,"-","+")</f>
        <v>-</v>
      </c>
      <c r="AJ183" s="117" t="n">
        <f aca="false">IF(AI183="-",AJ182-1,AJ182+1)</f>
        <v>-166</v>
      </c>
      <c r="AK183" s="113"/>
      <c r="AL183" s="106" t="n">
        <f aca="false">V183-V$16+AL182</f>
        <v>1157.18896362951</v>
      </c>
      <c r="AM183" s="106" t="n">
        <f aca="false">B183-B$16+AM182</f>
        <v>432.123153846155</v>
      </c>
      <c r="AN183" s="106" t="n">
        <f aca="false">(AM183-AM$16)^2</f>
        <v>10346.2941924917</v>
      </c>
      <c r="AO183" s="106" t="n">
        <f aca="false">(AM183-AL183)^2</f>
        <v>525720.428516786</v>
      </c>
      <c r="AP183" s="32"/>
      <c r="AQ183" s="110" t="n">
        <f aca="false">((V183-B183)/B183)^2</f>
        <v>0.134314488295547</v>
      </c>
    </row>
    <row r="184" customFormat="false" ht="12.8" hidden="false" customHeight="false" outlineLevel="0" collapsed="false">
      <c r="A184" s="114" t="n">
        <v>41075</v>
      </c>
      <c r="B184" s="115" t="s">
        <v>117</v>
      </c>
      <c r="C184" s="15" t="n">
        <v>0.921646463949289</v>
      </c>
      <c r="D184" s="15" t="n">
        <v>0</v>
      </c>
      <c r="E184" s="15" t="n">
        <v>0</v>
      </c>
      <c r="F184" s="15" t="n">
        <v>0</v>
      </c>
      <c r="G184" s="15" t="n">
        <v>0</v>
      </c>
      <c r="H184" s="15" t="n">
        <v>0.1</v>
      </c>
      <c r="I184" s="15" t="n">
        <v>0</v>
      </c>
      <c r="J184" s="110" t="n">
        <f aca="false">(D184*D$15*D$8+E184*E$15*E$8+F184*F$15*F$8+G184*G$15*G$8+H184*H$15*H$8+I184*I$15*I$8)*M$15</f>
        <v>0.00724252221</v>
      </c>
      <c r="K184" s="110" t="n">
        <f aca="false">K183+J184-M184-N184-O184</f>
        <v>114.252062523826</v>
      </c>
      <c r="L184" s="110" t="n">
        <f aca="false">K183/$K$3</f>
        <v>0.560500712887022</v>
      </c>
      <c r="M184" s="110" t="n">
        <f aca="false">IF(J184&gt;K$6,(J184-K$6)^2/(J184-K$6+K$3-K183),0)</f>
        <v>0</v>
      </c>
      <c r="N184" s="110" t="n">
        <f aca="false">IF((J184-M184)&gt;C184,C184,(J184-M184+(C184-(J184-M184))*L184))</f>
        <v>0.519766583421575</v>
      </c>
      <c r="O184" s="110" t="n">
        <f aca="false">IF(K183&gt;(K$5/100*K$3),(K$4/100*L184*(K183-(K$5/100*K$3))),0)</f>
        <v>0.698560269688989</v>
      </c>
      <c r="P184" s="110" t="n">
        <f aca="false">P183+M184-Q184</f>
        <v>0.0208306311783286</v>
      </c>
      <c r="Q184" s="110" t="n">
        <f aca="false">P183*(1-0.5^(1/K$7))</f>
        <v>0.0208306311783286</v>
      </c>
      <c r="R184" s="110" t="n">
        <f aca="false">R183-S184+O184</f>
        <v>60.4332638651578</v>
      </c>
      <c r="S184" s="110" t="n">
        <f aca="false">R183*(1-0.5^(1/K$8))</f>
        <v>1.39623251029985</v>
      </c>
      <c r="T184" s="110" t="n">
        <f aca="false">Q184*R$8/86.4</f>
        <v>0.0667833893101508</v>
      </c>
      <c r="U184" s="110" t="n">
        <f aca="false">S184*R$8/86.4</f>
        <v>4.47634728417893</v>
      </c>
      <c r="V184" s="110" t="n">
        <f aca="false">(Q184+S184)*R$8/86.4</f>
        <v>4.54313067348908</v>
      </c>
      <c r="Y184" s="15"/>
      <c r="Z184" s="15"/>
      <c r="AA184" s="15"/>
      <c r="AB184" s="15"/>
      <c r="AC184" s="106" t="n">
        <f aca="false">(B184-B$16)^2</f>
        <v>1.37502684023669</v>
      </c>
      <c r="AD184" s="106" t="n">
        <f aca="false">(B184-V184)^2</f>
        <v>5.85576755738842</v>
      </c>
      <c r="AE184" s="32"/>
      <c r="AF184" s="32" t="n">
        <f aca="false">B184-V184</f>
        <v>2.41986932651092</v>
      </c>
      <c r="AG184" s="32" t="str">
        <f aca="false">B184</f>
        <v>6,963</v>
      </c>
      <c r="AH184" s="32"/>
      <c r="AI184" s="116" t="str">
        <f aca="false">IF(V184&lt;B184,"-","+")</f>
        <v>-</v>
      </c>
      <c r="AJ184" s="117" t="n">
        <f aca="false">IF(AI184="-",AJ183-1,AJ183+1)</f>
        <v>-167</v>
      </c>
      <c r="AK184" s="113"/>
      <c r="AL184" s="106" t="n">
        <f aca="false">V184-V$16+AL183</f>
        <v>1153.03655743657</v>
      </c>
      <c r="AM184" s="106" t="n">
        <f aca="false">B184-B$16+AM183</f>
        <v>433.29576923077</v>
      </c>
      <c r="AN184" s="106" t="n">
        <f aca="false">(AM184-AM$16)^2</f>
        <v>10586.2184361545</v>
      </c>
      <c r="AO184" s="106" t="n">
        <f aca="false">(AM184-AL184)^2</f>
        <v>518026.802207112</v>
      </c>
      <c r="AP184" s="32"/>
      <c r="AQ184" s="110" t="n">
        <f aca="false">((V184-B184)/B184)^2</f>
        <v>0.120778891363519</v>
      </c>
    </row>
    <row r="185" customFormat="false" ht="12.8" hidden="false" customHeight="false" outlineLevel="0" collapsed="false">
      <c r="A185" s="114" t="n">
        <v>41076</v>
      </c>
      <c r="B185" s="115" t="s">
        <v>91</v>
      </c>
      <c r="C185" s="15" t="n">
        <v>1.54173389694371</v>
      </c>
      <c r="D185" s="15" t="n">
        <v>0</v>
      </c>
      <c r="E185" s="15" t="n">
        <v>0</v>
      </c>
      <c r="F185" s="15" t="n">
        <v>0</v>
      </c>
      <c r="G185" s="15" t="n">
        <v>0</v>
      </c>
      <c r="H185" s="15" t="n">
        <v>0.2</v>
      </c>
      <c r="I185" s="15" t="n">
        <v>0</v>
      </c>
      <c r="J185" s="110" t="n">
        <f aca="false">(D185*D$15*D$8+E185*E$15*E$8+F185*F$15*F$8+G185*G$15*G$8+H185*H$15*H$8+I185*I$15*I$8)*M$15</f>
        <v>0.01448504442</v>
      </c>
      <c r="K185" s="110" t="n">
        <f aca="false">K184+J185-M185-N185-O185</f>
        <v>112.780953463208</v>
      </c>
      <c r="L185" s="110" t="n">
        <f aca="false">K184/$K$3</f>
        <v>0.55462166273702</v>
      </c>
      <c r="M185" s="110" t="n">
        <f aca="false">IF(J185&gt;K$6,(J185-K$6)^2/(J185-K$6+K$3-K184),0)</f>
        <v>0</v>
      </c>
      <c r="N185" s="110" t="n">
        <f aca="false">IF((J185-M185)&gt;C185,C185,(J185-M185+(C185-(J185-M185))*L185))</f>
        <v>0.861530342419905</v>
      </c>
      <c r="O185" s="110" t="n">
        <f aca="false">IF(K184&gt;(K$5/100*K$3),(K$4/100*L185*(K184-(K$5/100*K$3))),0)</f>
        <v>0.624063762618529</v>
      </c>
      <c r="P185" s="110" t="n">
        <f aca="false">P184+M185-Q185</f>
        <v>0.0104153155891643</v>
      </c>
      <c r="Q185" s="110" t="n">
        <f aca="false">P184*(1-0.5^(1/K$7))</f>
        <v>0.0104153155891643</v>
      </c>
      <c r="R185" s="110" t="n">
        <f aca="false">R184-S185+O185</f>
        <v>59.6770299734746</v>
      </c>
      <c r="S185" s="110" t="n">
        <f aca="false">R184*(1-0.5^(1/K$8))</f>
        <v>1.38029765430175</v>
      </c>
      <c r="T185" s="110" t="n">
        <f aca="false">Q185*R$8/86.4</f>
        <v>0.0333916946550754</v>
      </c>
      <c r="U185" s="110" t="n">
        <f aca="false">S185*R$8/86.4</f>
        <v>4.42525984075909</v>
      </c>
      <c r="V185" s="110" t="n">
        <f aca="false">(Q185+S185)*R$8/86.4</f>
        <v>4.45865153541416</v>
      </c>
      <c r="Y185" s="15"/>
      <c r="Z185" s="15"/>
      <c r="AA185" s="15"/>
      <c r="AB185" s="15"/>
      <c r="AC185" s="106" t="n">
        <f aca="false">(B185-B$16)^2</f>
        <v>0.634596071005916</v>
      </c>
      <c r="AD185" s="106" t="n">
        <f aca="false">(B185-V185)^2</f>
        <v>4.5298671867049</v>
      </c>
      <c r="AE185" s="32"/>
      <c r="AF185" s="32" t="n">
        <f aca="false">B185-V185</f>
        <v>2.12834846458584</v>
      </c>
      <c r="AG185" s="32" t="str">
        <f aca="false">B185</f>
        <v>6,587</v>
      </c>
      <c r="AH185" s="32"/>
      <c r="AI185" s="116" t="str">
        <f aca="false">IF(V185&lt;B185,"-","+")</f>
        <v>-</v>
      </c>
      <c r="AJ185" s="117" t="n">
        <f aca="false">IF(AI185="-",AJ184-1,AJ184+1)</f>
        <v>-168</v>
      </c>
      <c r="AK185" s="113"/>
      <c r="AL185" s="106" t="n">
        <f aca="false">V185-V$16+AL184</f>
        <v>1148.79967210557</v>
      </c>
      <c r="AM185" s="106" t="n">
        <f aca="false">B185-B$16+AM184</f>
        <v>434.092384615385</v>
      </c>
      <c r="AN185" s="106" t="n">
        <f aca="false">(AM185-AM$16)^2</f>
        <v>10750.7795111896</v>
      </c>
      <c r="AO185" s="106" t="n">
        <f aca="false">(AM185-AL185)^2</f>
        <v>510806.506791573</v>
      </c>
      <c r="AP185" s="32"/>
      <c r="AQ185" s="110" t="n">
        <f aca="false">((V185-B185)/B185)^2</f>
        <v>0.104402318193644</v>
      </c>
    </row>
    <row r="186" customFormat="false" ht="12.8" hidden="false" customHeight="false" outlineLevel="0" collapsed="false">
      <c r="A186" s="114" t="n">
        <v>41077</v>
      </c>
      <c r="B186" s="115" t="s">
        <v>125</v>
      </c>
      <c r="C186" s="15" t="n">
        <v>0.959567942937676</v>
      </c>
      <c r="D186" s="15" t="n">
        <v>0</v>
      </c>
      <c r="E186" s="15" t="n">
        <v>0</v>
      </c>
      <c r="F186" s="15" t="n">
        <v>0</v>
      </c>
      <c r="G186" s="15" t="n">
        <v>0</v>
      </c>
      <c r="H186" s="15" t="n">
        <v>0.1</v>
      </c>
      <c r="I186" s="15" t="n">
        <v>0</v>
      </c>
      <c r="J186" s="110" t="n">
        <f aca="false">(D186*D$15*D$8+E186*E$15*E$8+F186*F$15*F$8+G186*G$15*G$8+H186*H$15*H$8+I186*I$15*I$8)*M$15</f>
        <v>0.00724252221</v>
      </c>
      <c r="K186" s="110" t="n">
        <f aca="false">K185+J186-M186-N186-O186</f>
        <v>111.724086013242</v>
      </c>
      <c r="L186" s="110" t="n">
        <f aca="false">K185/$K$3</f>
        <v>0.547480356617513</v>
      </c>
      <c r="M186" s="110" t="n">
        <f aca="false">IF(J186&gt;K$6,(J186-K$6)^2/(J186-K$6+K$3-K185),0)</f>
        <v>0</v>
      </c>
      <c r="N186" s="110" t="n">
        <f aca="false">IF((J186-M186)&gt;C186,C186,(J186-M186+(C186-(J186-M186))*L186))</f>
        <v>0.528621983165911</v>
      </c>
      <c r="O186" s="110" t="n">
        <f aca="false">IF(K185&gt;(K$5/100*K$3),(K$4/100*L186*(K185-(K$5/100*K$3))),0)</f>
        <v>0.535487989009617</v>
      </c>
      <c r="P186" s="110" t="n">
        <f aca="false">P185+M186-Q186</f>
        <v>0.00520765779458216</v>
      </c>
      <c r="Q186" s="110" t="n">
        <f aca="false">P185*(1-0.5^(1/K$7))</f>
        <v>0.00520765779458216</v>
      </c>
      <c r="R186" s="110" t="n">
        <f aca="false">R185-S186+O186</f>
        <v>58.8494927141396</v>
      </c>
      <c r="S186" s="110" t="n">
        <f aca="false">R185*(1-0.5^(1/K$8))</f>
        <v>1.36302524834461</v>
      </c>
      <c r="T186" s="110" t="n">
        <f aca="false">Q186*R$8/86.4</f>
        <v>0.0166958473275377</v>
      </c>
      <c r="U186" s="110" t="n">
        <f aca="false">S186*R$8/86.4</f>
        <v>4.36988418740113</v>
      </c>
      <c r="V186" s="110" t="n">
        <f aca="false">(Q186+S186)*R$8/86.4</f>
        <v>4.38658003472867</v>
      </c>
      <c r="Y186" s="15"/>
      <c r="Z186" s="15"/>
      <c r="AA186" s="15"/>
      <c r="AB186" s="15"/>
      <c r="AC186" s="106" t="n">
        <f aca="false">(B186-B$16)^2</f>
        <v>0.375297609467455</v>
      </c>
      <c r="AD186" s="106" t="n">
        <f aca="false">(B186-V186)^2</f>
        <v>4.06594947634483</v>
      </c>
      <c r="AE186" s="32"/>
      <c r="AF186" s="32" t="n">
        <f aca="false">B186-V186</f>
        <v>2.01641996527133</v>
      </c>
      <c r="AG186" s="32" t="str">
        <f aca="false">B186</f>
        <v>6,403</v>
      </c>
      <c r="AH186" s="32"/>
      <c r="AI186" s="116" t="str">
        <f aca="false">IF(V186&lt;B186,"-","+")</f>
        <v>-</v>
      </c>
      <c r="AJ186" s="117" t="n">
        <f aca="false">IF(AI186="-",AJ185-1,AJ185+1)</f>
        <v>-169</v>
      </c>
      <c r="AK186" s="113"/>
      <c r="AL186" s="106" t="n">
        <f aca="false">V186-V$16+AL185</f>
        <v>1144.49071527387</v>
      </c>
      <c r="AM186" s="106" t="n">
        <f aca="false">B186-B$16+AM185</f>
        <v>434.705000000001</v>
      </c>
      <c r="AN186" s="106" t="n">
        <f aca="false">(AM186-AM$16)^2</f>
        <v>10878.1940444778</v>
      </c>
      <c r="AO186" s="106" t="n">
        <f aca="false">(AM186-AL186)^2</f>
        <v>503795.761606843</v>
      </c>
      <c r="AP186" s="32"/>
      <c r="AQ186" s="110" t="n">
        <f aca="false">((V186-B186)/B186)^2</f>
        <v>0.0991733478327131</v>
      </c>
    </row>
    <row r="187" customFormat="false" ht="12.8" hidden="false" customHeight="false" outlineLevel="0" collapsed="false">
      <c r="A187" s="114" t="n">
        <v>41078</v>
      </c>
      <c r="B187" s="115" t="s">
        <v>127</v>
      </c>
      <c r="C187" s="15" t="n">
        <v>1.87614940931673</v>
      </c>
      <c r="D187" s="15" t="n">
        <v>0</v>
      </c>
      <c r="E187" s="15" t="n">
        <v>0</v>
      </c>
      <c r="F187" s="15" t="n">
        <v>0</v>
      </c>
      <c r="G187" s="15" t="n">
        <v>0</v>
      </c>
      <c r="H187" s="15" t="n">
        <v>0</v>
      </c>
      <c r="I187" s="15" t="n">
        <v>0</v>
      </c>
      <c r="J187" s="110" t="n">
        <f aca="false">(D187*D$15*D$8+E187*E$15*E$8+F187*F$15*F$8+G187*G$15*G$8+H187*H$15*H$8+I187*I$15*I$8)*M$15</f>
        <v>0</v>
      </c>
      <c r="K187" s="110" t="n">
        <f aca="false">K186+J187-M187-N187-O187</f>
        <v>110.233405762789</v>
      </c>
      <c r="L187" s="110" t="n">
        <f aca="false">K186/$K$3</f>
        <v>0.542349932103117</v>
      </c>
      <c r="M187" s="110" t="n">
        <f aca="false">IF(J187&gt;K$6,(J187-K$6)^2/(J187-K$6+K$3-K186),0)</f>
        <v>0</v>
      </c>
      <c r="N187" s="110" t="n">
        <f aca="false">IF((J187-M187)&gt;C187,C187,(J187-M187+(C187-(J187-M187))*L187))</f>
        <v>1.01752950475823</v>
      </c>
      <c r="O187" s="110" t="n">
        <f aca="false">IF(K186&gt;(K$5/100*K$3),(K$4/100*L187*(K186-(K$5/100*K$3))),0)</f>
        <v>0.473150745694357</v>
      </c>
      <c r="P187" s="110" t="n">
        <f aca="false">P186+M187-Q187</f>
        <v>0.00260382889729108</v>
      </c>
      <c r="Q187" s="110" t="n">
        <f aca="false">P186*(1-0.5^(1/K$7))</f>
        <v>0.00260382889729108</v>
      </c>
      <c r="R187" s="110" t="n">
        <f aca="false">R186-S187+O187</f>
        <v>57.9785191886144</v>
      </c>
      <c r="S187" s="110" t="n">
        <f aca="false">R186*(1-0.5^(1/K$8))</f>
        <v>1.34412427121956</v>
      </c>
      <c r="T187" s="110" t="n">
        <f aca="false">Q187*R$8/86.4</f>
        <v>0.00834792366376885</v>
      </c>
      <c r="U187" s="110" t="n">
        <f aca="false">S187*R$8/86.4</f>
        <v>4.30928730472013</v>
      </c>
      <c r="V187" s="110" t="n">
        <f aca="false">(Q187+S187)*R$8/86.4</f>
        <v>4.3176352283839</v>
      </c>
      <c r="Y187" s="15"/>
      <c r="Z187" s="15"/>
      <c r="AA187" s="15"/>
      <c r="AB187" s="15"/>
      <c r="AC187" s="106" t="n">
        <f aca="false">(B187-B$16)^2</f>
        <v>0.185429609467455</v>
      </c>
      <c r="AD187" s="106" t="n">
        <f aca="false">(B187-V187)^2</f>
        <v>3.62279745382921</v>
      </c>
      <c r="AE187" s="32"/>
      <c r="AF187" s="32" t="n">
        <f aca="false">B187-V187</f>
        <v>1.9033647716161</v>
      </c>
      <c r="AG187" s="32" t="str">
        <f aca="false">B187</f>
        <v>6,221</v>
      </c>
      <c r="AH187" s="32"/>
      <c r="AI187" s="116" t="str">
        <f aca="false">IF(V187&lt;B187,"-","+")</f>
        <v>-</v>
      </c>
      <c r="AJ187" s="117" t="n">
        <f aca="false">IF(AI187="-",AJ186-1,AJ186+1)</f>
        <v>-170</v>
      </c>
      <c r="AK187" s="113"/>
      <c r="AL187" s="106" t="n">
        <f aca="false">V187-V$16+AL186</f>
        <v>1140.11281363584</v>
      </c>
      <c r="AM187" s="106" t="n">
        <f aca="false">B187-B$16+AM186</f>
        <v>435.135615384616</v>
      </c>
      <c r="AN187" s="106" t="n">
        <f aca="false">(AM187-AM$16)^2</f>
        <v>10968.204621421</v>
      </c>
      <c r="AO187" s="106" t="n">
        <f aca="false">(AM187-AL187)^2</f>
        <v>496992.850054141</v>
      </c>
      <c r="AP187" s="32"/>
      <c r="AQ187" s="110" t="n">
        <f aca="false">((V187-B187)/B187)^2</f>
        <v>0.0936103030378387</v>
      </c>
    </row>
    <row r="188" customFormat="false" ht="12.8" hidden="false" customHeight="false" outlineLevel="0" collapsed="false">
      <c r="A188" s="114" t="n">
        <v>41079</v>
      </c>
      <c r="B188" s="115" t="s">
        <v>127</v>
      </c>
      <c r="C188" s="15" t="n">
        <v>1.70467759045918</v>
      </c>
      <c r="D188" s="15" t="n">
        <v>0</v>
      </c>
      <c r="E188" s="15" t="n">
        <v>0</v>
      </c>
      <c r="F188" s="15" t="n">
        <v>0</v>
      </c>
      <c r="G188" s="15" t="n">
        <v>0</v>
      </c>
      <c r="H188" s="15" t="n">
        <v>0.1</v>
      </c>
      <c r="I188" s="15" t="n">
        <v>0</v>
      </c>
      <c r="J188" s="110" t="n">
        <f aca="false">(D188*D$15*D$8+E188*E$15*E$8+F188*F$15*F$8+G188*G$15*G$8+H188*H$15*H$8+I188*I$15*I$8)*M$15</f>
        <v>0.00724252221</v>
      </c>
      <c r="K188" s="110" t="n">
        <f aca="false">K187+J188-M188-N188-O188</f>
        <v>108.938015743935</v>
      </c>
      <c r="L188" s="110" t="n">
        <f aca="false">K187/$K$3</f>
        <v>0.535113620207716</v>
      </c>
      <c r="M188" s="110" t="n">
        <f aca="false">IF(J188&gt;K$6,(J188-K$6)^2/(J188-K$6+K$3-K187),0)</f>
        <v>0</v>
      </c>
      <c r="N188" s="110" t="n">
        <f aca="false">IF((J188-M188)&gt;C188,C188,(J188-M188+(C188-(J188-M188))*L188))</f>
        <v>0.91556314664835</v>
      </c>
      <c r="O188" s="110" t="n">
        <f aca="false">IF(K187&gt;(K$5/100*K$3),(K$4/100*L188*(K187-(K$5/100*K$3))),0)</f>
        <v>0.387069394415762</v>
      </c>
      <c r="P188" s="110" t="n">
        <f aca="false">P187+M188-Q188</f>
        <v>0.00130191444864554</v>
      </c>
      <c r="Q188" s="110" t="n">
        <f aca="false">P187*(1-0.5^(1/K$7))</f>
        <v>0.00130191444864554</v>
      </c>
      <c r="R188" s="110" t="n">
        <f aca="false">R187-S188+O188</f>
        <v>57.0413573746265</v>
      </c>
      <c r="S188" s="110" t="n">
        <f aca="false">R187*(1-0.5^(1/K$8))</f>
        <v>1.32423120840363</v>
      </c>
      <c r="T188" s="110" t="n">
        <f aca="false">Q188*R$8/86.4</f>
        <v>0.00417396183188443</v>
      </c>
      <c r="U188" s="110" t="n">
        <f aca="false">S188*R$8/86.4</f>
        <v>4.2455097769422</v>
      </c>
      <c r="V188" s="110" t="n">
        <f aca="false">(Q188+S188)*R$8/86.4</f>
        <v>4.24968373877409</v>
      </c>
      <c r="Y188" s="15"/>
      <c r="Z188" s="15"/>
      <c r="AA188" s="15"/>
      <c r="AB188" s="15"/>
      <c r="AC188" s="106" t="n">
        <f aca="false">(B188-B$16)^2</f>
        <v>0.185429609467455</v>
      </c>
      <c r="AD188" s="106" t="n">
        <f aca="false">(B188-V188)^2</f>
        <v>3.88608780177372</v>
      </c>
      <c r="AE188" s="32"/>
      <c r="AF188" s="32" t="n">
        <f aca="false">B188-V188</f>
        <v>1.97131626122592</v>
      </c>
      <c r="AG188" s="32" t="str">
        <f aca="false">B188</f>
        <v>6,221</v>
      </c>
      <c r="AH188" s="32"/>
      <c r="AI188" s="116" t="str">
        <f aca="false">IF(V188&lt;B188,"-","+")</f>
        <v>-</v>
      </c>
      <c r="AJ188" s="117" t="n">
        <f aca="false">IF(AI188="-",AJ187-1,AJ187+1)</f>
        <v>-171</v>
      </c>
      <c r="AK188" s="113"/>
      <c r="AL188" s="106" t="n">
        <f aca="false">V188-V$16+AL187</f>
        <v>1135.66696050819</v>
      </c>
      <c r="AM188" s="106" t="n">
        <f aca="false">B188-B$16+AM187</f>
        <v>435.566230769231</v>
      </c>
      <c r="AN188" s="106" t="n">
        <f aca="false">(AM188-AM$16)^2</f>
        <v>11058.586057583</v>
      </c>
      <c r="AO188" s="106" t="n">
        <f aca="false">(AM188-AL188)^2</f>
        <v>490141.031781022</v>
      </c>
      <c r="AP188" s="32"/>
      <c r="AQ188" s="110" t="n">
        <f aca="false">((V188-B188)/B188)^2</f>
        <v>0.100413523359188</v>
      </c>
    </row>
    <row r="189" customFormat="false" ht="12.8" hidden="false" customHeight="false" outlineLevel="0" collapsed="false">
      <c r="A189" s="114" t="n">
        <v>41080</v>
      </c>
      <c r="B189" s="115" t="s">
        <v>97</v>
      </c>
      <c r="C189" s="15" t="n">
        <v>0.871695632950709</v>
      </c>
      <c r="D189" s="15" t="n">
        <v>5.6</v>
      </c>
      <c r="E189" s="15" t="n">
        <v>2.2</v>
      </c>
      <c r="F189" s="15" t="n">
        <v>0</v>
      </c>
      <c r="G189" s="15" t="n">
        <v>0</v>
      </c>
      <c r="H189" s="15" t="n">
        <v>0.2</v>
      </c>
      <c r="I189" s="15" t="n">
        <v>0</v>
      </c>
      <c r="J189" s="110" t="n">
        <f aca="false">(D189*D$15*D$8+E189*E$15*E$8+F189*F$15*F$8+G189*G$15*G$8+H189*H$15*H$8+I189*I$15*I$8)*M$15</f>
        <v>2.53361390373552</v>
      </c>
      <c r="K189" s="110" t="n">
        <f aca="false">K188+J189-M189-N189-O189</f>
        <v>110.285905070704</v>
      </c>
      <c r="L189" s="110" t="n">
        <f aca="false">K188/$K$3</f>
        <v>0.528825319145317</v>
      </c>
      <c r="M189" s="110" t="n">
        <f aca="false">IF(J189&gt;K$6,(J189-K$6)^2/(J189-K$6+K$3-K188),0)</f>
        <v>1.16369284061766E-005</v>
      </c>
      <c r="N189" s="110" t="n">
        <f aca="false">IF((J189-M189)&gt;C189,C189,(J189-M189+(C189-(J189-M189))*L189))</f>
        <v>0.871695632950709</v>
      </c>
      <c r="O189" s="110" t="n">
        <f aca="false">IF(K188&gt;(K$5/100*K$3),(K$4/100*L189*(K188-(K$5/100*K$3))),0)</f>
        <v>0.314017307087653</v>
      </c>
      <c r="P189" s="110" t="n">
        <f aca="false">P188+M189-Q189</f>
        <v>0.000662594152728946</v>
      </c>
      <c r="Q189" s="110" t="n">
        <f aca="false">P188*(1-0.5^(1/K$7))</f>
        <v>0.00065095722432277</v>
      </c>
      <c r="R189" s="110" t="n">
        <f aca="false">R188-S189+O189</f>
        <v>56.0525482787243</v>
      </c>
      <c r="S189" s="110" t="n">
        <f aca="false">R188*(1-0.5^(1/K$8))</f>
        <v>1.30282640298993</v>
      </c>
      <c r="T189" s="110" t="n">
        <f aca="false">Q189*R$8/86.4</f>
        <v>0.00208698091594221</v>
      </c>
      <c r="U189" s="110" t="n">
        <f aca="false">S189*R$8/86.4</f>
        <v>4.17688557440059</v>
      </c>
      <c r="V189" s="110" t="n">
        <f aca="false">(Q189+S189)*R$8/86.4</f>
        <v>4.17897255531653</v>
      </c>
      <c r="Y189" s="15"/>
      <c r="Z189" s="15"/>
      <c r="AA189" s="15"/>
      <c r="AB189" s="15"/>
      <c r="AC189" s="106" t="n">
        <f aca="false">(B189-B$16)^2</f>
        <v>4.65530414792899</v>
      </c>
      <c r="AD189" s="106" t="n">
        <f aca="false">(B189-V189)^2</f>
        <v>14.2055678787772</v>
      </c>
      <c r="AE189" s="32"/>
      <c r="AF189" s="32" t="n">
        <f aca="false">B189-V189</f>
        <v>3.76902744468347</v>
      </c>
      <c r="AG189" s="32" t="str">
        <f aca="false">B189</f>
        <v>7,948</v>
      </c>
      <c r="AH189" s="32"/>
      <c r="AI189" s="116" t="str">
        <f aca="false">IF(V189&lt;B189,"-","+")</f>
        <v>-</v>
      </c>
      <c r="AJ189" s="117" t="n">
        <f aca="false">IF(AI189="-",AJ188-1,AJ188+1)</f>
        <v>-172</v>
      </c>
      <c r="AK189" s="113"/>
      <c r="AL189" s="106" t="n">
        <f aca="false">V189-V$16+AL188</f>
        <v>1131.15039619708</v>
      </c>
      <c r="AM189" s="106" t="n">
        <f aca="false">B189-B$16+AM188</f>
        <v>437.723846153847</v>
      </c>
      <c r="AN189" s="106" t="n">
        <f aca="false">(AM189-AM$16)^2</f>
        <v>11517.0302181129</v>
      </c>
      <c r="AO189" s="106" t="n">
        <f aca="false">(AM189-AL189)^2</f>
        <v>480840.380304867</v>
      </c>
      <c r="AP189" s="32"/>
      <c r="AQ189" s="110" t="n">
        <f aca="false">((V189-B189)/B189)^2</f>
        <v>0.224875883586436</v>
      </c>
    </row>
    <row r="190" customFormat="false" ht="12.8" hidden="false" customHeight="false" outlineLevel="0" collapsed="false">
      <c r="A190" s="114" t="n">
        <v>41081</v>
      </c>
      <c r="B190" s="115" t="s">
        <v>96</v>
      </c>
      <c r="C190" s="15" t="n">
        <v>1.17232474489246</v>
      </c>
      <c r="D190" s="15" t="n">
        <v>0</v>
      </c>
      <c r="E190" s="15" t="n">
        <v>15.1</v>
      </c>
      <c r="F190" s="15" t="n">
        <v>0</v>
      </c>
      <c r="G190" s="15" t="n">
        <v>5.7</v>
      </c>
      <c r="H190" s="15" t="n">
        <v>4.5</v>
      </c>
      <c r="I190" s="15" t="n">
        <v>0</v>
      </c>
      <c r="J190" s="110" t="n">
        <f aca="false">(D190*D$15*D$8+E190*E$15*E$8+F190*F$15*F$8+G190*G$15*G$8+H190*H$15*H$8+I190*I$15*I$8)*M$15</f>
        <v>2.37451216310843</v>
      </c>
      <c r="K190" s="110" t="n">
        <f aca="false">K189+J190-M190-N190-O190</f>
        <v>111.098028103007</v>
      </c>
      <c r="L190" s="110" t="n">
        <f aca="false">K189/$K$3</f>
        <v>0.53536847121701</v>
      </c>
      <c r="M190" s="110" t="n">
        <f aca="false">IF(J190&gt;K$6,(J190-K$6)^2/(J190-K$6+K$3-K189),0)</f>
        <v>0</v>
      </c>
      <c r="N190" s="110" t="n">
        <f aca="false">IF((J190-M190)&gt;C190,C190,(J190-M190+(C190-(J190-M190))*L190))</f>
        <v>1.17232474489246</v>
      </c>
      <c r="O190" s="110" t="n">
        <f aca="false">IF(K189&gt;(K$5/100*K$3),(K$4/100*L190*(K189-(K$5/100*K$3))),0)</f>
        <v>0.390064385913512</v>
      </c>
      <c r="P190" s="110" t="n">
        <f aca="false">P189+M190-Q190</f>
        <v>0.000331297076364473</v>
      </c>
      <c r="Q190" s="110" t="n">
        <f aca="false">P189*(1-0.5^(1/K$7))</f>
        <v>0.000331297076364473</v>
      </c>
      <c r="R190" s="110" t="n">
        <f aca="false">R189-S190+O190</f>
        <v>55.1623706926107</v>
      </c>
      <c r="S190" s="110" t="n">
        <f aca="false">R189*(1-0.5^(1/K$8))</f>
        <v>1.28024197202702</v>
      </c>
      <c r="T190" s="110" t="n">
        <f aca="false">Q190*R$8/86.4</f>
        <v>0.00106214456195554</v>
      </c>
      <c r="U190" s="110" t="n">
        <f aca="false">S190*R$8/86.4</f>
        <v>4.10447947050329</v>
      </c>
      <c r="V190" s="110" t="n">
        <f aca="false">(Q190+S190)*R$8/86.4</f>
        <v>4.10554161506524</v>
      </c>
      <c r="Y190" s="15"/>
      <c r="Z190" s="15"/>
      <c r="AA190" s="15"/>
      <c r="AB190" s="15"/>
      <c r="AC190" s="106" t="n">
        <f aca="false">(B190-B$16)^2</f>
        <v>10.2759699940828</v>
      </c>
      <c r="AD190" s="106" t="n">
        <f aca="false">(B190-V190)^2</f>
        <v>23.9165832147787</v>
      </c>
      <c r="AE190" s="32"/>
      <c r="AF190" s="32" t="n">
        <f aca="false">B190-V190</f>
        <v>4.89045838493476</v>
      </c>
      <c r="AG190" s="32" t="str">
        <f aca="false">B190</f>
        <v>8,996</v>
      </c>
      <c r="AH190" s="32"/>
      <c r="AI190" s="116" t="str">
        <f aca="false">IF(V190&lt;B190,"-","+")</f>
        <v>-</v>
      </c>
      <c r="AJ190" s="117" t="n">
        <f aca="false">IF(AI190="-",AJ189-1,AJ189+1)</f>
        <v>-173</v>
      </c>
      <c r="AK190" s="113"/>
      <c r="AL190" s="106" t="n">
        <f aca="false">V190-V$16+AL189</f>
        <v>1126.56040094573</v>
      </c>
      <c r="AM190" s="106" t="n">
        <f aca="false">B190-B$16+AM189</f>
        <v>440.929461538462</v>
      </c>
      <c r="AN190" s="106" t="n">
        <f aca="false">(AM190-AM$16)^2</f>
        <v>12215.34298056</v>
      </c>
      <c r="AO190" s="106" t="n">
        <f aca="false">(AM190-AL190)^2</f>
        <v>470089.785072491</v>
      </c>
      <c r="AP190" s="32"/>
      <c r="AQ190" s="110" t="n">
        <f aca="false">((V190-B190)/B190)^2</f>
        <v>0.295529093593234</v>
      </c>
    </row>
    <row r="191" customFormat="false" ht="12.8" hidden="false" customHeight="false" outlineLevel="0" collapsed="false">
      <c r="A191" s="114" t="n">
        <v>41082</v>
      </c>
      <c r="B191" s="115" t="s">
        <v>135</v>
      </c>
      <c r="C191" s="15" t="n">
        <v>0.9505057096894</v>
      </c>
      <c r="D191" s="15" t="n">
        <v>0</v>
      </c>
      <c r="E191" s="15" t="n">
        <v>22.5</v>
      </c>
      <c r="F191" s="15" t="n">
        <v>22.5</v>
      </c>
      <c r="G191" s="15" t="n">
        <v>39.2</v>
      </c>
      <c r="H191" s="15" t="n">
        <v>10.2</v>
      </c>
      <c r="I191" s="15" t="n">
        <v>10</v>
      </c>
      <c r="J191" s="110" t="n">
        <f aca="false">(D191*D$15*D$8+E191*E$15*E$8+F191*F$15*F$8+G191*G$15*G$8+H191*H$15*H$8+I191*I$15*I$8)*M$15</f>
        <v>14.5680499770255</v>
      </c>
      <c r="K191" s="110" t="n">
        <f aca="false">K190+J191-M191-N191-O191</f>
        <v>122.917354292839</v>
      </c>
      <c r="L191" s="110" t="n">
        <f aca="false">K190/$K$3</f>
        <v>0.539310816034012</v>
      </c>
      <c r="M191" s="110" t="n">
        <f aca="false">IF(J191&gt;K$6,(J191-K$6)^2/(J191-K$6+K$3-K190),0)</f>
        <v>1.361482663054</v>
      </c>
      <c r="N191" s="110" t="n">
        <f aca="false">IF((J191-M191)&gt;C191,C191,(J191-M191+(C191-(J191-M191))*L191))</f>
        <v>0.9505057096894</v>
      </c>
      <c r="O191" s="110" t="n">
        <f aca="false">IF(K190&gt;(K$5/100*K$3),(K$4/100*L191*(K190-(K$5/100*K$3))),0)</f>
        <v>0.436735414449883</v>
      </c>
      <c r="P191" s="110" t="n">
        <f aca="false">P190+M191-Q191</f>
        <v>1.36164831159218</v>
      </c>
      <c r="Q191" s="110" t="n">
        <f aca="false">P190*(1-0.5^(1/K$7))</f>
        <v>0.000165648538182237</v>
      </c>
      <c r="R191" s="110" t="n">
        <f aca="false">R190-S191+O191</f>
        <v>54.3391958191996</v>
      </c>
      <c r="S191" s="110" t="n">
        <f aca="false">R190*(1-0.5^(1/K$8))</f>
        <v>1.25991028786106</v>
      </c>
      <c r="T191" s="110" t="n">
        <f aca="false">Q191*R$8/86.4</f>
        <v>0.000531072280977772</v>
      </c>
      <c r="U191" s="110" t="n">
        <f aca="false">S191*R$8/86.4</f>
        <v>4.03929571455455</v>
      </c>
      <c r="V191" s="110" t="n">
        <f aca="false">(Q191+S191)*R$8/86.4</f>
        <v>4.03982678683553</v>
      </c>
      <c r="Y191" s="15"/>
      <c r="Z191" s="15"/>
      <c r="AA191" s="15"/>
      <c r="AB191" s="15"/>
      <c r="AC191" s="106" t="n">
        <f aca="false">(B191-B$16)^2</f>
        <v>52.5424249940828</v>
      </c>
      <c r="AD191" s="106" t="n">
        <f aca="false">(B191-V191)^2</f>
        <v>80.985118520537</v>
      </c>
      <c r="AE191" s="32"/>
      <c r="AF191" s="32" t="n">
        <f aca="false">B191-V191</f>
        <v>8.99917321316447</v>
      </c>
      <c r="AG191" s="32" t="str">
        <f aca="false">B191</f>
        <v>13,039</v>
      </c>
      <c r="AH191" s="32"/>
      <c r="AI191" s="116" t="str">
        <f aca="false">IF(V191&lt;B191,"-","+")</f>
        <v>-</v>
      </c>
      <c r="AJ191" s="117" t="n">
        <f aca="false">IF(AI191="-",AJ190-1,AJ190+1)</f>
        <v>-174</v>
      </c>
      <c r="AK191" s="113"/>
      <c r="AL191" s="106" t="n">
        <f aca="false">V191-V$16+AL190</f>
        <v>1121.90469086614</v>
      </c>
      <c r="AM191" s="106" t="n">
        <f aca="false">B191-B$16+AM190</f>
        <v>448.178076923078</v>
      </c>
      <c r="AN191" s="106" t="n">
        <f aca="false">(AM191-AM$16)^2</f>
        <v>13870.1634617392</v>
      </c>
      <c r="AO191" s="106" t="n">
        <f aca="false">(AM191-AL191)^2</f>
        <v>453907.550335188</v>
      </c>
      <c r="AP191" s="32"/>
      <c r="AQ191" s="110" t="n">
        <f aca="false">((V191-B191)/B191)^2</f>
        <v>0.476339560318949</v>
      </c>
    </row>
    <row r="192" customFormat="false" ht="12.8" hidden="false" customHeight="false" outlineLevel="0" collapsed="false">
      <c r="A192" s="114" t="n">
        <v>41083</v>
      </c>
      <c r="B192" s="115" t="s">
        <v>112</v>
      </c>
      <c r="C192" s="15" t="n">
        <v>1.50766141940526</v>
      </c>
      <c r="D192" s="15" t="n">
        <v>0</v>
      </c>
      <c r="E192" s="15" t="n">
        <v>0</v>
      </c>
      <c r="F192" s="15" t="n">
        <v>0</v>
      </c>
      <c r="G192" s="15" t="n">
        <v>0</v>
      </c>
      <c r="H192" s="15" t="n">
        <v>0.3</v>
      </c>
      <c r="I192" s="15" t="n">
        <v>0</v>
      </c>
      <c r="J192" s="110" t="n">
        <f aca="false">(D192*D$15*D$8+E192*E$15*E$8+F192*F$15*F$8+G192*G$15*G$8+H192*H$15*H$8+I192*I$15*I$8)*M$15</f>
        <v>0.02172756663</v>
      </c>
      <c r="K192" s="110" t="n">
        <f aca="false">K191+J192-M192-N192-O192</f>
        <v>120.842277073149</v>
      </c>
      <c r="L192" s="110" t="n">
        <f aca="false">K191/$K$3</f>
        <v>0.596686185887567</v>
      </c>
      <c r="M192" s="110" t="n">
        <f aca="false">IF(J192&gt;K$6,(J192-K$6)^2/(J192-K$6+K$3-K191),0)</f>
        <v>0</v>
      </c>
      <c r="N192" s="110" t="n">
        <f aca="false">IF((J192-M192)&gt;C192,C192,(J192-M192+(C192-(J192-M192))*L192))</f>
        <v>0.908363769723687</v>
      </c>
      <c r="O192" s="110" t="n">
        <f aca="false">IF(K191&gt;(K$5/100*K$3),(K$4/100*L192*(K191-(K$5/100*K$3))),0)</f>
        <v>1.18844101659653</v>
      </c>
      <c r="P192" s="110" t="n">
        <f aca="false">P191+M192-Q192</f>
        <v>0.680824155796091</v>
      </c>
      <c r="Q192" s="110" t="n">
        <f aca="false">P191*(1-0.5^(1/K$7))</f>
        <v>0.680824155796091</v>
      </c>
      <c r="R192" s="110" t="n">
        <f aca="false">R191-S192+O192</f>
        <v>54.2865278880279</v>
      </c>
      <c r="S192" s="110" t="n">
        <f aca="false">R191*(1-0.5^(1/K$8))</f>
        <v>1.24110894776821</v>
      </c>
      <c r="T192" s="110" t="n">
        <f aca="false">Q192*R$8/86.4</f>
        <v>2.18273485133701</v>
      </c>
      <c r="U192" s="110" t="n">
        <f aca="false">S192*R$8/86.4</f>
        <v>3.97901827004392</v>
      </c>
      <c r="V192" s="110" t="n">
        <f aca="false">(Q192+S192)*R$8/86.4</f>
        <v>6.16175312138092</v>
      </c>
      <c r="Y192" s="15"/>
      <c r="Z192" s="15"/>
      <c r="AA192" s="15"/>
      <c r="AB192" s="15"/>
      <c r="AC192" s="106" t="n">
        <f aca="false">(B192-B$16)^2</f>
        <v>7.72070345562131</v>
      </c>
      <c r="AD192" s="106" t="n">
        <f aca="false">(B192-V192)^2</f>
        <v>5.7948375346213</v>
      </c>
      <c r="AE192" s="32"/>
      <c r="AF192" s="32" t="n">
        <f aca="false">B192-V192</f>
        <v>2.40724687861908</v>
      </c>
      <c r="AG192" s="32" t="str">
        <f aca="false">B192</f>
        <v>8,569</v>
      </c>
      <c r="AH192" s="32"/>
      <c r="AI192" s="116" t="str">
        <f aca="false">IF(V192&lt;B192,"-","+")</f>
        <v>-</v>
      </c>
      <c r="AJ192" s="117" t="n">
        <f aca="false">IF(AI192="-",AJ191-1,AJ191+1)</f>
        <v>-175</v>
      </c>
      <c r="AK192" s="113"/>
      <c r="AL192" s="106" t="n">
        <f aca="false">V192-V$16+AL191</f>
        <v>1119.3709071211</v>
      </c>
      <c r="AM192" s="106" t="n">
        <f aca="false">B192-B$16+AM191</f>
        <v>450.956692307693</v>
      </c>
      <c r="AN192" s="106" t="n">
        <f aca="false">(AM192-AM$16)^2</f>
        <v>14532.3684475701</v>
      </c>
      <c r="AO192" s="106" t="n">
        <f aca="false">(AM192-AL192)^2</f>
        <v>446777.562564627</v>
      </c>
      <c r="AP192" s="32"/>
      <c r="AQ192" s="110" t="n">
        <f aca="false">((V192-B192)/B192)^2</f>
        <v>0.0789188919245583</v>
      </c>
    </row>
    <row r="193" customFormat="false" ht="12.8" hidden="false" customHeight="false" outlineLevel="0" collapsed="false">
      <c r="A193" s="114" t="n">
        <v>41084</v>
      </c>
      <c r="B193" s="115" t="s">
        <v>90</v>
      </c>
      <c r="C193" s="15" t="n">
        <v>0.991356142065209</v>
      </c>
      <c r="D193" s="15" t="n">
        <v>6.3</v>
      </c>
      <c r="E193" s="15" t="n">
        <v>0</v>
      </c>
      <c r="F193" s="15" t="n">
        <v>0</v>
      </c>
      <c r="G193" s="15" t="n">
        <v>0</v>
      </c>
      <c r="H193" s="15" t="n">
        <v>0</v>
      </c>
      <c r="I193" s="15" t="n">
        <v>0</v>
      </c>
      <c r="J193" s="110" t="n">
        <f aca="false">(D193*D$15*D$8+E193*E$15*E$8+F193*F$15*F$8+G193*G$15*G$8+H193*H$15*H$8+I193*I$15*I$8)*M$15</f>
        <v>2.76429713248224</v>
      </c>
      <c r="K193" s="110" t="n">
        <f aca="false">K192+J193-M193-N193-O193</f>
        <v>121.567749163855</v>
      </c>
      <c r="L193" s="110" t="n">
        <f aca="false">K192/$K$3</f>
        <v>0.586612995500721</v>
      </c>
      <c r="M193" s="110" t="n">
        <f aca="false">IF(J193&gt;K$6,(J193-K$6)^2/(J193-K$6+K$3-K192),0)</f>
        <v>0.000817739667006382</v>
      </c>
      <c r="N193" s="110" t="n">
        <f aca="false">IF((J193-M193)&gt;C193,C193,(J193-M193+(C193-(J193-M193))*L193))</f>
        <v>0.991356142065209</v>
      </c>
      <c r="O193" s="110" t="n">
        <f aca="false">IF(K192&gt;(K$5/100*K$3),(K$4/100*L193*(K192-(K$5/100*K$3))),0)</f>
        <v>1.04665116004335</v>
      </c>
      <c r="P193" s="110" t="n">
        <f aca="false">P192+M193-Q193</f>
        <v>0.341229817565052</v>
      </c>
      <c r="Q193" s="110" t="n">
        <f aca="false">P192*(1-0.5^(1/K$7))</f>
        <v>0.340412077898046</v>
      </c>
      <c r="R193" s="110" t="n">
        <f aca="false">R192-S193+O193</f>
        <v>54.0932730375135</v>
      </c>
      <c r="S193" s="110" t="n">
        <f aca="false">R192*(1-0.5^(1/K$8))</f>
        <v>1.23990601055775</v>
      </c>
      <c r="T193" s="110" t="n">
        <f aca="false">Q193*R$8/86.4</f>
        <v>1.0913674256685</v>
      </c>
      <c r="U193" s="110" t="n">
        <f aca="false">S193*R$8/86.4</f>
        <v>3.97516163107055</v>
      </c>
      <c r="V193" s="110" t="n">
        <f aca="false">(Q193+S193)*R$8/86.4</f>
        <v>5.06652905673906</v>
      </c>
      <c r="Y193" s="15"/>
      <c r="Z193" s="15"/>
      <c r="AA193" s="15"/>
      <c r="AB193" s="15"/>
      <c r="AC193" s="106" t="n">
        <f aca="false">(B193-B$16)^2</f>
        <v>2.42928191715976</v>
      </c>
      <c r="AD193" s="106" t="n">
        <f aca="false">(B193-V193)^2</f>
        <v>5.2096736068305</v>
      </c>
      <c r="AE193" s="32"/>
      <c r="AF193" s="32" t="n">
        <f aca="false">B193-V193</f>
        <v>2.28247094326094</v>
      </c>
      <c r="AG193" s="32" t="str">
        <f aca="false">B193</f>
        <v>7,349</v>
      </c>
      <c r="AH193" s="32"/>
      <c r="AI193" s="116" t="str">
        <f aca="false">IF(V193&lt;B193,"-","+")</f>
        <v>-</v>
      </c>
      <c r="AJ193" s="117" t="n">
        <f aca="false">IF(AI193="-",AJ192-1,AJ192+1)</f>
        <v>-176</v>
      </c>
      <c r="AK193" s="113"/>
      <c r="AL193" s="106" t="n">
        <f aca="false">V193-V$16+AL192</f>
        <v>1115.74189931142</v>
      </c>
      <c r="AM193" s="106" t="n">
        <f aca="false">B193-B$16+AM192</f>
        <v>452.515307692308</v>
      </c>
      <c r="AN193" s="106" t="n">
        <f aca="false">(AM193-AM$16)^2</f>
        <v>14910.5807513666</v>
      </c>
      <c r="AO193" s="106" t="n">
        <f aca="false">(AM193-AL193)^2</f>
        <v>439869.511830705</v>
      </c>
      <c r="AP193" s="32"/>
      <c r="AQ193" s="110" t="n">
        <f aca="false">((V193-B193)/B193)^2</f>
        <v>0.09646150204913</v>
      </c>
    </row>
    <row r="194" customFormat="false" ht="12.8" hidden="false" customHeight="false" outlineLevel="0" collapsed="false">
      <c r="A194" s="114" t="n">
        <v>41085</v>
      </c>
      <c r="B194" s="115" t="s">
        <v>117</v>
      </c>
      <c r="C194" s="15" t="n">
        <v>1.29415187788911</v>
      </c>
      <c r="D194" s="15" t="n">
        <v>0</v>
      </c>
      <c r="E194" s="15" t="n">
        <v>0</v>
      </c>
      <c r="F194" s="15" t="n">
        <v>0</v>
      </c>
      <c r="G194" s="15" t="n">
        <v>0</v>
      </c>
      <c r="H194" s="15" t="n">
        <v>0</v>
      </c>
      <c r="I194" s="15" t="n">
        <v>0</v>
      </c>
      <c r="J194" s="110" t="n">
        <f aca="false">(D194*D$15*D$8+E194*E$15*E$8+F194*F$15*F$8+G194*G$15*G$8+H194*H$15*H$8+I194*I$15*I$8)*M$15</f>
        <v>0</v>
      </c>
      <c r="K194" s="110" t="n">
        <f aca="false">K193+J194-M194-N194-O194</f>
        <v>119.708277910651</v>
      </c>
      <c r="L194" s="110" t="n">
        <f aca="false">K193/$K$3</f>
        <v>0.590134704678909</v>
      </c>
      <c r="M194" s="110" t="n">
        <f aca="false">IF(J194&gt;K$6,(J194-K$6)^2/(J194-K$6+K$3-K193),0)</f>
        <v>0</v>
      </c>
      <c r="N194" s="110" t="n">
        <f aca="false">IF((J194-M194)&gt;C194,C194,(J194-M194+(C194-(J194-M194))*L194))</f>
        <v>0.763723936267745</v>
      </c>
      <c r="O194" s="110" t="n">
        <f aca="false">IF(K193&gt;(K$5/100*K$3),(K$4/100*L194*(K193-(K$5/100*K$3))),0)</f>
        <v>1.09574731693637</v>
      </c>
      <c r="P194" s="110" t="n">
        <f aca="false">P193+M194-Q194</f>
        <v>0.170614908782526</v>
      </c>
      <c r="Q194" s="110" t="n">
        <f aca="false">P193*(1-0.5^(1/K$7))</f>
        <v>0.170614908782526</v>
      </c>
      <c r="R194" s="110" t="n">
        <f aca="false">R193-S194+O194</f>
        <v>53.9535282907781</v>
      </c>
      <c r="S194" s="110" t="n">
        <f aca="false">R193*(1-0.5^(1/K$8))</f>
        <v>1.23549206367176</v>
      </c>
      <c r="T194" s="110" t="n">
        <f aca="false">Q194*R$8/86.4</f>
        <v>0.546994557092126</v>
      </c>
      <c r="U194" s="110" t="n">
        <f aca="false">S194*R$8/86.4</f>
        <v>3.96101043561433</v>
      </c>
      <c r="V194" s="110" t="n">
        <f aca="false">(Q194+S194)*R$8/86.4</f>
        <v>4.50800499270646</v>
      </c>
      <c r="Y194" s="15"/>
      <c r="Z194" s="15"/>
      <c r="AA194" s="15"/>
      <c r="AB194" s="15"/>
      <c r="AC194" s="106" t="n">
        <f aca="false">(B194-B$16)^2</f>
        <v>1.37502684023669</v>
      </c>
      <c r="AD194" s="106" t="n">
        <f aca="false">(B194-V194)^2</f>
        <v>6.02700048583622</v>
      </c>
      <c r="AE194" s="32"/>
      <c r="AF194" s="32" t="n">
        <f aca="false">B194-V194</f>
        <v>2.45499500729354</v>
      </c>
      <c r="AG194" s="32" t="str">
        <f aca="false">B194</f>
        <v>6,963</v>
      </c>
      <c r="AH194" s="32"/>
      <c r="AI194" s="116" t="str">
        <f aca="false">IF(V194&lt;B194,"-","+")</f>
        <v>-</v>
      </c>
      <c r="AJ194" s="117" t="n">
        <f aca="false">IF(AI194="-",AJ193-1,AJ193+1)</f>
        <v>-177</v>
      </c>
      <c r="AK194" s="113"/>
      <c r="AL194" s="106" t="n">
        <f aca="false">V194-V$16+AL193</f>
        <v>1111.55436743771</v>
      </c>
      <c r="AM194" s="106" t="n">
        <f aca="false">B194-B$16+AM193</f>
        <v>453.687923076924</v>
      </c>
      <c r="AN194" s="106" t="n">
        <f aca="false">(AM194-AM$16)^2</f>
        <v>15198.3293016802</v>
      </c>
      <c r="AO194" s="106" t="n">
        <f aca="false">(AM194-AL194)^2</f>
        <v>432788.258615897</v>
      </c>
      <c r="AP194" s="32"/>
      <c r="AQ194" s="110" t="n">
        <f aca="false">((V194-B194)/B194)^2</f>
        <v>0.124310678283026</v>
      </c>
    </row>
    <row r="195" customFormat="false" ht="12.8" hidden="false" customHeight="false" outlineLevel="0" collapsed="false">
      <c r="A195" s="114" t="n">
        <v>41086</v>
      </c>
      <c r="B195" s="115" t="s">
        <v>118</v>
      </c>
      <c r="C195" s="15" t="n">
        <v>0.736559622091115</v>
      </c>
      <c r="D195" s="15" t="n">
        <v>0</v>
      </c>
      <c r="E195" s="15" t="n">
        <v>3.4</v>
      </c>
      <c r="F195" s="15" t="n">
        <v>0</v>
      </c>
      <c r="G195" s="15" t="n">
        <v>0</v>
      </c>
      <c r="H195" s="15" t="n">
        <v>0</v>
      </c>
      <c r="I195" s="15" t="n">
        <v>0</v>
      </c>
      <c r="J195" s="110" t="n">
        <f aca="false">(D195*D$15*D$8+E195*E$15*E$8+F195*F$15*F$8+G195*G$15*G$8+H195*H$15*H$8+I195*I$15*I$8)*M$15</f>
        <v>0.0957808632089883</v>
      </c>
      <c r="K195" s="110" t="n">
        <f aca="false">K194+J195-M195-N195-O195</f>
        <v>118.364984515985</v>
      </c>
      <c r="L195" s="110" t="n">
        <f aca="false">K194/$K$3</f>
        <v>0.581108145197335</v>
      </c>
      <c r="M195" s="110" t="n">
        <f aca="false">IF(J195&gt;K$6,(J195-K$6)^2/(J195-K$6+K$3-K194),0)</f>
        <v>0</v>
      </c>
      <c r="N195" s="110" t="n">
        <f aca="false">IF((J195-M195)&gt;C195,C195,(J195-M195+(C195-(J195-M195))*L195))</f>
        <v>0.468142619264831</v>
      </c>
      <c r="O195" s="110" t="n">
        <f aca="false">IF(K194&gt;(K$5/100*K$3),(K$4/100*L195*(K194-(K$5/100*K$3))),0)</f>
        <v>0.970931638610005</v>
      </c>
      <c r="P195" s="110" t="n">
        <f aca="false">P194+M195-Q195</f>
        <v>0.085307454391263</v>
      </c>
      <c r="Q195" s="110" t="n">
        <f aca="false">P194*(1-0.5^(1/K$7))</f>
        <v>0.085307454391263</v>
      </c>
      <c r="R195" s="110" t="n">
        <f aca="false">R194-S195+O195</f>
        <v>53.6921596401429</v>
      </c>
      <c r="S195" s="110" t="n">
        <f aca="false">R194*(1-0.5^(1/K$8))</f>
        <v>1.23230028924518</v>
      </c>
      <c r="T195" s="110" t="n">
        <f aca="false">Q195*R$8/86.4</f>
        <v>0.273497278546063</v>
      </c>
      <c r="U195" s="110" t="n">
        <f aca="false">S195*R$8/86.4</f>
        <v>3.95077754769577</v>
      </c>
      <c r="V195" s="110" t="n">
        <f aca="false">(Q195+S195)*R$8/86.4</f>
        <v>4.22427482624183</v>
      </c>
      <c r="Y195" s="15"/>
      <c r="Z195" s="15"/>
      <c r="AA195" s="15"/>
      <c r="AB195" s="15"/>
      <c r="AC195" s="106" t="n">
        <f aca="false">(B195-B$16)^2</f>
        <v>0.96749922485207</v>
      </c>
      <c r="AD195" s="106" t="n">
        <f aca="false">(B195-V195)^2</f>
        <v>6.50109846169613</v>
      </c>
      <c r="AE195" s="32"/>
      <c r="AF195" s="32" t="n">
        <f aca="false">B195-V195</f>
        <v>2.54972517375817</v>
      </c>
      <c r="AG195" s="32" t="str">
        <f aca="false">B195</f>
        <v>6,774</v>
      </c>
      <c r="AH195" s="32"/>
      <c r="AI195" s="116" t="str">
        <f aca="false">IF(V195&lt;B195,"-","+")</f>
        <v>-</v>
      </c>
      <c r="AJ195" s="117" t="n">
        <f aca="false">IF(AI195="-",AJ194-1,AJ194+1)</f>
        <v>-178</v>
      </c>
      <c r="AK195" s="113"/>
      <c r="AL195" s="106" t="n">
        <f aca="false">V195-V$16+AL194</f>
        <v>1107.08310539753</v>
      </c>
      <c r="AM195" s="106" t="n">
        <f aca="false">B195-B$16+AM194</f>
        <v>454.671538461539</v>
      </c>
      <c r="AN195" s="106" t="n">
        <f aca="false">(AM195-AM$16)^2</f>
        <v>15441.8199694348</v>
      </c>
      <c r="AO195" s="106" t="n">
        <f aca="false">(AM195-AL195)^2</f>
        <v>425640.85267187</v>
      </c>
      <c r="AP195" s="32"/>
      <c r="AQ195" s="110" t="n">
        <f aca="false">((V195-B195)/B195)^2</f>
        <v>0.1416760235866</v>
      </c>
    </row>
    <row r="196" customFormat="false" ht="12.8" hidden="false" customHeight="false" outlineLevel="0" collapsed="false">
      <c r="A196" s="114" t="n">
        <v>41087</v>
      </c>
      <c r="B196" s="115" t="s">
        <v>91</v>
      </c>
      <c r="C196" s="15" t="n">
        <v>1.37991948165071</v>
      </c>
      <c r="D196" s="15" t="n">
        <v>0</v>
      </c>
      <c r="E196" s="15" t="n">
        <v>0</v>
      </c>
      <c r="F196" s="15" t="n">
        <v>0</v>
      </c>
      <c r="G196" s="15" t="n">
        <v>0</v>
      </c>
      <c r="H196" s="15" t="n">
        <v>0</v>
      </c>
      <c r="I196" s="15" t="n">
        <v>0</v>
      </c>
      <c r="J196" s="110" t="n">
        <f aca="false">(D196*D$15*D$8+E196*E$15*E$8+F196*F$15*F$8+G196*G$15*G$8+H196*H$15*H$8+I196*I$15*I$8)*M$15</f>
        <v>0</v>
      </c>
      <c r="K196" s="110" t="n">
        <f aca="false">K195+J196-M196-N196-O196</f>
        <v>116.689247799911</v>
      </c>
      <c r="L196" s="110" t="n">
        <f aca="false">K195/$K$3</f>
        <v>0.574587303475656</v>
      </c>
      <c r="M196" s="110" t="n">
        <f aca="false">IF(J196&gt;K$6,(J196-K$6)^2/(J196-K$6+K$3-K195),0)</f>
        <v>0</v>
      </c>
      <c r="N196" s="110" t="n">
        <f aca="false">IF((J196-M196)&gt;C196,C196,(J196-M196+(C196-(J196-M196))*L196))</f>
        <v>0.792884213975207</v>
      </c>
      <c r="O196" s="110" t="n">
        <f aca="false">IF(K195&gt;(K$5/100*K$3),(K$4/100*L196*(K195-(K$5/100*K$3))),0)</f>
        <v>0.882852502098516</v>
      </c>
      <c r="P196" s="110" t="n">
        <f aca="false">P195+M196-Q196</f>
        <v>0.0426537271956315</v>
      </c>
      <c r="Q196" s="110" t="n">
        <f aca="false">P195*(1-0.5^(1/K$7))</f>
        <v>0.0426537271956315</v>
      </c>
      <c r="R196" s="110" t="n">
        <f aca="false">R195-S196+O196</f>
        <v>53.3486815212271</v>
      </c>
      <c r="S196" s="110" t="n">
        <f aca="false">R195*(1-0.5^(1/K$8))</f>
        <v>1.22633062101437</v>
      </c>
      <c r="T196" s="110" t="n">
        <f aca="false">Q196*R$8/86.4</f>
        <v>0.136748639273032</v>
      </c>
      <c r="U196" s="110" t="n">
        <f aca="false">S196*R$8/86.4</f>
        <v>3.93163868079839</v>
      </c>
      <c r="V196" s="110" t="n">
        <f aca="false">(Q196+S196)*R$8/86.4</f>
        <v>4.06838732007142</v>
      </c>
      <c r="Y196" s="15"/>
      <c r="Z196" s="15"/>
      <c r="AA196" s="15"/>
      <c r="AB196" s="15"/>
      <c r="AC196" s="106" t="n">
        <f aca="false">(B196-B$16)^2</f>
        <v>0.634596071005916</v>
      </c>
      <c r="AD196" s="106" t="n">
        <f aca="false">(B196-V196)^2</f>
        <v>6.343409831497</v>
      </c>
      <c r="AE196" s="32"/>
      <c r="AF196" s="32" t="n">
        <f aca="false">B196-V196</f>
        <v>2.51861267992858</v>
      </c>
      <c r="AG196" s="32" t="str">
        <f aca="false">B196</f>
        <v>6,587</v>
      </c>
      <c r="AH196" s="32"/>
      <c r="AI196" s="116" t="str">
        <f aca="false">IF(V196&lt;B196,"-","+")</f>
        <v>-</v>
      </c>
      <c r="AJ196" s="117" t="n">
        <f aca="false">IF(AI196="-",AJ195-1,AJ195+1)</f>
        <v>-179</v>
      </c>
      <c r="AK196" s="113"/>
      <c r="AL196" s="106" t="n">
        <f aca="false">V196-V$16+AL195</f>
        <v>1102.45595585118</v>
      </c>
      <c r="AM196" s="106" t="n">
        <f aca="false">B196-B$16+AM195</f>
        <v>455.468153846155</v>
      </c>
      <c r="AN196" s="106" t="n">
        <f aca="false">(AM196-AM$16)^2</f>
        <v>15640.4375777244</v>
      </c>
      <c r="AO196" s="106" t="n">
        <f aca="false">(AM196-AL196)^2</f>
        <v>418593.215943289</v>
      </c>
      <c r="AP196" s="32"/>
      <c r="AQ196" s="110" t="n">
        <f aca="false">((V196-B196)/B196)^2</f>
        <v>0.146200024054654</v>
      </c>
    </row>
    <row r="197" customFormat="false" ht="12.8" hidden="false" customHeight="false" outlineLevel="0" collapsed="false">
      <c r="A197" s="114" t="n">
        <v>41088</v>
      </c>
      <c r="B197" s="115" t="s">
        <v>125</v>
      </c>
      <c r="C197" s="15" t="n">
        <v>1.89549622170789</v>
      </c>
      <c r="D197" s="15" t="n">
        <v>0</v>
      </c>
      <c r="E197" s="15" t="n">
        <v>0</v>
      </c>
      <c r="F197" s="15" t="n">
        <v>0</v>
      </c>
      <c r="G197" s="15" t="n">
        <v>0</v>
      </c>
      <c r="H197" s="15" t="n">
        <v>0</v>
      </c>
      <c r="I197" s="15" t="n">
        <v>0</v>
      </c>
      <c r="J197" s="110" t="n">
        <f aca="false">(D197*D$15*D$8+E197*E$15*E$8+F197*F$15*F$8+G197*G$15*G$8+H197*H$15*H$8+I197*I$15*I$8)*M$15</f>
        <v>0</v>
      </c>
      <c r="K197" s="110" t="n">
        <f aca="false">K196+J197-M197-N197-O197</f>
        <v>114.840107842676</v>
      </c>
      <c r="L197" s="110" t="n">
        <f aca="false">K196/$K$3</f>
        <v>0.566452659222871</v>
      </c>
      <c r="M197" s="110" t="n">
        <f aca="false">IF(J197&gt;K$6,(J197-K$6)^2/(J197-K$6+K$3-K196),0)</f>
        <v>0</v>
      </c>
      <c r="N197" s="110" t="n">
        <f aca="false">IF((J197-M197)&gt;C197,C197,(J197-M197+(C197-(J197-M197))*L197))</f>
        <v>1.07370887533334</v>
      </c>
      <c r="O197" s="110" t="n">
        <f aca="false">IF(K196&gt;(K$5/100*K$3),(K$4/100*L197*(K196-(K$5/100*K$3))),0)</f>
        <v>0.77543108190207</v>
      </c>
      <c r="P197" s="110" t="n">
        <f aca="false">P196+M197-Q197</f>
        <v>0.0213268635978157</v>
      </c>
      <c r="Q197" s="110" t="n">
        <f aca="false">P196*(1-0.5^(1/K$7))</f>
        <v>0.0213268635978157</v>
      </c>
      <c r="R197" s="110" t="n">
        <f aca="false">R196-S197+O197</f>
        <v>52.9056270331929</v>
      </c>
      <c r="S197" s="110" t="n">
        <f aca="false">R196*(1-0.5^(1/K$8))</f>
        <v>1.21848556993619</v>
      </c>
      <c r="T197" s="110" t="n">
        <f aca="false">Q197*R$8/86.4</f>
        <v>0.0683743196365158</v>
      </c>
      <c r="U197" s="110" t="n">
        <f aca="false">S197*R$8/86.4</f>
        <v>3.90648730176301</v>
      </c>
      <c r="V197" s="110" t="n">
        <f aca="false">(Q197+S197)*R$8/86.4</f>
        <v>3.97486162139953</v>
      </c>
      <c r="Y197" s="15"/>
      <c r="Z197" s="15"/>
      <c r="AA197" s="15"/>
      <c r="AB197" s="15"/>
      <c r="AC197" s="106" t="n">
        <f aca="false">(B197-B$16)^2</f>
        <v>0.375297609467455</v>
      </c>
      <c r="AD197" s="106" t="n">
        <f aca="false">(B197-V197)^2</f>
        <v>5.89585598563254</v>
      </c>
      <c r="AE197" s="32"/>
      <c r="AF197" s="32" t="n">
        <f aca="false">B197-V197</f>
        <v>2.42813837860047</v>
      </c>
      <c r="AG197" s="32" t="str">
        <f aca="false">B197</f>
        <v>6,403</v>
      </c>
      <c r="AH197" s="32"/>
      <c r="AI197" s="116" t="str">
        <f aca="false">IF(V197&lt;B197,"-","+")</f>
        <v>-</v>
      </c>
      <c r="AJ197" s="117" t="n">
        <f aca="false">IF(AI197="-",AJ196-1,AJ196+1)</f>
        <v>-180</v>
      </c>
      <c r="AK197" s="113"/>
      <c r="AL197" s="106" t="n">
        <f aca="false">V197-V$16+AL196</f>
        <v>1097.73528060615</v>
      </c>
      <c r="AM197" s="106" t="n">
        <f aca="false">B197-B$16+AM196</f>
        <v>456.08076923077</v>
      </c>
      <c r="AN197" s="106" t="n">
        <f aca="false">(AM197-AM$16)^2</f>
        <v>15794.0423611901</v>
      </c>
      <c r="AO197" s="106" t="n">
        <f aca="false">(AM197-AL197)^2</f>
        <v>411720.511968383</v>
      </c>
      <c r="AP197" s="32"/>
      <c r="AQ197" s="110" t="n">
        <f aca="false">((V197-B197)/B197)^2</f>
        <v>0.143806945914231</v>
      </c>
    </row>
    <row r="198" customFormat="false" ht="12.8" hidden="false" customHeight="false" outlineLevel="0" collapsed="false">
      <c r="A198" s="114" t="n">
        <v>41089</v>
      </c>
      <c r="B198" s="115" t="s">
        <v>125</v>
      </c>
      <c r="C198" s="15" t="n">
        <v>1.28269784458548</v>
      </c>
      <c r="D198" s="15" t="n">
        <v>0</v>
      </c>
      <c r="E198" s="15" t="n">
        <v>0</v>
      </c>
      <c r="F198" s="15" t="n">
        <v>0</v>
      </c>
      <c r="G198" s="15" t="n">
        <v>0</v>
      </c>
      <c r="H198" s="15" t="n">
        <v>0</v>
      </c>
      <c r="I198" s="15" t="n">
        <v>0</v>
      </c>
      <c r="J198" s="110" t="n">
        <f aca="false">(D198*D$15*D$8+E198*E$15*E$8+F198*F$15*F$8+G198*G$15*G$8+H198*H$15*H$8+I198*I$15*I$8)*M$15</f>
        <v>0</v>
      </c>
      <c r="K198" s="110" t="n">
        <f aca="false">K197+J198-M198-N198-O198</f>
        <v>113.464976362317</v>
      </c>
      <c r="L198" s="110" t="n">
        <f aca="false">K197/$K$3</f>
        <v>0.557476251663476</v>
      </c>
      <c r="M198" s="110" t="n">
        <f aca="false">IF(J198&gt;K$6,(J198-K$6)^2/(J198-K$6+K$3-K197),0)</f>
        <v>0</v>
      </c>
      <c r="N198" s="110" t="n">
        <f aca="false">IF((J198-M198)&gt;C198,C198,(J198-M198+(C198-(J198-M198))*L198))</f>
        <v>0.715073586416334</v>
      </c>
      <c r="O198" s="110" t="n">
        <f aca="false">IF(K197&gt;(K$5/100*K$3),(K$4/100*L198*(K197-(K$5/100*K$3))),0)</f>
        <v>0.660057893942639</v>
      </c>
      <c r="P198" s="110" t="n">
        <f aca="false">P197+M198-Q198</f>
        <v>0.0106634317989079</v>
      </c>
      <c r="Q198" s="110" t="n">
        <f aca="false">P197*(1-0.5^(1/K$7))</f>
        <v>0.0106634317989079</v>
      </c>
      <c r="R198" s="110" t="n">
        <f aca="false">R197-S198+O198</f>
        <v>52.3573187356914</v>
      </c>
      <c r="S198" s="110" t="n">
        <f aca="false">R197*(1-0.5^(1/K$8))</f>
        <v>1.20836619144414</v>
      </c>
      <c r="T198" s="110" t="n">
        <f aca="false">Q198*R$8/86.4</f>
        <v>0.0341871598182579</v>
      </c>
      <c r="U198" s="110" t="n">
        <f aca="false">S198*R$8/86.4</f>
        <v>3.87404438692161</v>
      </c>
      <c r="V198" s="110" t="n">
        <f aca="false">(Q198+S198)*R$8/86.4</f>
        <v>3.90823154673986</v>
      </c>
      <c r="Y198" s="15"/>
      <c r="Z198" s="15"/>
      <c r="AA198" s="15"/>
      <c r="AB198" s="15"/>
      <c r="AC198" s="106" t="n">
        <f aca="false">(B198-B$16)^2</f>
        <v>0.375297609467455</v>
      </c>
      <c r="AD198" s="106" t="n">
        <f aca="false">(B198-V198)^2</f>
        <v>6.22386963538197</v>
      </c>
      <c r="AE198" s="32"/>
      <c r="AF198" s="32" t="n">
        <f aca="false">B198-V198</f>
        <v>2.49476845326014</v>
      </c>
      <c r="AG198" s="32" t="str">
        <f aca="false">B198</f>
        <v>6,403</v>
      </c>
      <c r="AH198" s="32"/>
      <c r="AI198" s="116" t="str">
        <f aca="false">IF(V198&lt;B198,"-","+")</f>
        <v>-</v>
      </c>
      <c r="AJ198" s="117" t="n">
        <f aca="false">IF(AI198="-",AJ197-1,AJ197+1)</f>
        <v>-181</v>
      </c>
      <c r="AK198" s="113"/>
      <c r="AL198" s="106" t="n">
        <f aca="false">V198-V$16+AL197</f>
        <v>1092.94797528647</v>
      </c>
      <c r="AM198" s="106" t="n">
        <f aca="false">B198-B$16+AM197</f>
        <v>456.693384615385</v>
      </c>
      <c r="AN198" s="106" t="n">
        <f aca="false">(AM198-AM$16)^2</f>
        <v>15948.3977398748</v>
      </c>
      <c r="AO198" s="106" t="n">
        <f aca="false">(AM198-AL198)^2</f>
        <v>404819.904150034</v>
      </c>
      <c r="AP198" s="32"/>
      <c r="AQ198" s="110" t="n">
        <f aca="false">((V198-B198)/B198)^2</f>
        <v>0.15180758929894</v>
      </c>
    </row>
    <row r="199" customFormat="false" ht="12.8" hidden="false" customHeight="false" outlineLevel="0" collapsed="false">
      <c r="A199" s="114" t="n">
        <v>41090</v>
      </c>
      <c r="B199" s="115" t="s">
        <v>127</v>
      </c>
      <c r="C199" s="15" t="n">
        <v>1.26479644966341</v>
      </c>
      <c r="D199" s="15" t="n">
        <v>0</v>
      </c>
      <c r="E199" s="15" t="n">
        <v>0</v>
      </c>
      <c r="F199" s="15" t="n">
        <v>0</v>
      </c>
      <c r="G199" s="15" t="n">
        <v>0</v>
      </c>
      <c r="H199" s="15" t="n">
        <v>0</v>
      </c>
      <c r="I199" s="15" t="n">
        <v>0</v>
      </c>
      <c r="J199" s="110" t="n">
        <f aca="false">(D199*D$15*D$8+E199*E$15*E$8+F199*F$15*F$8+G199*G$15*G$8+H199*H$15*H$8+I199*I$15*I$8)*M$15</f>
        <v>0</v>
      </c>
      <c r="K199" s="110" t="n">
        <f aca="false">K198+J199-M199-N199-O199</f>
        <v>112.191913601043</v>
      </c>
      <c r="L199" s="110" t="n">
        <f aca="false">K198/$K$3</f>
        <v>0.550800856127753</v>
      </c>
      <c r="M199" s="110" t="n">
        <f aca="false">IF(J199&gt;K$6,(J199-K$6)^2/(J199-K$6+K$3-K198),0)</f>
        <v>0</v>
      </c>
      <c r="N199" s="110" t="n">
        <f aca="false">IF((J199-M199)&gt;C199,C199,(J199-M199+(C199-(J199-M199))*L199))</f>
        <v>0.696650967301949</v>
      </c>
      <c r="O199" s="110" t="n">
        <f aca="false">IF(K198&gt;(K$5/100*K$3),(K$4/100*L199*(K198-(K$5/100*K$3))),0)</f>
        <v>0.576411793972096</v>
      </c>
      <c r="P199" s="110" t="n">
        <f aca="false">P198+M199-Q199</f>
        <v>0.00533171589945394</v>
      </c>
      <c r="Q199" s="110" t="n">
        <f aca="false">P198*(1-0.5^(1/K$7))</f>
        <v>0.00533171589945394</v>
      </c>
      <c r="R199" s="110" t="n">
        <f aca="false">R198-S199+O199</f>
        <v>51.7378877170421</v>
      </c>
      <c r="S199" s="110" t="n">
        <f aca="false">R198*(1-0.5^(1/K$8))</f>
        <v>1.19584281262144</v>
      </c>
      <c r="T199" s="110" t="n">
        <f aca="false">Q199*R$8/86.4</f>
        <v>0.0170935799091289</v>
      </c>
      <c r="U199" s="110" t="n">
        <f aca="false">S199*R$8/86.4</f>
        <v>3.83389420250161</v>
      </c>
      <c r="V199" s="110" t="n">
        <f aca="false">(Q199+S199)*R$8/86.4</f>
        <v>3.85098778241074</v>
      </c>
      <c r="Y199" s="15"/>
      <c r="Z199" s="15"/>
      <c r="AA199" s="15"/>
      <c r="AB199" s="15"/>
      <c r="AC199" s="106" t="n">
        <f aca="false">(B199-B$16)^2</f>
        <v>0.185429609467455</v>
      </c>
      <c r="AD199" s="106" t="n">
        <f aca="false">(B199-V199)^2</f>
        <v>5.61695791152237</v>
      </c>
      <c r="AE199" s="32"/>
      <c r="AF199" s="32" t="n">
        <f aca="false">B199-V199</f>
        <v>2.37001221758926</v>
      </c>
      <c r="AG199" s="32" t="str">
        <f aca="false">B199</f>
        <v>6,221</v>
      </c>
      <c r="AH199" s="32"/>
      <c r="AI199" s="116" t="str">
        <f aca="false">IF(V199&lt;B199,"-","+")</f>
        <v>-</v>
      </c>
      <c r="AJ199" s="117" t="n">
        <f aca="false">IF(AI199="-",AJ198-1,AJ198+1)</f>
        <v>-182</v>
      </c>
      <c r="AK199" s="113"/>
      <c r="AL199" s="106" t="n">
        <f aca="false">V199-V$16+AL198</f>
        <v>1088.10342620246</v>
      </c>
      <c r="AM199" s="106" t="n">
        <f aca="false">B199-B$16+AM198</f>
        <v>457.124000000001</v>
      </c>
      <c r="AN199" s="106" t="n">
        <f aca="false">(AM199-AM$16)^2</f>
        <v>16057.3453902144</v>
      </c>
      <c r="AO199" s="106" t="n">
        <f aca="false">(AM199-AL199)^2</f>
        <v>398135.036290788</v>
      </c>
      <c r="AP199" s="32"/>
      <c r="AQ199" s="110" t="n">
        <f aca="false">((V199-B199)/B199)^2</f>
        <v>0.145137877275648</v>
      </c>
    </row>
    <row r="200" customFormat="false" ht="12.8" hidden="false" customHeight="false" outlineLevel="0" collapsed="false">
      <c r="A200" s="114" t="n">
        <v>41091</v>
      </c>
      <c r="B200" s="115" t="s">
        <v>127</v>
      </c>
      <c r="C200" s="15" t="n">
        <v>1.07816501118024</v>
      </c>
      <c r="D200" s="15" t="n">
        <v>0</v>
      </c>
      <c r="E200" s="15" t="n">
        <v>0</v>
      </c>
      <c r="F200" s="15" t="n">
        <v>0</v>
      </c>
      <c r="G200" s="15" t="n">
        <v>0</v>
      </c>
      <c r="H200" s="15" t="n">
        <v>0.1</v>
      </c>
      <c r="I200" s="15" t="n">
        <v>0</v>
      </c>
      <c r="J200" s="110" t="n">
        <f aca="false">(D200*D$15*D$8+E200*E$15*E$8+F200*F$15*F$8+G200*G$15*G$8+H200*H$15*H$8+I200*I$15*I$8)*M$15</f>
        <v>0.00724252221</v>
      </c>
      <c r="K200" s="110" t="n">
        <f aca="false">K199+J200-M200-N200-O200</f>
        <v>111.108055926229</v>
      </c>
      <c r="L200" s="110" t="n">
        <f aca="false">K199/$K$3</f>
        <v>0.544620939810889</v>
      </c>
      <c r="M200" s="110" t="n">
        <f aca="false">IF(J200&gt;K$6,(J200-K$6)^2/(J200-K$6+K$3-K199),0)</f>
        <v>0</v>
      </c>
      <c r="N200" s="110" t="n">
        <f aca="false">IF((J200-M200)&gt;C200,C200,(J200-M200+(C200-(J200-M200))*L200))</f>
        <v>0.590489334617588</v>
      </c>
      <c r="O200" s="110" t="n">
        <f aca="false">IF(K199&gt;(K$5/100*K$3),(K$4/100*L200*(K199-(K$5/100*K$3))),0)</f>
        <v>0.500610862406056</v>
      </c>
      <c r="P200" s="110" t="n">
        <f aca="false">P199+M200-Q200</f>
        <v>0.00266585794972697</v>
      </c>
      <c r="Q200" s="110" t="n">
        <f aca="false">P199*(1-0.5^(1/K$7))</f>
        <v>0.00266585794972697</v>
      </c>
      <c r="R200" s="110" t="n">
        <f aca="false">R199-S200+O200</f>
        <v>51.0568035908455</v>
      </c>
      <c r="S200" s="110" t="n">
        <f aca="false">R199*(1-0.5^(1/K$8))</f>
        <v>1.18169498860268</v>
      </c>
      <c r="T200" s="110" t="n">
        <f aca="false">Q200*R$8/86.4</f>
        <v>0.00854678995456447</v>
      </c>
      <c r="U200" s="110" t="n">
        <f aca="false">S200*R$8/86.4</f>
        <v>3.78853601670073</v>
      </c>
      <c r="V200" s="110" t="n">
        <f aca="false">(Q200+S200)*R$8/86.4</f>
        <v>3.79708280665529</v>
      </c>
      <c r="Y200" s="15"/>
      <c r="Z200" s="15"/>
      <c r="AA200" s="15"/>
      <c r="AB200" s="15"/>
      <c r="AC200" s="106" t="n">
        <f aca="false">(B200-B$16)^2</f>
        <v>0.185429609467455</v>
      </c>
      <c r="AD200" s="106" t="n">
        <f aca="false">(B200-V200)^2</f>
        <v>5.87537456019208</v>
      </c>
      <c r="AE200" s="32"/>
      <c r="AF200" s="32" t="n">
        <f aca="false">B200-V200</f>
        <v>2.42391719334471</v>
      </c>
      <c r="AG200" s="32" t="str">
        <f aca="false">B200</f>
        <v>6,221</v>
      </c>
      <c r="AH200" s="32"/>
      <c r="AI200" s="116" t="str">
        <f aca="false">IF(V200&lt;B200,"-","+")</f>
        <v>-</v>
      </c>
      <c r="AJ200" s="117" t="n">
        <f aca="false">IF(AI200="-",AJ199-1,AJ199+1)</f>
        <v>-183</v>
      </c>
      <c r="AK200" s="113"/>
      <c r="AL200" s="106" t="n">
        <f aca="false">V200-V$16+AL199</f>
        <v>1083.2049721427</v>
      </c>
      <c r="AM200" s="106" t="n">
        <f aca="false">B200-B$16+AM199</f>
        <v>457.554615384616</v>
      </c>
      <c r="AN200" s="106" t="n">
        <f aca="false">(AM200-AM$16)^2</f>
        <v>16166.6638997729</v>
      </c>
      <c r="AO200" s="106" t="n">
        <f aca="false">(AM200-AL200)^2</f>
        <v>391438.368911514</v>
      </c>
      <c r="AP200" s="32"/>
      <c r="AQ200" s="110" t="n">
        <f aca="false">((V200-B200)/B200)^2</f>
        <v>0.151815164951895</v>
      </c>
    </row>
    <row r="201" customFormat="false" ht="12.8" hidden="false" customHeight="false" outlineLevel="0" collapsed="false">
      <c r="A201" s="114" t="n">
        <v>41092</v>
      </c>
      <c r="B201" s="115" t="s">
        <v>128</v>
      </c>
      <c r="C201" s="15" t="n">
        <v>1.63668704516514</v>
      </c>
      <c r="D201" s="15" t="n">
        <v>0</v>
      </c>
      <c r="E201" s="15" t="n">
        <v>0</v>
      </c>
      <c r="F201" s="15" t="n">
        <v>0</v>
      </c>
      <c r="G201" s="15" t="n">
        <v>0</v>
      </c>
      <c r="H201" s="15" t="n">
        <v>0</v>
      </c>
      <c r="I201" s="15" t="n">
        <v>0</v>
      </c>
      <c r="J201" s="110" t="n">
        <f aca="false">(D201*D$15*D$8+E201*E$15*E$8+F201*F$15*F$8+G201*G$15*G$8+H201*H$15*H$8+I201*I$15*I$8)*M$15</f>
        <v>0</v>
      </c>
      <c r="K201" s="110" t="n">
        <f aca="false">K200+J201-M201-N201-O201</f>
        <v>109.787977533616</v>
      </c>
      <c r="L201" s="110" t="n">
        <f aca="false">K200/$K$3</f>
        <v>0.539359494787521</v>
      </c>
      <c r="M201" s="110" t="n">
        <f aca="false">IF(J201&gt;K$6,(J201-K$6)^2/(J201-K$6+K$3-K200),0)</f>
        <v>0</v>
      </c>
      <c r="N201" s="110" t="n">
        <f aca="false">IF((J201-M201)&gt;C201,C201,(J201-M201+(C201-(J201-M201))*L201))</f>
        <v>0.882762697805551</v>
      </c>
      <c r="O201" s="110" t="n">
        <f aca="false">IF(K200&gt;(K$5/100*K$3),(K$4/100*L201*(K200-(K$5/100*K$3))),0)</f>
        <v>0.437315694808007</v>
      </c>
      <c r="P201" s="110" t="n">
        <f aca="false">P200+M201-Q201</f>
        <v>0.00133292897486348</v>
      </c>
      <c r="Q201" s="110" t="n">
        <f aca="false">P200*(1-0.5^(1/K$7))</f>
        <v>0.00133292897486348</v>
      </c>
      <c r="R201" s="110" t="n">
        <f aca="false">R200-S201+O201</f>
        <v>50.3279802799921</v>
      </c>
      <c r="S201" s="110" t="n">
        <f aca="false">R200*(1-0.5^(1/K$8))</f>
        <v>1.16613900566142</v>
      </c>
      <c r="T201" s="110" t="n">
        <f aca="false">Q201*R$8/86.4</f>
        <v>0.00427339497728224</v>
      </c>
      <c r="U201" s="110" t="n">
        <f aca="false">S201*R$8/86.4</f>
        <v>3.73866324731728</v>
      </c>
      <c r="V201" s="110" t="n">
        <f aca="false">(Q201+S201)*R$8/86.4</f>
        <v>3.74293664229456</v>
      </c>
      <c r="Y201" s="15"/>
      <c r="Z201" s="15"/>
      <c r="AA201" s="15"/>
      <c r="AB201" s="15"/>
      <c r="AC201" s="106" t="n">
        <f aca="false">(B201-B$16)^2</f>
        <v>0.0638145325443786</v>
      </c>
      <c r="AD201" s="106" t="n">
        <f aca="false">(B201-V201)^2</f>
        <v>5.29029144945923</v>
      </c>
      <c r="AE201" s="32"/>
      <c r="AF201" s="32" t="n">
        <f aca="false">B201-V201</f>
        <v>2.30006335770544</v>
      </c>
      <c r="AG201" s="32" t="str">
        <f aca="false">B201</f>
        <v>6,043</v>
      </c>
      <c r="AH201" s="32"/>
      <c r="AI201" s="116" t="str">
        <f aca="false">IF(V201&lt;B201,"-","+")</f>
        <v>-</v>
      </c>
      <c r="AJ201" s="117" t="n">
        <f aca="false">IF(AI201="-",AJ200-1,AJ200+1)</f>
        <v>-184</v>
      </c>
      <c r="AK201" s="113"/>
      <c r="AL201" s="106" t="n">
        <f aca="false">V201-V$16+AL200</f>
        <v>1078.25237191857</v>
      </c>
      <c r="AM201" s="106" t="n">
        <f aca="false">B201-B$16+AM200</f>
        <v>457.807230769231</v>
      </c>
      <c r="AN201" s="106" t="n">
        <f aca="false">(AM201-AM$16)^2</f>
        <v>16230.9668954822</v>
      </c>
      <c r="AO201" s="106" t="n">
        <f aca="false">(AM201-AL201)^2</f>
        <v>384952.173175823</v>
      </c>
      <c r="AP201" s="32"/>
      <c r="AQ201" s="110" t="n">
        <f aca="false">((V201-B201)/B201)^2</f>
        <v>0.144868649012137</v>
      </c>
    </row>
    <row r="202" customFormat="false" ht="12.8" hidden="false" customHeight="false" outlineLevel="0" collapsed="false">
      <c r="A202" s="114" t="n">
        <v>41093</v>
      </c>
      <c r="B202" s="115" t="s">
        <v>123</v>
      </c>
      <c r="C202" s="15" t="n">
        <v>1.54497607151059</v>
      </c>
      <c r="D202" s="15" t="n">
        <v>0</v>
      </c>
      <c r="E202" s="15" t="n">
        <v>0</v>
      </c>
      <c r="F202" s="15" t="n">
        <v>0</v>
      </c>
      <c r="G202" s="15" t="n">
        <v>0</v>
      </c>
      <c r="H202" s="15" t="n">
        <v>0.2</v>
      </c>
      <c r="I202" s="15" t="n">
        <v>0</v>
      </c>
      <c r="J202" s="110" t="n">
        <f aca="false">(D202*D$15*D$8+E202*E$15*E$8+F202*F$15*F$8+G202*G$15*G$8+H202*H$15*H$8+I202*I$15*I$8)*M$15</f>
        <v>0.01448504442</v>
      </c>
      <c r="K202" s="110" t="n">
        <f aca="false">K201+J202-M202-N202-O202</f>
        <v>108.610534101608</v>
      </c>
      <c r="L202" s="110" t="n">
        <f aca="false">K201/$K$3</f>
        <v>0.532951347250563</v>
      </c>
      <c r="M202" s="110" t="n">
        <f aca="false">IF(J202&gt;K$6,(J202-K$6)^2/(J202-K$6+K$3-K201),0)</f>
        <v>0</v>
      </c>
      <c r="N202" s="110" t="n">
        <f aca="false">IF((J202-M202)&gt;C202,C202,(J202-M202+(C202-(J202-M202))*L202))</f>
        <v>0.830162299262827</v>
      </c>
      <c r="O202" s="110" t="n">
        <f aca="false">IF(K201&gt;(K$5/100*K$3),(K$4/100*L202*(K201-(K$5/100*K$3))),0)</f>
        <v>0.361766177164713</v>
      </c>
      <c r="P202" s="110" t="n">
        <f aca="false">P201+M202-Q202</f>
        <v>0.000666464487431742</v>
      </c>
      <c r="Q202" s="110" t="n">
        <f aca="false">P201*(1-0.5^(1/K$7))</f>
        <v>0.000666464487431742</v>
      </c>
      <c r="R202" s="110" t="n">
        <f aca="false">R201-S202+O202</f>
        <v>49.5402537989211</v>
      </c>
      <c r="S202" s="110" t="n">
        <f aca="false">R201*(1-0.5^(1/K$8))</f>
        <v>1.14949265823567</v>
      </c>
      <c r="T202" s="110" t="n">
        <f aca="false">Q202*R$8/86.4</f>
        <v>0.00213669748864112</v>
      </c>
      <c r="U202" s="110" t="n">
        <f aca="false">S202*R$8/86.4</f>
        <v>3.68529474920463</v>
      </c>
      <c r="V202" s="110" t="n">
        <f aca="false">(Q202+S202)*R$8/86.4</f>
        <v>3.68743144669327</v>
      </c>
      <c r="Y202" s="15"/>
      <c r="Z202" s="15"/>
      <c r="AA202" s="15"/>
      <c r="AB202" s="15"/>
      <c r="AC202" s="106" t="n">
        <f aca="false">(B202-B$16)^2</f>
        <v>0.00571768639053245</v>
      </c>
      <c r="AD202" s="106" t="n">
        <f aca="false">(B202-V202)^2</f>
        <v>4.74616094145697</v>
      </c>
      <c r="AE202" s="32"/>
      <c r="AF202" s="32" t="n">
        <f aca="false">B202-V202</f>
        <v>2.17856855330673</v>
      </c>
      <c r="AG202" s="32" t="str">
        <f aca="false">B202</f>
        <v>5,866</v>
      </c>
      <c r="AH202" s="32"/>
      <c r="AI202" s="116" t="str">
        <f aca="false">IF(V202&lt;B202,"-","+")</f>
        <v>-</v>
      </c>
      <c r="AJ202" s="117" t="n">
        <f aca="false">IF(AI202="-",AJ201-1,AJ201+1)</f>
        <v>-185</v>
      </c>
      <c r="AK202" s="113"/>
      <c r="AL202" s="106" t="n">
        <f aca="false">V202-V$16+AL201</f>
        <v>1073.24426649884</v>
      </c>
      <c r="AM202" s="106" t="n">
        <f aca="false">B202-B$16+AM201</f>
        <v>457.882846153847</v>
      </c>
      <c r="AN202" s="106" t="n">
        <f aca="false">(AM202-AM$16)^2</f>
        <v>16250.2395359664</v>
      </c>
      <c r="AO202" s="106" t="n">
        <f aca="false">(AM202-AL202)^2</f>
        <v>378669.677649009</v>
      </c>
      <c r="AP202" s="32"/>
      <c r="AQ202" s="110" t="n">
        <f aca="false">((V202-B202)/B202)^2</f>
        <v>0.137929875337736</v>
      </c>
    </row>
    <row r="203" customFormat="false" ht="12.8" hidden="false" customHeight="false" outlineLevel="0" collapsed="false">
      <c r="A203" s="114" t="n">
        <v>41094</v>
      </c>
      <c r="B203" s="115" t="s">
        <v>123</v>
      </c>
      <c r="C203" s="15" t="n">
        <v>2.21008185339338</v>
      </c>
      <c r="D203" s="15" t="n">
        <v>0</v>
      </c>
      <c r="E203" s="15" t="n">
        <v>0</v>
      </c>
      <c r="F203" s="15" t="n">
        <v>0</v>
      </c>
      <c r="G203" s="15" t="n">
        <v>0</v>
      </c>
      <c r="H203" s="15" t="n">
        <v>0.1</v>
      </c>
      <c r="I203" s="15" t="n">
        <v>0</v>
      </c>
      <c r="J203" s="110" t="n">
        <f aca="false">(D203*D$15*D$8+E203*E$15*E$8+F203*F$15*F$8+G203*G$15*G$8+H203*H$15*H$8+I203*I$15*I$8)*M$15</f>
        <v>0.00724252221</v>
      </c>
      <c r="K203" s="110" t="n">
        <f aca="false">K202+J203-M203-N203-O203</f>
        <v>107.15331144706</v>
      </c>
      <c r="L203" s="110" t="n">
        <f aca="false">K202/$K$3</f>
        <v>0.527235602434992</v>
      </c>
      <c r="M203" s="110" t="n">
        <f aca="false">IF(J203&gt;K$6,(J203-K$6)^2/(J203-K$6+K$3-K202),0)</f>
        <v>0</v>
      </c>
      <c r="N203" s="110" t="n">
        <f aca="false">IF((J203-M203)&gt;C203,C203,(J203-M203+(C203-(J203-M203))*L203))</f>
        <v>1.16865784405396</v>
      </c>
      <c r="O203" s="110" t="n">
        <f aca="false">IF(K202&gt;(K$5/100*K$3),(K$4/100*L203*(K202-(K$5/100*K$3))),0)</f>
        <v>0.295807332704354</v>
      </c>
      <c r="P203" s="110" t="n">
        <f aca="false">P202+M203-Q203</f>
        <v>0.000333232243715871</v>
      </c>
      <c r="Q203" s="110" t="n">
        <f aca="false">P202*(1-0.5^(1/K$7))</f>
        <v>0.000333232243715871</v>
      </c>
      <c r="R203" s="110" t="n">
        <f aca="false">R202-S203+O203</f>
        <v>48.7045601710826</v>
      </c>
      <c r="S203" s="110" t="n">
        <f aca="false">R202*(1-0.5^(1/K$8))</f>
        <v>1.13150096054283</v>
      </c>
      <c r="T203" s="110" t="n">
        <f aca="false">Q203*R$8/86.4</f>
        <v>0.00106834874432056</v>
      </c>
      <c r="U203" s="110" t="n">
        <f aca="false">S203*R$8/86.4</f>
        <v>3.6276130332218</v>
      </c>
      <c r="V203" s="110" t="n">
        <f aca="false">(Q203+S203)*R$8/86.4</f>
        <v>3.62868138196612</v>
      </c>
      <c r="Y203" s="15"/>
      <c r="Z203" s="15"/>
      <c r="AA203" s="15"/>
      <c r="AB203" s="15"/>
      <c r="AC203" s="106" t="n">
        <f aca="false">(B203-B$16)^2</f>
        <v>0.00571768639053245</v>
      </c>
      <c r="AD203" s="106" t="n">
        <f aca="false">(B203-V203)^2</f>
        <v>5.00559459860105</v>
      </c>
      <c r="AE203" s="32"/>
      <c r="AF203" s="32" t="n">
        <f aca="false">B203-V203</f>
        <v>2.23731861803388</v>
      </c>
      <c r="AG203" s="32" t="str">
        <f aca="false">B203</f>
        <v>5,866</v>
      </c>
      <c r="AH203" s="32"/>
      <c r="AI203" s="116" t="str">
        <f aca="false">IF(V203&lt;B203,"-","+")</f>
        <v>-</v>
      </c>
      <c r="AJ203" s="117" t="n">
        <f aca="false">IF(AI203="-",AJ202-1,AJ202+1)</f>
        <v>-186</v>
      </c>
      <c r="AK203" s="113"/>
      <c r="AL203" s="106" t="n">
        <f aca="false">V203-V$16+AL202</f>
        <v>1068.17741101439</v>
      </c>
      <c r="AM203" s="106" t="n">
        <f aca="false">B203-B$16+AM202</f>
        <v>457.958461538462</v>
      </c>
      <c r="AN203" s="106" t="n">
        <f aca="false">(AM203-AM$16)^2</f>
        <v>16269.5236118233</v>
      </c>
      <c r="AO203" s="106" t="n">
        <f aca="false">(AM203-AL203)^2</f>
        <v>372367.166299501</v>
      </c>
      <c r="AP203" s="32"/>
      <c r="AQ203" s="110" t="n">
        <f aca="false">((V203-B203)/B203)^2</f>
        <v>0.145469369347669</v>
      </c>
    </row>
    <row r="204" customFormat="false" ht="12.8" hidden="false" customHeight="false" outlineLevel="0" collapsed="false">
      <c r="A204" s="114" t="n">
        <v>41095</v>
      </c>
      <c r="B204" s="115" t="s">
        <v>123</v>
      </c>
      <c r="C204" s="15" t="n">
        <v>2.54086889149551</v>
      </c>
      <c r="D204" s="15" t="n">
        <v>0</v>
      </c>
      <c r="E204" s="15" t="n">
        <v>0</v>
      </c>
      <c r="F204" s="15" t="n">
        <v>0</v>
      </c>
      <c r="G204" s="15" t="n">
        <v>0</v>
      </c>
      <c r="H204" s="15" t="n">
        <v>0</v>
      </c>
      <c r="I204" s="15" t="n">
        <v>0</v>
      </c>
      <c r="J204" s="110" t="n">
        <f aca="false">(D204*D$15*D$8+E204*E$15*E$8+F204*F$15*F$8+G204*G$15*G$8+H204*H$15*H$8+I204*I$15*I$8)*M$15</f>
        <v>0</v>
      </c>
      <c r="K204" s="110" t="n">
        <f aca="false">K203+J204-M204-N204-O204</f>
        <v>105.615609392793</v>
      </c>
      <c r="L204" s="110" t="n">
        <f aca="false">K203/$K$3</f>
        <v>0.520161706053689</v>
      </c>
      <c r="M204" s="110" t="n">
        <f aca="false">IF(J204&gt;K$6,(J204-K$6)^2/(J204-K$6+K$3-K203),0)</f>
        <v>0</v>
      </c>
      <c r="N204" s="110" t="n">
        <f aca="false">IF((J204-M204)&gt;C204,C204,(J204-M204+(C204-(J204-M204))*L204))</f>
        <v>1.32166269745905</v>
      </c>
      <c r="O204" s="110" t="n">
        <f aca="false">IF(K203&gt;(K$5/100*K$3),(K$4/100*L204*(K203-(K$5/100*K$3))),0)</f>
        <v>0.216039356807506</v>
      </c>
      <c r="P204" s="110" t="n">
        <f aca="false">P203+M204-Q204</f>
        <v>0.000166616121857936</v>
      </c>
      <c r="Q204" s="110" t="n">
        <f aca="false">P203*(1-0.5^(1/K$7))</f>
        <v>0.000166616121857936</v>
      </c>
      <c r="R204" s="110" t="n">
        <f aca="false">R203-S204+O204</f>
        <v>47.8081858361864</v>
      </c>
      <c r="S204" s="110" t="n">
        <f aca="false">R203*(1-0.5^(1/K$8))</f>
        <v>1.1124136917037</v>
      </c>
      <c r="T204" s="110" t="n">
        <f aca="false">Q204*R$8/86.4</f>
        <v>0.000534174372160279</v>
      </c>
      <c r="U204" s="110" t="n">
        <f aca="false">S204*R$8/86.4</f>
        <v>3.5664188958556</v>
      </c>
      <c r="V204" s="110" t="n">
        <f aca="false">(Q204+S204)*R$8/86.4</f>
        <v>3.56695307022776</v>
      </c>
      <c r="Y204" s="15"/>
      <c r="Z204" s="15"/>
      <c r="AA204" s="15"/>
      <c r="AB204" s="15"/>
      <c r="AC204" s="106" t="n">
        <f aca="false">(B204-B$16)^2</f>
        <v>0.00571768639053245</v>
      </c>
      <c r="AD204" s="106" t="n">
        <f aca="false">(B204-V204)^2</f>
        <v>5.28561678529515</v>
      </c>
      <c r="AE204" s="32"/>
      <c r="AF204" s="32" t="n">
        <f aca="false">B204-V204</f>
        <v>2.29904692977224</v>
      </c>
      <c r="AG204" s="32" t="str">
        <f aca="false">B204</f>
        <v>5,866</v>
      </c>
      <c r="AH204" s="32"/>
      <c r="AI204" s="116" t="str">
        <f aca="false">IF(V204&lt;B204,"-","+")</f>
        <v>-</v>
      </c>
      <c r="AJ204" s="117" t="n">
        <f aca="false">IF(AI204="-",AJ203-1,AJ203+1)</f>
        <v>-187</v>
      </c>
      <c r="AK204" s="113"/>
      <c r="AL204" s="106" t="n">
        <f aca="false">V204-V$16+AL203</f>
        <v>1063.04882721819</v>
      </c>
      <c r="AM204" s="106" t="n">
        <f aca="false">B204-B$16+AM203</f>
        <v>458.034076923078</v>
      </c>
      <c r="AN204" s="106" t="n">
        <f aca="false">(AM204-AM$16)^2</f>
        <v>16288.819123053</v>
      </c>
      <c r="AO204" s="106" t="n">
        <f aca="false">(AM204-AL204)^2</f>
        <v>366042.848074661</v>
      </c>
      <c r="AP204" s="32"/>
      <c r="AQ204" s="110" t="n">
        <f aca="false">((V204-B204)/B204)^2</f>
        <v>0.153607193955585</v>
      </c>
    </row>
    <row r="205" customFormat="false" ht="12.8" hidden="false" customHeight="false" outlineLevel="0" collapsed="false">
      <c r="A205" s="114" t="n">
        <v>41096</v>
      </c>
      <c r="B205" s="115" t="s">
        <v>129</v>
      </c>
      <c r="C205" s="15" t="n">
        <v>2.47516749740229</v>
      </c>
      <c r="D205" s="15" t="n">
        <v>0</v>
      </c>
      <c r="E205" s="15" t="n">
        <v>0</v>
      </c>
      <c r="F205" s="15" t="n">
        <v>0</v>
      </c>
      <c r="G205" s="15" t="n">
        <v>0</v>
      </c>
      <c r="H205" s="15" t="n">
        <v>0</v>
      </c>
      <c r="I205" s="15" t="n">
        <v>0</v>
      </c>
      <c r="J205" s="110" t="n">
        <f aca="false">(D205*D$15*D$8+E205*E$15*E$8+F205*F$15*F$8+G205*G$15*G$8+H205*H$15*H$8+I205*I$15*I$8)*M$15</f>
        <v>0</v>
      </c>
      <c r="K205" s="110" t="n">
        <f aca="false">K204+J205-M205-N205-O205</f>
        <v>104.212496569576</v>
      </c>
      <c r="L205" s="110" t="n">
        <f aca="false">K204/$K$3</f>
        <v>0.512697132974726</v>
      </c>
      <c r="M205" s="110" t="n">
        <f aca="false">IF(J205&gt;K$6,(J205-K$6)^2/(J205-K$6+K$3-K204),0)</f>
        <v>0</v>
      </c>
      <c r="N205" s="110" t="n">
        <f aca="false">IF((J205-M205)&gt;C205,C205,(J205-M205+(C205-(J205-M205))*L205))</f>
        <v>1.26901127955038</v>
      </c>
      <c r="O205" s="110" t="n">
        <f aca="false">IF(K204&gt;(K$5/100*K$3),(K$4/100*L205*(K204-(K$5/100*K$3))),0)</f>
        <v>0.134101543666698</v>
      </c>
      <c r="P205" s="110" t="n">
        <f aca="false">P204+M205-Q205</f>
        <v>8.33080609289678E-005</v>
      </c>
      <c r="Q205" s="110" t="n">
        <f aca="false">P204*(1-0.5^(1/K$7))</f>
        <v>8.33080609289678E-005</v>
      </c>
      <c r="R205" s="110" t="n">
        <f aca="false">R204-S205+O205</f>
        <v>46.8503469062532</v>
      </c>
      <c r="S205" s="110" t="n">
        <f aca="false">R204*(1-0.5^(1/K$8))</f>
        <v>1.09194047359994</v>
      </c>
      <c r="T205" s="110" t="n">
        <f aca="false">Q205*R$8/86.4</f>
        <v>0.00026708718608014</v>
      </c>
      <c r="U205" s="110" t="n">
        <f aca="false">S205*R$8/86.4</f>
        <v>3.50078137948128</v>
      </c>
      <c r="V205" s="110" t="n">
        <f aca="false">(Q205+S205)*R$8/86.4</f>
        <v>3.50104846666736</v>
      </c>
      <c r="Y205" s="15"/>
      <c r="Z205" s="15"/>
      <c r="AA205" s="15"/>
      <c r="AB205" s="15"/>
      <c r="AC205" s="106" t="n">
        <f aca="false">(B205-B$16)^2</f>
        <v>0.00967953254437872</v>
      </c>
      <c r="AD205" s="106" t="n">
        <f aca="false">(B205-V205)^2</f>
        <v>4.80026862141266</v>
      </c>
      <c r="AE205" s="32"/>
      <c r="AF205" s="32" t="n">
        <f aca="false">B205-V205</f>
        <v>2.19095153333264</v>
      </c>
      <c r="AG205" s="32" t="str">
        <f aca="false">B205</f>
        <v>5,692</v>
      </c>
      <c r="AH205" s="32"/>
      <c r="AI205" s="116" t="str">
        <f aca="false">IF(V205&lt;B205,"-","+")</f>
        <v>-</v>
      </c>
      <c r="AJ205" s="117" t="n">
        <f aca="false">IF(AI205="-",AJ204-1,AJ204+1)</f>
        <v>-188</v>
      </c>
      <c r="AK205" s="113"/>
      <c r="AL205" s="106" t="n">
        <f aca="false">V205-V$16+AL204</f>
        <v>1057.85433881844</v>
      </c>
      <c r="AM205" s="106" t="n">
        <f aca="false">B205-B$16+AM204</f>
        <v>457.935692307693</v>
      </c>
      <c r="AN205" s="106" t="n">
        <f aca="false">(AM205-AM$16)^2</f>
        <v>16263.7156064678</v>
      </c>
      <c r="AO205" s="106" t="n">
        <f aca="false">(AM205-AL205)^2</f>
        <v>359902.382431286</v>
      </c>
      <c r="AP205" s="32"/>
      <c r="AQ205" s="110" t="n">
        <f aca="false">((V205-B205)/B205)^2</f>
        <v>0.14816163373545</v>
      </c>
    </row>
    <row r="206" customFormat="false" ht="12.8" hidden="false" customHeight="false" outlineLevel="0" collapsed="false">
      <c r="A206" s="114" t="n">
        <v>41097</v>
      </c>
      <c r="B206" s="115" t="s">
        <v>129</v>
      </c>
      <c r="C206" s="15" t="n">
        <v>1.7638675461019</v>
      </c>
      <c r="D206" s="15" t="n">
        <v>0</v>
      </c>
      <c r="E206" s="15" t="n">
        <v>0</v>
      </c>
      <c r="F206" s="15" t="n">
        <v>0</v>
      </c>
      <c r="G206" s="15" t="n">
        <v>0</v>
      </c>
      <c r="H206" s="15" t="n">
        <v>0</v>
      </c>
      <c r="I206" s="15" t="n">
        <v>0</v>
      </c>
      <c r="J206" s="110" t="n">
        <f aca="false">(D206*D$15*D$8+E206*E$15*E$8+F206*F$15*F$8+G206*G$15*G$8+H206*H$15*H$8+I206*I$15*I$8)*M$15</f>
        <v>0</v>
      </c>
      <c r="K206" s="110" t="n">
        <f aca="false">K205+J206-M206-N206-O206</f>
        <v>103.258842345998</v>
      </c>
      <c r="L206" s="110" t="n">
        <f aca="false">K205/$K$3</f>
        <v>0.505885905677555</v>
      </c>
      <c r="M206" s="110" t="n">
        <f aca="false">IF(J206&gt;K$6,(J206-K$6)^2/(J206-K$6+K$3-K205),0)</f>
        <v>0</v>
      </c>
      <c r="N206" s="110" t="n">
        <f aca="false">IF((J206-M206)&gt;C206,C206,(J206-M206+(C206-(J206-M206))*L206))</f>
        <v>0.892315731055007</v>
      </c>
      <c r="O206" s="110" t="n">
        <f aca="false">IF(K205&gt;(K$5/100*K$3),(K$4/100*L206*(K205-(K$5/100*K$3))),0)</f>
        <v>0.061338492523108</v>
      </c>
      <c r="P206" s="110" t="n">
        <f aca="false">P205+M206-Q206</f>
        <v>4.16540304644839E-005</v>
      </c>
      <c r="Q206" s="110" t="n">
        <f aca="false">P205*(1-0.5^(1/K$7))</f>
        <v>4.16540304644839E-005</v>
      </c>
      <c r="R206" s="110" t="n">
        <f aca="false">R205-S206+O206</f>
        <v>45.841621996571</v>
      </c>
      <c r="S206" s="110" t="n">
        <f aca="false">R205*(1-0.5^(1/K$8))</f>
        <v>1.07006340220535</v>
      </c>
      <c r="T206" s="110" t="n">
        <f aca="false">Q206*R$8/86.4</f>
        <v>0.00013354359304007</v>
      </c>
      <c r="U206" s="110" t="n">
        <f aca="false">S206*R$8/86.4</f>
        <v>3.43064308345929</v>
      </c>
      <c r="V206" s="110" t="n">
        <f aca="false">(Q206+S206)*R$8/86.4</f>
        <v>3.43077662705233</v>
      </c>
      <c r="Y206" s="15"/>
      <c r="Z206" s="15"/>
      <c r="AA206" s="15"/>
      <c r="AB206" s="15"/>
      <c r="AC206" s="106" t="n">
        <f aca="false">(B206-B$16)^2</f>
        <v>0.00967953254437872</v>
      </c>
      <c r="AD206" s="106" t="n">
        <f aca="false">(B206-V206)^2</f>
        <v>5.11313114236484</v>
      </c>
      <c r="AE206" s="32"/>
      <c r="AF206" s="32" t="n">
        <f aca="false">B206-V206</f>
        <v>2.26122337294767</v>
      </c>
      <c r="AG206" s="32" t="str">
        <f aca="false">B206</f>
        <v>5,692</v>
      </c>
      <c r="AH206" s="32"/>
      <c r="AI206" s="116" t="str">
        <f aca="false">IF(V206&lt;B206,"-","+")</f>
        <v>-</v>
      </c>
      <c r="AJ206" s="117" t="n">
        <f aca="false">IF(AI206="-",AJ205-1,AJ205+1)</f>
        <v>-189</v>
      </c>
      <c r="AK206" s="113"/>
      <c r="AL206" s="106" t="n">
        <f aca="false">V206-V$16+AL205</f>
        <v>1052.58957857907</v>
      </c>
      <c r="AM206" s="106" t="n">
        <f aca="false">B206-B$16+AM205</f>
        <v>457.837307692308</v>
      </c>
      <c r="AN206" s="106" t="n">
        <f aca="false">(AM206-AM$16)^2</f>
        <v>16238.6314489478</v>
      </c>
      <c r="AO206" s="106" t="n">
        <f aca="false">(AM206-AL206)^2</f>
        <v>353730.263724961</v>
      </c>
      <c r="AP206" s="32"/>
      <c r="AQ206" s="110" t="n">
        <f aca="false">((V206-B206)/B206)^2</f>
        <v>0.157818222958831</v>
      </c>
    </row>
    <row r="207" customFormat="false" ht="12.8" hidden="false" customHeight="false" outlineLevel="0" collapsed="false">
      <c r="A207" s="114" t="n">
        <v>41098</v>
      </c>
      <c r="B207" s="115" t="s">
        <v>127</v>
      </c>
      <c r="C207" s="15" t="n">
        <v>0.640124667364034</v>
      </c>
      <c r="D207" s="15" t="n">
        <v>0</v>
      </c>
      <c r="E207" s="15" t="n">
        <v>0</v>
      </c>
      <c r="F207" s="15" t="n">
        <v>0</v>
      </c>
      <c r="G207" s="15" t="n">
        <v>0</v>
      </c>
      <c r="H207" s="15" t="n">
        <v>0</v>
      </c>
      <c r="I207" s="15" t="n">
        <v>0</v>
      </c>
      <c r="J207" s="110" t="n">
        <f aca="false">(D207*D$15*D$8+E207*E$15*E$8+F207*F$15*F$8+G207*G$15*G$8+H207*H$15*H$8+I207*I$15*I$8)*M$15</f>
        <v>0</v>
      </c>
      <c r="K207" s="110" t="n">
        <f aca="false">K206+J207-M207-N207-O207</f>
        <v>102.925001044013</v>
      </c>
      <c r="L207" s="110" t="n">
        <f aca="false">K206/$K$3</f>
        <v>0.50125651624271</v>
      </c>
      <c r="M207" s="110" t="n">
        <f aca="false">IF(J207&gt;K$6,(J207-K$6)^2/(J207-K$6+K$3-K206),0)</f>
        <v>0</v>
      </c>
      <c r="N207" s="110" t="n">
        <f aca="false">IF((J207-M207)&gt;C207,C207,(J207-M207+(C207-(J207-M207))*L207))</f>
        <v>0.320866660723919</v>
      </c>
      <c r="O207" s="110" t="n">
        <f aca="false">IF(K206&gt;(K$5/100*K$3),(K$4/100*L207*(K206-(K$5/100*K$3))),0)</f>
        <v>0.0129746412611185</v>
      </c>
      <c r="P207" s="110" t="n">
        <f aca="false">P206+M207-Q207</f>
        <v>2.08270152322419E-005</v>
      </c>
      <c r="Q207" s="110" t="n">
        <f aca="false">P206*(1-0.5^(1/K$7))</f>
        <v>2.08270152322419E-005</v>
      </c>
      <c r="R207" s="110" t="n">
        <f aca="false">R206-S207+O207</f>
        <v>44.807572544405</v>
      </c>
      <c r="S207" s="110" t="n">
        <f aca="false">R206*(1-0.5^(1/K$8))</f>
        <v>1.04702409342705</v>
      </c>
      <c r="T207" s="110" t="n">
        <f aca="false">Q207*R$8/86.4</f>
        <v>6.67717965200349E-005</v>
      </c>
      <c r="U207" s="110" t="n">
        <f aca="false">S207*R$8/86.4</f>
        <v>3.35677863286218</v>
      </c>
      <c r="V207" s="110" t="n">
        <f aca="false">(Q207+S207)*R$8/86.4</f>
        <v>3.3568454046587</v>
      </c>
      <c r="Y207" s="15"/>
      <c r="Z207" s="15"/>
      <c r="AA207" s="15"/>
      <c r="AB207" s="15"/>
      <c r="AC207" s="106" t="n">
        <f aca="false">(B207-B$16)^2</f>
        <v>0.185429609467455</v>
      </c>
      <c r="AD207" s="106" t="n">
        <f aca="false">(B207-V207)^2</f>
        <v>8.20338154601469</v>
      </c>
      <c r="AE207" s="32"/>
      <c r="AF207" s="32" t="n">
        <f aca="false">B207-V207</f>
        <v>2.8641545953413</v>
      </c>
      <c r="AG207" s="32" t="str">
        <f aca="false">B207</f>
        <v>6,221</v>
      </c>
      <c r="AH207" s="32"/>
      <c r="AI207" s="116" t="str">
        <f aca="false">IF(V207&lt;B207,"-","+")</f>
        <v>-</v>
      </c>
      <c r="AJ207" s="117" t="n">
        <f aca="false">IF(AI207="-",AJ206-1,AJ206+1)</f>
        <v>-190</v>
      </c>
      <c r="AK207" s="113"/>
      <c r="AL207" s="106" t="n">
        <f aca="false">V207-V$16+AL206</f>
        <v>1047.25088711731</v>
      </c>
      <c r="AM207" s="106" t="n">
        <f aca="false">B207-B$16+AM206</f>
        <v>458.267923076924</v>
      </c>
      <c r="AN207" s="106" t="n">
        <f aca="false">(AM207-AM$16)^2</f>
        <v>16348.5642810389</v>
      </c>
      <c r="AO207" s="106" t="n">
        <f aca="false">(AM207-AL207)^2</f>
        <v>346900.931929796</v>
      </c>
      <c r="AP207" s="32"/>
      <c r="AQ207" s="110" t="n">
        <f aca="false">((V207-B207)/B207)^2</f>
        <v>0.211969077003125</v>
      </c>
    </row>
    <row r="208" customFormat="false" ht="12.8" hidden="false" customHeight="false" outlineLevel="0" collapsed="false">
      <c r="A208" s="114" t="n">
        <v>41099</v>
      </c>
      <c r="B208" s="115" t="s">
        <v>118</v>
      </c>
      <c r="C208" s="15" t="n">
        <v>1.1435700728282</v>
      </c>
      <c r="D208" s="15" t="n">
        <v>0</v>
      </c>
      <c r="E208" s="15" t="n">
        <v>3.1</v>
      </c>
      <c r="F208" s="15" t="n">
        <v>0</v>
      </c>
      <c r="G208" s="15" t="n">
        <v>0</v>
      </c>
      <c r="H208" s="15" t="n">
        <v>0.2</v>
      </c>
      <c r="I208" s="15" t="n">
        <v>0</v>
      </c>
      <c r="J208" s="110" t="n">
        <f aca="false">(D208*D$15*D$8+E208*E$15*E$8+F208*F$15*F$8+G208*G$15*G$8+H208*H$15*H$8+I208*I$15*I$8)*M$15</f>
        <v>0.101814654992901</v>
      </c>
      <c r="K208" s="110" t="n">
        <f aca="false">K207+J208-M208-N208-O208</f>
        <v>102.404502609701</v>
      </c>
      <c r="L208" s="110" t="n">
        <f aca="false">K207/$K$3</f>
        <v>0.499635927398122</v>
      </c>
      <c r="M208" s="110" t="n">
        <f aca="false">IF(J208&gt;K$6,(J208-K$6)^2/(J208-K$6+K$3-K207),0)</f>
        <v>0</v>
      </c>
      <c r="N208" s="110" t="n">
        <f aca="false">IF((J208-M208)&gt;C208,C208,(J208-M208+(C208-(J208-M208))*L208))</f>
        <v>0.622313089305059</v>
      </c>
      <c r="O208" s="110" t="n">
        <f aca="false">IF(K207&gt;(K$5/100*K$3),(K$4/100*L208*(K207-(K$5/100*K$3))),0)</f>
        <v>0</v>
      </c>
      <c r="P208" s="110" t="n">
        <f aca="false">P207+M208-Q208</f>
        <v>1.0413507616121E-005</v>
      </c>
      <c r="Q208" s="110" t="n">
        <f aca="false">P207*(1-0.5^(1/K$7))</f>
        <v>1.0413507616121E-005</v>
      </c>
      <c r="R208" s="110" t="n">
        <f aca="false">R207-S208+O208</f>
        <v>43.784166173106</v>
      </c>
      <c r="S208" s="110" t="n">
        <f aca="false">R207*(1-0.5^(1/K$8))</f>
        <v>1.02340637129903</v>
      </c>
      <c r="T208" s="110" t="n">
        <f aca="false">Q208*R$8/86.4</f>
        <v>3.33858982600175E-005</v>
      </c>
      <c r="U208" s="110" t="n">
        <f aca="false">S208*R$8/86.4</f>
        <v>3.28105977835452</v>
      </c>
      <c r="V208" s="110" t="n">
        <f aca="false">(Q208+S208)*R$8/86.4</f>
        <v>3.28109316425278</v>
      </c>
      <c r="Y208" s="15"/>
      <c r="Z208" s="15"/>
      <c r="AA208" s="15"/>
      <c r="AB208" s="15"/>
      <c r="AC208" s="106" t="n">
        <f aca="false">(B208-B$16)^2</f>
        <v>0.96749922485207</v>
      </c>
      <c r="AD208" s="106" t="n">
        <f aca="false">(B208-V208)^2</f>
        <v>12.2003981632097</v>
      </c>
      <c r="AE208" s="32"/>
      <c r="AF208" s="32" t="n">
        <f aca="false">B208-V208</f>
        <v>3.49290683574722</v>
      </c>
      <c r="AG208" s="32" t="str">
        <f aca="false">B208</f>
        <v>6,774</v>
      </c>
      <c r="AH208" s="32"/>
      <c r="AI208" s="116" t="str">
        <f aca="false">IF(V208&lt;B208,"-","+")</f>
        <v>-</v>
      </c>
      <c r="AJ208" s="117" t="n">
        <f aca="false">IF(AI208="-",AJ207-1,AJ207+1)</f>
        <v>-191</v>
      </c>
      <c r="AK208" s="113"/>
      <c r="AL208" s="106" t="n">
        <f aca="false">V208-V$16+AL207</f>
        <v>1041.83644341514</v>
      </c>
      <c r="AM208" s="106" t="n">
        <f aca="false">B208-B$16+AM207</f>
        <v>459.251538461539</v>
      </c>
      <c r="AN208" s="106" t="n">
        <f aca="false">(AM208-AM$16)^2</f>
        <v>16601.0648657165</v>
      </c>
      <c r="AO208" s="106" t="n">
        <f aca="false">(AM208-AL208)^2</f>
        <v>339405.171479795</v>
      </c>
      <c r="AP208" s="32"/>
      <c r="AQ208" s="110" t="n">
        <f aca="false">((V208-B208)/B208)^2</f>
        <v>0.265878744664612</v>
      </c>
    </row>
    <row r="209" customFormat="false" ht="12.8" hidden="false" customHeight="false" outlineLevel="0" collapsed="false">
      <c r="A209" s="114" t="n">
        <v>41100</v>
      </c>
      <c r="B209" s="115" t="s">
        <v>123</v>
      </c>
      <c r="C209" s="15" t="n">
        <v>1.21460223103398</v>
      </c>
      <c r="D209" s="15" t="n">
        <v>0</v>
      </c>
      <c r="E209" s="15" t="n">
        <v>0</v>
      </c>
      <c r="F209" s="15" t="n">
        <v>2.5</v>
      </c>
      <c r="G209" s="15" t="n">
        <v>0</v>
      </c>
      <c r="H209" s="15" t="n">
        <v>0.1</v>
      </c>
      <c r="I209" s="15" t="n">
        <v>0</v>
      </c>
      <c r="J209" s="110" t="n">
        <f aca="false">(D209*D$15*D$8+E209*E$15*E$8+F209*F$15*F$8+G209*G$15*G$8+H209*H$15*H$8+I209*I$15*I$8)*M$15</f>
        <v>0.17609392150836</v>
      </c>
      <c r="K209" s="110" t="n">
        <f aca="false">K208+J209-M209-N209-O209</f>
        <v>101.888250537405</v>
      </c>
      <c r="L209" s="110" t="n">
        <f aca="false">K208/$K$3</f>
        <v>0.497109235969423</v>
      </c>
      <c r="M209" s="110" t="n">
        <f aca="false">IF(J209&gt;K$6,(J209-K$6)^2/(J209-K$6+K$3-K208),0)</f>
        <v>0</v>
      </c>
      <c r="N209" s="110" t="n">
        <f aca="false">IF((J209-M209)&gt;C209,C209,(J209-M209+(C209-(J209-M209))*L209))</f>
        <v>0.692345993804538</v>
      </c>
      <c r="O209" s="110" t="n">
        <f aca="false">IF(K208&gt;(K$5/100*K$3),(K$4/100*L209*(K208-(K$5/100*K$3))),0)</f>
        <v>0</v>
      </c>
      <c r="P209" s="110" t="n">
        <f aca="false">P208+M209-Q209</f>
        <v>5.20675380806049E-006</v>
      </c>
      <c r="Q209" s="110" t="n">
        <f aca="false">P208*(1-0.5^(1/K$7))</f>
        <v>5.20675380806049E-006</v>
      </c>
      <c r="R209" s="110" t="n">
        <f aca="false">R208-S209+O209</f>
        <v>42.7841344356321</v>
      </c>
      <c r="S209" s="110" t="n">
        <f aca="false">R208*(1-0.5^(1/K$8))</f>
        <v>1.00003173747396</v>
      </c>
      <c r="T209" s="110" t="n">
        <f aca="false">Q209*R$8/86.4</f>
        <v>1.66929491300087E-005</v>
      </c>
      <c r="U209" s="110" t="n">
        <f aca="false">S209*R$8/86.4</f>
        <v>3.20612026944778</v>
      </c>
      <c r="V209" s="110" t="n">
        <f aca="false">(Q209+S209)*R$8/86.4</f>
        <v>3.20613696239691</v>
      </c>
      <c r="Y209" s="15"/>
      <c r="Z209" s="15"/>
      <c r="AA209" s="15"/>
      <c r="AB209" s="15"/>
      <c r="AC209" s="106" t="n">
        <f aca="false">(B209-B$16)^2</f>
        <v>0.00571768639053245</v>
      </c>
      <c r="AD209" s="106" t="n">
        <f aca="false">(B209-V209)^2</f>
        <v>7.07487137880715</v>
      </c>
      <c r="AE209" s="32"/>
      <c r="AF209" s="32" t="n">
        <f aca="false">B209-V209</f>
        <v>2.65986303760309</v>
      </c>
      <c r="AG209" s="32" t="str">
        <f aca="false">B209</f>
        <v>5,866</v>
      </c>
      <c r="AH209" s="32"/>
      <c r="AI209" s="116" t="str">
        <f aca="false">IF(V209&lt;B209,"-","+")</f>
        <v>-</v>
      </c>
      <c r="AJ209" s="117" t="n">
        <f aca="false">IF(AI209="-",AJ208-1,AJ208+1)</f>
        <v>-192</v>
      </c>
      <c r="AK209" s="113"/>
      <c r="AL209" s="106" t="n">
        <f aca="false">V209-V$16+AL208</f>
        <v>1036.34704351111</v>
      </c>
      <c r="AM209" s="106" t="n">
        <f aca="false">B209-B$16+AM208</f>
        <v>459.327153846155</v>
      </c>
      <c r="AN209" s="106" t="n">
        <f aca="false">(AM209-AM$16)^2</f>
        <v>16620.555929964</v>
      </c>
      <c r="AO209" s="106" t="n">
        <f aca="false">(AM209-AL209)^2</f>
        <v>332951.953068963</v>
      </c>
      <c r="AP209" s="32"/>
      <c r="AQ209" s="110" t="n">
        <f aca="false">((V209-B209)/B209)^2</f>
        <v>0.205605359646701</v>
      </c>
    </row>
    <row r="210" customFormat="false" ht="12.8" hidden="false" customHeight="false" outlineLevel="0" collapsed="false">
      <c r="A210" s="114" t="n">
        <v>41101</v>
      </c>
      <c r="B210" s="115" t="s">
        <v>123</v>
      </c>
      <c r="C210" s="15" t="n">
        <v>1.57535909157195</v>
      </c>
      <c r="D210" s="15" t="n">
        <v>0</v>
      </c>
      <c r="E210" s="15" t="n">
        <v>0</v>
      </c>
      <c r="F210" s="15" t="n">
        <v>0</v>
      </c>
      <c r="G210" s="15" t="n">
        <v>0</v>
      </c>
      <c r="H210" s="15" t="n">
        <v>0.2</v>
      </c>
      <c r="I210" s="15" t="n">
        <v>0</v>
      </c>
      <c r="J210" s="110" t="n">
        <f aca="false">(D210*D$15*D$8+E210*E$15*E$8+F210*F$15*F$8+G210*G$15*G$8+H210*H$15*H$8+I210*I$15*I$8)*M$15</f>
        <v>0.01448504442</v>
      </c>
      <c r="K210" s="110" t="n">
        <f aca="false">K209+J210-M210-N210-O210</f>
        <v>101.116237304524</v>
      </c>
      <c r="L210" s="110" t="n">
        <f aca="false">K209/$K$3</f>
        <v>0.494603157948567</v>
      </c>
      <c r="M210" s="110" t="n">
        <f aca="false">IF(J210&gt;K$6,(J210-K$6)^2/(J210-K$6+K$3-K209),0)</f>
        <v>0</v>
      </c>
      <c r="N210" s="110" t="n">
        <f aca="false">IF((J210-M210)&gt;C210,C210,(J210-M210+(C210-(J210-M210))*L210))</f>
        <v>0.786498277301316</v>
      </c>
      <c r="O210" s="110" t="n">
        <f aca="false">IF(K209&gt;(K$5/100*K$3),(K$4/100*L210*(K209-(K$5/100*K$3))),0)</f>
        <v>0</v>
      </c>
      <c r="P210" s="110" t="n">
        <f aca="false">P209+M210-Q210</f>
        <v>2.60337690403024E-006</v>
      </c>
      <c r="Q210" s="110" t="n">
        <f aca="false">P209*(1-0.5^(1/K$7))</f>
        <v>2.60337690403024E-006</v>
      </c>
      <c r="R210" s="110" t="n">
        <f aca="false">R209-S210+O210</f>
        <v>41.8069434546087</v>
      </c>
      <c r="S210" s="110" t="n">
        <f aca="false">R209*(1-0.5^(1/K$8))</f>
        <v>0.977190981023303</v>
      </c>
      <c r="T210" s="110" t="n">
        <f aca="false">Q210*R$8/86.4</f>
        <v>8.34647456500437E-006</v>
      </c>
      <c r="U210" s="110" t="n">
        <f aca="false">S210*R$8/86.4</f>
        <v>3.13289238128999</v>
      </c>
      <c r="V210" s="110" t="n">
        <f aca="false">(Q210+S210)*R$8/86.4</f>
        <v>3.13290072776455</v>
      </c>
      <c r="Y210" s="15"/>
      <c r="Z210" s="15"/>
      <c r="AA210" s="15"/>
      <c r="AB210" s="15"/>
      <c r="AC210" s="106" t="n">
        <f aca="false">(B210-B$16)^2</f>
        <v>0.00571768639053245</v>
      </c>
      <c r="AD210" s="106" t="n">
        <f aca="false">(B210-V210)^2</f>
        <v>7.46983163189394</v>
      </c>
      <c r="AE210" s="32"/>
      <c r="AF210" s="32" t="n">
        <f aca="false">B210-V210</f>
        <v>2.73309927223545</v>
      </c>
      <c r="AG210" s="32" t="str">
        <f aca="false">B210</f>
        <v>5,866</v>
      </c>
      <c r="AH210" s="32"/>
      <c r="AI210" s="116" t="str">
        <f aca="false">IF(V210&lt;B210,"-","+")</f>
        <v>-</v>
      </c>
      <c r="AJ210" s="117" t="n">
        <f aca="false">IF(AI210="-",AJ209-1,AJ209+1)</f>
        <v>-193</v>
      </c>
      <c r="AK210" s="113"/>
      <c r="AL210" s="106" t="n">
        <f aca="false">V210-V$16+AL209</f>
        <v>1030.78440737246</v>
      </c>
      <c r="AM210" s="106" t="n">
        <f aca="false">B210-B$16+AM209</f>
        <v>459.40276923077</v>
      </c>
      <c r="AN210" s="106" t="n">
        <f aca="false">(AM210-AM$16)^2</f>
        <v>16640.0584295842</v>
      </c>
      <c r="AO210" s="106" t="n">
        <f aca="false">(AM210-AL210)^2</f>
        <v>326476.976405479</v>
      </c>
      <c r="AP210" s="32"/>
      <c r="AQ210" s="110" t="n">
        <f aca="false">((V210-B210)/B210)^2</f>
        <v>0.217083440382601</v>
      </c>
    </row>
    <row r="211" customFormat="false" ht="12.8" hidden="false" customHeight="false" outlineLevel="0" collapsed="false">
      <c r="A211" s="114" t="n">
        <v>41102</v>
      </c>
      <c r="B211" s="115" t="s">
        <v>123</v>
      </c>
      <c r="C211" s="15" t="n">
        <v>1.14148832716152</v>
      </c>
      <c r="D211" s="15" t="n">
        <v>0</v>
      </c>
      <c r="E211" s="15" t="n">
        <v>0</v>
      </c>
      <c r="F211" s="15" t="n">
        <v>0</v>
      </c>
      <c r="G211" s="15" t="n">
        <v>0</v>
      </c>
      <c r="H211" s="15" t="n">
        <v>0</v>
      </c>
      <c r="I211" s="15" t="n">
        <v>0</v>
      </c>
      <c r="J211" s="110" t="n">
        <f aca="false">(D211*D$15*D$8+E211*E$15*E$8+F211*F$15*F$8+G211*G$15*G$8+H211*H$15*H$8+I211*I$15*I$8)*M$15</f>
        <v>0</v>
      </c>
      <c r="K211" s="110" t="n">
        <f aca="false">K210+J211-M211-N211-O211</f>
        <v>100.555931457098</v>
      </c>
      <c r="L211" s="110" t="n">
        <f aca="false">K210/$K$3</f>
        <v>0.490855520895746</v>
      </c>
      <c r="M211" s="110" t="n">
        <f aca="false">IF(J211&gt;K$6,(J211-K$6)^2/(J211-K$6+K$3-K210),0)</f>
        <v>0</v>
      </c>
      <c r="N211" s="110" t="n">
        <f aca="false">IF((J211-M211)&gt;C211,C211,(J211-M211+(C211-(J211-M211))*L211))</f>
        <v>0.560305847425281</v>
      </c>
      <c r="O211" s="110" t="n">
        <f aca="false">IF(K210&gt;(K$5/100*K$3),(K$4/100*L211*(K210-(K$5/100*K$3))),0)</f>
        <v>0</v>
      </c>
      <c r="P211" s="110" t="n">
        <f aca="false">P210+M211-Q211</f>
        <v>1.30168845201512E-006</v>
      </c>
      <c r="Q211" s="110" t="n">
        <f aca="false">P210*(1-0.5^(1/K$7))</f>
        <v>1.30168845201512E-006</v>
      </c>
      <c r="R211" s="110" t="n">
        <f aca="false">R210-S211+O211</f>
        <v>40.8520715464378</v>
      </c>
      <c r="S211" s="110" t="n">
        <f aca="false">R210*(1-0.5^(1/K$8))</f>
        <v>0.95487190817096</v>
      </c>
      <c r="T211" s="110" t="n">
        <f aca="false">Q211*R$8/86.4</f>
        <v>4.17323728250218E-006</v>
      </c>
      <c r="U211" s="110" t="n">
        <f aca="false">S211*R$8/86.4</f>
        <v>3.06133702040921</v>
      </c>
      <c r="V211" s="110" t="n">
        <f aca="false">(Q211+S211)*R$8/86.4</f>
        <v>3.0613411936465</v>
      </c>
      <c r="Y211" s="15"/>
      <c r="Z211" s="15"/>
      <c r="AA211" s="15"/>
      <c r="AB211" s="15"/>
      <c r="AC211" s="106" t="n">
        <f aca="false">(B211-B$16)^2</f>
        <v>0.00571768639053245</v>
      </c>
      <c r="AD211" s="106" t="n">
        <f aca="false">(B211-V211)^2</f>
        <v>7.86611102005627</v>
      </c>
      <c r="AE211" s="32"/>
      <c r="AF211" s="32" t="n">
        <f aca="false">B211-V211</f>
        <v>2.8046588063535</v>
      </c>
      <c r="AG211" s="32" t="str">
        <f aca="false">B211</f>
        <v>5,866</v>
      </c>
      <c r="AH211" s="32"/>
      <c r="AI211" s="116" t="str">
        <f aca="false">IF(V211&lt;B211,"-","+")</f>
        <v>-</v>
      </c>
      <c r="AJ211" s="117" t="n">
        <f aca="false">IF(AI211="-",AJ210-1,AJ210+1)</f>
        <v>-194</v>
      </c>
      <c r="AK211" s="113"/>
      <c r="AL211" s="106" t="n">
        <f aca="false">V211-V$16+AL210</f>
        <v>1025.15021169968</v>
      </c>
      <c r="AM211" s="106" t="n">
        <f aca="false">B211-B$16+AM210</f>
        <v>459.478384615385</v>
      </c>
      <c r="AN211" s="106" t="n">
        <f aca="false">(AM211-AM$16)^2</f>
        <v>16659.5723645772</v>
      </c>
      <c r="AO211" s="106" t="n">
        <f aca="false">(AM211-AL211)^2</f>
        <v>319984.615956889</v>
      </c>
      <c r="AP211" s="32"/>
      <c r="AQ211" s="110" t="n">
        <f aca="false">((V211-B211)/B211)^2</f>
        <v>0.228599856973263</v>
      </c>
    </row>
    <row r="212" customFormat="false" ht="12.8" hidden="false" customHeight="false" outlineLevel="0" collapsed="false">
      <c r="A212" s="114" t="n">
        <v>41103</v>
      </c>
      <c r="B212" s="115" t="s">
        <v>91</v>
      </c>
      <c r="C212" s="15" t="n">
        <v>1.4664401959571</v>
      </c>
      <c r="D212" s="15" t="n">
        <v>0</v>
      </c>
      <c r="E212" s="15" t="n">
        <v>11</v>
      </c>
      <c r="F212" s="15" t="n">
        <v>4.3</v>
      </c>
      <c r="G212" s="15" t="n">
        <v>14.2</v>
      </c>
      <c r="H212" s="15" t="n">
        <v>3.9</v>
      </c>
      <c r="I212" s="15" t="n">
        <v>0</v>
      </c>
      <c r="J212" s="110" t="n">
        <f aca="false">(D212*D$15*D$8+E212*E$15*E$8+F212*F$15*F$8+G212*G$15*G$8+H212*H$15*H$8+I212*I$15*I$8)*M$15</f>
        <v>4.92657064271286</v>
      </c>
      <c r="K212" s="110" t="n">
        <f aca="false">K211+J212-M212-N212-O212</f>
        <v>103.961475733525</v>
      </c>
      <c r="L212" s="110" t="n">
        <f aca="false">K211/$K$3</f>
        <v>0.488135589597565</v>
      </c>
      <c r="M212" s="110" t="n">
        <f aca="false">IF(J212&gt;K$6,(J212-K$6)^2/(J212-K$6+K$3-K211),0)</f>
        <v>0.0545861703289246</v>
      </c>
      <c r="N212" s="110" t="n">
        <f aca="false">IF((J212-M212)&gt;C212,C212,(J212-M212+(C212-(J212-M212))*L212))</f>
        <v>1.4664401959571</v>
      </c>
      <c r="O212" s="110" t="n">
        <f aca="false">IF(K211&gt;(K$5/100*K$3),(K$4/100*L212*(K211-(K$5/100*K$3))),0)</f>
        <v>0</v>
      </c>
      <c r="P212" s="110" t="n">
        <f aca="false">P211+M212-Q212</f>
        <v>0.0545868211731506</v>
      </c>
      <c r="Q212" s="110" t="n">
        <f aca="false">P211*(1-0.5^(1/K$7))</f>
        <v>6.50844226007561E-007</v>
      </c>
      <c r="R212" s="110" t="n">
        <f aca="false">R211-S212+O212</f>
        <v>39.9190089427907</v>
      </c>
      <c r="S212" s="110" t="n">
        <f aca="false">R211*(1-0.5^(1/K$8))</f>
        <v>0.933062603647084</v>
      </c>
      <c r="T212" s="110" t="n">
        <f aca="false">Q212*R$8/86.4</f>
        <v>2.08661864125109E-006</v>
      </c>
      <c r="U212" s="110" t="n">
        <f aca="false">S212*R$8/86.4</f>
        <v>2.99141598622965</v>
      </c>
      <c r="V212" s="110" t="n">
        <f aca="false">(Q212+S212)*R$8/86.4</f>
        <v>2.9914180728483</v>
      </c>
      <c r="Y212" s="15"/>
      <c r="Z212" s="15"/>
      <c r="AA212" s="15"/>
      <c r="AB212" s="15"/>
      <c r="AC212" s="106" t="n">
        <f aca="false">(B212-B$16)^2</f>
        <v>0.634596071005916</v>
      </c>
      <c r="AD212" s="106" t="n">
        <f aca="false">(B212-V212)^2</f>
        <v>12.92820939486</v>
      </c>
      <c r="AE212" s="32"/>
      <c r="AF212" s="32" t="n">
        <f aca="false">B212-V212</f>
        <v>3.5955819271517</v>
      </c>
      <c r="AG212" s="32" t="str">
        <f aca="false">B212</f>
        <v>6,587</v>
      </c>
      <c r="AH212" s="32"/>
      <c r="AI212" s="116" t="str">
        <f aca="false">IF(V212&lt;B212,"-","+")</f>
        <v>-</v>
      </c>
      <c r="AJ212" s="117" t="n">
        <f aca="false">IF(AI212="-",AJ211-1,AJ211+1)</f>
        <v>-195</v>
      </c>
      <c r="AK212" s="113"/>
      <c r="AL212" s="106" t="n">
        <f aca="false">V212-V$16+AL211</f>
        <v>1019.44609290611</v>
      </c>
      <c r="AM212" s="106" t="n">
        <f aca="false">B212-B$16+AM211</f>
        <v>460.275000000001</v>
      </c>
      <c r="AN212" s="106" t="n">
        <f aca="false">(AM212-AM$16)^2</f>
        <v>16865.848388062</v>
      </c>
      <c r="AO212" s="106" t="n">
        <f aca="false">(AM212-AL212)^2</f>
        <v>312672.311141813</v>
      </c>
      <c r="AP212" s="32"/>
      <c r="AQ212" s="110" t="n">
        <f aca="false">((V212-B212)/B212)^2</f>
        <v>0.297963488836425</v>
      </c>
    </row>
    <row r="213" customFormat="false" ht="12.8" hidden="false" customHeight="false" outlineLevel="0" collapsed="false">
      <c r="A213" s="114" t="n">
        <v>41104</v>
      </c>
      <c r="B213" s="115" t="s">
        <v>123</v>
      </c>
      <c r="C213" s="15" t="n">
        <v>1.0441844297474</v>
      </c>
      <c r="D213" s="15" t="n">
        <v>0</v>
      </c>
      <c r="E213" s="15" t="n">
        <v>0</v>
      </c>
      <c r="F213" s="15" t="n">
        <v>0</v>
      </c>
      <c r="G213" s="15" t="n">
        <v>0</v>
      </c>
      <c r="H213" s="15" t="n">
        <v>0</v>
      </c>
      <c r="I213" s="15" t="n">
        <v>0</v>
      </c>
      <c r="J213" s="110" t="n">
        <f aca="false">(D213*D$15*D$8+E213*E$15*E$8+F213*F$15*F$8+G213*G$15*G$8+H213*H$15*H$8+I213*I$15*I$8)*M$15</f>
        <v>0</v>
      </c>
      <c r="K213" s="110" t="n">
        <f aca="false">K212+J213-M213-N213-O213</f>
        <v>103.385987394358</v>
      </c>
      <c r="L213" s="110" t="n">
        <f aca="false">K212/$K$3</f>
        <v>0.504667357929734</v>
      </c>
      <c r="M213" s="110" t="n">
        <f aca="false">IF(J213&gt;K$6,(J213-K$6)^2/(J213-K$6+K$3-K212),0)</f>
        <v>0</v>
      </c>
      <c r="N213" s="110" t="n">
        <f aca="false">IF((J213-M213)&gt;C213,C213,(J213-M213+(C213-(J213-M213))*L213))</f>
        <v>0.526965797351986</v>
      </c>
      <c r="O213" s="110" t="n">
        <f aca="false">IF(K212&gt;(K$5/100*K$3),(K$4/100*L213*(K212-(K$5/100*K$3))),0)</f>
        <v>0.0485225418151682</v>
      </c>
      <c r="P213" s="110" t="n">
        <f aca="false">P212+M213-Q213</f>
        <v>0.0272934105865753</v>
      </c>
      <c r="Q213" s="110" t="n">
        <f aca="false">P212*(1-0.5^(1/K$7))</f>
        <v>0.0272934105865753</v>
      </c>
      <c r="R213" s="110" t="n">
        <f aca="false">R212-S213+O213</f>
        <v>39.0557800602789</v>
      </c>
      <c r="S213" s="110" t="n">
        <f aca="false">R212*(1-0.5^(1/K$8))</f>
        <v>0.91175142432696</v>
      </c>
      <c r="T213" s="110" t="n">
        <f aca="false">Q213*R$8/86.4</f>
        <v>0.0875031797740898</v>
      </c>
      <c r="U213" s="110" t="n">
        <f aca="false">S213*R$8/86.4</f>
        <v>2.92309195067787</v>
      </c>
      <c r="V213" s="110" t="n">
        <f aca="false">(Q213+S213)*R$8/86.4</f>
        <v>3.01059513045196</v>
      </c>
      <c r="Y213" s="15"/>
      <c r="Z213" s="15"/>
      <c r="AA213" s="15"/>
      <c r="AB213" s="15"/>
      <c r="AC213" s="106" t="n">
        <f aca="false">(B213-B$16)^2</f>
        <v>0.00571768639053245</v>
      </c>
      <c r="AD213" s="106" t="n">
        <f aca="false">(B213-V213)^2</f>
        <v>8.15333696903867</v>
      </c>
      <c r="AE213" s="32"/>
      <c r="AF213" s="32" t="n">
        <f aca="false">B213-V213</f>
        <v>2.85540486954804</v>
      </c>
      <c r="AG213" s="32" t="str">
        <f aca="false">B213</f>
        <v>5,866</v>
      </c>
      <c r="AH213" s="32"/>
      <c r="AI213" s="116" t="str">
        <f aca="false">IF(V213&lt;B213,"-","+")</f>
        <v>-</v>
      </c>
      <c r="AJ213" s="117" t="n">
        <f aca="false">IF(AI213="-",AJ212-1,AJ212+1)</f>
        <v>-196</v>
      </c>
      <c r="AK213" s="113"/>
      <c r="AL213" s="106" t="n">
        <f aca="false">V213-V$16+AL212</f>
        <v>1013.76115117014</v>
      </c>
      <c r="AM213" s="106" t="n">
        <f aca="false">B213-B$16+AM212</f>
        <v>460.350615384616</v>
      </c>
      <c r="AN213" s="106" t="n">
        <f aca="false">(AM213-AM$16)^2</f>
        <v>16885.4942311852</v>
      </c>
      <c r="AO213" s="106" t="n">
        <f aca="false">(AM213-AL213)^2</f>
        <v>306263.221118422</v>
      </c>
      <c r="AP213" s="32"/>
      <c r="AQ213" s="110" t="n">
        <f aca="false">((V213-B213)/B213)^2</f>
        <v>0.236947032685502</v>
      </c>
    </row>
    <row r="214" customFormat="false" ht="12.8" hidden="false" customHeight="false" outlineLevel="0" collapsed="false">
      <c r="A214" s="114" t="n">
        <v>41105</v>
      </c>
      <c r="B214" s="115" t="s">
        <v>129</v>
      </c>
      <c r="C214" s="15" t="n">
        <v>1.05679740326694</v>
      </c>
      <c r="D214" s="15" t="n">
        <v>0</v>
      </c>
      <c r="E214" s="15" t="n">
        <v>0</v>
      </c>
      <c r="F214" s="15" t="n">
        <v>0</v>
      </c>
      <c r="G214" s="15" t="n">
        <v>0</v>
      </c>
      <c r="H214" s="15" t="n">
        <v>0</v>
      </c>
      <c r="I214" s="15" t="n">
        <v>0</v>
      </c>
      <c r="J214" s="110" t="n">
        <f aca="false">(D214*D$15*D$8+E214*E$15*E$8+F214*F$15*F$8+G214*G$15*G$8+H214*H$15*H$8+I214*I$15*I$8)*M$15</f>
        <v>0</v>
      </c>
      <c r="K214" s="110" t="n">
        <f aca="false">K213+J214-M214-N214-O214</f>
        <v>102.836236851633</v>
      </c>
      <c r="L214" s="110" t="n">
        <f aca="false">K213/$K$3</f>
        <v>0.50187372521533</v>
      </c>
      <c r="M214" s="110" t="n">
        <f aca="false">IF(J214&gt;K$6,(J214-K$6)^2/(J214-K$6+K$3-K213),0)</f>
        <v>0</v>
      </c>
      <c r="N214" s="110" t="n">
        <f aca="false">IF((J214-M214)&gt;C214,C214,(J214-M214+(C214-(J214-M214))*L214))</f>
        <v>0.530378849575466</v>
      </c>
      <c r="O214" s="110" t="n">
        <f aca="false">IF(K213&gt;(K$5/100*K$3),(K$4/100*L214*(K213-(K$5/100*K$3))),0)</f>
        <v>0.0193716931492592</v>
      </c>
      <c r="P214" s="110" t="n">
        <f aca="false">P213+M214-Q214</f>
        <v>0.0136467052932877</v>
      </c>
      <c r="Q214" s="110" t="n">
        <f aca="false">P213*(1-0.5^(1/K$7))</f>
        <v>0.0136467052932877</v>
      </c>
      <c r="R214" s="110" t="n">
        <f aca="false">R213-S214+O214</f>
        <v>38.1831165040263</v>
      </c>
      <c r="S214" s="110" t="n">
        <f aca="false">R213*(1-0.5^(1/K$8))</f>
        <v>0.89203524940192</v>
      </c>
      <c r="T214" s="110" t="n">
        <f aca="false">Q214*R$8/86.4</f>
        <v>0.0437515898870449</v>
      </c>
      <c r="U214" s="110" t="n">
        <f aca="false">S214*R$8/86.4</f>
        <v>2.85988152875384</v>
      </c>
      <c r="V214" s="110" t="n">
        <f aca="false">(Q214+S214)*R$8/86.4</f>
        <v>2.90363311864088</v>
      </c>
      <c r="Y214" s="15"/>
      <c r="Z214" s="15"/>
      <c r="AA214" s="15"/>
      <c r="AB214" s="15"/>
      <c r="AC214" s="106" t="n">
        <f aca="false">(B214-B$16)^2</f>
        <v>0.00967953254437872</v>
      </c>
      <c r="AD214" s="106" t="n">
        <f aca="false">(B214-V214)^2</f>
        <v>7.77498986506036</v>
      </c>
      <c r="AE214" s="32"/>
      <c r="AF214" s="32" t="n">
        <f aca="false">B214-V214</f>
        <v>2.78836688135912</v>
      </c>
      <c r="AG214" s="32" t="str">
        <f aca="false">B214</f>
        <v>5,692</v>
      </c>
      <c r="AH214" s="32"/>
      <c r="AI214" s="116" t="str">
        <f aca="false">IF(V214&lt;B214,"-","+")</f>
        <v>-</v>
      </c>
      <c r="AJ214" s="117" t="n">
        <f aca="false">IF(AI214="-",AJ213-1,AJ213+1)</f>
        <v>-197</v>
      </c>
      <c r="AK214" s="113"/>
      <c r="AL214" s="106" t="n">
        <f aca="false">V214-V$16+AL213</f>
        <v>1007.96924742236</v>
      </c>
      <c r="AM214" s="106" t="n">
        <f aca="false">B214-B$16+AM213</f>
        <v>460.252230769232</v>
      </c>
      <c r="AN214" s="106" t="n">
        <f aca="false">(AM214-AM$16)^2</f>
        <v>16859.934891109</v>
      </c>
      <c r="AO214" s="106" t="n">
        <f aca="false">(AM214-AL214)^2</f>
        <v>299993.930331404</v>
      </c>
      <c r="AP214" s="32"/>
      <c r="AQ214" s="110" t="n">
        <f aca="false">((V214-B214)/B214)^2</f>
        <v>0.239977237012395</v>
      </c>
    </row>
    <row r="215" customFormat="false" ht="12.8" hidden="false" customHeight="false" outlineLevel="0" collapsed="false">
      <c r="A215" s="114" t="n">
        <v>41106</v>
      </c>
      <c r="B215" s="115" t="s">
        <v>129</v>
      </c>
      <c r="C215" s="15" t="n">
        <v>0.84658091652931</v>
      </c>
      <c r="D215" s="15" t="n">
        <v>0</v>
      </c>
      <c r="E215" s="15" t="n">
        <v>7.7</v>
      </c>
      <c r="F215" s="15" t="n">
        <v>0</v>
      </c>
      <c r="G215" s="15" t="n">
        <v>0</v>
      </c>
      <c r="H215" s="15" t="n">
        <v>0</v>
      </c>
      <c r="I215" s="15" t="n">
        <v>0</v>
      </c>
      <c r="J215" s="110" t="n">
        <f aca="false">(D215*D$15*D$8+E215*E$15*E$8+F215*F$15*F$8+G215*G$15*G$8+H215*H$15*H$8+I215*I$15*I$8)*M$15</f>
        <v>0.216915484326238</v>
      </c>
      <c r="K215" s="110" t="n">
        <f aca="false">K214+J215-M215-N215-O215</f>
        <v>102.521904698607</v>
      </c>
      <c r="L215" s="110" t="n">
        <f aca="false">K214/$K$3</f>
        <v>0.499205033260356</v>
      </c>
      <c r="M215" s="110" t="n">
        <f aca="false">IF(J215&gt;K$6,(J215-K$6)^2/(J215-K$6+K$3-K214),0)</f>
        <v>0</v>
      </c>
      <c r="N215" s="110" t="n">
        <f aca="false">IF((J215-M215)&gt;C215,C215,(J215-M215+(C215-(J215-M215))*L215))</f>
        <v>0.531247637352069</v>
      </c>
      <c r="O215" s="110" t="n">
        <f aca="false">IF(K214&gt;(K$5/100*K$3),(K$4/100*L215*(K214-(K$5/100*K$3))),0)</f>
        <v>0</v>
      </c>
      <c r="P215" s="110" t="n">
        <f aca="false">P214+M215-Q215</f>
        <v>0.00682335264664383</v>
      </c>
      <c r="Q215" s="110" t="n">
        <f aca="false">P214*(1-0.5^(1/K$7))</f>
        <v>0.00682335264664383</v>
      </c>
      <c r="R215" s="110" t="n">
        <f aca="false">R214-S215+O215</f>
        <v>37.3110129177954</v>
      </c>
      <c r="S215" s="110" t="n">
        <f aca="false">R214*(1-0.5^(1/K$8))</f>
        <v>0.872103586230826</v>
      </c>
      <c r="T215" s="110" t="n">
        <f aca="false">Q215*R$8/86.4</f>
        <v>0.0218757949435224</v>
      </c>
      <c r="U215" s="110" t="n">
        <f aca="false">S215*R$8/86.4</f>
        <v>2.79598024752244</v>
      </c>
      <c r="V215" s="110" t="n">
        <f aca="false">(Q215+S215)*R$8/86.4</f>
        <v>2.81785604246596</v>
      </c>
      <c r="Y215" s="15"/>
      <c r="Z215" s="15"/>
      <c r="AA215" s="15"/>
      <c r="AB215" s="15"/>
      <c r="AC215" s="106" t="n">
        <f aca="false">(B215-B$16)^2</f>
        <v>0.00967953254437872</v>
      </c>
      <c r="AD215" s="106" t="n">
        <f aca="false">(B215-V215)^2</f>
        <v>8.26070348862943</v>
      </c>
      <c r="AE215" s="32"/>
      <c r="AF215" s="32" t="n">
        <f aca="false">B215-V215</f>
        <v>2.87414395753404</v>
      </c>
      <c r="AG215" s="32" t="str">
        <f aca="false">B215</f>
        <v>5,692</v>
      </c>
      <c r="AH215" s="32"/>
      <c r="AI215" s="116" t="str">
        <f aca="false">IF(V215&lt;B215,"-","+")</f>
        <v>-</v>
      </c>
      <c r="AJ215" s="117" t="n">
        <f aca="false">IF(AI215="-",AJ214-1,AJ214+1)</f>
        <v>-198</v>
      </c>
      <c r="AK215" s="113"/>
      <c r="AL215" s="106" t="n">
        <f aca="false">V215-V$16+AL214</f>
        <v>1002.09156659841</v>
      </c>
      <c r="AM215" s="106" t="n">
        <f aca="false">B215-B$16+AM214</f>
        <v>460.153846153847</v>
      </c>
      <c r="AN215" s="106" t="n">
        <f aca="false">(AM215-AM$16)^2</f>
        <v>16834.3949100978</v>
      </c>
      <c r="AO215" s="106" t="n">
        <f aca="false">(AM215-AL215)^2</f>
        <v>293696.492840644</v>
      </c>
      <c r="AP215" s="32"/>
      <c r="AQ215" s="110" t="n">
        <f aca="false">((V215-B215)/B215)^2</f>
        <v>0.254968923868116</v>
      </c>
    </row>
    <row r="216" customFormat="false" ht="12.8" hidden="false" customHeight="false" outlineLevel="0" collapsed="false">
      <c r="A216" s="114" t="n">
        <v>41107</v>
      </c>
      <c r="B216" s="115" t="s">
        <v>103</v>
      </c>
      <c r="C216" s="15" t="n">
        <v>1.10758411265589</v>
      </c>
      <c r="D216" s="15" t="n">
        <v>1.6</v>
      </c>
      <c r="E216" s="15" t="n">
        <v>5.8</v>
      </c>
      <c r="F216" s="15" t="n">
        <v>0.9</v>
      </c>
      <c r="G216" s="15" t="n">
        <v>0</v>
      </c>
      <c r="H216" s="15" t="n">
        <v>0.2</v>
      </c>
      <c r="I216" s="15" t="n">
        <v>0</v>
      </c>
      <c r="J216" s="110" t="n">
        <f aca="false">(D216*D$15*D$8+E216*E$15*E$8+F216*F$15*F$8+G216*G$15*G$8+H216*H$15*H$8+I216*I$15*I$8)*M$15</f>
        <v>0.94070614865106</v>
      </c>
      <c r="K216" s="110" t="n">
        <f aca="false">K215+J216-M216-N216-O216</f>
        <v>102.438853015491</v>
      </c>
      <c r="L216" s="110" t="n">
        <f aca="false">K215/$K$3</f>
        <v>0.497679149022366</v>
      </c>
      <c r="M216" s="110" t="n">
        <f aca="false">IF(J216&gt;K$6,(J216-K$6)^2/(J216-K$6+K$3-K215),0)</f>
        <v>0</v>
      </c>
      <c r="N216" s="110" t="n">
        <f aca="false">IF((J216-M216)&gt;C216,C216,(J216-M216+(C216-(J216-M216))*L216))</f>
        <v>1.02375783176757</v>
      </c>
      <c r="O216" s="110" t="n">
        <f aca="false">IF(K215&gt;(K$5/100*K$3),(K$4/100*L216*(K215-(K$5/100*K$3))),0)</f>
        <v>0</v>
      </c>
      <c r="P216" s="110" t="n">
        <f aca="false">P215+M216-Q216</f>
        <v>0.00341167632332191</v>
      </c>
      <c r="Q216" s="110" t="n">
        <f aca="false">P215*(1-0.5^(1/K$7))</f>
        <v>0.00341167632332191</v>
      </c>
      <c r="R216" s="110" t="n">
        <f aca="false">R215-S216+O216</f>
        <v>36.4588282050027</v>
      </c>
      <c r="S216" s="110" t="n">
        <f aca="false">R215*(1-0.5^(1/K$8))</f>
        <v>0.852184712792706</v>
      </c>
      <c r="T216" s="110" t="n">
        <f aca="false">Q216*R$8/86.4</f>
        <v>0.0109378974717612</v>
      </c>
      <c r="U216" s="110" t="n">
        <f aca="false">S216*R$8/86.4</f>
        <v>2.7321199704118</v>
      </c>
      <c r="V216" s="110" t="n">
        <f aca="false">(Q216+S216)*R$8/86.4</f>
        <v>2.74305786788356</v>
      </c>
      <c r="Y216" s="15"/>
      <c r="Z216" s="15"/>
      <c r="AA216" s="15"/>
      <c r="AB216" s="15"/>
      <c r="AC216" s="106" t="n">
        <f aca="false">(B216-B$16)^2</f>
        <v>3.82443153254438</v>
      </c>
      <c r="AD216" s="106" t="n">
        <f aca="false">(B216-V216)^2</f>
        <v>25.0294299773058</v>
      </c>
      <c r="AE216" s="32"/>
      <c r="AF216" s="32" t="n">
        <f aca="false">B216-V216</f>
        <v>5.00294213211644</v>
      </c>
      <c r="AG216" s="32" t="str">
        <f aca="false">B216</f>
        <v>7,746</v>
      </c>
      <c r="AH216" s="32"/>
      <c r="AI216" s="116" t="str">
        <f aca="false">IF(V216&lt;B216,"-","+")</f>
        <v>-</v>
      </c>
      <c r="AJ216" s="117" t="n">
        <f aca="false">IF(AI216="-",AJ215-1,AJ215+1)</f>
        <v>-199</v>
      </c>
      <c r="AK216" s="113"/>
      <c r="AL216" s="106" t="n">
        <f aca="false">V216-V$16+AL215</f>
        <v>996.139087599868</v>
      </c>
      <c r="AM216" s="106" t="n">
        <f aca="false">B216-B$16+AM215</f>
        <v>462.109461538462</v>
      </c>
      <c r="AN216" s="106" t="n">
        <f aca="false">(AM216-AM$16)^2</f>
        <v>17345.691471803</v>
      </c>
      <c r="AO216" s="106" t="n">
        <f aca="false">(AM216-AL216)^2</f>
        <v>285187.641511285</v>
      </c>
      <c r="AP216" s="32"/>
      <c r="AQ216" s="110" t="n">
        <f aca="false">((V216-B216)/B216)^2</f>
        <v>0.417153578767652</v>
      </c>
    </row>
    <row r="217" customFormat="false" ht="12.8" hidden="false" customHeight="false" outlineLevel="0" collapsed="false">
      <c r="A217" s="114" t="n">
        <v>41108</v>
      </c>
      <c r="B217" s="115" t="s">
        <v>132</v>
      </c>
      <c r="C217" s="15" t="n">
        <v>1.29212654889487</v>
      </c>
      <c r="D217" s="15" t="n">
        <v>0</v>
      </c>
      <c r="E217" s="15" t="n">
        <v>14.9</v>
      </c>
      <c r="F217" s="15" t="n">
        <v>4.6</v>
      </c>
      <c r="G217" s="15" t="n">
        <v>9.4</v>
      </c>
      <c r="H217" s="15" t="n">
        <v>0</v>
      </c>
      <c r="I217" s="15" t="n">
        <v>0</v>
      </c>
      <c r="J217" s="110" t="n">
        <f aca="false">(D217*D$15*D$8+E217*E$15*E$8+F217*F$15*F$8+G217*G$15*G$8+H217*H$15*H$8+I217*I$15*I$8)*M$15</f>
        <v>3.40731950964082</v>
      </c>
      <c r="K217" s="110" t="n">
        <f aca="false">K216+J217-M217-N217-O217</f>
        <v>104.546165811818</v>
      </c>
      <c r="L217" s="110" t="n">
        <f aca="false">K216/$K$3</f>
        <v>0.497275985512092</v>
      </c>
      <c r="M217" s="110" t="n">
        <f aca="false">IF(J217&gt;K$6,(J217-K$6)^2/(J217-K$6+K$3-K216),0)</f>
        <v>0.00788016441900157</v>
      </c>
      <c r="N217" s="110" t="n">
        <f aca="false">IF((J217-M217)&gt;C217,C217,(J217-M217+(C217-(J217-M217))*L217))</f>
        <v>1.29212654889487</v>
      </c>
      <c r="O217" s="110" t="n">
        <f aca="false">IF(K216&gt;(K$5/100*K$3),(K$4/100*L217*(K216-(K$5/100*K$3))),0)</f>
        <v>0</v>
      </c>
      <c r="P217" s="110" t="n">
        <f aca="false">P216+M217-Q217</f>
        <v>0.00958600258066253</v>
      </c>
      <c r="Q217" s="110" t="n">
        <f aca="false">P216*(1-0.5^(1/K$7))</f>
        <v>0.00170583816166096</v>
      </c>
      <c r="R217" s="110" t="n">
        <f aca="false">R216-S217+O217</f>
        <v>35.6261074179501</v>
      </c>
      <c r="S217" s="110" t="n">
        <f aca="false">R216*(1-0.5^(1/K$8))</f>
        <v>0.832720787052668</v>
      </c>
      <c r="T217" s="110" t="n">
        <f aca="false">Q217*R$8/86.4</f>
        <v>0.00546894873588061</v>
      </c>
      <c r="U217" s="110" t="n">
        <f aca="false">S217*R$8/86.4</f>
        <v>2.66971826404617</v>
      </c>
      <c r="V217" s="110" t="n">
        <f aca="false">(Q217+S217)*R$8/86.4</f>
        <v>2.67518721278205</v>
      </c>
      <c r="Y217" s="15"/>
      <c r="Z217" s="15"/>
      <c r="AA217" s="15"/>
      <c r="AB217" s="15"/>
      <c r="AC217" s="106" t="n">
        <f aca="false">(B217-B$16)^2</f>
        <v>45.3550443786982</v>
      </c>
      <c r="AD217" s="106" t="n">
        <f aca="false">(B217-V217)^2</f>
        <v>97.0188119432423</v>
      </c>
      <c r="AE217" s="32"/>
      <c r="AF217" s="32" t="n">
        <f aca="false">B217-V217</f>
        <v>9.84981278721795</v>
      </c>
      <c r="AG217" s="32" t="str">
        <f aca="false">B217</f>
        <v>12,525</v>
      </c>
      <c r="AH217" s="32"/>
      <c r="AI217" s="116" t="str">
        <f aca="false">IF(V217&lt;B217,"-","+")</f>
        <v>-</v>
      </c>
      <c r="AJ217" s="117" t="n">
        <f aca="false">IF(AI217="-",AJ216-1,AJ216+1)</f>
        <v>-200</v>
      </c>
      <c r="AK217" s="113"/>
      <c r="AL217" s="106" t="n">
        <f aca="false">V217-V$16+AL216</f>
        <v>990.118737946229</v>
      </c>
      <c r="AM217" s="106" t="n">
        <f aca="false">B217-B$16+AM216</f>
        <v>468.844076923078</v>
      </c>
      <c r="AN217" s="106" t="n">
        <f aca="false">(AM217-AM$16)^2</f>
        <v>19164.9851921035</v>
      </c>
      <c r="AO217" s="106" t="n">
        <f aca="false">(AM217-AL217)^2</f>
        <v>271727.272224801</v>
      </c>
      <c r="AP217" s="32"/>
      <c r="AQ217" s="110" t="n">
        <f aca="false">((V217-B217)/B217)^2</f>
        <v>0.618444146075863</v>
      </c>
    </row>
    <row r="218" customFormat="false" ht="12.8" hidden="false" customHeight="false" outlineLevel="0" collapsed="false">
      <c r="A218" s="114" t="n">
        <v>41109</v>
      </c>
      <c r="B218" s="115" t="s">
        <v>117</v>
      </c>
      <c r="C218" s="15" t="n">
        <v>0.799005295535631</v>
      </c>
      <c r="D218" s="15" t="n">
        <v>0</v>
      </c>
      <c r="E218" s="15" t="n">
        <v>5</v>
      </c>
      <c r="F218" s="15" t="n">
        <v>4.9</v>
      </c>
      <c r="G218" s="15" t="n">
        <v>0</v>
      </c>
      <c r="H218" s="15" t="n">
        <v>6.3</v>
      </c>
      <c r="I218" s="15" t="n">
        <v>2</v>
      </c>
      <c r="J218" s="110" t="n">
        <f aca="false">(D218*D$15*D$8+E218*E$15*E$8+F218*F$15*F$8+G218*G$15*G$8+H218*H$15*H$8+I218*I$15*I$8)*M$15</f>
        <v>1.03060509535624</v>
      </c>
      <c r="K218" s="110" t="n">
        <f aca="false">K217+J218-M218-N218-O218</f>
        <v>104.69929682167</v>
      </c>
      <c r="L218" s="110" t="n">
        <f aca="false">K217/$K$3</f>
        <v>0.507505659280669</v>
      </c>
      <c r="M218" s="110" t="n">
        <f aca="false">IF(J218&gt;K$6,(J218-K$6)^2/(J218-K$6+K$3-K217),0)</f>
        <v>0</v>
      </c>
      <c r="N218" s="110" t="n">
        <f aca="false">IF((J218-M218)&gt;C218,C218,(J218-M218+(C218-(J218-M218))*L218))</f>
        <v>0.799005295535631</v>
      </c>
      <c r="O218" s="110" t="n">
        <f aca="false">IF(K217&gt;(K$5/100*K$3),(K$4/100*L218*(K217-(K$5/100*K$3))),0)</f>
        <v>0.0784687899683846</v>
      </c>
      <c r="P218" s="110" t="n">
        <f aca="false">P217+M218-Q218</f>
        <v>0.00479300129033126</v>
      </c>
      <c r="Q218" s="110" t="n">
        <f aca="false">P217*(1-0.5^(1/K$7))</f>
        <v>0.00479300129033126</v>
      </c>
      <c r="R218" s="110" t="n">
        <f aca="false">R217-S218+O218</f>
        <v>34.8908747899275</v>
      </c>
      <c r="S218" s="110" t="n">
        <f aca="false">R217*(1-0.5^(1/K$8))</f>
        <v>0.813701417990925</v>
      </c>
      <c r="T218" s="110" t="n">
        <f aca="false">Q218*R$8/86.4</f>
        <v>0.0153664508960852</v>
      </c>
      <c r="U218" s="110" t="n">
        <f aca="false">S218*R$8/86.4</f>
        <v>2.60874181462368</v>
      </c>
      <c r="V218" s="110" t="n">
        <f aca="false">(Q218+S218)*R$8/86.4</f>
        <v>2.62410826551977</v>
      </c>
      <c r="Y218" s="15"/>
      <c r="Z218" s="15"/>
      <c r="AA218" s="15"/>
      <c r="AB218" s="15"/>
      <c r="AC218" s="106" t="n">
        <f aca="false">(B218-B$16)^2</f>
        <v>1.37502684023669</v>
      </c>
      <c r="AD218" s="106" t="n">
        <f aca="false">(B218-V218)^2</f>
        <v>18.8259814835409</v>
      </c>
      <c r="AE218" s="32"/>
      <c r="AF218" s="32" t="n">
        <f aca="false">B218-V218</f>
        <v>4.33889173448023</v>
      </c>
      <c r="AG218" s="32" t="str">
        <f aca="false">B218</f>
        <v>6,963</v>
      </c>
      <c r="AH218" s="32"/>
      <c r="AI218" s="116" t="str">
        <f aca="false">IF(V218&lt;B218,"-","+")</f>
        <v>-</v>
      </c>
      <c r="AJ218" s="117" t="n">
        <f aca="false">IF(AI218="-",AJ217-1,AJ217+1)</f>
        <v>-201</v>
      </c>
      <c r="AK218" s="113"/>
      <c r="AL218" s="106" t="n">
        <f aca="false">V218-V$16+AL217</f>
        <v>984.047309345327</v>
      </c>
      <c r="AM218" s="106" t="n">
        <f aca="false">B218-B$16+AM217</f>
        <v>470.016692307693</v>
      </c>
      <c r="AN218" s="106" t="n">
        <f aca="false">(AM218-AM$16)^2</f>
        <v>19491.0284744408</v>
      </c>
      <c r="AO218" s="106" t="n">
        <f aca="false">(AM218-AL218)^2</f>
        <v>264227.475252091</v>
      </c>
      <c r="AP218" s="32"/>
      <c r="AQ218" s="110" t="n">
        <f aca="false">((V218-B218)/B218)^2</f>
        <v>0.388297716760171</v>
      </c>
    </row>
    <row r="219" customFormat="false" ht="12.8" hidden="false" customHeight="false" outlineLevel="0" collapsed="false">
      <c r="A219" s="114" t="n">
        <v>41110</v>
      </c>
      <c r="B219" s="115" t="s">
        <v>128</v>
      </c>
      <c r="C219" s="15" t="n">
        <v>1.27249454364211</v>
      </c>
      <c r="D219" s="15" t="n">
        <v>0</v>
      </c>
      <c r="E219" s="15" t="n">
        <v>0</v>
      </c>
      <c r="F219" s="15" t="n">
        <v>0</v>
      </c>
      <c r="G219" s="15" t="n">
        <v>0</v>
      </c>
      <c r="H219" s="15" t="n">
        <v>0.2</v>
      </c>
      <c r="I219" s="15" t="n">
        <v>0</v>
      </c>
      <c r="J219" s="110" t="n">
        <f aca="false">(D219*D$15*D$8+E219*E$15*E$8+F219*F$15*F$8+G219*G$15*G$8+H219*H$15*H$8+I219*I$15*I$8)*M$15</f>
        <v>0.01448504442</v>
      </c>
      <c r="K219" s="110" t="n">
        <f aca="false">K218+J219-M219-N219-O219</f>
        <v>103.973548141109</v>
      </c>
      <c r="L219" s="110" t="n">
        <f aca="false">K218/$K$3</f>
        <v>0.508249013697428</v>
      </c>
      <c r="M219" s="110" t="n">
        <f aca="false">IF(J219&gt;K$6,(J219-K$6)^2/(J219-K$6+K$3-K218),0)</f>
        <v>0</v>
      </c>
      <c r="N219" s="110" t="n">
        <f aca="false">IF((J219-M219)&gt;C219,C219,(J219-M219+(C219-(J219-M219))*L219))</f>
        <v>0.653867131621632</v>
      </c>
      <c r="O219" s="110" t="n">
        <f aca="false">IF(K218&gt;(K$5/100*K$3),(K$4/100*L219*(K218-(K$5/100*K$3))),0)</f>
        <v>0.0863665933592982</v>
      </c>
      <c r="P219" s="110" t="n">
        <f aca="false">P218+M219-Q219</f>
        <v>0.00239650064516563</v>
      </c>
      <c r="Q219" s="110" t="n">
        <f aca="false">P218*(1-0.5^(1/K$7))</f>
        <v>0.00239650064516563</v>
      </c>
      <c r="R219" s="110" t="n">
        <f aca="false">R218-S219+O219</f>
        <v>34.1803327017281</v>
      </c>
      <c r="S219" s="110" t="n">
        <f aca="false">R218*(1-0.5^(1/K$8))</f>
        <v>0.796908681558718</v>
      </c>
      <c r="T219" s="110" t="n">
        <f aca="false">Q219*R$8/86.4</f>
        <v>0.00768322544804259</v>
      </c>
      <c r="U219" s="110" t="n">
        <f aca="false">S219*R$8/86.4</f>
        <v>2.55490399064543</v>
      </c>
      <c r="V219" s="110" t="n">
        <f aca="false">(Q219+S219)*R$8/86.4</f>
        <v>2.56258721609347</v>
      </c>
      <c r="Y219" s="15"/>
      <c r="Z219" s="15"/>
      <c r="AA219" s="15"/>
      <c r="AB219" s="15"/>
      <c r="AC219" s="106" t="n">
        <f aca="false">(B219-B$16)^2</f>
        <v>0.0638145325443786</v>
      </c>
      <c r="AD219" s="106" t="n">
        <f aca="false">(B219-V219)^2</f>
        <v>12.11327314638</v>
      </c>
      <c r="AE219" s="32"/>
      <c r="AF219" s="32" t="n">
        <f aca="false">B219-V219</f>
        <v>3.48041278390653</v>
      </c>
      <c r="AG219" s="32" t="str">
        <f aca="false">B219</f>
        <v>6,043</v>
      </c>
      <c r="AH219" s="32"/>
      <c r="AI219" s="116" t="str">
        <f aca="false">IF(V219&lt;B219,"-","+")</f>
        <v>-</v>
      </c>
      <c r="AJ219" s="117" t="n">
        <f aca="false">IF(AI219="-",AJ218-1,AJ218+1)</f>
        <v>-202</v>
      </c>
      <c r="AK219" s="113"/>
      <c r="AL219" s="106" t="n">
        <f aca="false">V219-V$16+AL218</f>
        <v>977.914359694999</v>
      </c>
      <c r="AM219" s="106" t="n">
        <f aca="false">B219-B$16+AM218</f>
        <v>470.269307692309</v>
      </c>
      <c r="AN219" s="106" t="n">
        <f aca="false">(AM219-AM$16)^2</f>
        <v>19561.6276948602</v>
      </c>
      <c r="AO219" s="106" t="n">
        <f aca="false">(AM219-AL219)^2</f>
        <v>257703.498822814</v>
      </c>
      <c r="AP219" s="32"/>
      <c r="AQ219" s="110" t="n">
        <f aca="false">((V219-B219)/B219)^2</f>
        <v>0.331708287264675</v>
      </c>
    </row>
    <row r="220" customFormat="false" ht="12.8" hidden="false" customHeight="false" outlineLevel="0" collapsed="false">
      <c r="A220" s="114" t="n">
        <v>41111</v>
      </c>
      <c r="B220" s="115" t="s">
        <v>123</v>
      </c>
      <c r="C220" s="15" t="n">
        <v>1.23824869918211</v>
      </c>
      <c r="D220" s="15" t="n">
        <v>0</v>
      </c>
      <c r="E220" s="15" t="n">
        <v>0</v>
      </c>
      <c r="F220" s="15" t="n">
        <v>0.4</v>
      </c>
      <c r="G220" s="15" t="n">
        <v>0</v>
      </c>
      <c r="H220" s="15" t="n">
        <v>0.1</v>
      </c>
      <c r="I220" s="15" t="n">
        <v>0</v>
      </c>
      <c r="J220" s="110" t="n">
        <f aca="false">(D220*D$15*D$8+E220*E$15*E$8+F220*F$15*F$8+G220*G$15*G$8+H220*H$15*H$8+I220*I$15*I$8)*M$15</f>
        <v>0.0342587460977375</v>
      </c>
      <c r="K220" s="110" t="n">
        <f aca="false">K219+J220-M220-N220-O220</f>
        <v>103.316725651788</v>
      </c>
      <c r="L220" s="110" t="n">
        <f aca="false">K219/$K$3</f>
        <v>0.504725961850044</v>
      </c>
      <c r="M220" s="110" t="n">
        <f aca="false">IF(J220&gt;K$6,(J220-K$6)^2/(J220-K$6+K$3-K219),0)</f>
        <v>0</v>
      </c>
      <c r="N220" s="110" t="n">
        <f aca="false">IF((J220-M220)&gt;C220,C220,(J220-M220+(C220-(J220-M220))*L220))</f>
        <v>0.641943733226037</v>
      </c>
      <c r="O220" s="110" t="n">
        <f aca="false">IF(K219&gt;(K$5/100*K$3),(K$4/100*L220*(K219-(K$5/100*K$3))),0)</f>
        <v>0.0491375021928623</v>
      </c>
      <c r="P220" s="110" t="n">
        <f aca="false">P219+M220-Q220</f>
        <v>0.00119825032258282</v>
      </c>
      <c r="Q220" s="110" t="n">
        <f aca="false">P219*(1-0.5^(1/K$7))</f>
        <v>0.00119825032258282</v>
      </c>
      <c r="R220" s="110" t="n">
        <f aca="false">R219-S220+O220</f>
        <v>33.4487903260855</v>
      </c>
      <c r="S220" s="110" t="n">
        <f aca="false">R219*(1-0.5^(1/K$8))</f>
        <v>0.780679877835447</v>
      </c>
      <c r="T220" s="110" t="n">
        <f aca="false">Q220*R$8/86.4</f>
        <v>0.0038416127240213</v>
      </c>
      <c r="U220" s="110" t="n">
        <f aca="false">S220*R$8/86.4</f>
        <v>2.50287414537522</v>
      </c>
      <c r="V220" s="110" t="n">
        <f aca="false">(Q220+S220)*R$8/86.4</f>
        <v>2.50671575809924</v>
      </c>
      <c r="Y220" s="15"/>
      <c r="Z220" s="15"/>
      <c r="AA220" s="15"/>
      <c r="AB220" s="15"/>
      <c r="AC220" s="106" t="n">
        <f aca="false">(B220-B$16)^2</f>
        <v>0.00571768639053245</v>
      </c>
      <c r="AD220" s="106" t="n">
        <f aca="false">(B220-V220)^2</f>
        <v>11.2847906178828</v>
      </c>
      <c r="AE220" s="32"/>
      <c r="AF220" s="32" t="n">
        <f aca="false">B220-V220</f>
        <v>3.35928424190076</v>
      </c>
      <c r="AG220" s="32" t="str">
        <f aca="false">B220</f>
        <v>5,866</v>
      </c>
      <c r="AH220" s="32"/>
      <c r="AI220" s="116" t="str">
        <f aca="false">IF(V220&lt;B220,"-","+")</f>
        <v>-</v>
      </c>
      <c r="AJ220" s="117" t="n">
        <f aca="false">IF(AI220="-",AJ219-1,AJ219+1)</f>
        <v>-203</v>
      </c>
      <c r="AK220" s="113"/>
      <c r="AL220" s="106" t="n">
        <f aca="false">V220-V$16+AL219</f>
        <v>971.725538586677</v>
      </c>
      <c r="AM220" s="106" t="n">
        <f aca="false">B220-B$16+AM219</f>
        <v>470.344923076924</v>
      </c>
      <c r="AN220" s="106" t="n">
        <f aca="false">(AM220-AM$16)^2</f>
        <v>19582.7849848237</v>
      </c>
      <c r="AO220" s="106" t="n">
        <f aca="false">(AM220-AL220)^2</f>
        <v>251382.521608939</v>
      </c>
      <c r="AP220" s="32"/>
      <c r="AQ220" s="110" t="n">
        <f aca="false">((V220-B220)/B220)^2</f>
        <v>0.327951323677449</v>
      </c>
    </row>
    <row r="221" customFormat="false" ht="12.8" hidden="false" customHeight="false" outlineLevel="0" collapsed="false">
      <c r="A221" s="114" t="n">
        <v>41112</v>
      </c>
      <c r="B221" s="115" t="s">
        <v>129</v>
      </c>
      <c r="C221" s="15" t="n">
        <v>1.61896521371115</v>
      </c>
      <c r="D221" s="15" t="n">
        <v>0</v>
      </c>
      <c r="E221" s="15" t="n">
        <v>0</v>
      </c>
      <c r="F221" s="15" t="n">
        <v>0</v>
      </c>
      <c r="G221" s="15" t="n">
        <v>0</v>
      </c>
      <c r="H221" s="15" t="n">
        <v>0</v>
      </c>
      <c r="I221" s="15" t="n">
        <v>0</v>
      </c>
      <c r="J221" s="110" t="n">
        <f aca="false">(D221*D$15*D$8+E221*E$15*E$8+F221*F$15*F$8+G221*G$15*G$8+H221*H$15*H$8+I221*I$15*I$8)*M$15</f>
        <v>0</v>
      </c>
      <c r="K221" s="110" t="n">
        <f aca="false">K220+J221-M221-N221-O221</f>
        <v>102.488868901535</v>
      </c>
      <c r="L221" s="110" t="n">
        <f aca="false">K220/$K$3</f>
        <v>0.501537503164019</v>
      </c>
      <c r="M221" s="110" t="n">
        <f aca="false">IF(J221&gt;K$6,(J221-K$6)^2/(J221-K$6+K$3-K220),0)</f>
        <v>0</v>
      </c>
      <c r="N221" s="110" t="n">
        <f aca="false">IF((J221-M221)&gt;C221,C221,(J221-M221+(C221-(J221-M221))*L221))</f>
        <v>0.811971770994093</v>
      </c>
      <c r="O221" s="110" t="n">
        <f aca="false">IF(K220&gt;(K$5/100*K$3),(K$4/100*L221*(K220-(K$5/100*K$3))),0)</f>
        <v>0.0158849792585724</v>
      </c>
      <c r="P221" s="110" t="n">
        <f aca="false">P220+M221-Q221</f>
        <v>0.000599125161291408</v>
      </c>
      <c r="Q221" s="110" t="n">
        <f aca="false">P220*(1-0.5^(1/K$7))</f>
        <v>0.000599125161291408</v>
      </c>
      <c r="R221" s="110" t="n">
        <f aca="false">R220-S221+O221</f>
        <v>32.70070387846</v>
      </c>
      <c r="S221" s="110" t="n">
        <f aca="false">R220*(1-0.5^(1/K$8))</f>
        <v>0.763971426884083</v>
      </c>
      <c r="T221" s="110" t="n">
        <f aca="false">Q221*R$8/86.4</f>
        <v>0.00192080636201065</v>
      </c>
      <c r="U221" s="110" t="n">
        <f aca="false">S221*R$8/86.4</f>
        <v>2.44930654220939</v>
      </c>
      <c r="V221" s="110" t="n">
        <f aca="false">(Q221+S221)*R$8/86.4</f>
        <v>2.4512273485714</v>
      </c>
      <c r="Y221" s="15"/>
      <c r="Z221" s="15"/>
      <c r="AA221" s="15"/>
      <c r="AB221" s="15"/>
      <c r="AC221" s="106" t="n">
        <f aca="false">(B221-B$16)^2</f>
        <v>0.00967953254437872</v>
      </c>
      <c r="AD221" s="106" t="n">
        <f aca="false">(B221-V221)^2</f>
        <v>10.5026073782476</v>
      </c>
      <c r="AE221" s="32"/>
      <c r="AF221" s="32" t="n">
        <f aca="false">B221-V221</f>
        <v>3.2407726514286</v>
      </c>
      <c r="AG221" s="32" t="str">
        <f aca="false">B221</f>
        <v>5,692</v>
      </c>
      <c r="AH221" s="32"/>
      <c r="AI221" s="116" t="str">
        <f aca="false">IF(V221&lt;B221,"-","+")</f>
        <v>-</v>
      </c>
      <c r="AJ221" s="117" t="n">
        <f aca="false">IF(AI221="-",AJ220-1,AJ220+1)</f>
        <v>-204</v>
      </c>
      <c r="AK221" s="113"/>
      <c r="AL221" s="106" t="n">
        <f aca="false">V221-V$16+AL220</f>
        <v>965.481229068827</v>
      </c>
      <c r="AM221" s="106" t="n">
        <f aca="false">B221-B$16+AM220</f>
        <v>470.246538461539</v>
      </c>
      <c r="AN221" s="106" t="n">
        <f aca="false">(AM221-AM$16)^2</f>
        <v>19555.2590725107</v>
      </c>
      <c r="AO221" s="106" t="n">
        <f aca="false">(AM221-AL221)^2</f>
        <v>245257.398780897</v>
      </c>
      <c r="AP221" s="32"/>
      <c r="AQ221" s="110" t="n">
        <f aca="false">((V221-B221)/B221)^2</f>
        <v>0.324165914528595</v>
      </c>
    </row>
    <row r="222" customFormat="false" ht="12.8" hidden="false" customHeight="false" outlineLevel="0" collapsed="false">
      <c r="A222" s="114" t="n">
        <v>41113</v>
      </c>
      <c r="B222" s="115" t="s">
        <v>129</v>
      </c>
      <c r="C222" s="15" t="n">
        <v>1.71304277606898</v>
      </c>
      <c r="D222" s="15" t="n">
        <v>0</v>
      </c>
      <c r="E222" s="15" t="n">
        <v>0</v>
      </c>
      <c r="F222" s="15" t="n">
        <v>0</v>
      </c>
      <c r="G222" s="15" t="n">
        <v>0</v>
      </c>
      <c r="H222" s="15" t="n">
        <v>0</v>
      </c>
      <c r="I222" s="15" t="n">
        <v>0</v>
      </c>
      <c r="J222" s="110" t="n">
        <f aca="false">(D222*D$15*D$8+E222*E$15*E$8+F222*F$15*F$8+G222*G$15*G$8+H222*H$15*H$8+I222*I$15*I$8)*M$15</f>
        <v>0</v>
      </c>
      <c r="K222" s="110" t="n">
        <f aca="false">K221+J222-M222-N222-O222</f>
        <v>101.636597947655</v>
      </c>
      <c r="L222" s="110" t="n">
        <f aca="false">K221/$K$3</f>
        <v>0.497518781075414</v>
      </c>
      <c r="M222" s="110" t="n">
        <f aca="false">IF(J222&gt;K$6,(J222-K$6)^2/(J222-K$6+K$3-K221),0)</f>
        <v>0</v>
      </c>
      <c r="N222" s="110" t="n">
        <f aca="false">IF((J222-M222)&gt;C222,C222,(J222-M222+(C222-(J222-M222))*L222))</f>
        <v>0.852270953879882</v>
      </c>
      <c r="O222" s="110" t="n">
        <f aca="false">IF(K221&gt;(K$5/100*K$3),(K$4/100*L222*(K221-(K$5/100*K$3))),0)</f>
        <v>0</v>
      </c>
      <c r="P222" s="110" t="n">
        <f aca="false">P221+M222-Q222</f>
        <v>0.000299562580645704</v>
      </c>
      <c r="Q222" s="110" t="n">
        <f aca="false">P221*(1-0.5^(1/K$7))</f>
        <v>0.000299562580645704</v>
      </c>
      <c r="R222" s="110" t="n">
        <f aca="false">R221-S222+O222</f>
        <v>31.9538187696536</v>
      </c>
      <c r="S222" s="110" t="n">
        <f aca="false">R221*(1-0.5^(1/K$8))</f>
        <v>0.746885108806404</v>
      </c>
      <c r="T222" s="110" t="n">
        <f aca="false">Q222*R$8/86.4</f>
        <v>0.000960403181005324</v>
      </c>
      <c r="U222" s="110" t="n">
        <f aca="false">S222*R$8/86.4</f>
        <v>2.39452749003905</v>
      </c>
      <c r="V222" s="110" t="n">
        <f aca="false">(Q222+S222)*R$8/86.4</f>
        <v>2.39548789322005</v>
      </c>
      <c r="Y222" s="15"/>
      <c r="Z222" s="15"/>
      <c r="AA222" s="15"/>
      <c r="AB222" s="15"/>
      <c r="AC222" s="106" t="n">
        <f aca="false">(B222-B$16)^2</f>
        <v>0.00967953254437872</v>
      </c>
      <c r="AD222" s="106" t="n">
        <f aca="false">(B222-V222)^2</f>
        <v>10.8669920701468</v>
      </c>
      <c r="AE222" s="32"/>
      <c r="AF222" s="32" t="n">
        <f aca="false">B222-V222</f>
        <v>3.29651210677995</v>
      </c>
      <c r="AG222" s="32" t="str">
        <f aca="false">B222</f>
        <v>5,692</v>
      </c>
      <c r="AH222" s="32"/>
      <c r="AI222" s="116" t="str">
        <f aca="false">IF(V222&lt;B222,"-","+")</f>
        <v>-</v>
      </c>
      <c r="AJ222" s="117" t="n">
        <f aca="false">IF(AI222="-",AJ221-1,AJ221+1)</f>
        <v>-205</v>
      </c>
      <c r="AK222" s="113"/>
      <c r="AL222" s="106" t="n">
        <f aca="false">V222-V$16+AL221</f>
        <v>959.181180095626</v>
      </c>
      <c r="AM222" s="106" t="n">
        <f aca="false">B222-B$16+AM221</f>
        <v>470.148153846155</v>
      </c>
      <c r="AN222" s="106" t="n">
        <f aca="false">(AM222-AM$16)^2</f>
        <v>19527.7525192629</v>
      </c>
      <c r="AO222" s="106" t="n">
        <f aca="false">(AM222-AL222)^2</f>
        <v>239153.300762716</v>
      </c>
      <c r="AP222" s="32"/>
      <c r="AQ222" s="110" t="n">
        <f aca="false">((V222-B222)/B222)^2</f>
        <v>0.335412749970084</v>
      </c>
    </row>
    <row r="223" customFormat="false" ht="12.8" hidden="false" customHeight="false" outlineLevel="0" collapsed="false">
      <c r="A223" s="114" t="n">
        <v>41114</v>
      </c>
      <c r="B223" s="115" t="s">
        <v>136</v>
      </c>
      <c r="C223" s="15" t="n">
        <v>1.66815059994795</v>
      </c>
      <c r="D223" s="15" t="n">
        <v>0</v>
      </c>
      <c r="E223" s="15" t="n">
        <v>0</v>
      </c>
      <c r="F223" s="15" t="n">
        <v>0</v>
      </c>
      <c r="G223" s="15" t="n">
        <v>0</v>
      </c>
      <c r="H223" s="15" t="n">
        <v>0</v>
      </c>
      <c r="I223" s="15" t="n">
        <v>0</v>
      </c>
      <c r="J223" s="110" t="n">
        <f aca="false">(D223*D$15*D$8+E223*E$15*E$8+F223*F$15*F$8+G223*G$15*G$8+H223*H$15*H$8+I223*I$15*I$8)*M$15</f>
        <v>0</v>
      </c>
      <c r="K223" s="110" t="n">
        <f aca="false">K222+J223-M223-N223-O223</f>
        <v>100.813563229971</v>
      </c>
      <c r="L223" s="110" t="n">
        <f aca="false">K222/$K$3</f>
        <v>0.49338154343522</v>
      </c>
      <c r="M223" s="110" t="n">
        <f aca="false">IF(J223&gt;K$6,(J223-K$6)^2/(J223-K$6+K$3-K222),0)</f>
        <v>0</v>
      </c>
      <c r="N223" s="110" t="n">
        <f aca="false">IF((J223-M223)&gt;C223,C223,(J223-M223+(C223-(J223-M223))*L223))</f>
        <v>0.823034717684709</v>
      </c>
      <c r="O223" s="110" t="n">
        <f aca="false">IF(K222&gt;(K$5/100*K$3),(K$4/100*L223*(K222-(K$5/100*K$3))),0)</f>
        <v>0</v>
      </c>
      <c r="P223" s="110" t="n">
        <f aca="false">P222+M223-Q223</f>
        <v>0.000149781290322852</v>
      </c>
      <c r="Q223" s="110" t="n">
        <f aca="false">P222*(1-0.5^(1/K$7))</f>
        <v>0.000149781290322852</v>
      </c>
      <c r="R223" s="110" t="n">
        <f aca="false">R222-S223+O223</f>
        <v>31.2239925403083</v>
      </c>
      <c r="S223" s="110" t="n">
        <f aca="false">R222*(1-0.5^(1/K$8))</f>
        <v>0.729826229345274</v>
      </c>
      <c r="T223" s="110" t="n">
        <f aca="false">Q223*R$8/86.4</f>
        <v>0.000480201590502662</v>
      </c>
      <c r="U223" s="110" t="n">
        <f aca="false">S223*R$8/86.4</f>
        <v>2.33983640658149</v>
      </c>
      <c r="V223" s="110" t="n">
        <f aca="false">(Q223+S223)*R$8/86.4</f>
        <v>2.34031660817199</v>
      </c>
      <c r="Y223" s="15"/>
      <c r="Z223" s="15"/>
      <c r="AA223" s="15"/>
      <c r="AB223" s="15"/>
      <c r="AC223" s="106" t="n">
        <f aca="false">(B223-B$16)^2</f>
        <v>0.0725680710059174</v>
      </c>
      <c r="AD223" s="106" t="n">
        <f aca="false">(B223-V223)^2</f>
        <v>10.1167468390505</v>
      </c>
      <c r="AE223" s="32"/>
      <c r="AF223" s="32" t="n">
        <f aca="false">B223-V223</f>
        <v>3.18068339182801</v>
      </c>
      <c r="AG223" s="32" t="str">
        <f aca="false">B223</f>
        <v>5,521</v>
      </c>
      <c r="AH223" s="32"/>
      <c r="AI223" s="116" t="str">
        <f aca="false">IF(V223&lt;B223,"-","+")</f>
        <v>-</v>
      </c>
      <c r="AJ223" s="117" t="n">
        <f aca="false">IF(AI223="-",AJ222-1,AJ222+1)</f>
        <v>-206</v>
      </c>
      <c r="AK223" s="113"/>
      <c r="AL223" s="106" t="n">
        <f aca="false">V223-V$16+AL222</f>
        <v>952.825959837377</v>
      </c>
      <c r="AM223" s="106" t="n">
        <f aca="false">B223-B$16+AM222</f>
        <v>469.87876923077</v>
      </c>
      <c r="AN223" s="106" t="n">
        <f aca="false">(AM223-AM$16)^2</f>
        <v>19452.536540226</v>
      </c>
      <c r="AO223" s="106" t="n">
        <f aca="false">(AM223-AL223)^2</f>
        <v>233237.988914814</v>
      </c>
      <c r="AP223" s="32"/>
      <c r="AQ223" s="110" t="n">
        <f aca="false">((V223-B223)/B223)^2</f>
        <v>0.331898575236338</v>
      </c>
    </row>
    <row r="224" customFormat="false" ht="12.8" hidden="false" customHeight="false" outlineLevel="0" collapsed="false">
      <c r="A224" s="114" t="n">
        <v>41115</v>
      </c>
      <c r="B224" s="115" t="s">
        <v>136</v>
      </c>
      <c r="C224" s="15" t="n">
        <v>2.85375393576525</v>
      </c>
      <c r="D224" s="15" t="n">
        <v>0</v>
      </c>
      <c r="E224" s="15" t="n">
        <v>0</v>
      </c>
      <c r="F224" s="15" t="n">
        <v>0</v>
      </c>
      <c r="G224" s="15" t="n">
        <v>0</v>
      </c>
      <c r="H224" s="15" t="n">
        <v>0</v>
      </c>
      <c r="I224" s="15" t="n">
        <v>0</v>
      </c>
      <c r="J224" s="110" t="n">
        <f aca="false">(D224*D$15*D$8+E224*E$15*E$8+F224*F$15*F$8+G224*G$15*G$8+H224*H$15*H$8+I224*I$15*I$8)*M$15</f>
        <v>0</v>
      </c>
      <c r="K224" s="110" t="n">
        <f aca="false">K223+J224-M224-N224-O224</f>
        <v>99.4169753520773</v>
      </c>
      <c r="L224" s="110" t="n">
        <f aca="false">K223/$K$3</f>
        <v>0.489386229271702</v>
      </c>
      <c r="M224" s="110" t="n">
        <f aca="false">IF(J224&gt;K$6,(J224-K$6)^2/(J224-K$6+K$3-K223),0)</f>
        <v>0</v>
      </c>
      <c r="N224" s="110" t="n">
        <f aca="false">IF((J224-M224)&gt;C224,C224,(J224-M224+(C224-(J224-M224))*L224))</f>
        <v>1.39658787789344</v>
      </c>
      <c r="O224" s="110" t="n">
        <f aca="false">IF(K223&gt;(K$5/100*K$3),(K$4/100*L224*(K223-(K$5/100*K$3))),0)</f>
        <v>0</v>
      </c>
      <c r="P224" s="110" t="n">
        <f aca="false">P223+M224-Q224</f>
        <v>7.4890645161426E-005</v>
      </c>
      <c r="Q224" s="110" t="n">
        <f aca="false">P223*(1-0.5^(1/K$7))</f>
        <v>7.4890645161426E-005</v>
      </c>
      <c r="R224" s="110" t="n">
        <f aca="false">R223-S224+O224</f>
        <v>30.5108355650788</v>
      </c>
      <c r="S224" s="110" t="n">
        <f aca="false">R223*(1-0.5^(1/K$8))</f>
        <v>0.713156975229512</v>
      </c>
      <c r="T224" s="110" t="n">
        <f aca="false">Q224*R$8/86.4</f>
        <v>0.000240100795251331</v>
      </c>
      <c r="U224" s="110" t="n">
        <f aca="false">S224*R$8/86.4</f>
        <v>2.28639446919647</v>
      </c>
      <c r="V224" s="110" t="n">
        <f aca="false">(Q224+S224)*R$8/86.4</f>
        <v>2.28663456999172</v>
      </c>
      <c r="Y224" s="15"/>
      <c r="Z224" s="15"/>
      <c r="AA224" s="15"/>
      <c r="AB224" s="15"/>
      <c r="AC224" s="106" t="n">
        <f aca="false">(B224-B$16)^2</f>
        <v>0.0725680710059174</v>
      </c>
      <c r="AD224" s="106" t="n">
        <f aca="false">(B224-V224)^2</f>
        <v>10.4611197348326</v>
      </c>
      <c r="AE224" s="32"/>
      <c r="AF224" s="32" t="n">
        <f aca="false">B224-V224</f>
        <v>3.23436543000828</v>
      </c>
      <c r="AG224" s="32" t="str">
        <f aca="false">B224</f>
        <v>5,521</v>
      </c>
      <c r="AH224" s="32"/>
      <c r="AI224" s="116" t="str">
        <f aca="false">IF(V224&lt;B224,"-","+")</f>
        <v>-</v>
      </c>
      <c r="AJ224" s="117" t="n">
        <f aca="false">IF(AI224="-",AJ223-1,AJ223+1)</f>
        <v>-207</v>
      </c>
      <c r="AK224" s="113"/>
      <c r="AL224" s="106" t="n">
        <f aca="false">V224-V$16+AL223</f>
        <v>946.417057540947</v>
      </c>
      <c r="AM224" s="106" t="n">
        <f aca="false">B224-B$16+AM223</f>
        <v>469.609384615386</v>
      </c>
      <c r="AN224" s="106" t="n">
        <f aca="false">(AM224-AM$16)^2</f>
        <v>19377.4656973312</v>
      </c>
      <c r="AO224" s="106" t="n">
        <f aca="false">(AM224-AL224)^2</f>
        <v>227345.556960689</v>
      </c>
      <c r="AP224" s="32"/>
      <c r="AQ224" s="110" t="n">
        <f aca="false">((V224-B224)/B224)^2</f>
        <v>0.343196364464286</v>
      </c>
    </row>
    <row r="225" customFormat="false" ht="12.8" hidden="false" customHeight="false" outlineLevel="0" collapsed="false">
      <c r="A225" s="114" t="n">
        <v>41116</v>
      </c>
      <c r="B225" s="115" t="s">
        <v>124</v>
      </c>
      <c r="C225" s="15" t="n">
        <v>2.3425914362759</v>
      </c>
      <c r="D225" s="15" t="n">
        <v>0</v>
      </c>
      <c r="E225" s="15" t="n">
        <v>0</v>
      </c>
      <c r="F225" s="15" t="n">
        <v>0</v>
      </c>
      <c r="G225" s="15" t="n">
        <v>0</v>
      </c>
      <c r="H225" s="15" t="n">
        <v>0.2</v>
      </c>
      <c r="I225" s="15" t="n">
        <v>0</v>
      </c>
      <c r="J225" s="110" t="n">
        <f aca="false">(D225*D$15*D$8+E225*E$15*E$8+F225*F$15*F$8+G225*G$15*G$8+H225*H$15*H$8+I225*I$15*I$8)*M$15</f>
        <v>0.01448504442</v>
      </c>
      <c r="K225" s="110" t="n">
        <f aca="false">K224+J225-M225-N225-O225</f>
        <v>98.2934156638435</v>
      </c>
      <c r="L225" s="110" t="n">
        <f aca="false">K224/$K$3</f>
        <v>0.482606676466394</v>
      </c>
      <c r="M225" s="110" t="n">
        <f aca="false">IF(J225&gt;K$6,(J225-K$6)^2/(J225-K$6+K$3-K224),0)</f>
        <v>0</v>
      </c>
      <c r="N225" s="110" t="n">
        <f aca="false">IF((J225-M225)&gt;C225,C225,(J225-M225+(C225-(J225-M225))*L225))</f>
        <v>1.13804473265375</v>
      </c>
      <c r="O225" s="110" t="n">
        <f aca="false">IF(K224&gt;(K$5/100*K$3),(K$4/100*L225*(K224-(K$5/100*K$3))),0)</f>
        <v>0</v>
      </c>
      <c r="P225" s="110" t="n">
        <f aca="false">P224+M225-Q225</f>
        <v>3.7445322580713E-005</v>
      </c>
      <c r="Q225" s="110" t="n">
        <f aca="false">P224*(1-0.5^(1/K$7))</f>
        <v>3.7445322580713E-005</v>
      </c>
      <c r="R225" s="110" t="n">
        <f aca="false">R224-S225+O225</f>
        <v>29.8139671176749</v>
      </c>
      <c r="S225" s="110" t="n">
        <f aca="false">R224*(1-0.5^(1/K$8))</f>
        <v>0.696868447403933</v>
      </c>
      <c r="T225" s="110" t="n">
        <f aca="false">Q225*R$8/86.4</f>
        <v>0.000120050397625666</v>
      </c>
      <c r="U225" s="110" t="n">
        <f aca="false">S225*R$8/86.4</f>
        <v>2.23417314734826</v>
      </c>
      <c r="V225" s="110" t="n">
        <f aca="false">(Q225+S225)*R$8/86.4</f>
        <v>2.23429319774588</v>
      </c>
      <c r="Y225" s="15"/>
      <c r="Z225" s="15"/>
      <c r="AA225" s="15"/>
      <c r="AB225" s="15"/>
      <c r="AC225" s="106" t="n">
        <f aca="false">(B225-B$16)^2</f>
        <v>0.192181071005917</v>
      </c>
      <c r="AD225" s="106" t="n">
        <f aca="false">(B225-V225)^2</f>
        <v>9.7200957048216</v>
      </c>
      <c r="AE225" s="32"/>
      <c r="AF225" s="32" t="n">
        <f aca="false">B225-V225</f>
        <v>3.11770680225412</v>
      </c>
      <c r="AG225" s="32" t="str">
        <f aca="false">B225</f>
        <v>5,352</v>
      </c>
      <c r="AH225" s="32"/>
      <c r="AI225" s="116" t="str">
        <f aca="false">IF(V225&lt;B225,"-","+")</f>
        <v>-</v>
      </c>
      <c r="AJ225" s="117" t="n">
        <f aca="false">IF(AI225="-",AJ224-1,AJ224+1)</f>
        <v>-208</v>
      </c>
      <c r="AK225" s="113"/>
      <c r="AL225" s="106" t="n">
        <f aca="false">V225-V$16+AL224</f>
        <v>939.955813872272</v>
      </c>
      <c r="AM225" s="106" t="n">
        <f aca="false">B225-B$16+AM224</f>
        <v>469.171000000001</v>
      </c>
      <c r="AN225" s="106" t="n">
        <f aca="false">(AM225-AM$16)^2</f>
        <v>19255.609001126</v>
      </c>
      <c r="AO225" s="106" t="n">
        <f aca="false">(AM225-AL225)^2</f>
        <v>221638.340972749</v>
      </c>
      <c r="AP225" s="32"/>
      <c r="AQ225" s="110" t="n">
        <f aca="false">((V225-B225)/B225)^2</f>
        <v>0.339342559757972</v>
      </c>
    </row>
    <row r="226" customFormat="false" ht="12.8" hidden="false" customHeight="false" outlineLevel="0" collapsed="false">
      <c r="A226" s="114" t="n">
        <v>41117</v>
      </c>
      <c r="B226" s="115" t="s">
        <v>124</v>
      </c>
      <c r="C226" s="15" t="n">
        <v>2.29073330373884</v>
      </c>
      <c r="D226" s="15" t="n">
        <v>0</v>
      </c>
      <c r="E226" s="15" t="n">
        <v>0</v>
      </c>
      <c r="F226" s="15" t="n">
        <v>0</v>
      </c>
      <c r="G226" s="15" t="n">
        <v>0</v>
      </c>
      <c r="H226" s="15" t="n">
        <v>0</v>
      </c>
      <c r="I226" s="15" t="n">
        <v>0</v>
      </c>
      <c r="J226" s="110" t="n">
        <f aca="false">(D226*D$15*D$8+E226*E$15*E$8+F226*F$15*F$8+G226*G$15*G$8+H226*H$15*H$8+I226*I$15*I$8)*M$15</f>
        <v>0</v>
      </c>
      <c r="K226" s="110" t="n">
        <f aca="false">K225+J226-M226-N226-O226</f>
        <v>97.2003865337493</v>
      </c>
      <c r="L226" s="110" t="n">
        <f aca="false">K225/$K$3</f>
        <v>0.477152503222541</v>
      </c>
      <c r="M226" s="110" t="n">
        <f aca="false">IF(J226&gt;K$6,(J226-K$6)^2/(J226-K$6+K$3-K225),0)</f>
        <v>0</v>
      </c>
      <c r="N226" s="110" t="n">
        <f aca="false">IF((J226-M226)&gt;C226,C226,(J226-M226+(C226-(J226-M226))*L226))</f>
        <v>1.09302913009423</v>
      </c>
      <c r="O226" s="110" t="n">
        <f aca="false">IF(K225&gt;(K$5/100*K$3),(K$4/100*L226*(K225-(K$5/100*K$3))),0)</f>
        <v>0</v>
      </c>
      <c r="P226" s="110" t="n">
        <f aca="false">P225+M226-Q226</f>
        <v>1.87226612903565E-005</v>
      </c>
      <c r="Q226" s="110" t="n">
        <f aca="false">P225*(1-0.5^(1/K$7))</f>
        <v>1.87226612903565E-005</v>
      </c>
      <c r="R226" s="110" t="n">
        <f aca="false">R225-S226+O226</f>
        <v>29.1330151676068</v>
      </c>
      <c r="S226" s="110" t="n">
        <f aca="false">R225*(1-0.5^(1/K$8))</f>
        <v>0.680951950068049</v>
      </c>
      <c r="T226" s="110" t="n">
        <f aca="false">Q226*R$8/86.4</f>
        <v>6.00251988128328E-005</v>
      </c>
      <c r="U226" s="110" t="n">
        <f aca="false">S226*R$8/86.4</f>
        <v>2.18314456213946</v>
      </c>
      <c r="V226" s="110" t="n">
        <f aca="false">(Q226+S226)*R$8/86.4</f>
        <v>2.18320458733827</v>
      </c>
      <c r="Y226" s="15"/>
      <c r="Z226" s="15"/>
      <c r="AA226" s="15"/>
      <c r="AB226" s="15"/>
      <c r="AC226" s="106" t="n">
        <f aca="false">(B226-B$16)^2</f>
        <v>0.192181071005917</v>
      </c>
      <c r="AD226" s="106" t="n">
        <f aca="false">(B226-V226)^2</f>
        <v>10.041264367306</v>
      </c>
      <c r="AE226" s="32"/>
      <c r="AF226" s="32" t="n">
        <f aca="false">B226-V226</f>
        <v>3.16879541266173</v>
      </c>
      <c r="AG226" s="32" t="str">
        <f aca="false">B226</f>
        <v>5,352</v>
      </c>
      <c r="AH226" s="32"/>
      <c r="AI226" s="116" t="str">
        <f aca="false">IF(V226&lt;B226,"-","+")</f>
        <v>-</v>
      </c>
      <c r="AJ226" s="117" t="n">
        <f aca="false">IF(AI226="-",AJ225-1,AJ225+1)</f>
        <v>-209</v>
      </c>
      <c r="AK226" s="113"/>
      <c r="AL226" s="106" t="n">
        <f aca="false">V226-V$16+AL225</f>
        <v>933.443481593189</v>
      </c>
      <c r="AM226" s="106" t="n">
        <f aca="false">B226-B$16+AM225</f>
        <v>468.732615384616</v>
      </c>
      <c r="AN226" s="106" t="n">
        <f aca="false">(AM226-AM$16)^2</f>
        <v>19134.1366670628</v>
      </c>
      <c r="AO226" s="106" t="n">
        <f aca="false">(AM226-AL226)^2</f>
        <v>215956.189172322</v>
      </c>
      <c r="AP226" s="32"/>
      <c r="AQ226" s="110" t="n">
        <f aca="false">((V226-B226)/B226)^2</f>
        <v>0.350555020967323</v>
      </c>
    </row>
    <row r="227" customFormat="false" ht="12.8" hidden="false" customHeight="false" outlineLevel="0" collapsed="false">
      <c r="A227" s="114" t="n">
        <v>41118</v>
      </c>
      <c r="B227" s="115" t="s">
        <v>137</v>
      </c>
      <c r="C227" s="15" t="n">
        <v>1.18788003851411</v>
      </c>
      <c r="D227" s="15" t="n">
        <v>0</v>
      </c>
      <c r="E227" s="15" t="n">
        <v>0</v>
      </c>
      <c r="F227" s="15" t="n">
        <v>0</v>
      </c>
      <c r="G227" s="15" t="n">
        <v>0</v>
      </c>
      <c r="H227" s="15" t="n">
        <v>0.1</v>
      </c>
      <c r="I227" s="15" t="n">
        <v>0</v>
      </c>
      <c r="J227" s="110" t="n">
        <f aca="false">(D227*D$15*D$8+E227*E$15*E$8+F227*F$15*F$8+G227*G$15*G$8+H227*H$15*H$8+I227*I$15*I$8)*M$15</f>
        <v>0.00724252221</v>
      </c>
      <c r="K227" s="110" t="n">
        <f aca="false">K226+J227-M227-N227-O227</f>
        <v>96.6433068107347</v>
      </c>
      <c r="L227" s="110" t="n">
        <f aca="false">K226/$K$3</f>
        <v>0.471846536571599</v>
      </c>
      <c r="M227" s="110" t="n">
        <f aca="false">IF(J227&gt;K$6,(J227-K$6)^2/(J227-K$6+K$3-K226),0)</f>
        <v>0</v>
      </c>
      <c r="N227" s="110" t="n">
        <f aca="false">IF((J227-M227)&gt;C227,C227,(J227-M227+(C227-(J227-M227))*L227))</f>
        <v>0.564322245224588</v>
      </c>
      <c r="O227" s="110" t="n">
        <f aca="false">IF(K226&gt;(K$5/100*K$3),(K$4/100*L227*(K226-(K$5/100*K$3))),0)</f>
        <v>0</v>
      </c>
      <c r="P227" s="110" t="n">
        <f aca="false">P226+M227-Q227</f>
        <v>9.36133064517825E-006</v>
      </c>
      <c r="Q227" s="110" t="n">
        <f aca="false">P226*(1-0.5^(1/K$7))</f>
        <v>9.36133064517825E-006</v>
      </c>
      <c r="R227" s="110" t="n">
        <f aca="false">R226-S227+O227</f>
        <v>28.4676161815731</v>
      </c>
      <c r="S227" s="110" t="n">
        <f aca="false">R226*(1-0.5^(1/K$8))</f>
        <v>0.665398986033733</v>
      </c>
      <c r="T227" s="110" t="n">
        <f aca="false">Q227*R$8/86.4</f>
        <v>3.00125994064164E-005</v>
      </c>
      <c r="U227" s="110" t="n">
        <f aca="false">S227*R$8/86.4</f>
        <v>2.13328147142759</v>
      </c>
      <c r="V227" s="110" t="n">
        <f aca="false">(Q227+S227)*R$8/86.4</f>
        <v>2.133311484027</v>
      </c>
      <c r="Y227" s="15"/>
      <c r="Z227" s="15"/>
      <c r="AA227" s="15"/>
      <c r="AB227" s="15"/>
      <c r="AC227" s="106" t="n">
        <f aca="false">(B227-B$16)^2</f>
        <v>0.36528076331361</v>
      </c>
      <c r="AD227" s="106" t="n">
        <f aca="false">(B227-V227)^2</f>
        <v>9.31890717555345</v>
      </c>
      <c r="AE227" s="32"/>
      <c r="AF227" s="32" t="n">
        <f aca="false">B227-V227</f>
        <v>3.052688515973</v>
      </c>
      <c r="AG227" s="32" t="str">
        <f aca="false">B227</f>
        <v>5,186</v>
      </c>
      <c r="AH227" s="32"/>
      <c r="AI227" s="116" t="str">
        <f aca="false">IF(V227&lt;B227,"-","+")</f>
        <v>-</v>
      </c>
      <c r="AJ227" s="117" t="n">
        <f aca="false">IF(AI227="-",AJ226-1,AJ226+1)</f>
        <v>-210</v>
      </c>
      <c r="AK227" s="113"/>
      <c r="AL227" s="106" t="n">
        <f aca="false">V227-V$16+AL226</f>
        <v>926.881256210795</v>
      </c>
      <c r="AM227" s="106" t="n">
        <f aca="false">B227-B$16+AM226</f>
        <v>468.128230769232</v>
      </c>
      <c r="AN227" s="106" t="n">
        <f aca="false">(AM227-AM$16)^2</f>
        <v>18967.2974975613</v>
      </c>
      <c r="AO227" s="106" t="n">
        <f aca="false">(AM227-AL227)^2</f>
        <v>210454.338351787</v>
      </c>
      <c r="AP227" s="32"/>
      <c r="AQ227" s="110" t="n">
        <f aca="false">((V227-B227)/B227)^2</f>
        <v>0.34649738466246</v>
      </c>
    </row>
    <row r="228" customFormat="false" ht="12.8" hidden="false" customHeight="false" outlineLevel="0" collapsed="false">
      <c r="A228" s="114" t="n">
        <v>41119</v>
      </c>
      <c r="B228" s="115" t="s">
        <v>137</v>
      </c>
      <c r="C228" s="15" t="n">
        <v>2.26006732875653</v>
      </c>
      <c r="D228" s="15" t="n">
        <v>0</v>
      </c>
      <c r="E228" s="15" t="n">
        <v>0</v>
      </c>
      <c r="F228" s="15" t="n">
        <v>0</v>
      </c>
      <c r="G228" s="15" t="n">
        <v>0</v>
      </c>
      <c r="H228" s="15" t="n">
        <v>0</v>
      </c>
      <c r="I228" s="15" t="n">
        <v>0</v>
      </c>
      <c r="J228" s="110" t="n">
        <f aca="false">(D228*D$15*D$8+E228*E$15*E$8+F228*F$15*F$8+G228*G$15*G$8+H228*H$15*H$8+I228*I$15*I$8)*M$15</f>
        <v>0</v>
      </c>
      <c r="K228" s="110" t="n">
        <f aca="false">K227+J228-M228-N228-O228</f>
        <v>95.5830137026477</v>
      </c>
      <c r="L228" s="110" t="n">
        <f aca="false">K227/$K$3</f>
        <v>0.469142266071528</v>
      </c>
      <c r="M228" s="110" t="n">
        <f aca="false">IF(J228&gt;K$6,(J228-K$6)^2/(J228-K$6+K$3-K227),0)</f>
        <v>0</v>
      </c>
      <c r="N228" s="110" t="n">
        <f aca="false">IF((J228-M228)&gt;C228,C228,(J228-M228+(C228-(J228-M228))*L228))</f>
        <v>1.06029310808706</v>
      </c>
      <c r="O228" s="110" t="n">
        <f aca="false">IF(K227&gt;(K$5/100*K$3),(K$4/100*L228*(K227-(K$5/100*K$3))),0)</f>
        <v>0</v>
      </c>
      <c r="P228" s="110" t="n">
        <f aca="false">P227+M228-Q228</f>
        <v>4.68066532258912E-006</v>
      </c>
      <c r="Q228" s="110" t="n">
        <f aca="false">P227*(1-0.5^(1/K$7))</f>
        <v>4.68066532258912E-006</v>
      </c>
      <c r="R228" s="110" t="n">
        <f aca="false">R227-S228+O228</f>
        <v>27.8174149293842</v>
      </c>
      <c r="S228" s="110" t="n">
        <f aca="false">R227*(1-0.5^(1/K$8))</f>
        <v>0.650201252188902</v>
      </c>
      <c r="T228" s="110" t="n">
        <f aca="false">Q228*R$8/86.4</f>
        <v>1.50062997032082E-005</v>
      </c>
      <c r="U228" s="110" t="n">
        <f aca="false">S228*R$8/86.4</f>
        <v>2.08455725528155</v>
      </c>
      <c r="V228" s="110" t="n">
        <f aca="false">(Q228+S228)*R$8/86.4</f>
        <v>2.08457226158125</v>
      </c>
      <c r="Y228" s="15"/>
      <c r="Z228" s="15"/>
      <c r="AA228" s="15"/>
      <c r="AB228" s="15"/>
      <c r="AC228" s="106" t="n">
        <f aca="false">(B228-B$16)^2</f>
        <v>0.36528076331361</v>
      </c>
      <c r="AD228" s="106" t="n">
        <f aca="false">(B228-V228)^2</f>
        <v>9.61885401663324</v>
      </c>
      <c r="AE228" s="32"/>
      <c r="AF228" s="32" t="n">
        <f aca="false">B228-V228</f>
        <v>3.10142773841875</v>
      </c>
      <c r="AG228" s="32" t="str">
        <f aca="false">B228</f>
        <v>5,186</v>
      </c>
      <c r="AH228" s="32"/>
      <c r="AI228" s="116" t="str">
        <f aca="false">IF(V228&lt;B228,"-","+")</f>
        <v>-</v>
      </c>
      <c r="AJ228" s="117" t="n">
        <f aca="false">IF(AI228="-",AJ227-1,AJ227+1)</f>
        <v>-211</v>
      </c>
      <c r="AK228" s="113"/>
      <c r="AL228" s="106" t="n">
        <f aca="false">V228-V$16+AL227</f>
        <v>920.270291605955</v>
      </c>
      <c r="AM228" s="106" t="n">
        <f aca="false">B228-B$16+AM227</f>
        <v>467.523846153847</v>
      </c>
      <c r="AN228" s="106" t="n">
        <f aca="false">(AM228-AM$16)^2</f>
        <v>18801.1888895864</v>
      </c>
      <c r="AO228" s="106" t="n">
        <f aca="false">(AM228-AL228)^2</f>
        <v>204979.343869518</v>
      </c>
      <c r="AP228" s="32"/>
      <c r="AQ228" s="110" t="n">
        <f aca="false">((V228-B228)/B228)^2</f>
        <v>0.357650065337782</v>
      </c>
    </row>
    <row r="229" customFormat="false" ht="12.8" hidden="false" customHeight="false" outlineLevel="0" collapsed="false">
      <c r="A229" s="114" t="n">
        <v>41120</v>
      </c>
      <c r="B229" s="115" t="s">
        <v>138</v>
      </c>
      <c r="C229" s="15" t="n">
        <v>1.25331366988408</v>
      </c>
      <c r="D229" s="15" t="n">
        <v>0</v>
      </c>
      <c r="E229" s="15" t="n">
        <v>0</v>
      </c>
      <c r="F229" s="15" t="n">
        <v>0</v>
      </c>
      <c r="G229" s="15" t="n">
        <v>0</v>
      </c>
      <c r="H229" s="15" t="n">
        <v>0.2</v>
      </c>
      <c r="I229" s="15" t="n">
        <v>0</v>
      </c>
      <c r="J229" s="110" t="n">
        <f aca="false">(D229*D$15*D$8+E229*E$15*E$8+F229*F$15*F$8+G229*G$15*G$8+H229*H$15*H$8+I229*I$15*I$8)*M$15</f>
        <v>0.01448504442</v>
      </c>
      <c r="K229" s="110" t="n">
        <f aca="false">K228+J229-M229-N229-O229</f>
        <v>95.0082031517595</v>
      </c>
      <c r="L229" s="110" t="n">
        <f aca="false">K228/$K$3</f>
        <v>0.463995212148775</v>
      </c>
      <c r="M229" s="110" t="n">
        <f aca="false">IF(J229&gt;K$6,(J229-K$6)^2/(J229-K$6+K$3-K228),0)</f>
        <v>0</v>
      </c>
      <c r="N229" s="110" t="n">
        <f aca="false">IF((J229-M229)&gt;C229,C229,(J229-M229+(C229-(J229-M229))*L229))</f>
        <v>0.589295595308181</v>
      </c>
      <c r="O229" s="110" t="n">
        <f aca="false">IF(K228&gt;(K$5/100*K$3),(K$4/100*L229*(K228-(K$5/100*K$3))),0)</f>
        <v>0</v>
      </c>
      <c r="P229" s="110" t="n">
        <f aca="false">P228+M229-Q229</f>
        <v>2.34033266129456E-006</v>
      </c>
      <c r="Q229" s="110" t="n">
        <f aca="false">P228*(1-0.5^(1/K$7))</f>
        <v>2.34033266129456E-006</v>
      </c>
      <c r="R229" s="110" t="n">
        <f aca="false">R228-S229+O229</f>
        <v>27.1820642943194</v>
      </c>
      <c r="S229" s="110" t="n">
        <f aca="false">R228*(1-0.5^(1/K$8))</f>
        <v>0.635350635064814</v>
      </c>
      <c r="T229" s="110" t="n">
        <f aca="false">Q229*R$8/86.4</f>
        <v>7.50314985160409E-006</v>
      </c>
      <c r="U229" s="110" t="n">
        <f aca="false">S229*R$8/86.4</f>
        <v>2.0369459017703</v>
      </c>
      <c r="V229" s="110" t="n">
        <f aca="false">(Q229+S229)*R$8/86.4</f>
        <v>2.03695340492015</v>
      </c>
      <c r="Y229" s="15"/>
      <c r="Z229" s="15"/>
      <c r="AA229" s="15"/>
      <c r="AB229" s="15"/>
      <c r="AC229" s="106" t="n">
        <f aca="false">(B229-B$16)^2</f>
        <v>0.588879147928995</v>
      </c>
      <c r="AD229" s="106" t="n">
        <f aca="false">(B229-V229)^2</f>
        <v>8.91647426798798</v>
      </c>
      <c r="AE229" s="32"/>
      <c r="AF229" s="32" t="n">
        <f aca="false">B229-V229</f>
        <v>2.98604659507985</v>
      </c>
      <c r="AG229" s="32" t="str">
        <f aca="false">B229</f>
        <v>5,023</v>
      </c>
      <c r="AH229" s="32"/>
      <c r="AI229" s="116" t="str">
        <f aca="false">IF(V229&lt;B229,"-","+")</f>
        <v>-</v>
      </c>
      <c r="AJ229" s="117" t="n">
        <f aca="false">IF(AI229="-",AJ228-1,AJ228+1)</f>
        <v>-212</v>
      </c>
      <c r="AK229" s="113"/>
      <c r="AL229" s="106" t="n">
        <f aca="false">V229-V$16+AL228</f>
        <v>913.611708144454</v>
      </c>
      <c r="AM229" s="106" t="n">
        <f aca="false">B229-B$16+AM228</f>
        <v>466.756461538462</v>
      </c>
      <c r="AN229" s="106" t="n">
        <f aca="false">(AM229-AM$16)^2</f>
        <v>18591.3341601989</v>
      </c>
      <c r="AO229" s="106" t="n">
        <f aca="false">(AM229-AL229)^2</f>
        <v>199679.611419301</v>
      </c>
      <c r="AP229" s="32"/>
      <c r="AQ229" s="110" t="n">
        <f aca="false">((V229-B229)/B229)^2</f>
        <v>0.353400210831409</v>
      </c>
    </row>
    <row r="230" customFormat="false" ht="12.8" hidden="false" customHeight="false" outlineLevel="0" collapsed="false">
      <c r="A230" s="114" t="n">
        <v>41121</v>
      </c>
      <c r="B230" s="115" t="s">
        <v>123</v>
      </c>
      <c r="C230" s="15" t="n">
        <v>1.41425446985486</v>
      </c>
      <c r="D230" s="15" t="n">
        <v>0</v>
      </c>
      <c r="E230" s="15" t="n">
        <v>0</v>
      </c>
      <c r="F230" s="15" t="n">
        <v>0</v>
      </c>
      <c r="G230" s="15" t="n">
        <v>0</v>
      </c>
      <c r="H230" s="15" t="n">
        <v>0.1</v>
      </c>
      <c r="I230" s="15" t="n">
        <v>0</v>
      </c>
      <c r="J230" s="110" t="n">
        <f aca="false">(D230*D$15*D$8+E230*E$15*E$8+F230*F$15*F$8+G230*G$15*G$8+H230*H$15*H$8+I230*I$15*I$8)*M$15</f>
        <v>0.00724252221</v>
      </c>
      <c r="K230" s="110" t="n">
        <f aca="false">K229+J230-M230-N230-O230</f>
        <v>94.3592823898236</v>
      </c>
      <c r="L230" s="110" t="n">
        <f aca="false">K229/$K$3</f>
        <v>0.461204869668735</v>
      </c>
      <c r="M230" s="110" t="n">
        <f aca="false">IF(J230&gt;K$6,(J230-K$6)^2/(J230-K$6+K$3-K229),0)</f>
        <v>0</v>
      </c>
      <c r="N230" s="110" t="n">
        <f aca="false">IF((J230-M230)&gt;C230,C230,(J230-M230+(C230-(J230-M230))*L230))</f>
        <v>0.656163284145901</v>
      </c>
      <c r="O230" s="110" t="n">
        <f aca="false">IF(K229&gt;(K$5/100*K$3),(K$4/100*L230*(K229-(K$5/100*K$3))),0)</f>
        <v>0</v>
      </c>
      <c r="P230" s="110" t="n">
        <f aca="false">P229+M230-Q230</f>
        <v>1.17016633064728E-006</v>
      </c>
      <c r="Q230" s="110" t="n">
        <f aca="false">P229*(1-0.5^(1/K$7))</f>
        <v>1.17016633064728E-006</v>
      </c>
      <c r="R230" s="110" t="n">
        <f aca="false">R229-S230+O230</f>
        <v>26.5612250878148</v>
      </c>
      <c r="S230" s="110" t="n">
        <f aca="false">R229*(1-0.5^(1/K$8))</f>
        <v>0.620839206504612</v>
      </c>
      <c r="T230" s="110" t="n">
        <f aca="false">Q230*R$8/86.4</f>
        <v>3.75157492580205E-006</v>
      </c>
      <c r="U230" s="110" t="n">
        <f aca="false">S230*R$8/86.4</f>
        <v>1.99042199307613</v>
      </c>
      <c r="V230" s="110" t="n">
        <f aca="false">(Q230+S230)*R$8/86.4</f>
        <v>1.99042574465105</v>
      </c>
      <c r="Y230" s="15"/>
      <c r="Z230" s="15"/>
      <c r="AA230" s="15"/>
      <c r="AB230" s="15"/>
      <c r="AC230" s="106" t="n">
        <f aca="false">(B230-B$16)^2</f>
        <v>0.00571768639053245</v>
      </c>
      <c r="AD230" s="106" t="n">
        <f aca="false">(B230-V230)^2</f>
        <v>15.0200758087235</v>
      </c>
      <c r="AE230" s="32"/>
      <c r="AF230" s="32" t="n">
        <f aca="false">B230-V230</f>
        <v>3.87557425534895</v>
      </c>
      <c r="AG230" s="32" t="str">
        <f aca="false">B230</f>
        <v>5,866</v>
      </c>
      <c r="AH230" s="32"/>
      <c r="AI230" s="116" t="str">
        <f aca="false">IF(V230&lt;B230,"-","+")</f>
        <v>-</v>
      </c>
      <c r="AJ230" s="117" t="n">
        <f aca="false">IF(AI230="-",AJ229-1,AJ229+1)</f>
        <v>-213</v>
      </c>
      <c r="AK230" s="113"/>
      <c r="AL230" s="106" t="n">
        <f aca="false">V230-V$16+AL229</f>
        <v>906.906597022683</v>
      </c>
      <c r="AM230" s="106" t="n">
        <f aca="false">B230-B$16+AM229</f>
        <v>466.832076923078</v>
      </c>
      <c r="AN230" s="106" t="n">
        <f aca="false">(AM230-AM$16)^2</f>
        <v>18611.9601997363</v>
      </c>
      <c r="AO230" s="106" t="n">
        <f aca="false">(AM230-AL230)^2</f>
        <v>193665.583240898</v>
      </c>
      <c r="AP230" s="32"/>
      <c r="AQ230" s="110" t="n">
        <f aca="false">((V230-B230)/B230)^2</f>
        <v>0.436503778404237</v>
      </c>
    </row>
    <row r="231" customFormat="false" ht="12.8" hidden="false" customHeight="false" outlineLevel="0" collapsed="false">
      <c r="A231" s="114" t="n">
        <v>41122</v>
      </c>
      <c r="B231" s="115" t="s">
        <v>87</v>
      </c>
      <c r="C231" s="15" t="n">
        <v>0.933184085703653</v>
      </c>
      <c r="D231" s="15" t="n">
        <v>0</v>
      </c>
      <c r="E231" s="15" t="n">
        <v>0</v>
      </c>
      <c r="F231" s="15" t="n">
        <v>0</v>
      </c>
      <c r="G231" s="15" t="n">
        <v>0</v>
      </c>
      <c r="H231" s="15" t="n">
        <v>0</v>
      </c>
      <c r="I231" s="15" t="n">
        <v>0</v>
      </c>
      <c r="J231" s="110" t="n">
        <f aca="false">(D231*D$15*D$8+E231*E$15*E$8+F231*F$15*F$8+G231*G$15*G$8+H231*H$15*H$8+I231*I$15*I$8)*M$15</f>
        <v>0</v>
      </c>
      <c r="K231" s="110" t="n">
        <f aca="false">K230+J231-M231-N231-O231</f>
        <v>93.9318329691216</v>
      </c>
      <c r="L231" s="110" t="n">
        <f aca="false">K230/$K$3</f>
        <v>0.458054768882639</v>
      </c>
      <c r="M231" s="110" t="n">
        <f aca="false">IF(J231&gt;K$6,(J231-K$6)^2/(J231-K$6+K$3-K230),0)</f>
        <v>0</v>
      </c>
      <c r="N231" s="110" t="n">
        <f aca="false">IF((J231-M231)&gt;C231,C231,(J231-M231+(C231-(J231-M231))*L231))</f>
        <v>0.427449420701943</v>
      </c>
      <c r="O231" s="110" t="n">
        <f aca="false">IF(K230&gt;(K$5/100*K$3),(K$4/100*L231*(K230-(K$5/100*K$3))),0)</f>
        <v>0</v>
      </c>
      <c r="P231" s="110" t="n">
        <f aca="false">P230+M231-Q231</f>
        <v>5.85083165323641E-007</v>
      </c>
      <c r="Q231" s="110" t="n">
        <f aca="false">P230*(1-0.5^(1/K$7))</f>
        <v>5.85083165323641E-007</v>
      </c>
      <c r="R231" s="110" t="n">
        <f aca="false">R230-S231+O231</f>
        <v>25.954565868384</v>
      </c>
      <c r="S231" s="110" t="n">
        <f aca="false">R230*(1-0.5^(1/K$8))</f>
        <v>0.606659219430789</v>
      </c>
      <c r="T231" s="110" t="n">
        <f aca="false">Q231*R$8/86.4</f>
        <v>1.87578746290102E-006</v>
      </c>
      <c r="U231" s="110" t="n">
        <f aca="false">S231*R$8/86.4</f>
        <v>1.9449606919251</v>
      </c>
      <c r="V231" s="110" t="n">
        <f aca="false">(Q231+S231)*R$8/86.4</f>
        <v>1.94496256771256</v>
      </c>
      <c r="Y231" s="15"/>
      <c r="Z231" s="15"/>
      <c r="AA231" s="15"/>
      <c r="AB231" s="15"/>
      <c r="AC231" s="106" t="n">
        <f aca="false">(B231-B$16)^2</f>
        <v>3.08218537869822</v>
      </c>
      <c r="AD231" s="106" t="n">
        <f aca="false">(B231-V231)^2</f>
        <v>31.3716203178851</v>
      </c>
      <c r="AE231" s="32"/>
      <c r="AF231" s="32" t="n">
        <f aca="false">B231-V231</f>
        <v>5.60103743228744</v>
      </c>
      <c r="AG231" s="32" t="str">
        <f aca="false">B231</f>
        <v>7,546</v>
      </c>
      <c r="AH231" s="32"/>
      <c r="AI231" s="116" t="str">
        <f aca="false">IF(V231&lt;B231,"-","+")</f>
        <v>-</v>
      </c>
      <c r="AJ231" s="117" t="n">
        <f aca="false">IF(AI231="-",AJ230-1,AJ230+1)</f>
        <v>-214</v>
      </c>
      <c r="AK231" s="113"/>
      <c r="AL231" s="106" t="n">
        <f aca="false">V231-V$16+AL230</f>
        <v>900.156022723975</v>
      </c>
      <c r="AM231" s="106" t="n">
        <f aca="false">B231-B$16+AM230</f>
        <v>468.587692307693</v>
      </c>
      <c r="AN231" s="106" t="n">
        <f aca="false">(AM231-AM$16)^2</f>
        <v>19094.0643536991</v>
      </c>
      <c r="AO231" s="106" t="n">
        <f aca="false">(AM231-AL231)^2</f>
        <v>186251.223818297</v>
      </c>
      <c r="AP231" s="32"/>
      <c r="AQ231" s="110" t="n">
        <f aca="false">((V231-B231)/B231)^2</f>
        <v>0.550938786993533</v>
      </c>
    </row>
    <row r="232" customFormat="false" ht="12.8" hidden="false" customHeight="false" outlineLevel="0" collapsed="false">
      <c r="A232" s="114" t="n">
        <v>41123</v>
      </c>
      <c r="B232" s="115" t="s">
        <v>136</v>
      </c>
      <c r="C232" s="15" t="n">
        <v>2.15317688667792</v>
      </c>
      <c r="D232" s="15" t="n">
        <v>0</v>
      </c>
      <c r="E232" s="15" t="n">
        <v>0</v>
      </c>
      <c r="F232" s="15" t="n">
        <v>0</v>
      </c>
      <c r="G232" s="15" t="n">
        <v>0</v>
      </c>
      <c r="H232" s="15" t="n">
        <v>0.1</v>
      </c>
      <c r="I232" s="15" t="n">
        <v>0</v>
      </c>
      <c r="J232" s="110" t="n">
        <f aca="false">(D232*D$15*D$8+E232*E$15*E$8+F232*F$15*F$8+G232*G$15*G$8+H232*H$15*H$8+I232*I$15*I$8)*M$15</f>
        <v>0.00724252221</v>
      </c>
      <c r="K232" s="110" t="n">
        <f aca="false">K231+J232-M232-N232-O232</f>
        <v>92.9533303075396</v>
      </c>
      <c r="L232" s="110" t="n">
        <f aca="false">K231/$K$3</f>
        <v>0.455979771694765</v>
      </c>
      <c r="M232" s="110" t="n">
        <f aca="false">IF(J232&gt;K$6,(J232-K$6)^2/(J232-K$6+K$3-K231),0)</f>
        <v>0</v>
      </c>
      <c r="N232" s="110" t="n">
        <f aca="false">IF((J232-M232)&gt;C232,C232,(J232-M232+(C232-(J232-M232))*L232))</f>
        <v>0.985745183792033</v>
      </c>
      <c r="O232" s="110" t="n">
        <f aca="false">IF(K231&gt;(K$5/100*K$3),(K$4/100*L232*(K231-(K$5/100*K$3))),0)</f>
        <v>0</v>
      </c>
      <c r="P232" s="110" t="n">
        <f aca="false">P231+M232-Q232</f>
        <v>2.9254158266182E-007</v>
      </c>
      <c r="Q232" s="110" t="n">
        <f aca="false">P231*(1-0.5^(1/K$7))</f>
        <v>2.9254158266182E-007</v>
      </c>
      <c r="R232" s="110" t="n">
        <f aca="false">R231-S232+O232</f>
        <v>25.3617627646746</v>
      </c>
      <c r="S232" s="110" t="n">
        <f aca="false">R231*(1-0.5^(1/K$8))</f>
        <v>0.592803103709334</v>
      </c>
      <c r="T232" s="110" t="n">
        <f aca="false">Q232*R$8/86.4</f>
        <v>9.37893731450512E-007</v>
      </c>
      <c r="U232" s="110" t="n">
        <f aca="false">S232*R$8/86.4</f>
        <v>1.90053772832738</v>
      </c>
      <c r="V232" s="110" t="n">
        <f aca="false">(Q232+S232)*R$8/86.4</f>
        <v>1.90053866622111</v>
      </c>
      <c r="Y232" s="15"/>
      <c r="Z232" s="15"/>
      <c r="AA232" s="15"/>
      <c r="AB232" s="15"/>
      <c r="AC232" s="106" t="n">
        <f aca="false">(B232-B$16)^2</f>
        <v>0.0725680710059174</v>
      </c>
      <c r="AD232" s="106" t="n">
        <f aca="false">(B232-V232)^2</f>
        <v>13.107740269388</v>
      </c>
      <c r="AE232" s="32"/>
      <c r="AF232" s="32" t="n">
        <f aca="false">B232-V232</f>
        <v>3.62046133377889</v>
      </c>
      <c r="AG232" s="32" t="str">
        <f aca="false">B232</f>
        <v>5,521</v>
      </c>
      <c r="AH232" s="32"/>
      <c r="AI232" s="116" t="str">
        <f aca="false">IF(V232&lt;B232,"-","+")</f>
        <v>-</v>
      </c>
      <c r="AJ232" s="117" t="n">
        <f aca="false">IF(AI232="-",AJ231-1,AJ231+1)</f>
        <v>-215</v>
      </c>
      <c r="AK232" s="113"/>
      <c r="AL232" s="106" t="n">
        <f aca="false">V232-V$16+AL231</f>
        <v>893.361024523774</v>
      </c>
      <c r="AM232" s="106" t="n">
        <f aca="false">B232-B$16+AM231</f>
        <v>468.318307692309</v>
      </c>
      <c r="AN232" s="106" t="n">
        <f aca="false">(AM232-AM$16)^2</f>
        <v>19019.6891033249</v>
      </c>
      <c r="AO232" s="106" t="n">
        <f aca="false">(AM232-AL232)^2</f>
        <v>180661.311131473</v>
      </c>
      <c r="AP232" s="32"/>
      <c r="AQ232" s="110" t="n">
        <f aca="false">((V232-B232)/B232)^2</f>
        <v>0.430023641906825</v>
      </c>
    </row>
    <row r="233" customFormat="false" ht="12.8" hidden="false" customHeight="false" outlineLevel="0" collapsed="false">
      <c r="A233" s="114" t="n">
        <v>41124</v>
      </c>
      <c r="B233" s="115" t="s">
        <v>137</v>
      </c>
      <c r="C233" s="15" t="n">
        <v>2.20258495431011</v>
      </c>
      <c r="D233" s="15" t="n">
        <v>0</v>
      </c>
      <c r="E233" s="15" t="n">
        <v>0</v>
      </c>
      <c r="F233" s="15" t="n">
        <v>0</v>
      </c>
      <c r="G233" s="15" t="n">
        <v>0</v>
      </c>
      <c r="H233" s="15" t="n">
        <v>0</v>
      </c>
      <c r="I233" s="15" t="n">
        <v>0</v>
      </c>
      <c r="J233" s="110" t="n">
        <f aca="false">(D233*D$15*D$8+E233*E$15*E$8+F233*F$15*F$8+G233*G$15*G$8+H233*H$15*H$8+I233*I$15*I$8)*M$15</f>
        <v>0</v>
      </c>
      <c r="K233" s="110" t="n">
        <f aca="false">K232+J233-M233-N233-O233</f>
        <v>91.959458429926</v>
      </c>
      <c r="L233" s="110" t="n">
        <f aca="false">K232/$K$3</f>
        <v>0.451229758774464</v>
      </c>
      <c r="M233" s="110" t="n">
        <f aca="false">IF(J233&gt;K$6,(J233-K$6)^2/(J233-K$6+K$3-K232),0)</f>
        <v>0</v>
      </c>
      <c r="N233" s="110" t="n">
        <f aca="false">IF((J233-M233)&gt;C233,C233,(J233-M233+(C233-(J233-M233))*L233))</f>
        <v>0.993871877613615</v>
      </c>
      <c r="O233" s="110" t="n">
        <f aca="false">IF(K232&gt;(K$5/100*K$3),(K$4/100*L233*(K232-(K$5/100*K$3))),0)</f>
        <v>0</v>
      </c>
      <c r="P233" s="110" t="n">
        <f aca="false">P232+M233-Q233</f>
        <v>1.4627079133091E-007</v>
      </c>
      <c r="Q233" s="110" t="n">
        <f aca="false">P232*(1-0.5^(1/K$7))</f>
        <v>1.4627079133091E-007</v>
      </c>
      <c r="R233" s="110" t="n">
        <f aca="false">R232-S233+O233</f>
        <v>24.7824993025663</v>
      </c>
      <c r="S233" s="110" t="n">
        <f aca="false">R232*(1-0.5^(1/K$8))</f>
        <v>0.579263462108336</v>
      </c>
      <c r="T233" s="110" t="n">
        <f aca="false">Q233*R$8/86.4</f>
        <v>4.68946865725256E-007</v>
      </c>
      <c r="U233" s="110" t="n">
        <f aca="false">S233*R$8/86.4</f>
        <v>1.85712938662047</v>
      </c>
      <c r="V233" s="110" t="n">
        <f aca="false">(Q233+S233)*R$8/86.4</f>
        <v>1.85712985556734</v>
      </c>
      <c r="Y233" s="15"/>
      <c r="Z233" s="15"/>
      <c r="AA233" s="15"/>
      <c r="AB233" s="15"/>
      <c r="AC233" s="106" t="n">
        <f aca="false">(B233-B$16)^2</f>
        <v>0.36528076331361</v>
      </c>
      <c r="AD233" s="106" t="n">
        <f aca="false">(B233-V233)^2</f>
        <v>11.0813764384951</v>
      </c>
      <c r="AE233" s="32"/>
      <c r="AF233" s="32" t="n">
        <f aca="false">B233-V233</f>
        <v>3.32887014443266</v>
      </c>
      <c r="AG233" s="32" t="str">
        <f aca="false">B233</f>
        <v>5,186</v>
      </c>
      <c r="AH233" s="32"/>
      <c r="AI233" s="116" t="str">
        <f aca="false">IF(V233&lt;B233,"-","+")</f>
        <v>-</v>
      </c>
      <c r="AJ233" s="117" t="n">
        <f aca="false">IF(AI233="-",AJ232-1,AJ232+1)</f>
        <v>-216</v>
      </c>
      <c r="AK233" s="113"/>
      <c r="AL233" s="106" t="n">
        <f aca="false">V233-V$16+AL232</f>
        <v>886.52261751292</v>
      </c>
      <c r="AM233" s="106" t="n">
        <f aca="false">B233-B$16+AM232</f>
        <v>467.713923076924</v>
      </c>
      <c r="AN233" s="106" t="n">
        <f aca="false">(AM233-AM$16)^2</f>
        <v>18853.3507362139</v>
      </c>
      <c r="AO233" s="106" t="n">
        <f aca="false">(AM233-AL233)^2</f>
        <v>175400.722535184</v>
      </c>
      <c r="AP233" s="32"/>
      <c r="AQ233" s="110" t="n">
        <f aca="false">((V233-B233)/B233)^2</f>
        <v>0.412029853078853</v>
      </c>
    </row>
    <row r="234" customFormat="false" ht="12.8" hidden="false" customHeight="false" outlineLevel="0" collapsed="false">
      <c r="A234" s="114" t="n">
        <v>41125</v>
      </c>
      <c r="B234" s="115" t="s">
        <v>137</v>
      </c>
      <c r="C234" s="15" t="n">
        <v>2.24439637665</v>
      </c>
      <c r="D234" s="15" t="n">
        <v>0</v>
      </c>
      <c r="E234" s="15" t="n">
        <v>0</v>
      </c>
      <c r="F234" s="15" t="n">
        <v>0</v>
      </c>
      <c r="G234" s="15" t="n">
        <v>0</v>
      </c>
      <c r="H234" s="15" t="n">
        <v>0</v>
      </c>
      <c r="I234" s="15" t="n">
        <v>0</v>
      </c>
      <c r="J234" s="110" t="n">
        <f aca="false">(D234*D$15*D$8+E234*E$15*E$8+F234*F$15*F$8+G234*G$15*G$8+H234*H$15*H$8+I234*I$15*I$8)*M$15</f>
        <v>0</v>
      </c>
      <c r="K234" s="110" t="n">
        <f aca="false">K233+J234-M234-N234-O234</f>
        <v>90.9575483556599</v>
      </c>
      <c r="L234" s="110" t="n">
        <f aca="false">K233/$K$3</f>
        <v>0.446405138009349</v>
      </c>
      <c r="M234" s="110" t="n">
        <f aca="false">IF(J234&gt;K$6,(J234-K$6)^2/(J234-K$6+K$3-K233),0)</f>
        <v>0</v>
      </c>
      <c r="N234" s="110" t="n">
        <f aca="false">IF((J234-M234)&gt;C234,C234,(J234-M234+(C234-(J234-M234))*L234))</f>
        <v>1.00191007426613</v>
      </c>
      <c r="O234" s="110" t="n">
        <f aca="false">IF(K233&gt;(K$5/100*K$3),(K$4/100*L234*(K233-(K$5/100*K$3))),0)</f>
        <v>0</v>
      </c>
      <c r="P234" s="110" t="n">
        <f aca="false">P233+M234-Q234</f>
        <v>7.31353956654551E-008</v>
      </c>
      <c r="Q234" s="110" t="n">
        <f aca="false">P233*(1-0.5^(1/K$7))</f>
        <v>7.31353956654551E-008</v>
      </c>
      <c r="R234" s="110" t="n">
        <f aca="false">R233-S234+O234</f>
        <v>24.2164662362174</v>
      </c>
      <c r="S234" s="110" t="n">
        <f aca="false">R233*(1-0.5^(1/K$8))</f>
        <v>0.566033066348893</v>
      </c>
      <c r="T234" s="110" t="n">
        <f aca="false">Q234*R$8/86.4</f>
        <v>2.34473432862628E-007</v>
      </c>
      <c r="U234" s="110" t="n">
        <f aca="false">S234*R$8/86.4</f>
        <v>1.81471249280837</v>
      </c>
      <c r="V234" s="110" t="n">
        <f aca="false">(Q234+S234)*R$8/86.4</f>
        <v>1.81471272728181</v>
      </c>
      <c r="Y234" s="15"/>
      <c r="Z234" s="15"/>
      <c r="AA234" s="15"/>
      <c r="AB234" s="15"/>
      <c r="AC234" s="106" t="n">
        <f aca="false">(B234-B$16)^2</f>
        <v>0.36528076331361</v>
      </c>
      <c r="AD234" s="106" t="n">
        <f aca="false">(B234-V234)^2</f>
        <v>11.3655778751917</v>
      </c>
      <c r="AE234" s="32"/>
      <c r="AF234" s="32" t="n">
        <f aca="false">B234-V234</f>
        <v>3.37128727271819</v>
      </c>
      <c r="AG234" s="32" t="str">
        <f aca="false">B234</f>
        <v>5,186</v>
      </c>
      <c r="AH234" s="32"/>
      <c r="AI234" s="116" t="str">
        <f aca="false">IF(V234&lt;B234,"-","+")</f>
        <v>-</v>
      </c>
      <c r="AJ234" s="117" t="n">
        <f aca="false">IF(AI234="-",AJ233-1,AJ233+1)</f>
        <v>-217</v>
      </c>
      <c r="AK234" s="113"/>
      <c r="AL234" s="106" t="n">
        <f aca="false">V234-V$16+AL233</f>
        <v>879.641793373781</v>
      </c>
      <c r="AM234" s="106" t="n">
        <f aca="false">B234-B$16+AM233</f>
        <v>467.109538461539</v>
      </c>
      <c r="AN234" s="106" t="n">
        <f aca="false">(AM234-AM$16)^2</f>
        <v>18687.7429306296</v>
      </c>
      <c r="AO234" s="106" t="n">
        <f aca="false">(AM234-AL234)^2</f>
        <v>170182.861342979</v>
      </c>
      <c r="AP234" s="32"/>
      <c r="AQ234" s="110" t="n">
        <f aca="false">((V234-B234)/B234)^2</f>
        <v>0.422597085124152</v>
      </c>
    </row>
    <row r="235" customFormat="false" ht="12.8" hidden="false" customHeight="false" outlineLevel="0" collapsed="false">
      <c r="A235" s="114" t="n">
        <v>41126</v>
      </c>
      <c r="B235" s="115" t="s">
        <v>138</v>
      </c>
      <c r="C235" s="15" t="n">
        <v>1.17199174493736</v>
      </c>
      <c r="D235" s="15" t="n">
        <v>0</v>
      </c>
      <c r="E235" s="15" t="n">
        <v>0</v>
      </c>
      <c r="F235" s="15" t="n">
        <v>0</v>
      </c>
      <c r="G235" s="15" t="n">
        <v>0</v>
      </c>
      <c r="H235" s="15" t="n">
        <v>0</v>
      </c>
      <c r="I235" s="15" t="n">
        <v>0</v>
      </c>
      <c r="J235" s="110" t="n">
        <f aca="false">(D235*D$15*D$8+E235*E$15*E$8+F235*F$15*F$8+G235*G$15*G$8+H235*H$15*H$8+I235*I$15*I$8)*M$15</f>
        <v>0</v>
      </c>
      <c r="K235" s="110" t="n">
        <f aca="false">K234+J235-M235-N235-O235</f>
        <v>90.4400653662784</v>
      </c>
      <c r="L235" s="110" t="n">
        <f aca="false">K234/$K$3</f>
        <v>0.441541496872135</v>
      </c>
      <c r="M235" s="110" t="n">
        <f aca="false">IF(J235&gt;K$6,(J235-K$6)^2/(J235-K$6+K$3-K234),0)</f>
        <v>0</v>
      </c>
      <c r="N235" s="110" t="n">
        <f aca="false">IF((J235-M235)&gt;C235,C235,(J235-M235+(C235-(J235-M235))*L235))</f>
        <v>0.517482989381428</v>
      </c>
      <c r="O235" s="110" t="n">
        <f aca="false">IF(K234&gt;(K$5/100*K$3),(K$4/100*L235*(K234-(K$5/100*K$3))),0)</f>
        <v>0</v>
      </c>
      <c r="P235" s="110" t="n">
        <f aca="false">P234+M235-Q235</f>
        <v>3.65676978327275E-008</v>
      </c>
      <c r="Q235" s="110" t="n">
        <f aca="false">P234*(1-0.5^(1/K$7))</f>
        <v>3.65676978327275E-008</v>
      </c>
      <c r="R235" s="110" t="n">
        <f aca="false">R234-S235+O235</f>
        <v>23.6633613829712</v>
      </c>
      <c r="S235" s="110" t="n">
        <f aca="false">R234*(1-0.5^(1/K$8))</f>
        <v>0.553104853246224</v>
      </c>
      <c r="T235" s="110" t="n">
        <f aca="false">Q235*R$8/86.4</f>
        <v>1.17236716431314E-007</v>
      </c>
      <c r="U235" s="110" t="n">
        <f aca="false">S235*R$8/86.4</f>
        <v>1.77326440218986</v>
      </c>
      <c r="V235" s="110" t="n">
        <f aca="false">(Q235+S235)*R$8/86.4</f>
        <v>1.77326451942658</v>
      </c>
      <c r="Y235" s="15"/>
      <c r="Z235" s="15"/>
      <c r="AA235" s="15"/>
      <c r="AB235" s="15"/>
      <c r="AC235" s="106" t="n">
        <f aca="false">(B235-B$16)^2</f>
        <v>0.588879147928995</v>
      </c>
      <c r="AD235" s="106" t="n">
        <f aca="false">(B235-V235)^2</f>
        <v>10.5607806936978</v>
      </c>
      <c r="AE235" s="32"/>
      <c r="AF235" s="32" t="n">
        <f aca="false">B235-V235</f>
        <v>3.24973548057342</v>
      </c>
      <c r="AG235" s="32" t="str">
        <f aca="false">B235</f>
        <v>5,023</v>
      </c>
      <c r="AH235" s="32"/>
      <c r="AI235" s="116" t="str">
        <f aca="false">IF(V235&lt;B235,"-","+")</f>
        <v>-</v>
      </c>
      <c r="AJ235" s="117" t="n">
        <f aca="false">IF(AI235="-",AJ234-1,AJ234+1)</f>
        <v>-218</v>
      </c>
      <c r="AK235" s="113"/>
      <c r="AL235" s="106" t="n">
        <f aca="false">V235-V$16+AL234</f>
        <v>872.719521026786</v>
      </c>
      <c r="AM235" s="106" t="n">
        <f aca="false">B235-B$16+AM234</f>
        <v>466.342153846155</v>
      </c>
      <c r="AN235" s="106" t="n">
        <f aca="false">(AM235-AM$16)^2</f>
        <v>18478.5240679403</v>
      </c>
      <c r="AO235" s="106" t="n">
        <f aca="false">(AM235-AL235)^2</f>
        <v>165142.564556662</v>
      </c>
      <c r="AP235" s="32"/>
      <c r="AQ235" s="110" t="n">
        <f aca="false">((V235-B235)/B235)^2</f>
        <v>0.41857151285642</v>
      </c>
    </row>
    <row r="236" customFormat="false" ht="12.8" hidden="false" customHeight="false" outlineLevel="0" collapsed="false">
      <c r="A236" s="114" t="n">
        <v>41127</v>
      </c>
      <c r="B236" s="115" t="s">
        <v>138</v>
      </c>
      <c r="C236" s="15" t="n">
        <v>1.17884644855764</v>
      </c>
      <c r="D236" s="15" t="n">
        <v>0</v>
      </c>
      <c r="E236" s="15" t="n">
        <v>0</v>
      </c>
      <c r="F236" s="15" t="n">
        <v>0</v>
      </c>
      <c r="G236" s="15" t="n">
        <v>0</v>
      </c>
      <c r="H236" s="15" t="n">
        <v>0</v>
      </c>
      <c r="I236" s="15" t="n">
        <v>0</v>
      </c>
      <c r="J236" s="110" t="n">
        <f aca="false">(D236*D$15*D$8+E236*E$15*E$8+F236*F$15*F$8+G236*G$15*G$8+H236*H$15*H$8+I236*I$15*I$8)*M$15</f>
        <v>0</v>
      </c>
      <c r="K236" s="110" t="n">
        <f aca="false">K235+J236-M236-N236-O236</f>
        <v>89.922517065966</v>
      </c>
      <c r="L236" s="110" t="n">
        <f aca="false">K235/$K$3</f>
        <v>0.439029443525623</v>
      </c>
      <c r="M236" s="110" t="n">
        <f aca="false">IF(J236&gt;K$6,(J236-K$6)^2/(J236-K$6+K$3-K235),0)</f>
        <v>0</v>
      </c>
      <c r="N236" s="110" t="n">
        <f aca="false">IF((J236-M236)&gt;C236,C236,(J236-M236+(C236-(J236-M236))*L236))</f>
        <v>0.517548300312418</v>
      </c>
      <c r="O236" s="110" t="n">
        <f aca="false">IF(K235&gt;(K$5/100*K$3),(K$4/100*L236*(K235-(K$5/100*K$3))),0)</f>
        <v>0</v>
      </c>
      <c r="P236" s="110" t="n">
        <f aca="false">P235+M236-Q236</f>
        <v>1.82838489163638E-008</v>
      </c>
      <c r="Q236" s="110" t="n">
        <f aca="false">P235*(1-0.5^(1/K$7))</f>
        <v>1.82838489163638E-008</v>
      </c>
      <c r="R236" s="110" t="n">
        <f aca="false">R235-S236+O236</f>
        <v>23.1228894620323</v>
      </c>
      <c r="S236" s="110" t="n">
        <f aca="false">R235*(1-0.5^(1/K$8))</f>
        <v>0.540471920938908</v>
      </c>
      <c r="T236" s="110" t="n">
        <f aca="false">Q236*R$8/86.4</f>
        <v>5.8618358215657E-008</v>
      </c>
      <c r="U236" s="110" t="n">
        <f aca="false">S236*R$8/86.4</f>
        <v>1.73276298726942</v>
      </c>
      <c r="V236" s="110" t="n">
        <f aca="false">(Q236+S236)*R$8/86.4</f>
        <v>1.73276304588778</v>
      </c>
      <c r="Y236" s="15"/>
      <c r="Z236" s="15"/>
      <c r="AA236" s="15"/>
      <c r="AB236" s="15"/>
      <c r="AC236" s="106" t="n">
        <f aca="false">(B236-B$16)^2</f>
        <v>0.588879147928995</v>
      </c>
      <c r="AD236" s="106" t="n">
        <f aca="false">(B236-V236)^2</f>
        <v>10.8256592142057</v>
      </c>
      <c r="AE236" s="32"/>
      <c r="AF236" s="32" t="n">
        <f aca="false">B236-V236</f>
        <v>3.29023695411223</v>
      </c>
      <c r="AG236" s="32" t="str">
        <f aca="false">B236</f>
        <v>5,023</v>
      </c>
      <c r="AH236" s="32"/>
      <c r="AI236" s="116" t="str">
        <f aca="false">IF(V236&lt;B236,"-","+")</f>
        <v>-</v>
      </c>
      <c r="AJ236" s="117" t="n">
        <f aca="false">IF(AI236="-",AJ235-1,AJ235+1)</f>
        <v>-219</v>
      </c>
      <c r="AK236" s="113"/>
      <c r="AL236" s="106" t="n">
        <f aca="false">V236-V$16+AL235</f>
        <v>865.756747206253</v>
      </c>
      <c r="AM236" s="106" t="n">
        <f aca="false">B236-B$16+AM235</f>
        <v>465.57476923077</v>
      </c>
      <c r="AN236" s="106" t="n">
        <f aca="false">(AM236-AM$16)^2</f>
        <v>18270.4829635469</v>
      </c>
      <c r="AO236" s="106" t="n">
        <f aca="false">(AM236-AL236)^2</f>
        <v>160145.61549637</v>
      </c>
      <c r="AP236" s="32"/>
      <c r="AQ236" s="110" t="n">
        <f aca="false">((V236-B236)/B236)^2</f>
        <v>0.429069846859164</v>
      </c>
    </row>
    <row r="237" customFormat="false" ht="12.8" hidden="false" customHeight="false" outlineLevel="0" collapsed="false">
      <c r="A237" s="114" t="n">
        <v>41128</v>
      </c>
      <c r="B237" s="115" t="s">
        <v>138</v>
      </c>
      <c r="C237" s="15" t="n">
        <v>1.08845665404487</v>
      </c>
      <c r="D237" s="15" t="n">
        <v>0</v>
      </c>
      <c r="E237" s="15" t="n">
        <v>0</v>
      </c>
      <c r="F237" s="15" t="n">
        <v>0</v>
      </c>
      <c r="G237" s="15" t="n">
        <v>0</v>
      </c>
      <c r="H237" s="15" t="n">
        <v>0</v>
      </c>
      <c r="I237" s="15" t="n">
        <v>0</v>
      </c>
      <c r="J237" s="110" t="n">
        <f aca="false">(D237*D$15*D$8+E237*E$15*E$8+F237*F$15*F$8+G237*G$15*G$8+H237*H$15*H$8+I237*I$15*I$8)*M$15</f>
        <v>0</v>
      </c>
      <c r="K237" s="110" t="n">
        <f aca="false">K236+J237-M237-N237-O237</f>
        <v>89.4473871531072</v>
      </c>
      <c r="L237" s="110" t="n">
        <f aca="false">K236/$K$3</f>
        <v>0.436517073135757</v>
      </c>
      <c r="M237" s="110" t="n">
        <f aca="false">IF(J237&gt;K$6,(J237-K$6)^2/(J237-K$6+K$3-K236),0)</f>
        <v>0</v>
      </c>
      <c r="N237" s="110" t="n">
        <f aca="false">IF((J237-M237)&gt;C237,C237,(J237-M237+(C237-(J237-M237))*L237))</f>
        <v>0.475129912858806</v>
      </c>
      <c r="O237" s="110" t="n">
        <f aca="false">IF(K236&gt;(K$5/100*K$3),(K$4/100*L237*(K236-(K$5/100*K$3))),0)</f>
        <v>0</v>
      </c>
      <c r="P237" s="110" t="n">
        <f aca="false">P236+M237-Q237</f>
        <v>9.14192445818188E-009</v>
      </c>
      <c r="Q237" s="110" t="n">
        <f aca="false">P236*(1-0.5^(1/K$7))</f>
        <v>9.14192445818188E-009</v>
      </c>
      <c r="R237" s="110" t="n">
        <f aca="false">R236-S237+O237</f>
        <v>22.594761936828</v>
      </c>
      <c r="S237" s="110" t="n">
        <f aca="false">R236*(1-0.5^(1/K$8))</f>
        <v>0.52812752520426</v>
      </c>
      <c r="T237" s="110" t="n">
        <f aca="false">Q237*R$8/86.4</f>
        <v>2.93091791078285E-008</v>
      </c>
      <c r="U237" s="110" t="n">
        <f aca="false">S237*R$8/86.4</f>
        <v>1.69318662594421</v>
      </c>
      <c r="V237" s="110" t="n">
        <f aca="false">(Q237+S237)*R$8/86.4</f>
        <v>1.69318665525339</v>
      </c>
      <c r="Y237" s="15"/>
      <c r="Z237" s="15"/>
      <c r="AA237" s="15"/>
      <c r="AB237" s="15"/>
      <c r="AC237" s="106" t="n">
        <f aca="false">(B237-B$16)^2</f>
        <v>0.588879147928995</v>
      </c>
      <c r="AD237" s="106" t="n">
        <f aca="false">(B237-V237)^2</f>
        <v>11.0876569108526</v>
      </c>
      <c r="AE237" s="32"/>
      <c r="AF237" s="32" t="n">
        <f aca="false">B237-V237</f>
        <v>3.32981334474661</v>
      </c>
      <c r="AG237" s="32" t="str">
        <f aca="false">B237</f>
        <v>5,023</v>
      </c>
      <c r="AH237" s="32"/>
      <c r="AI237" s="116" t="str">
        <f aca="false">IF(V237&lt;B237,"-","+")</f>
        <v>-</v>
      </c>
      <c r="AJ237" s="117" t="n">
        <f aca="false">IF(AI237="-",AJ236-1,AJ236+1)</f>
        <v>-220</v>
      </c>
      <c r="AK237" s="113"/>
      <c r="AL237" s="106" t="n">
        <f aca="false">V237-V$16+AL236</f>
        <v>858.754396995085</v>
      </c>
      <c r="AM237" s="106" t="n">
        <f aca="false">B237-B$16+AM236</f>
        <v>464.807384615385</v>
      </c>
      <c r="AN237" s="106" t="n">
        <f aca="false">(AM237-AM$16)^2</f>
        <v>18063.6196174493</v>
      </c>
      <c r="AO237" s="106" t="n">
        <f aca="false">(AM237-AL237)^2</f>
        <v>155194.248562891</v>
      </c>
      <c r="AP237" s="32"/>
      <c r="AQ237" s="110" t="n">
        <f aca="false">((V237-B237)/B237)^2</f>
        <v>0.439454000780269</v>
      </c>
    </row>
    <row r="238" customFormat="false" ht="12.8" hidden="false" customHeight="false" outlineLevel="0" collapsed="false">
      <c r="A238" s="114" t="n">
        <v>41129</v>
      </c>
      <c r="B238" s="115" t="s">
        <v>139</v>
      </c>
      <c r="C238" s="15" t="n">
        <v>1.17721196207556</v>
      </c>
      <c r="D238" s="15" t="n">
        <v>0</v>
      </c>
      <c r="E238" s="15" t="n">
        <v>0</v>
      </c>
      <c r="F238" s="15" t="n">
        <v>0</v>
      </c>
      <c r="G238" s="15" t="n">
        <v>0</v>
      </c>
      <c r="H238" s="15" t="n">
        <v>0.2</v>
      </c>
      <c r="I238" s="15" t="n">
        <v>0</v>
      </c>
      <c r="J238" s="110" t="n">
        <f aca="false">(D238*D$15*D$8+E238*E$15*E$8+F238*F$15*F$8+G238*G$15*G$8+H238*H$15*H$8+I238*I$15*I$8)*M$15</f>
        <v>0.01448504442</v>
      </c>
      <c r="K238" s="110" t="n">
        <f aca="false">K237+J238-M238-N238-O238</f>
        <v>88.942518780501</v>
      </c>
      <c r="L238" s="110" t="n">
        <f aca="false">K237/$K$3</f>
        <v>0.434210617248093</v>
      </c>
      <c r="M238" s="110" t="n">
        <f aca="false">IF(J238&gt;K$6,(J238-K$6)^2/(J238-K$6+K$3-K237),0)</f>
        <v>0</v>
      </c>
      <c r="N238" s="110" t="n">
        <f aca="false">IF((J238-M238)&gt;C238,C238,(J238-M238+(C238-(J238-M238))*L238))</f>
        <v>0.519353417026194</v>
      </c>
      <c r="O238" s="110" t="n">
        <f aca="false">IF(K237&gt;(K$5/100*K$3),(K$4/100*L238*(K237-(K$5/100*K$3))),0)</f>
        <v>0</v>
      </c>
      <c r="P238" s="110" t="n">
        <f aca="false">P237+M238-Q238</f>
        <v>4.57096222909094E-009</v>
      </c>
      <c r="Q238" s="110" t="n">
        <f aca="false">P237*(1-0.5^(1/K$7))</f>
        <v>4.57096222909094E-009</v>
      </c>
      <c r="R238" s="110" t="n">
        <f aca="false">R237-S238+O238</f>
        <v>22.0786968609702</v>
      </c>
      <c r="S238" s="110" t="n">
        <f aca="false">R237*(1-0.5^(1/K$8))</f>
        <v>0.516065075857851</v>
      </c>
      <c r="T238" s="110" t="n">
        <f aca="false">Q238*R$8/86.4</f>
        <v>1.46545895539142E-008</v>
      </c>
      <c r="U238" s="110" t="n">
        <f aca="false">S238*R$8/86.4</f>
        <v>1.65451418996093</v>
      </c>
      <c r="V238" s="110" t="n">
        <f aca="false">(Q238+S238)*R$8/86.4</f>
        <v>1.65451420461552</v>
      </c>
      <c r="Y238" s="15"/>
      <c r="Z238" s="15"/>
      <c r="AA238" s="15"/>
      <c r="AB238" s="15"/>
      <c r="AC238" s="106" t="n">
        <f aca="false">(B238-B$16)^2</f>
        <v>0.861897994082841</v>
      </c>
      <c r="AD238" s="106" t="n">
        <f aca="false">(B238-V238)^2</f>
        <v>10.2879651275932</v>
      </c>
      <c r="AE238" s="32"/>
      <c r="AF238" s="32" t="n">
        <f aca="false">B238-V238</f>
        <v>3.20748579538448</v>
      </c>
      <c r="AG238" s="32" t="str">
        <f aca="false">B238</f>
        <v>4,862</v>
      </c>
      <c r="AH238" s="32"/>
      <c r="AI238" s="116" t="str">
        <f aca="false">IF(V238&lt;B238,"-","+")</f>
        <v>-</v>
      </c>
      <c r="AJ238" s="117" t="n">
        <f aca="false">IF(AI238="-",AJ237-1,AJ237+1)</f>
        <v>-221</v>
      </c>
      <c r="AK238" s="113"/>
      <c r="AL238" s="106" t="n">
        <f aca="false">V238-V$16+AL237</f>
        <v>851.713374333279</v>
      </c>
      <c r="AM238" s="106" t="n">
        <f aca="false">B238-B$16+AM237</f>
        <v>463.879000000001</v>
      </c>
      <c r="AN238" s="106" t="n">
        <f aca="false">(AM238-AM$16)^2</f>
        <v>17814.9299374949</v>
      </c>
      <c r="AO238" s="106" t="n">
        <f aca="false">(AM238-AL238)^2</f>
        <v>150415.501914485</v>
      </c>
      <c r="AP238" s="32"/>
      <c r="AQ238" s="110" t="n">
        <f aca="false">((V238-B238)/B238)^2</f>
        <v>0.435210710195945</v>
      </c>
    </row>
    <row r="239" customFormat="false" ht="12.8" hidden="false" customHeight="false" outlineLevel="0" collapsed="false">
      <c r="A239" s="114" t="n">
        <v>41130</v>
      </c>
      <c r="B239" s="115" t="s">
        <v>139</v>
      </c>
      <c r="C239" s="15" t="n">
        <v>1.60918327907753</v>
      </c>
      <c r="D239" s="15" t="n">
        <v>0</v>
      </c>
      <c r="E239" s="15" t="n">
        <v>0</v>
      </c>
      <c r="F239" s="15" t="n">
        <v>0</v>
      </c>
      <c r="G239" s="15" t="n">
        <v>0</v>
      </c>
      <c r="H239" s="15" t="n">
        <v>0</v>
      </c>
      <c r="I239" s="15" t="n">
        <v>0</v>
      </c>
      <c r="J239" s="110" t="n">
        <f aca="false">(D239*D$15*D$8+E239*E$15*E$8+F239*F$15*F$8+G239*G$15*G$8+H239*H$15*H$8+I239*I$15*I$8)*M$15</f>
        <v>0</v>
      </c>
      <c r="K239" s="110" t="n">
        <f aca="false">K238+J239-M239-N239-O239</f>
        <v>88.2477381299155</v>
      </c>
      <c r="L239" s="110" t="n">
        <f aca="false">K238/$K$3</f>
        <v>0.431759799905345</v>
      </c>
      <c r="M239" s="110" t="n">
        <f aca="false">IF(J239&gt;K$6,(J239-K$6)^2/(J239-K$6+K$3-K238),0)</f>
        <v>0</v>
      </c>
      <c r="N239" s="110" t="n">
        <f aca="false">IF((J239-M239)&gt;C239,C239,(J239-M239+(C239-(J239-M239))*L239))</f>
        <v>0.694780650585541</v>
      </c>
      <c r="O239" s="110" t="n">
        <f aca="false">IF(K238&gt;(K$5/100*K$3),(K$4/100*L239*(K238-(K$5/100*K$3))),0)</f>
        <v>0</v>
      </c>
      <c r="P239" s="110" t="n">
        <f aca="false">P238+M239-Q239</f>
        <v>2.28548111454547E-009</v>
      </c>
      <c r="Q239" s="110" t="n">
        <f aca="false">P238*(1-0.5^(1/K$7))</f>
        <v>2.28548111454547E-009</v>
      </c>
      <c r="R239" s="110" t="n">
        <f aca="false">R238-S239+O239</f>
        <v>21.5744187277349</v>
      </c>
      <c r="S239" s="110" t="n">
        <f aca="false">R238*(1-0.5^(1/K$8))</f>
        <v>0.504278133235275</v>
      </c>
      <c r="T239" s="110" t="n">
        <f aca="false">Q239*R$8/86.4</f>
        <v>7.32729477695712E-009</v>
      </c>
      <c r="U239" s="110" t="n">
        <f aca="false">S239*R$8/86.4</f>
        <v>1.61672503363624</v>
      </c>
      <c r="V239" s="110" t="n">
        <f aca="false">(Q239+S239)*R$8/86.4</f>
        <v>1.61672504096353</v>
      </c>
      <c r="Y239" s="15"/>
      <c r="Z239" s="15"/>
      <c r="AA239" s="15"/>
      <c r="AB239" s="15"/>
      <c r="AC239" s="106" t="n">
        <f aca="false">(B239-B$16)^2</f>
        <v>0.861897994082841</v>
      </c>
      <c r="AD239" s="106" t="n">
        <f aca="false">(B239-V239)^2</f>
        <v>10.5318095597491</v>
      </c>
      <c r="AE239" s="32"/>
      <c r="AF239" s="32" t="n">
        <f aca="false">B239-V239</f>
        <v>3.24527495903647</v>
      </c>
      <c r="AG239" s="32" t="str">
        <f aca="false">B239</f>
        <v>4,862</v>
      </c>
      <c r="AH239" s="32"/>
      <c r="AI239" s="116" t="str">
        <f aca="false">IF(V239&lt;B239,"-","+")</f>
        <v>-</v>
      </c>
      <c r="AJ239" s="117" t="n">
        <f aca="false">IF(AI239="-",AJ238-1,AJ238+1)</f>
        <v>-222</v>
      </c>
      <c r="AK239" s="113"/>
      <c r="AL239" s="106" t="n">
        <f aca="false">V239-V$16+AL238</f>
        <v>844.634562507821</v>
      </c>
      <c r="AM239" s="106" t="n">
        <f aca="false">B239-B$16+AM238</f>
        <v>462.950615384616</v>
      </c>
      <c r="AN239" s="106" t="n">
        <f aca="false">(AM239-AM$16)^2</f>
        <v>17567.9640535285</v>
      </c>
      <c r="AO239" s="106" t="n">
        <f aca="false">(AM239-AL239)^2</f>
        <v>145682.63549155</v>
      </c>
      <c r="AP239" s="32"/>
      <c r="AQ239" s="110" t="n">
        <f aca="false">((V239-B239)/B239)^2</f>
        <v>0.445526035644637</v>
      </c>
    </row>
    <row r="240" customFormat="false" ht="12.8" hidden="false" customHeight="false" outlineLevel="0" collapsed="false">
      <c r="A240" s="114" t="n">
        <v>41131</v>
      </c>
      <c r="B240" s="115" t="s">
        <v>139</v>
      </c>
      <c r="C240" s="15" t="n">
        <v>2.51253794272436</v>
      </c>
      <c r="D240" s="15" t="n">
        <v>0</v>
      </c>
      <c r="E240" s="15" t="n">
        <v>0</v>
      </c>
      <c r="F240" s="15" t="n">
        <v>0</v>
      </c>
      <c r="G240" s="15" t="n">
        <v>0</v>
      </c>
      <c r="H240" s="15" t="n">
        <v>0</v>
      </c>
      <c r="I240" s="15" t="n">
        <v>0</v>
      </c>
      <c r="J240" s="110" t="n">
        <f aca="false">(D240*D$15*D$8+E240*E$15*E$8+F240*F$15*F$8+G240*G$15*G$8+H240*H$15*H$8+I240*I$15*I$8)*M$15</f>
        <v>0</v>
      </c>
      <c r="K240" s="110" t="n">
        <f aca="false">K239+J240-M240-N240-O240</f>
        <v>87.1713993415125</v>
      </c>
      <c r="L240" s="110" t="n">
        <f aca="false">K239/$K$3</f>
        <v>0.428387078300561</v>
      </c>
      <c r="M240" s="110" t="n">
        <f aca="false">IF(J240&gt;K$6,(J240-K$6)^2/(J240-K$6+K$3-K239),0)</f>
        <v>0</v>
      </c>
      <c r="N240" s="110" t="n">
        <f aca="false">IF((J240-M240)&gt;C240,C240,(J240-M240+(C240-(J240-M240))*L240))</f>
        <v>1.07633878840299</v>
      </c>
      <c r="O240" s="110" t="n">
        <f aca="false">IF(K239&gt;(K$5/100*K$3),(K$4/100*L240*(K239-(K$5/100*K$3))),0)</f>
        <v>0</v>
      </c>
      <c r="P240" s="110" t="n">
        <f aca="false">P239+M240-Q240</f>
        <v>1.14274055727274E-009</v>
      </c>
      <c r="Q240" s="110" t="n">
        <f aca="false">P239*(1-0.5^(1/K$7))</f>
        <v>1.14274055727274E-009</v>
      </c>
      <c r="R240" s="110" t="n">
        <f aca="false">R239-S240+O240</f>
        <v>21.0816583229806</v>
      </c>
      <c r="S240" s="110" t="n">
        <f aca="false">R239*(1-0.5^(1/K$8))</f>
        <v>0.492760404754261</v>
      </c>
      <c r="T240" s="110" t="n">
        <f aca="false">Q240*R$8/86.4</f>
        <v>3.66364738847856E-009</v>
      </c>
      <c r="U240" s="110" t="n">
        <f aca="false">S240*R$8/86.4</f>
        <v>1.57979898283484</v>
      </c>
      <c r="V240" s="110" t="n">
        <f aca="false">(Q240+S240)*R$8/86.4</f>
        <v>1.57979898649849</v>
      </c>
      <c r="Y240" s="15"/>
      <c r="Z240" s="15"/>
      <c r="AA240" s="15"/>
      <c r="AB240" s="15"/>
      <c r="AC240" s="106" t="n">
        <f aca="false">(B240-B$16)^2</f>
        <v>0.861897994082841</v>
      </c>
      <c r="AD240" s="106" t="n">
        <f aca="false">(B240-V240)^2</f>
        <v>10.7728434930303</v>
      </c>
      <c r="AE240" s="32"/>
      <c r="AF240" s="32" t="n">
        <f aca="false">B240-V240</f>
        <v>3.28220101350151</v>
      </c>
      <c r="AG240" s="32" t="str">
        <f aca="false">B240</f>
        <v>4,862</v>
      </c>
      <c r="AH240" s="32"/>
      <c r="AI240" s="116" t="str">
        <f aca="false">IF(V240&lt;B240,"-","+")</f>
        <v>-</v>
      </c>
      <c r="AJ240" s="117" t="n">
        <f aca="false">IF(AI240="-",AJ239-1,AJ239+1)</f>
        <v>-223</v>
      </c>
      <c r="AK240" s="113"/>
      <c r="AL240" s="106" t="n">
        <f aca="false">V240-V$16+AL239</f>
        <v>837.518824627899</v>
      </c>
      <c r="AM240" s="106" t="n">
        <f aca="false">B240-B$16+AM239</f>
        <v>462.022230769232</v>
      </c>
      <c r="AN240" s="106" t="n">
        <f aca="false">(AM240-AM$16)^2</f>
        <v>17322.7219655504</v>
      </c>
      <c r="AO240" s="106" t="n">
        <f aca="false">(AM240-AL240)^2</f>
        <v>140997.69199946</v>
      </c>
      <c r="AP240" s="32"/>
      <c r="AQ240" s="110" t="n">
        <f aca="false">((V240-B240)/B240)^2</f>
        <v>0.455722468854085</v>
      </c>
    </row>
    <row r="241" customFormat="false" ht="12.8" hidden="false" customHeight="false" outlineLevel="0" collapsed="false">
      <c r="A241" s="114" t="n">
        <v>41132</v>
      </c>
      <c r="B241" s="115" t="s">
        <v>140</v>
      </c>
      <c r="C241" s="15" t="n">
        <v>2.28145950836901</v>
      </c>
      <c r="D241" s="15" t="n">
        <v>0</v>
      </c>
      <c r="E241" s="15" t="n">
        <v>0</v>
      </c>
      <c r="F241" s="15" t="n">
        <v>0</v>
      </c>
      <c r="G241" s="15" t="n">
        <v>0</v>
      </c>
      <c r="H241" s="15" t="n">
        <v>0</v>
      </c>
      <c r="I241" s="15" t="n">
        <v>0</v>
      </c>
      <c r="J241" s="110" t="n">
        <f aca="false">(D241*D$15*D$8+E241*E$15*E$8+F241*F$15*F$8+G241*G$15*G$8+H241*H$15*H$8+I241*I$15*I$8)*M$15</f>
        <v>0</v>
      </c>
      <c r="K241" s="110" t="n">
        <f aca="false">K240+J241-M241-N241-O241</f>
        <v>86.2059720702235</v>
      </c>
      <c r="L241" s="110" t="n">
        <f aca="false">K240/$K$3</f>
        <v>0.423162132725789</v>
      </c>
      <c r="M241" s="110" t="n">
        <f aca="false">IF(J241&gt;K$6,(J241-K$6)^2/(J241-K$6+K$3-K240),0)</f>
        <v>0</v>
      </c>
      <c r="N241" s="110" t="n">
        <f aca="false">IF((J241-M241)&gt;C241,C241,(J241-M241+(C241-(J241-M241))*L241))</f>
        <v>0.96542727128896</v>
      </c>
      <c r="O241" s="110" t="n">
        <f aca="false">IF(K240&gt;(K$5/100*K$3),(K$4/100*L241*(K240-(K$5/100*K$3))),0)</f>
        <v>0</v>
      </c>
      <c r="P241" s="110" t="n">
        <f aca="false">P240+M241-Q241</f>
        <v>5.71370278636368E-010</v>
      </c>
      <c r="Q241" s="110" t="n">
        <f aca="false">P240*(1-0.5^(1/K$7))</f>
        <v>5.71370278636368E-010</v>
      </c>
      <c r="R241" s="110" t="n">
        <f aca="false">R240-S241+O241</f>
        <v>20.6001525814253</v>
      </c>
      <c r="S241" s="110" t="n">
        <f aca="false">R240*(1-0.5^(1/K$8))</f>
        <v>0.48150574155532</v>
      </c>
      <c r="T241" s="110" t="n">
        <f aca="false">Q241*R$8/86.4</f>
        <v>1.83182369423928E-009</v>
      </c>
      <c r="U241" s="110" t="n">
        <f aca="false">S241*R$8/86.4</f>
        <v>1.54371632419935</v>
      </c>
      <c r="V241" s="110" t="n">
        <f aca="false">(Q241+S241)*R$8/86.4</f>
        <v>1.54371632603117</v>
      </c>
      <c r="Y241" s="15"/>
      <c r="Z241" s="15"/>
      <c r="AA241" s="15"/>
      <c r="AB241" s="15"/>
      <c r="AC241" s="106" t="n">
        <f aca="false">(B241-B$16)^2</f>
        <v>1.18023153254438</v>
      </c>
      <c r="AD241" s="106" t="n">
        <f aca="false">(B241-V241)^2</f>
        <v>9.98739289995391</v>
      </c>
      <c r="AE241" s="32"/>
      <c r="AF241" s="32" t="n">
        <f aca="false">B241-V241</f>
        <v>3.16028367396883</v>
      </c>
      <c r="AG241" s="32" t="str">
        <f aca="false">B241</f>
        <v>4,704</v>
      </c>
      <c r="AH241" s="32"/>
      <c r="AI241" s="116" t="str">
        <f aca="false">IF(V241&lt;B241,"-","+")</f>
        <v>-</v>
      </c>
      <c r="AJ241" s="117" t="n">
        <f aca="false">IF(AI241="-",AJ240-1,AJ240+1)</f>
        <v>-224</v>
      </c>
      <c r="AK241" s="113"/>
      <c r="AL241" s="106" t="n">
        <f aca="false">V241-V$16+AL240</f>
        <v>830.367004087509</v>
      </c>
      <c r="AM241" s="106" t="n">
        <f aca="false">B241-B$16+AM240</f>
        <v>460.935846153847</v>
      </c>
      <c r="AN241" s="106" t="n">
        <f aca="false">(AM241-AM$16)^2</f>
        <v>17037.9314105103</v>
      </c>
      <c r="AO241" s="106" t="n">
        <f aca="false">(AM241-AL241)^2</f>
        <v>136479.380452206</v>
      </c>
      <c r="AP241" s="32"/>
      <c r="AQ241" s="110" t="n">
        <f aca="false">((V241-B241)/B241)^2</f>
        <v>0.451354221799308</v>
      </c>
    </row>
    <row r="242" customFormat="false" ht="12.8" hidden="false" customHeight="false" outlineLevel="0" collapsed="false">
      <c r="A242" s="114" t="n">
        <v>41133</v>
      </c>
      <c r="B242" s="115" t="s">
        <v>140</v>
      </c>
      <c r="C242" s="15" t="n">
        <v>2.58723587399833</v>
      </c>
      <c r="D242" s="15" t="n">
        <v>0</v>
      </c>
      <c r="E242" s="15" t="n">
        <v>0</v>
      </c>
      <c r="F242" s="15" t="n">
        <v>0</v>
      </c>
      <c r="G242" s="15" t="n">
        <v>0</v>
      </c>
      <c r="H242" s="15" t="n">
        <v>0</v>
      </c>
      <c r="I242" s="15" t="n">
        <v>0</v>
      </c>
      <c r="J242" s="110" t="n">
        <f aca="false">(D242*D$15*D$8+E242*E$15*E$8+F242*F$15*F$8+G242*G$15*G$8+H242*H$15*H$8+I242*I$15*I$8)*M$15</f>
        <v>0</v>
      </c>
      <c r="K242" s="110" t="n">
        <f aca="false">K241+J242-M242-N242-O242</f>
        <v>85.1232770047236</v>
      </c>
      <c r="L242" s="110" t="n">
        <f aca="false">K241/$K$3</f>
        <v>0.418475592573901</v>
      </c>
      <c r="M242" s="110" t="n">
        <f aca="false">IF(J242&gt;K$6,(J242-K$6)^2/(J242-K$6+K$3-K241),0)</f>
        <v>0</v>
      </c>
      <c r="N242" s="110" t="n">
        <f aca="false">IF((J242-M242)&gt;C242,C242,(J242-M242+(C242-(J242-M242))*L242))</f>
        <v>1.0826950654999</v>
      </c>
      <c r="O242" s="110" t="n">
        <f aca="false">IF(K241&gt;(K$5/100*K$3),(K$4/100*L242*(K241-(K$5/100*K$3))),0)</f>
        <v>0</v>
      </c>
      <c r="P242" s="110" t="n">
        <f aca="false">P241+M242-Q242</f>
        <v>2.85685139318184E-010</v>
      </c>
      <c r="Q242" s="110" t="n">
        <f aca="false">P241*(1-0.5^(1/K$7))</f>
        <v>2.85685139318184E-010</v>
      </c>
      <c r="R242" s="110" t="n">
        <f aca="false">R241-S242+O242</f>
        <v>20.1296444462062</v>
      </c>
      <c r="S242" s="110" t="n">
        <f aca="false">R241*(1-0.5^(1/K$8))</f>
        <v>0.470508135219105</v>
      </c>
      <c r="T242" s="110" t="n">
        <f aca="false">Q242*R$8/86.4</f>
        <v>9.1591184711964E-010</v>
      </c>
      <c r="U242" s="110" t="n">
        <f aca="false">S242*R$8/86.4</f>
        <v>1.50845779462606</v>
      </c>
      <c r="V242" s="110" t="n">
        <f aca="false">(Q242+S242)*R$8/86.4</f>
        <v>1.50845779554198</v>
      </c>
      <c r="Y242" s="15"/>
      <c r="Z242" s="15"/>
      <c r="AA242" s="15"/>
      <c r="AB242" s="15"/>
      <c r="AC242" s="106" t="n">
        <f aca="false">(B242-B$16)^2</f>
        <v>1.18023153254438</v>
      </c>
      <c r="AD242" s="106" t="n">
        <f aca="false">(B242-V242)^2</f>
        <v>10.2114899804724</v>
      </c>
      <c r="AE242" s="32"/>
      <c r="AF242" s="32" t="n">
        <f aca="false">B242-V242</f>
        <v>3.19554220445802</v>
      </c>
      <c r="AG242" s="32" t="str">
        <f aca="false">B242</f>
        <v>4,704</v>
      </c>
      <c r="AH242" s="32"/>
      <c r="AI242" s="116" t="str">
        <f aca="false">IF(V242&lt;B242,"-","+")</f>
        <v>-</v>
      </c>
      <c r="AJ242" s="117" t="n">
        <f aca="false">IF(AI242="-",AJ241-1,AJ241+1)</f>
        <v>-225</v>
      </c>
      <c r="AK242" s="113"/>
      <c r="AL242" s="106" t="n">
        <f aca="false">V242-V$16+AL241</f>
        <v>823.179925016629</v>
      </c>
      <c r="AM242" s="106" t="n">
        <f aca="false">B242-B$16+AM241</f>
        <v>459.849461538462</v>
      </c>
      <c r="AN242" s="106" t="n">
        <f aca="false">(AM242-AM$16)^2</f>
        <v>16755.5013185353</v>
      </c>
      <c r="AO242" s="106" t="n">
        <f aca="false">(AM242-AL242)^2</f>
        <v>132009.02569126</v>
      </c>
      <c r="AP242" s="32"/>
      <c r="AQ242" s="110" t="n">
        <f aca="false">((V242-B242)/B242)^2</f>
        <v>0.461481705958402</v>
      </c>
    </row>
    <row r="243" customFormat="false" ht="12.8" hidden="false" customHeight="false" outlineLevel="0" collapsed="false">
      <c r="A243" s="114" t="n">
        <v>41134</v>
      </c>
      <c r="B243" s="115" t="s">
        <v>140</v>
      </c>
      <c r="C243" s="15" t="n">
        <v>2.32242595826781</v>
      </c>
      <c r="D243" s="15" t="n">
        <v>0</v>
      </c>
      <c r="E243" s="15" t="n">
        <v>0</v>
      </c>
      <c r="F243" s="15" t="n">
        <v>0</v>
      </c>
      <c r="G243" s="15" t="n">
        <v>0</v>
      </c>
      <c r="H243" s="15" t="n">
        <v>0</v>
      </c>
      <c r="I243" s="15" t="n">
        <v>0</v>
      </c>
      <c r="J243" s="110" t="n">
        <f aca="false">(D243*D$15*D$8+E243*E$15*E$8+F243*F$15*F$8+G243*G$15*G$8+H243*H$15*H$8+I243*I$15*I$8)*M$15</f>
        <v>0</v>
      </c>
      <c r="K243" s="110" t="n">
        <f aca="false">K242+J243-M243-N243-O243</f>
        <v>84.1636046349732</v>
      </c>
      <c r="L243" s="110" t="n">
        <f aca="false">K242/$K$3</f>
        <v>0.413219791285066</v>
      </c>
      <c r="M243" s="110" t="n">
        <f aca="false">IF(J243&gt;K$6,(J243-K$6)^2/(J243-K$6+K$3-K242),0)</f>
        <v>0</v>
      </c>
      <c r="N243" s="110" t="n">
        <f aca="false">IF((J243-M243)&gt;C243,C243,(J243-M243+(C243-(J243-M243))*L243))</f>
        <v>0.959672369750444</v>
      </c>
      <c r="O243" s="110" t="n">
        <f aca="false">IF(K242&gt;(K$5/100*K$3),(K$4/100*L243*(K242-(K$5/100*K$3))),0)</f>
        <v>0</v>
      </c>
      <c r="P243" s="110" t="n">
        <f aca="false">P242+M243-Q243</f>
        <v>1.42842569659092E-010</v>
      </c>
      <c r="Q243" s="110" t="n">
        <f aca="false">P242*(1-0.5^(1/K$7))</f>
        <v>1.42842569659092E-010</v>
      </c>
      <c r="R243" s="110" t="n">
        <f aca="false">R242-S243+O243</f>
        <v>19.6698827316475</v>
      </c>
      <c r="S243" s="110" t="n">
        <f aca="false">R242*(1-0.5^(1/K$8))</f>
        <v>0.459761714558756</v>
      </c>
      <c r="T243" s="110" t="n">
        <f aca="false">Q243*R$8/86.4</f>
        <v>4.5795592355982E-010</v>
      </c>
      <c r="U243" s="110" t="n">
        <f aca="false">S243*R$8/86.4</f>
        <v>1.4740045709812</v>
      </c>
      <c r="V243" s="110" t="n">
        <f aca="false">(Q243+S243)*R$8/86.4</f>
        <v>1.47400457143915</v>
      </c>
      <c r="Y243" s="15"/>
      <c r="Z243" s="15"/>
      <c r="AA243" s="15"/>
      <c r="AB243" s="15"/>
      <c r="AC243" s="106" t="n">
        <f aca="false">(B243-B$16)^2</f>
        <v>1.18023153254438</v>
      </c>
      <c r="AD243" s="106" t="n">
        <f aca="false">(B243-V243)^2</f>
        <v>10.432870468524</v>
      </c>
      <c r="AE243" s="32"/>
      <c r="AF243" s="32" t="n">
        <f aca="false">B243-V243</f>
        <v>3.22999542856085</v>
      </c>
      <c r="AG243" s="32" t="str">
        <f aca="false">B243</f>
        <v>4,704</v>
      </c>
      <c r="AH243" s="32"/>
      <c r="AI243" s="116" t="str">
        <f aca="false">IF(V243&lt;B243,"-","+")</f>
        <v>-</v>
      </c>
      <c r="AJ243" s="117" t="n">
        <f aca="false">IF(AI243="-",AJ242-1,AJ242+1)</f>
        <v>-226</v>
      </c>
      <c r="AK243" s="113"/>
      <c r="AL243" s="106" t="n">
        <f aca="false">V243-V$16+AL242</f>
        <v>815.958392721647</v>
      </c>
      <c r="AM243" s="106" t="n">
        <f aca="false">B243-B$16+AM242</f>
        <v>458.763076923078</v>
      </c>
      <c r="AN243" s="106" t="n">
        <f aca="false">(AM243-AM$16)^2</f>
        <v>16475.4316896254</v>
      </c>
      <c r="AO243" s="106" t="n">
        <f aca="false">(AM243-AL243)^2</f>
        <v>127588.493628439</v>
      </c>
      <c r="AP243" s="32"/>
      <c r="AQ243" s="110" t="n">
        <f aca="false">((V243-B243)/B243)^2</f>
        <v>0.471486420793092</v>
      </c>
    </row>
    <row r="244" customFormat="false" ht="12.8" hidden="false" customHeight="false" outlineLevel="0" collapsed="false">
      <c r="A244" s="114" t="n">
        <v>41135</v>
      </c>
      <c r="B244" s="115" t="s">
        <v>140</v>
      </c>
      <c r="C244" s="15" t="n">
        <v>1.20564212948794</v>
      </c>
      <c r="D244" s="15" t="n">
        <v>0</v>
      </c>
      <c r="E244" s="15" t="n">
        <v>0</v>
      </c>
      <c r="F244" s="15" t="n">
        <v>0</v>
      </c>
      <c r="G244" s="15" t="n">
        <v>0</v>
      </c>
      <c r="H244" s="15" t="n">
        <v>0</v>
      </c>
      <c r="I244" s="15" t="n">
        <v>1.3</v>
      </c>
      <c r="J244" s="110" t="n">
        <f aca="false">(D244*D$15*D$8+E244*E$15*E$8+F244*F$15*F$8+G244*G$15*G$8+H244*H$15*H$8+I244*I$15*I$8)*M$15</f>
        <v>0.066640107885</v>
      </c>
      <c r="K244" s="110" t="n">
        <f aca="false">K243+J244-M244-N244-O244</f>
        <v>83.698252616407</v>
      </c>
      <c r="L244" s="110" t="n">
        <f aca="false">K243/$K$3</f>
        <v>0.408561187548413</v>
      </c>
      <c r="M244" s="110" t="n">
        <f aca="false">IF(J244&gt;K$6,(J244-K$6)^2/(J244-K$6+K$3-K243),0)</f>
        <v>0</v>
      </c>
      <c r="N244" s="110" t="n">
        <f aca="false">IF((J244-M244)&gt;C244,C244,(J244-M244+(C244-(J244-M244))*L244))</f>
        <v>0.531992126451141</v>
      </c>
      <c r="O244" s="110" t="n">
        <f aca="false">IF(K243&gt;(K$5/100*K$3),(K$4/100*L244*(K243-(K$5/100*K$3))),0)</f>
        <v>0</v>
      </c>
      <c r="P244" s="110" t="n">
        <f aca="false">P243+M244-Q244</f>
        <v>7.1421284829546E-011</v>
      </c>
      <c r="Q244" s="110" t="n">
        <f aca="false">P243*(1-0.5^(1/K$7))</f>
        <v>7.1421284829546E-011</v>
      </c>
      <c r="R244" s="110" t="n">
        <f aca="false">R243-S244+O244</f>
        <v>19.2206219891619</v>
      </c>
      <c r="S244" s="110" t="n">
        <f aca="false">R243*(1-0.5^(1/K$8))</f>
        <v>0.449260742485509</v>
      </c>
      <c r="T244" s="110" t="n">
        <f aca="false">Q244*R$8/86.4</f>
        <v>2.2897796177991E-010</v>
      </c>
      <c r="U244" s="110" t="n">
        <f aca="false">S244*R$8/86.4</f>
        <v>1.44033826005192</v>
      </c>
      <c r="V244" s="110" t="n">
        <f aca="false">(Q244+S244)*R$8/86.4</f>
        <v>1.4403382602809</v>
      </c>
      <c r="Y244" s="15"/>
      <c r="Z244" s="15"/>
      <c r="AA244" s="15"/>
      <c r="AB244" s="15"/>
      <c r="AC244" s="106" t="n">
        <f aca="false">(B244-B$16)^2</f>
        <v>1.18023153254438</v>
      </c>
      <c r="AD244" s="106" t="n">
        <f aca="false">(B244-V244)^2</f>
        <v>10.6514879513063</v>
      </c>
      <c r="AE244" s="32"/>
      <c r="AF244" s="32" t="n">
        <f aca="false">B244-V244</f>
        <v>3.2636617397191</v>
      </c>
      <c r="AG244" s="32" t="str">
        <f aca="false">B244</f>
        <v>4,704</v>
      </c>
      <c r="AH244" s="32"/>
      <c r="AI244" s="116" t="str">
        <f aca="false">IF(V244&lt;B244,"-","+")</f>
        <v>-</v>
      </c>
      <c r="AJ244" s="117" t="n">
        <f aca="false">IF(AI244="-",AJ243-1,AJ243+1)</f>
        <v>-227</v>
      </c>
      <c r="AK244" s="113"/>
      <c r="AL244" s="106" t="n">
        <f aca="false">V244-V$16+AL243</f>
        <v>808.703194115507</v>
      </c>
      <c r="AM244" s="106" t="n">
        <f aca="false">B244-B$16+AM243</f>
        <v>457.676692307693</v>
      </c>
      <c r="AN244" s="106" t="n">
        <f aca="false">(AM244-AM$16)^2</f>
        <v>16197.7225237806</v>
      </c>
      <c r="AO244" s="106" t="n">
        <f aca="false">(AM244-AL244)^2</f>
        <v>123219.604971431</v>
      </c>
      <c r="AP244" s="32"/>
      <c r="AQ244" s="110" t="n">
        <f aca="false">((V244-B244)/B244)^2</f>
        <v>0.48136626879761</v>
      </c>
    </row>
    <row r="245" customFormat="false" ht="12.8" hidden="false" customHeight="false" outlineLevel="0" collapsed="false">
      <c r="A245" s="114" t="n">
        <v>41136</v>
      </c>
      <c r="B245" s="115" t="s">
        <v>140</v>
      </c>
      <c r="C245" s="15" t="n">
        <v>1.03996813988154</v>
      </c>
      <c r="D245" s="15" t="n">
        <v>3.5</v>
      </c>
      <c r="E245" s="15" t="n">
        <v>0.4</v>
      </c>
      <c r="F245" s="15" t="n">
        <v>0</v>
      </c>
      <c r="G245" s="15" t="n">
        <v>5.6</v>
      </c>
      <c r="H245" s="15" t="n">
        <v>0.5</v>
      </c>
      <c r="I245" s="15" t="n">
        <v>1.9</v>
      </c>
      <c r="J245" s="110" t="n">
        <f aca="false">(D245*D$15*D$8+E245*E$15*E$8+F245*F$15*F$8+G245*G$15*G$8+H245*H$15*H$8+I245*I$15*I$8)*M$15</f>
        <v>3.27534008005473</v>
      </c>
      <c r="K245" s="110" t="n">
        <f aca="false">K244+J245-M245-N245-O245</f>
        <v>85.9287402011561</v>
      </c>
      <c r="L245" s="110" t="n">
        <f aca="false">K244/$K$3</f>
        <v>0.406302197167024</v>
      </c>
      <c r="M245" s="110" t="n">
        <f aca="false">IF(J245&gt;K$6,(J245-K$6)^2/(J245-K$6+K$3-K244),0)</f>
        <v>0.00488435542413063</v>
      </c>
      <c r="N245" s="110" t="n">
        <f aca="false">IF((J245-M245)&gt;C245,C245,(J245-M245+(C245-(J245-M245))*L245))</f>
        <v>1.03996813988154</v>
      </c>
      <c r="O245" s="110" t="n">
        <f aca="false">IF(K244&gt;(K$5/100*K$3),(K$4/100*L245*(K244-(K$5/100*K$3))),0)</f>
        <v>0</v>
      </c>
      <c r="P245" s="110" t="n">
        <f aca="false">P244+M245-Q245</f>
        <v>0.00488435545984127</v>
      </c>
      <c r="Q245" s="110" t="n">
        <f aca="false">P244*(1-0.5^(1/K$7))</f>
        <v>3.5710642414773E-011</v>
      </c>
      <c r="R245" s="110" t="n">
        <f aca="false">R244-S245+O245</f>
        <v>18.7816223762161</v>
      </c>
      <c r="S245" s="110" t="n">
        <f aca="false">R244*(1-0.5^(1/K$8))</f>
        <v>0.438999612945886</v>
      </c>
      <c r="T245" s="110" t="n">
        <f aca="false">Q245*R$8/86.4</f>
        <v>1.14488980889955E-010</v>
      </c>
      <c r="U245" s="110" t="n">
        <f aca="false">S245*R$8/86.4</f>
        <v>1.40744088872697</v>
      </c>
      <c r="V245" s="110" t="n">
        <f aca="false">(Q245+S245)*R$8/86.4</f>
        <v>1.40744088884146</v>
      </c>
      <c r="Y245" s="15"/>
      <c r="Z245" s="15"/>
      <c r="AA245" s="15"/>
      <c r="AB245" s="15"/>
      <c r="AC245" s="106" t="n">
        <f aca="false">(B245-B$16)^2</f>
        <v>1.18023153254438</v>
      </c>
      <c r="AD245" s="106" t="n">
        <f aca="false">(B245-V245)^2</f>
        <v>10.8673019733624</v>
      </c>
      <c r="AE245" s="32"/>
      <c r="AF245" s="32" t="n">
        <f aca="false">B245-V245</f>
        <v>3.29655911115854</v>
      </c>
      <c r="AG245" s="32" t="str">
        <f aca="false">B245</f>
        <v>4,704</v>
      </c>
      <c r="AH245" s="32"/>
      <c r="AI245" s="116" t="str">
        <f aca="false">IF(V245&lt;B245,"-","+")</f>
        <v>-</v>
      </c>
      <c r="AJ245" s="117" t="n">
        <f aca="false">IF(AI245="-",AJ244-1,AJ244+1)</f>
        <v>-228</v>
      </c>
      <c r="AK245" s="113"/>
      <c r="AL245" s="106" t="n">
        <f aca="false">V245-V$16+AL244</f>
        <v>801.415098137927</v>
      </c>
      <c r="AM245" s="106" t="n">
        <f aca="false">B245-B$16+AM244</f>
        <v>456.590307692309</v>
      </c>
      <c r="AN245" s="106" t="n">
        <f aca="false">(AM245-AM$16)^2</f>
        <v>15922.3738210009</v>
      </c>
      <c r="AO245" s="106" t="n">
        <f aca="false">(AM245-AL245)^2</f>
        <v>118904.136105864</v>
      </c>
      <c r="AP245" s="32"/>
      <c r="AQ245" s="110" t="n">
        <f aca="false">((V245-B245)/B245)^2</f>
        <v>0.491119421692892</v>
      </c>
    </row>
    <row r="246" customFormat="false" ht="12.8" hidden="false" customHeight="false" outlineLevel="0" collapsed="false">
      <c r="A246" s="114" t="n">
        <v>41137</v>
      </c>
      <c r="B246" s="115" t="s">
        <v>140</v>
      </c>
      <c r="C246" s="15" t="n">
        <v>1.43944949320825</v>
      </c>
      <c r="D246" s="15" t="n">
        <v>0</v>
      </c>
      <c r="E246" s="15" t="n">
        <v>9.3</v>
      </c>
      <c r="F246" s="15" t="n">
        <v>0</v>
      </c>
      <c r="G246" s="15" t="n">
        <v>0.2</v>
      </c>
      <c r="H246" s="15" t="n">
        <v>0.2</v>
      </c>
      <c r="I246" s="15" t="n">
        <v>0</v>
      </c>
      <c r="J246" s="110" t="n">
        <f aca="false">(D246*D$15*D$8+E246*E$15*E$8+F246*F$15*F$8+G246*G$15*G$8+H246*H$15*H$8+I246*I$15*I$8)*M$15</f>
        <v>0.333428926933161</v>
      </c>
      <c r="K246" s="110" t="n">
        <f aca="false">K245+J246-M246-N246-O246</f>
        <v>85.467386056027</v>
      </c>
      <c r="L246" s="110" t="n">
        <f aca="false">K245/$K$3</f>
        <v>0.417129806801729</v>
      </c>
      <c r="M246" s="110" t="n">
        <f aca="false">IF(J246&gt;K$6,(J246-K$6)^2/(J246-K$6+K$3-K245),0)</f>
        <v>0</v>
      </c>
      <c r="N246" s="110" t="n">
        <f aca="false">IF((J246-M246)&gt;C246,C246,(J246-M246+(C246-(J246-M246))*L246))</f>
        <v>0.794783072062227</v>
      </c>
      <c r="O246" s="110" t="n">
        <f aca="false">IF(K245&gt;(K$5/100*K$3),(K$4/100*L246*(K245-(K$5/100*K$3))),0)</f>
        <v>0</v>
      </c>
      <c r="P246" s="110" t="n">
        <f aca="false">P245+M246-Q246</f>
        <v>0.00244217772992064</v>
      </c>
      <c r="Q246" s="110" t="n">
        <f aca="false">P245*(1-0.5^(1/K$7))</f>
        <v>0.00244217772992064</v>
      </c>
      <c r="R246" s="110" t="n">
        <f aca="false">R245-S246+O246</f>
        <v>18.3526495282872</v>
      </c>
      <c r="S246" s="110" t="n">
        <f aca="false">R245*(1-0.5^(1/K$8))</f>
        <v>0.428972847928848</v>
      </c>
      <c r="T246" s="110" t="n">
        <f aca="false">Q246*R$8/86.4</f>
        <v>0.00782966702763908</v>
      </c>
      <c r="U246" s="110" t="n">
        <f aca="false">S246*R$8/86.4</f>
        <v>1.37529489440152</v>
      </c>
      <c r="V246" s="110" t="n">
        <f aca="false">(Q246+S246)*R$8/86.4</f>
        <v>1.38312456142915</v>
      </c>
      <c r="Y246" s="15"/>
      <c r="Z246" s="15"/>
      <c r="AA246" s="15"/>
      <c r="AB246" s="15"/>
      <c r="AC246" s="106" t="n">
        <f aca="false">(B246-B$16)^2</f>
        <v>1.18023153254438</v>
      </c>
      <c r="AD246" s="106" t="n">
        <f aca="false">(B246-V246)^2</f>
        <v>11.0282136785031</v>
      </c>
      <c r="AE246" s="32"/>
      <c r="AF246" s="32" t="n">
        <f aca="false">B246-V246</f>
        <v>3.32087543857085</v>
      </c>
      <c r="AG246" s="32" t="str">
        <f aca="false">B246</f>
        <v>4,704</v>
      </c>
      <c r="AH246" s="32"/>
      <c r="AI246" s="116" t="str">
        <f aca="false">IF(V246&lt;B246,"-","+")</f>
        <v>-</v>
      </c>
      <c r="AJ246" s="117" t="n">
        <f aca="false">IF(AI246="-",AJ245-1,AJ245+1)</f>
        <v>-229</v>
      </c>
      <c r="AK246" s="113"/>
      <c r="AL246" s="106" t="n">
        <f aca="false">V246-V$16+AL245</f>
        <v>794.102685832935</v>
      </c>
      <c r="AM246" s="106" t="n">
        <f aca="false">B246-B$16+AM245</f>
        <v>455.503923076924</v>
      </c>
      <c r="AN246" s="106" t="n">
        <f aca="false">(AM246-AM$16)^2</f>
        <v>15649.3855812863</v>
      </c>
      <c r="AO246" s="106" t="n">
        <f aca="false">(AM246-AL246)^2</f>
        <v>114649.122139901</v>
      </c>
      <c r="AP246" s="32"/>
      <c r="AQ246" s="110" t="n">
        <f aca="false">((V246-B246)/B246)^2</f>
        <v>0.498391407303123</v>
      </c>
    </row>
    <row r="247" customFormat="false" ht="12.8" hidden="false" customHeight="false" outlineLevel="0" collapsed="false">
      <c r="A247" s="114" t="n">
        <v>41138</v>
      </c>
      <c r="B247" s="115" t="s">
        <v>141</v>
      </c>
      <c r="C247" s="15" t="n">
        <v>1.50176622841307</v>
      </c>
      <c r="D247" s="15" t="n">
        <v>0</v>
      </c>
      <c r="E247" s="15" t="n">
        <v>0</v>
      </c>
      <c r="F247" s="15" t="n">
        <v>0</v>
      </c>
      <c r="G247" s="15" t="n">
        <v>0</v>
      </c>
      <c r="H247" s="15" t="n">
        <v>0.1</v>
      </c>
      <c r="I247" s="15" t="n">
        <v>0</v>
      </c>
      <c r="J247" s="110" t="n">
        <f aca="false">(D247*D$15*D$8+E247*E$15*E$8+F247*F$15*F$8+G247*G$15*G$8+H247*H$15*H$8+I247*I$15*I$8)*M$15</f>
        <v>0.00724252221</v>
      </c>
      <c r="K247" s="110" t="n">
        <f aca="false">K246+J247-M247-N247-O247</f>
        <v>84.8473227814254</v>
      </c>
      <c r="L247" s="110" t="n">
        <f aca="false">K246/$K$3</f>
        <v>0.414890223572947</v>
      </c>
      <c r="M247" s="110" t="n">
        <f aca="false">IF(J247&gt;K$6,(J247-K$6)^2/(J247-K$6+K$3-K246),0)</f>
        <v>0</v>
      </c>
      <c r="N247" s="110" t="n">
        <f aca="false">IF((J247-M247)&gt;C247,C247,(J247-M247+(C247-(J247-M247))*L247))</f>
        <v>0.62730579681166</v>
      </c>
      <c r="O247" s="110" t="n">
        <f aca="false">IF(K246&gt;(K$5/100*K$3),(K$4/100*L247*(K246-(K$5/100*K$3))),0)</f>
        <v>0</v>
      </c>
      <c r="P247" s="110" t="n">
        <f aca="false">P246+M247-Q247</f>
        <v>0.00122108886496032</v>
      </c>
      <c r="Q247" s="110" t="n">
        <f aca="false">P246*(1-0.5^(1/K$7))</f>
        <v>0.00122108886496032</v>
      </c>
      <c r="R247" s="110" t="n">
        <f aca="false">R246-S247+O247</f>
        <v>17.9334744337459</v>
      </c>
      <c r="S247" s="110" t="n">
        <f aca="false">R246*(1-0.5^(1/K$8))</f>
        <v>0.419175094541302</v>
      </c>
      <c r="T247" s="110" t="n">
        <f aca="false">Q247*R$8/86.4</f>
        <v>0.00391483351381954</v>
      </c>
      <c r="U247" s="110" t="n">
        <f aca="false">S247*R$8/86.4</f>
        <v>1.34388311560116</v>
      </c>
      <c r="V247" s="110" t="n">
        <f aca="false">(Q247+S247)*R$8/86.4</f>
        <v>1.34779794911498</v>
      </c>
      <c r="Y247" s="15"/>
      <c r="Z247" s="15"/>
      <c r="AA247" s="15"/>
      <c r="AB247" s="15"/>
      <c r="AC247" s="106" t="n">
        <f aca="false">(B247-B$16)^2</f>
        <v>1.54351953254438</v>
      </c>
      <c r="AD247" s="106" t="n">
        <f aca="false">(B247-V247)^2</f>
        <v>10.2412931664887</v>
      </c>
      <c r="AE247" s="32"/>
      <c r="AF247" s="32" t="n">
        <f aca="false">B247-V247</f>
        <v>3.20020205088502</v>
      </c>
      <c r="AG247" s="32" t="str">
        <f aca="false">B247</f>
        <v>4,548</v>
      </c>
      <c r="AH247" s="32"/>
      <c r="AI247" s="116" t="str">
        <f aca="false">IF(V247&lt;B247,"-","+")</f>
        <v>-</v>
      </c>
      <c r="AJ247" s="117" t="n">
        <f aca="false">IF(AI247="-",AJ246-1,AJ246+1)</f>
        <v>-230</v>
      </c>
      <c r="AK247" s="113"/>
      <c r="AL247" s="106" t="n">
        <f aca="false">V247-V$16+AL246</f>
        <v>786.754946915628</v>
      </c>
      <c r="AM247" s="106" t="n">
        <f aca="false">B247-B$16+AM246</f>
        <v>454.261538461539</v>
      </c>
      <c r="AN247" s="106" t="n">
        <f aca="false">(AM247-AM$16)^2</f>
        <v>15340.0906712961</v>
      </c>
      <c r="AO247" s="106" t="n">
        <f aca="false">(AM247-AL247)^2</f>
        <v>110551.866665418</v>
      </c>
      <c r="AP247" s="32"/>
      <c r="AQ247" s="110" t="n">
        <f aca="false">((V247-B247)/B247)^2</f>
        <v>0.495123895224546</v>
      </c>
    </row>
    <row r="248" customFormat="false" ht="12.8" hidden="false" customHeight="false" outlineLevel="0" collapsed="false">
      <c r="A248" s="114" t="n">
        <v>41139</v>
      </c>
      <c r="B248" s="115" t="s">
        <v>141</v>
      </c>
      <c r="C248" s="15" t="n">
        <v>1.25443179451894</v>
      </c>
      <c r="D248" s="15" t="n">
        <v>0</v>
      </c>
      <c r="E248" s="15" t="n">
        <v>0</v>
      </c>
      <c r="F248" s="15" t="n">
        <v>6.8</v>
      </c>
      <c r="G248" s="15" t="n">
        <v>0</v>
      </c>
      <c r="H248" s="15" t="n">
        <v>0.1</v>
      </c>
      <c r="I248" s="15" t="n">
        <v>3.9</v>
      </c>
      <c r="J248" s="110" t="n">
        <f aca="false">(D248*D$15*D$8+E248*E$15*E$8+F248*F$15*F$8+G248*G$15*G$8+H248*H$15*H$8+I248*I$15*I$8)*M$15</f>
        <v>0.666438651956538</v>
      </c>
      <c r="K248" s="110" t="n">
        <f aca="false">K247+J248-M248-N248-O248</f>
        <v>84.6051400437542</v>
      </c>
      <c r="L248" s="110" t="n">
        <f aca="false">K247/$K$3</f>
        <v>0.411880207676822</v>
      </c>
      <c r="M248" s="110" t="n">
        <f aca="false">IF(J248&gt;K$6,(J248-K$6)^2/(J248-K$6+K$3-K247),0)</f>
        <v>0</v>
      </c>
      <c r="N248" s="110" t="n">
        <f aca="false">IF((J248-M248)&gt;C248,C248,(J248-M248+(C248-(J248-M248))*L248))</f>
        <v>0.908621389627688</v>
      </c>
      <c r="O248" s="110" t="n">
        <f aca="false">IF(K247&gt;(K$5/100*K$3),(K$4/100*L248*(K247-(K$5/100*K$3))),0)</f>
        <v>0</v>
      </c>
      <c r="P248" s="110" t="n">
        <f aca="false">P247+M248-Q248</f>
        <v>0.000610544432480159</v>
      </c>
      <c r="Q248" s="110" t="n">
        <f aca="false">P247*(1-0.5^(1/K$7))</f>
        <v>0.000610544432480159</v>
      </c>
      <c r="R248" s="110" t="n">
        <f aca="false">R247-S248+O248</f>
        <v>17.5238733115955</v>
      </c>
      <c r="S248" s="110" t="n">
        <f aca="false">R247*(1-0.5^(1/K$8))</f>
        <v>0.409601122150401</v>
      </c>
      <c r="T248" s="110" t="n">
        <f aca="false">Q248*R$8/86.4</f>
        <v>0.00195741675690977</v>
      </c>
      <c r="U248" s="110" t="n">
        <f aca="false">S248*R$8/86.4</f>
        <v>1.31318878282015</v>
      </c>
      <c r="V248" s="110" t="n">
        <f aca="false">(Q248+S248)*R$8/86.4</f>
        <v>1.31514619957706</v>
      </c>
      <c r="Y248" s="15"/>
      <c r="Z248" s="15"/>
      <c r="AA248" s="15"/>
      <c r="AB248" s="15"/>
      <c r="AC248" s="106" t="n">
        <f aca="false">(B248-B$16)^2</f>
        <v>1.54351953254438</v>
      </c>
      <c r="AD248" s="106" t="n">
        <f aca="false">(B248-V248)^2</f>
        <v>10.4513436949091</v>
      </c>
      <c r="AE248" s="32"/>
      <c r="AF248" s="32" t="n">
        <f aca="false">B248-V248</f>
        <v>3.23285380042294</v>
      </c>
      <c r="AG248" s="32" t="str">
        <f aca="false">B248</f>
        <v>4,548</v>
      </c>
      <c r="AH248" s="32"/>
      <c r="AI248" s="116" t="str">
        <f aca="false">IF(V248&lt;B248,"-","+")</f>
        <v>-</v>
      </c>
      <c r="AJ248" s="117" t="n">
        <f aca="false">IF(AI248="-",AJ247-1,AJ247+1)</f>
        <v>-231</v>
      </c>
      <c r="AK248" s="113"/>
      <c r="AL248" s="106" t="n">
        <f aca="false">V248-V$16+AL247</f>
        <v>779.374556248784</v>
      </c>
      <c r="AM248" s="106" t="n">
        <f aca="false">B248-B$16+AM247</f>
        <v>453.019153846155</v>
      </c>
      <c r="AN248" s="106" t="n">
        <f aca="false">(AM248-AM$16)^2</f>
        <v>15033.8828003711</v>
      </c>
      <c r="AO248" s="106" t="n">
        <f aca="false">(AM248-AL248)^2</f>
        <v>106507.848677382</v>
      </c>
      <c r="AP248" s="32"/>
      <c r="AQ248" s="110" t="n">
        <f aca="false">((V248-B248)/B248)^2</f>
        <v>0.505278963938504</v>
      </c>
    </row>
    <row r="249" customFormat="false" ht="12.8" hidden="false" customHeight="false" outlineLevel="0" collapsed="false">
      <c r="A249" s="114" t="n">
        <v>41140</v>
      </c>
      <c r="B249" s="115" t="s">
        <v>142</v>
      </c>
      <c r="C249" s="15" t="n">
        <v>1.94689376485774</v>
      </c>
      <c r="D249" s="15" t="n">
        <v>0</v>
      </c>
      <c r="E249" s="15" t="n">
        <v>0</v>
      </c>
      <c r="F249" s="15" t="n">
        <v>0</v>
      </c>
      <c r="G249" s="15" t="n">
        <v>0</v>
      </c>
      <c r="H249" s="15" t="n">
        <v>0</v>
      </c>
      <c r="I249" s="15" t="n">
        <v>0</v>
      </c>
      <c r="J249" s="110" t="n">
        <f aca="false">(D249*D$15*D$8+E249*E$15*E$8+F249*F$15*F$8+G249*G$15*G$8+H249*H$15*H$8+I249*I$15*I$8)*M$15</f>
        <v>0</v>
      </c>
      <c r="K249" s="110" t="n">
        <f aca="false">K248+J249-M249-N249-O249</f>
        <v>83.8055418902295</v>
      </c>
      <c r="L249" s="110" t="n">
        <f aca="false">K248/$K$3</f>
        <v>0.410704563319195</v>
      </c>
      <c r="M249" s="110" t="n">
        <f aca="false">IF(J249&gt;K$6,(J249-K$6)^2/(J249-K$6+K$3-K248),0)</f>
        <v>0</v>
      </c>
      <c r="N249" s="110" t="n">
        <f aca="false">IF((J249-M249)&gt;C249,C249,(J249-M249+(C249-(J249-M249))*L249))</f>
        <v>0.799598153524762</v>
      </c>
      <c r="O249" s="110" t="n">
        <f aca="false">IF(K248&gt;(K$5/100*K$3),(K$4/100*L249*(K248-(K$5/100*K$3))),0)</f>
        <v>0</v>
      </c>
      <c r="P249" s="110" t="n">
        <f aca="false">P248+M249-Q249</f>
        <v>0.00030527221624008</v>
      </c>
      <c r="Q249" s="110" t="n">
        <f aca="false">P248*(1-0.5^(1/K$7))</f>
        <v>0.00030527221624008</v>
      </c>
      <c r="R249" s="110" t="n">
        <f aca="false">R248-S249+O249</f>
        <v>17.1236274920044</v>
      </c>
      <c r="S249" s="110" t="n">
        <f aca="false">R248*(1-0.5^(1/K$8))</f>
        <v>0.400245819591117</v>
      </c>
      <c r="T249" s="110" t="n">
        <f aca="false">Q249*R$8/86.4</f>
        <v>0.000978708378454884</v>
      </c>
      <c r="U249" s="110" t="n">
        <f aca="false">S249*R$8/86.4</f>
        <v>1.28319550956874</v>
      </c>
      <c r="V249" s="110" t="n">
        <f aca="false">(Q249+S249)*R$8/86.4</f>
        <v>1.2841742179472</v>
      </c>
      <c r="Y249" s="15"/>
      <c r="Z249" s="15"/>
      <c r="AA249" s="15"/>
      <c r="AB249" s="15"/>
      <c r="AC249" s="106" t="n">
        <f aca="false">(B249-B$16)^2</f>
        <v>1.94709822485207</v>
      </c>
      <c r="AD249" s="106" t="n">
        <f aca="false">(B249-V249)^2</f>
        <v>9.67723704628442</v>
      </c>
      <c r="AE249" s="32"/>
      <c r="AF249" s="32" t="n">
        <f aca="false">B249-V249</f>
        <v>3.1108257820528</v>
      </c>
      <c r="AG249" s="32" t="str">
        <f aca="false">B249</f>
        <v>4,395</v>
      </c>
      <c r="AH249" s="32"/>
      <c r="AI249" s="116" t="str">
        <f aca="false">IF(V249&lt;B249,"-","+")</f>
        <v>-</v>
      </c>
      <c r="AJ249" s="117" t="n">
        <f aca="false">IF(AI249="-",AJ248-1,AJ248+1)</f>
        <v>-232</v>
      </c>
      <c r="AK249" s="113"/>
      <c r="AL249" s="106" t="n">
        <f aca="false">V249-V$16+AL248</f>
        <v>771.96319360031</v>
      </c>
      <c r="AM249" s="106" t="n">
        <f aca="false">B249-B$16+AM248</f>
        <v>451.62376923077</v>
      </c>
      <c r="AN249" s="106" t="n">
        <f aca="false">(AM249-AM$16)^2</f>
        <v>14693.6460502732</v>
      </c>
      <c r="AO249" s="106" t="n">
        <f aca="false">(AM249-AL249)^2</f>
        <v>102617.346805408</v>
      </c>
      <c r="AP249" s="32"/>
      <c r="AQ249" s="110" t="n">
        <f aca="false">((V249-B249)/B249)^2</f>
        <v>0.500995264102445</v>
      </c>
    </row>
    <row r="250" customFormat="false" ht="12.8" hidden="false" customHeight="false" outlineLevel="0" collapsed="false">
      <c r="A250" s="114" t="n">
        <v>41141</v>
      </c>
      <c r="B250" s="115" t="s">
        <v>142</v>
      </c>
      <c r="C250" s="15" t="n">
        <v>2.08074614100251</v>
      </c>
      <c r="D250" s="15" t="n">
        <v>0</v>
      </c>
      <c r="E250" s="15" t="n">
        <v>0</v>
      </c>
      <c r="F250" s="15" t="n">
        <v>0</v>
      </c>
      <c r="G250" s="15" t="n">
        <v>0</v>
      </c>
      <c r="H250" s="15" t="n">
        <v>0</v>
      </c>
      <c r="I250" s="15" t="n">
        <v>0</v>
      </c>
      <c r="J250" s="110" t="n">
        <f aca="false">(D250*D$15*D$8+E250*E$15*E$8+F250*F$15*F$8+G250*G$15*G$8+H250*H$15*H$8+I250*I$15*I$8)*M$15</f>
        <v>0</v>
      </c>
      <c r="K250" s="110" t="n">
        <f aca="false">K249+J250-M250-N250-O250</f>
        <v>82.9590464636143</v>
      </c>
      <c r="L250" s="110" t="n">
        <f aca="false">K249/$K$3</f>
        <v>0.406823018884609</v>
      </c>
      <c r="M250" s="110" t="n">
        <f aca="false">IF(J250&gt;K$6,(J250-K$6)^2/(J250-K$6+K$3-K249),0)</f>
        <v>0</v>
      </c>
      <c r="N250" s="110" t="n">
        <f aca="false">IF((J250-M250)&gt;C250,C250,(J250-M250+(C250-(J250-M250))*L250))</f>
        <v>0.846495426615142</v>
      </c>
      <c r="O250" s="110" t="n">
        <f aca="false">IF(K249&gt;(K$5/100*K$3),(K$4/100*L250*(K249-(K$5/100*K$3))),0)</f>
        <v>0</v>
      </c>
      <c r="P250" s="110" t="n">
        <f aca="false">P249+M250-Q250</f>
        <v>0.00015263610812004</v>
      </c>
      <c r="Q250" s="110" t="n">
        <f aca="false">P249*(1-0.5^(1/K$7))</f>
        <v>0.00015263610812004</v>
      </c>
      <c r="R250" s="110" t="n">
        <f aca="false">R249-S250+O250</f>
        <v>16.7325232995668</v>
      </c>
      <c r="S250" s="110" t="n">
        <f aca="false">R249*(1-0.5^(1/K$8))</f>
        <v>0.391104192437595</v>
      </c>
      <c r="T250" s="110" t="n">
        <f aca="false">Q250*R$8/86.4</f>
        <v>0.000489354189227442</v>
      </c>
      <c r="U250" s="110" t="n">
        <f aca="false">S250*R$8/86.4</f>
        <v>1.25388728362516</v>
      </c>
      <c r="V250" s="110" t="n">
        <f aca="false">(Q250+S250)*R$8/86.4</f>
        <v>1.25437663781439</v>
      </c>
      <c r="Y250" s="15"/>
      <c r="Z250" s="15"/>
      <c r="AA250" s="15"/>
      <c r="AB250" s="15"/>
      <c r="AC250" s="106" t="n">
        <f aca="false">(B250-B$16)^2</f>
        <v>1.94709822485207</v>
      </c>
      <c r="AD250" s="106" t="n">
        <f aca="false">(B250-V250)^2</f>
        <v>9.86351510310606</v>
      </c>
      <c r="AE250" s="32"/>
      <c r="AF250" s="32" t="n">
        <f aca="false">B250-V250</f>
        <v>3.14062336218561</v>
      </c>
      <c r="AG250" s="32" t="str">
        <f aca="false">B250</f>
        <v>4,395</v>
      </c>
      <c r="AH250" s="32"/>
      <c r="AI250" s="116" t="str">
        <f aca="false">IF(V250&lt;B250,"-","+")</f>
        <v>-</v>
      </c>
      <c r="AJ250" s="117" t="n">
        <f aca="false">IF(AI250="-",AJ249-1,AJ249+1)</f>
        <v>-233</v>
      </c>
      <c r="AK250" s="113"/>
      <c r="AL250" s="106" t="n">
        <f aca="false">V250-V$16+AL249</f>
        <v>764.522033371703</v>
      </c>
      <c r="AM250" s="106" t="n">
        <f aca="false">B250-B$16+AM249</f>
        <v>450.228384615386</v>
      </c>
      <c r="AN250" s="106" t="n">
        <f aca="false">(AM250-AM$16)^2</f>
        <v>14357.303496625</v>
      </c>
      <c r="AO250" s="106" t="n">
        <f aca="false">(AM250-AL250)^2</f>
        <v>98780.4976485592</v>
      </c>
      <c r="AP250" s="32"/>
      <c r="AQ250" s="110" t="n">
        <f aca="false">((V250-B250)/B250)^2</f>
        <v>0.51063896961751</v>
      </c>
    </row>
    <row r="251" customFormat="false" ht="12.8" hidden="false" customHeight="false" outlineLevel="0" collapsed="false">
      <c r="A251" s="114" t="n">
        <v>41142</v>
      </c>
      <c r="B251" s="115" t="s">
        <v>142</v>
      </c>
      <c r="C251" s="15" t="n">
        <v>1.89205813935741</v>
      </c>
      <c r="D251" s="15" t="n">
        <v>0</v>
      </c>
      <c r="E251" s="15" t="n">
        <v>0</v>
      </c>
      <c r="F251" s="15" t="n">
        <v>0</v>
      </c>
      <c r="G251" s="15" t="n">
        <v>0</v>
      </c>
      <c r="H251" s="15" t="n">
        <v>0</v>
      </c>
      <c r="I251" s="15" t="n">
        <v>0</v>
      </c>
      <c r="J251" s="110" t="n">
        <f aca="false">(D251*D$15*D$8+E251*E$15*E$8+F251*F$15*F$8+G251*G$15*G$8+H251*H$15*H$8+I251*I$15*I$8)*M$15</f>
        <v>0</v>
      </c>
      <c r="K251" s="110" t="n">
        <f aca="false">K250+J251-M251-N251-O251</f>
        <v>82.1970885068434</v>
      </c>
      <c r="L251" s="110" t="n">
        <f aca="false">K250/$K$3</f>
        <v>0.402713817784536</v>
      </c>
      <c r="M251" s="110" t="n">
        <f aca="false">IF(J251&gt;K$6,(J251-K$6)^2/(J251-K$6+K$3-K250),0)</f>
        <v>0</v>
      </c>
      <c r="N251" s="110" t="n">
        <f aca="false">IF((J251-M251)&gt;C251,C251,(J251-M251+(C251-(J251-M251))*L251))</f>
        <v>0.761957956770928</v>
      </c>
      <c r="O251" s="110" t="n">
        <f aca="false">IF(K250&gt;(K$5/100*K$3),(K$4/100*L251*(K250-(K$5/100*K$3))),0)</f>
        <v>0</v>
      </c>
      <c r="P251" s="110" t="n">
        <f aca="false">P250+M251-Q251</f>
        <v>7.63180540600199E-005</v>
      </c>
      <c r="Q251" s="110" t="n">
        <f aca="false">P250*(1-0.5^(1/K$7))</f>
        <v>7.63180540600199E-005</v>
      </c>
      <c r="R251" s="110" t="n">
        <f aca="false">R250-S251+O251</f>
        <v>16.35035193923</v>
      </c>
      <c r="S251" s="110" t="n">
        <f aca="false">R250*(1-0.5^(1/K$8))</f>
        <v>0.382171360336821</v>
      </c>
      <c r="T251" s="110" t="n">
        <f aca="false">Q251*R$8/86.4</f>
        <v>0.000244677094613721</v>
      </c>
      <c r="U251" s="110" t="n">
        <f aca="false">S251*R$8/86.4</f>
        <v>1.22524845848726</v>
      </c>
      <c r="V251" s="110" t="n">
        <f aca="false">(Q251+S251)*R$8/86.4</f>
        <v>1.22549313558188</v>
      </c>
      <c r="Y251" s="15"/>
      <c r="Z251" s="15"/>
      <c r="AA251" s="15"/>
      <c r="AB251" s="15"/>
      <c r="AC251" s="106" t="n">
        <f aca="false">(B251-B$16)^2</f>
        <v>1.94709822485207</v>
      </c>
      <c r="AD251" s="106" t="n">
        <f aca="false">(B251-V251)^2</f>
        <v>10.0457737635936</v>
      </c>
      <c r="AE251" s="32"/>
      <c r="AF251" s="32" t="n">
        <f aca="false">B251-V251</f>
        <v>3.16950686441812</v>
      </c>
      <c r="AG251" s="32" t="str">
        <f aca="false">B251</f>
        <v>4,395</v>
      </c>
      <c r="AH251" s="32"/>
      <c r="AI251" s="116" t="str">
        <f aca="false">IF(V251&lt;B251,"-","+")</f>
        <v>-</v>
      </c>
      <c r="AJ251" s="117" t="n">
        <f aca="false">IF(AI251="-",AJ250-1,AJ250+1)</f>
        <v>-234</v>
      </c>
      <c r="AK251" s="113"/>
      <c r="AL251" s="106" t="n">
        <f aca="false">V251-V$16+AL250</f>
        <v>757.051989640864</v>
      </c>
      <c r="AM251" s="106" t="n">
        <f aca="false">B251-B$16+AM250</f>
        <v>448.833000000001</v>
      </c>
      <c r="AN251" s="106" t="n">
        <f aca="false">(AM251-AM$16)^2</f>
        <v>14024.8551394266</v>
      </c>
      <c r="AO251" s="106" t="n">
        <f aca="false">(AM251-AL251)^2</f>
        <v>94998.9455752342</v>
      </c>
      <c r="AP251" s="32"/>
      <c r="AQ251" s="110" t="n">
        <f aca="false">((V251-B251)/B251)^2</f>
        <v>0.520074589031315</v>
      </c>
    </row>
    <row r="252" customFormat="false" ht="12.8" hidden="false" customHeight="false" outlineLevel="0" collapsed="false">
      <c r="A252" s="114" t="n">
        <v>41143</v>
      </c>
      <c r="B252" s="115" t="s">
        <v>143</v>
      </c>
      <c r="C252" s="15" t="n">
        <v>3.21592476821207</v>
      </c>
      <c r="D252" s="15" t="n">
        <v>1</v>
      </c>
      <c r="E252" s="15" t="n">
        <v>0</v>
      </c>
      <c r="F252" s="15" t="n">
        <v>0</v>
      </c>
      <c r="G252" s="15" t="n">
        <v>0</v>
      </c>
      <c r="H252" s="15" t="n">
        <v>0</v>
      </c>
      <c r="I252" s="15" t="n">
        <v>0</v>
      </c>
      <c r="J252" s="110" t="n">
        <f aca="false">(D252*D$15*D$8+E252*E$15*E$8+F252*F$15*F$8+G252*G$15*G$8+H252*H$15*H$8+I252*I$15*I$8)*M$15</f>
        <v>0.438777322616228</v>
      </c>
      <c r="K252" s="110" t="n">
        <f aca="false">K251+J252-M252-N252-O252</f>
        <v>81.0889650389687</v>
      </c>
      <c r="L252" s="110" t="n">
        <f aca="false">K251/$K$3</f>
        <v>0.399014992751667</v>
      </c>
      <c r="M252" s="110" t="n">
        <f aca="false">IF(J252&gt;K$6,(J252-K$6)^2/(J252-K$6+K$3-K251),0)</f>
        <v>0</v>
      </c>
      <c r="N252" s="110" t="n">
        <f aca="false">IF((J252-M252)&gt;C252,C252,(J252-M252+(C252-(J252-M252))*L252))</f>
        <v>1.54690079049096</v>
      </c>
      <c r="O252" s="110" t="n">
        <f aca="false">IF(K251&gt;(K$5/100*K$3),(K$4/100*L252*(K251-(K$5/100*K$3))),0)</f>
        <v>0</v>
      </c>
      <c r="P252" s="110" t="n">
        <f aca="false">P251+M252-Q252</f>
        <v>3.81590270300099E-005</v>
      </c>
      <c r="Q252" s="110" t="n">
        <f aca="false">P251*(1-0.5^(1/K$7))</f>
        <v>3.81590270300099E-005</v>
      </c>
      <c r="R252" s="110" t="n">
        <f aca="false">R251-S252+O252</f>
        <v>15.9769093848268</v>
      </c>
      <c r="S252" s="110" t="n">
        <f aca="false">R251*(1-0.5^(1/K$8))</f>
        <v>0.373442554403201</v>
      </c>
      <c r="T252" s="110" t="n">
        <f aca="false">Q252*R$8/86.4</f>
        <v>0.000122338547306861</v>
      </c>
      <c r="U252" s="110" t="n">
        <f aca="false">S252*R$8/86.4</f>
        <v>1.19726374501952</v>
      </c>
      <c r="V252" s="110" t="n">
        <f aca="false">(Q252+S252)*R$8/86.4</f>
        <v>1.19738608356683</v>
      </c>
      <c r="Y252" s="15"/>
      <c r="Z252" s="15"/>
      <c r="AA252" s="15"/>
      <c r="AB252" s="15"/>
      <c r="AC252" s="106" t="n">
        <f aca="false">(B252-B$16)^2</f>
        <v>2.39130537869823</v>
      </c>
      <c r="AD252" s="106" t="n">
        <f aca="false">(B252-V252)^2</f>
        <v>9.28185635580426</v>
      </c>
      <c r="AE252" s="32"/>
      <c r="AF252" s="32" t="n">
        <f aca="false">B252-V252</f>
        <v>3.04661391643317</v>
      </c>
      <c r="AG252" s="32" t="str">
        <f aca="false">B252</f>
        <v>4,244</v>
      </c>
      <c r="AH252" s="32"/>
      <c r="AI252" s="116" t="str">
        <f aca="false">IF(V252&lt;B252,"-","+")</f>
        <v>-</v>
      </c>
      <c r="AJ252" s="117" t="n">
        <f aca="false">IF(AI252="-",AJ251-1,AJ251+1)</f>
        <v>-235</v>
      </c>
      <c r="AK252" s="113"/>
      <c r="AL252" s="106" t="n">
        <f aca="false">V252-V$16+AL251</f>
        <v>749.553838858009</v>
      </c>
      <c r="AM252" s="106" t="n">
        <f aca="false">B252-B$16+AM251</f>
        <v>447.286615384616</v>
      </c>
      <c r="AN252" s="106" t="n">
        <f aca="false">(AM252-AM$16)^2</f>
        <v>13660.9803583032</v>
      </c>
      <c r="AO252" s="106" t="n">
        <f aca="false">(AM252-AL252)^2</f>
        <v>91365.4743863142</v>
      </c>
      <c r="AP252" s="32"/>
      <c r="AQ252" s="110" t="n">
        <f aca="false">((V252-B252)/B252)^2</f>
        <v>0.515328418176232</v>
      </c>
    </row>
    <row r="253" customFormat="false" ht="12.8" hidden="false" customHeight="false" outlineLevel="0" collapsed="false">
      <c r="A253" s="114" t="n">
        <v>41144</v>
      </c>
      <c r="B253" s="115" t="s">
        <v>143</v>
      </c>
      <c r="C253" s="15" t="n">
        <v>2.45962978280552</v>
      </c>
      <c r="D253" s="15" t="n">
        <v>0</v>
      </c>
      <c r="E253" s="15" t="n">
        <v>0</v>
      </c>
      <c r="F253" s="15" t="n">
        <v>0</v>
      </c>
      <c r="G253" s="15" t="n">
        <v>0</v>
      </c>
      <c r="H253" s="15" t="n">
        <v>0</v>
      </c>
      <c r="I253" s="15" t="n">
        <v>0</v>
      </c>
      <c r="J253" s="110" t="n">
        <f aca="false">(D253*D$15*D$8+E253*E$15*E$8+F253*F$15*F$8+G253*G$15*G$8+H253*H$15*H$8+I253*I$15*I$8)*M$15</f>
        <v>0</v>
      </c>
      <c r="K253" s="110" t="n">
        <f aca="false">K252+J253-M253-N253-O253</f>
        <v>80.1207668182564</v>
      </c>
      <c r="L253" s="110" t="n">
        <f aca="false">K252/$K$3</f>
        <v>0.393635752616353</v>
      </c>
      <c r="M253" s="110" t="n">
        <f aca="false">IF(J253&gt;K$6,(J253-K$6)^2/(J253-K$6+K$3-K252),0)</f>
        <v>0</v>
      </c>
      <c r="N253" s="110" t="n">
        <f aca="false">IF((J253-M253)&gt;C253,C253,(J253-M253+(C253-(J253-M253))*L253))</f>
        <v>0.968198220712247</v>
      </c>
      <c r="O253" s="110" t="n">
        <f aca="false">IF(K252&gt;(K$5/100*K$3),(K$4/100*L253*(K252-(K$5/100*K$3))),0)</f>
        <v>0</v>
      </c>
      <c r="P253" s="110" t="n">
        <f aca="false">P252+M253-Q253</f>
        <v>1.9079513515005E-005</v>
      </c>
      <c r="Q253" s="110" t="n">
        <f aca="false">P252*(1-0.5^(1/K$7))</f>
        <v>1.9079513515005E-005</v>
      </c>
      <c r="R253" s="110" t="n">
        <f aca="false">R252-S253+O253</f>
        <v>15.6119962701541</v>
      </c>
      <c r="S253" s="110" t="n">
        <f aca="false">R252*(1-0.5^(1/K$8))</f>
        <v>0.364913114672636</v>
      </c>
      <c r="T253" s="110" t="n">
        <f aca="false">Q253*R$8/86.4</f>
        <v>6.11692736534303E-005</v>
      </c>
      <c r="U253" s="110" t="n">
        <f aca="false">S253*R$8/86.4</f>
        <v>1.16991820329074</v>
      </c>
      <c r="V253" s="110" t="n">
        <f aca="false">(Q253+S253)*R$8/86.4</f>
        <v>1.1699793725644</v>
      </c>
      <c r="Y253" s="15"/>
      <c r="Z253" s="15"/>
      <c r="AA253" s="15"/>
      <c r="AB253" s="15"/>
      <c r="AC253" s="106" t="n">
        <f aca="false">(B253-B$16)^2</f>
        <v>2.39130537869823</v>
      </c>
      <c r="AD253" s="106" t="n">
        <f aca="false">(B253-V253)^2</f>
        <v>9.44960281789958</v>
      </c>
      <c r="AE253" s="32"/>
      <c r="AF253" s="32" t="n">
        <f aca="false">B253-V253</f>
        <v>3.0740206274356</v>
      </c>
      <c r="AG253" s="32" t="str">
        <f aca="false">B253</f>
        <v>4,244</v>
      </c>
      <c r="AH253" s="32"/>
      <c r="AI253" s="116" t="str">
        <f aca="false">IF(V253&lt;B253,"-","+")</f>
        <v>-</v>
      </c>
      <c r="AJ253" s="117" t="n">
        <f aca="false">IF(AI253="-",AJ252-1,AJ252+1)</f>
        <v>-236</v>
      </c>
      <c r="AK253" s="113"/>
      <c r="AL253" s="106" t="n">
        <f aca="false">V253-V$16+AL252</f>
        <v>742.028281364152</v>
      </c>
      <c r="AM253" s="106" t="n">
        <f aca="false">B253-B$16+AM252</f>
        <v>445.740230769232</v>
      </c>
      <c r="AN253" s="106" t="n">
        <f aca="false">(AM253-AM$16)^2</f>
        <v>13301.8881879373</v>
      </c>
      <c r="AO253" s="106" t="n">
        <f aca="false">(AM253-AL253)^2</f>
        <v>87786.608925338</v>
      </c>
      <c r="AP253" s="32"/>
      <c r="AQ253" s="110" t="n">
        <f aca="false">((V253-B253)/B253)^2</f>
        <v>0.524641697293311</v>
      </c>
    </row>
    <row r="254" customFormat="false" ht="12.8" hidden="false" customHeight="false" outlineLevel="0" collapsed="false">
      <c r="A254" s="114" t="n">
        <v>41145</v>
      </c>
      <c r="B254" s="115" t="s">
        <v>143</v>
      </c>
      <c r="C254" s="15" t="n">
        <v>2.63111829181004</v>
      </c>
      <c r="D254" s="15" t="n">
        <v>0</v>
      </c>
      <c r="E254" s="15" t="n">
        <v>0</v>
      </c>
      <c r="F254" s="15" t="n">
        <v>0</v>
      </c>
      <c r="G254" s="15" t="n">
        <v>0</v>
      </c>
      <c r="H254" s="15" t="n">
        <v>0</v>
      </c>
      <c r="I254" s="15" t="n">
        <v>0</v>
      </c>
      <c r="J254" s="110" t="n">
        <f aca="false">(D254*D$15*D$8+E254*E$15*E$8+F254*F$15*F$8+G254*G$15*G$8+H254*H$15*H$8+I254*I$15*I$8)*M$15</f>
        <v>0</v>
      </c>
      <c r="K254" s="110" t="n">
        <f aca="false">K253+J254-M254-N254-O254</f>
        <v>79.0974308224828</v>
      </c>
      <c r="L254" s="110" t="n">
        <f aca="false">K253/$K$3</f>
        <v>0.388935761253672</v>
      </c>
      <c r="M254" s="110" t="n">
        <f aca="false">IF(J254&gt;K$6,(J254-K$6)^2/(J254-K$6+K$3-K253),0)</f>
        <v>0</v>
      </c>
      <c r="N254" s="110" t="n">
        <f aca="false">IF((J254-M254)&gt;C254,C254,(J254-M254+(C254-(J254-M254))*L254))</f>
        <v>1.0233359957736</v>
      </c>
      <c r="O254" s="110" t="n">
        <f aca="false">IF(K253&gt;(K$5/100*K$3),(K$4/100*L254*(K253-(K$5/100*K$3))),0)</f>
        <v>0</v>
      </c>
      <c r="P254" s="110" t="n">
        <f aca="false">P253+M254-Q254</f>
        <v>9.53975675750248E-006</v>
      </c>
      <c r="Q254" s="110" t="n">
        <f aca="false">P253*(1-0.5^(1/K$7))</f>
        <v>9.53975675750248E-006</v>
      </c>
      <c r="R254" s="110" t="n">
        <f aca="false">R253-S254+O254</f>
        <v>15.2554177825394</v>
      </c>
      <c r="S254" s="110" t="n">
        <f aca="false">R253*(1-0.5^(1/K$8))</f>
        <v>0.356578487614756</v>
      </c>
      <c r="T254" s="110" t="n">
        <f aca="false">Q254*R$8/86.4</f>
        <v>3.05846368267151E-005</v>
      </c>
      <c r="U254" s="110" t="n">
        <f aca="false">S254*R$8/86.4</f>
        <v>1.14319723459823</v>
      </c>
      <c r="V254" s="110" t="n">
        <f aca="false">(Q254+S254)*R$8/86.4</f>
        <v>1.14322781923506</v>
      </c>
      <c r="Y254" s="15"/>
      <c r="Z254" s="15"/>
      <c r="AA254" s="15"/>
      <c r="AB254" s="15"/>
      <c r="AC254" s="106" t="n">
        <f aca="false">(B254-B$16)^2</f>
        <v>2.39130537869823</v>
      </c>
      <c r="AD254" s="106" t="n">
        <f aca="false">(B254-V254)^2</f>
        <v>9.61478811700577</v>
      </c>
      <c r="AE254" s="32"/>
      <c r="AF254" s="32" t="n">
        <f aca="false">B254-V254</f>
        <v>3.10077218076494</v>
      </c>
      <c r="AG254" s="32" t="str">
        <f aca="false">B254</f>
        <v>4,244</v>
      </c>
      <c r="AH254" s="32"/>
      <c r="AI254" s="116" t="str">
        <f aca="false">IF(V254&lt;B254,"-","+")</f>
        <v>-</v>
      </c>
      <c r="AJ254" s="117" t="n">
        <f aca="false">IF(AI254="-",AJ253-1,AJ253+1)</f>
        <v>-237</v>
      </c>
      <c r="AK254" s="113"/>
      <c r="AL254" s="106" t="n">
        <f aca="false">V254-V$16+AL253</f>
        <v>734.475972316966</v>
      </c>
      <c r="AM254" s="106" t="n">
        <f aca="false">B254-B$16+AM253</f>
        <v>444.193846153847</v>
      </c>
      <c r="AN254" s="106" t="n">
        <f aca="false">(AM254-AM$16)^2</f>
        <v>12947.5786283288</v>
      </c>
      <c r="AO254" s="106" t="n">
        <f aca="false">(AM254-AL254)^2</f>
        <v>84263.712769781</v>
      </c>
      <c r="AP254" s="32"/>
      <c r="AQ254" s="110" t="n">
        <f aca="false">((V254-B254)/B254)^2</f>
        <v>0.533812780709306</v>
      </c>
    </row>
    <row r="255" customFormat="false" ht="12.8" hidden="false" customHeight="false" outlineLevel="0" collapsed="false">
      <c r="A255" s="114" t="n">
        <v>41146</v>
      </c>
      <c r="B255" s="115" t="s">
        <v>143</v>
      </c>
      <c r="C255" s="15" t="n">
        <v>2.83278737340707</v>
      </c>
      <c r="D255" s="15" t="n">
        <v>0</v>
      </c>
      <c r="E255" s="15" t="n">
        <v>0</v>
      </c>
      <c r="F255" s="15" t="n">
        <v>0</v>
      </c>
      <c r="G255" s="15" t="n">
        <v>0</v>
      </c>
      <c r="H255" s="15" t="n">
        <v>0</v>
      </c>
      <c r="I255" s="15" t="n">
        <v>0</v>
      </c>
      <c r="J255" s="110" t="n">
        <f aca="false">(D255*D$15*D$8+E255*E$15*E$8+F255*F$15*F$8+G255*G$15*G$8+H255*H$15*H$8+I255*I$15*I$8)*M$15</f>
        <v>0</v>
      </c>
      <c r="K255" s="110" t="n">
        <f aca="false">K254+J255-M255-N255-O255</f>
        <v>78.0097308064495</v>
      </c>
      <c r="L255" s="110" t="n">
        <f aca="false">K254/$K$3</f>
        <v>0.383968110788752</v>
      </c>
      <c r="M255" s="110" t="n">
        <f aca="false">IF(J255&gt;K$6,(J255-K$6)^2/(J255-K$6+K$3-K254),0)</f>
        <v>0</v>
      </c>
      <c r="N255" s="110" t="n">
        <f aca="false">IF((J255-M255)&gt;C255,C255,(J255-M255+(C255-(J255-M255))*L255))</f>
        <v>1.08770001603334</v>
      </c>
      <c r="O255" s="110" t="n">
        <f aca="false">IF(K254&gt;(K$5/100*K$3),(K$4/100*L255*(K254-(K$5/100*K$3))),0)</f>
        <v>0</v>
      </c>
      <c r="P255" s="110" t="n">
        <f aca="false">P254+M255-Q255</f>
        <v>4.76987837875124E-006</v>
      </c>
      <c r="Q255" s="110" t="n">
        <f aca="false">P254*(1-0.5^(1/K$7))</f>
        <v>4.76987837875124E-006</v>
      </c>
      <c r="R255" s="110" t="n">
        <f aca="false">R254-S255+O255</f>
        <v>14.9069835588374</v>
      </c>
      <c r="S255" s="110" t="n">
        <f aca="false">R254*(1-0.5^(1/K$8))</f>
        <v>0.348434223701966</v>
      </c>
      <c r="T255" s="110" t="n">
        <f aca="false">Q255*R$8/86.4</f>
        <v>1.52923184133576E-005</v>
      </c>
      <c r="U255" s="110" t="n">
        <f aca="false">S255*R$8/86.4</f>
        <v>1.11708657367413</v>
      </c>
      <c r="V255" s="110" t="n">
        <f aca="false">(Q255+S255)*R$8/86.4</f>
        <v>1.11710186599254</v>
      </c>
      <c r="Y255" s="15"/>
      <c r="Z255" s="15"/>
      <c r="AA255" s="15"/>
      <c r="AB255" s="15"/>
      <c r="AC255" s="106" t="n">
        <f aca="false">(B255-B$16)^2</f>
        <v>2.39130537869823</v>
      </c>
      <c r="AD255" s="106" t="n">
        <f aca="false">(B255-V255)^2</f>
        <v>9.77749194045934</v>
      </c>
      <c r="AE255" s="32"/>
      <c r="AF255" s="32" t="n">
        <f aca="false">B255-V255</f>
        <v>3.12689813400746</v>
      </c>
      <c r="AG255" s="32" t="str">
        <f aca="false">B255</f>
        <v>4,244</v>
      </c>
      <c r="AH255" s="32"/>
      <c r="AI255" s="116" t="str">
        <f aca="false">IF(V255&lt;B255,"-","+")</f>
        <v>-</v>
      </c>
      <c r="AJ255" s="117" t="n">
        <f aca="false">IF(AI255="-",AJ254-1,AJ254+1)</f>
        <v>-238</v>
      </c>
      <c r="AK255" s="113"/>
      <c r="AL255" s="106" t="n">
        <f aca="false">V255-V$16+AL254</f>
        <v>726.897537316537</v>
      </c>
      <c r="AM255" s="106" t="n">
        <f aca="false">B255-B$16+AM254</f>
        <v>442.647461538463</v>
      </c>
      <c r="AN255" s="106" t="n">
        <f aca="false">(AM255-AM$16)^2</f>
        <v>12598.0516794777</v>
      </c>
      <c r="AO255" s="106" t="n">
        <f aca="false">(AM255-AL255)^2</f>
        <v>80798.105579841</v>
      </c>
      <c r="AP255" s="32"/>
      <c r="AQ255" s="110" t="n">
        <f aca="false">((V255-B255)/B255)^2</f>
        <v>0.542846092663021</v>
      </c>
    </row>
    <row r="256" customFormat="false" ht="12.8" hidden="false" customHeight="false" outlineLevel="0" collapsed="false">
      <c r="A256" s="114" t="n">
        <v>41147</v>
      </c>
      <c r="B256" s="115" t="s">
        <v>143</v>
      </c>
      <c r="C256" s="15" t="n">
        <v>2.03811969234727</v>
      </c>
      <c r="D256" s="15" t="n">
        <v>0</v>
      </c>
      <c r="E256" s="15" t="n">
        <v>0</v>
      </c>
      <c r="F256" s="15" t="n">
        <v>0</v>
      </c>
      <c r="G256" s="15" t="n">
        <v>0</v>
      </c>
      <c r="H256" s="15" t="n">
        <v>0</v>
      </c>
      <c r="I256" s="15" t="n">
        <v>0</v>
      </c>
      <c r="J256" s="110" t="n">
        <f aca="false">(D256*D$15*D$8+E256*E$15*E$8+F256*F$15*F$8+G256*G$15*G$8+H256*H$15*H$8+I256*I$15*I$8)*M$15</f>
        <v>0</v>
      </c>
      <c r="K256" s="110" t="n">
        <f aca="false">K255+J256-M256-N256-O256</f>
        <v>77.2379193086275</v>
      </c>
      <c r="L256" s="110" t="n">
        <f aca="false">K255/$K$3</f>
        <v>0.378688013623541</v>
      </c>
      <c r="M256" s="110" t="n">
        <f aca="false">IF(J256&gt;K$6,(J256-K$6)^2/(J256-K$6+K$3-K255),0)</f>
        <v>0</v>
      </c>
      <c r="N256" s="110" t="n">
        <f aca="false">IF((J256-M256)&gt;C256,C256,(J256-M256+(C256-(J256-M256))*L256))</f>
        <v>0.771811497822011</v>
      </c>
      <c r="O256" s="110" t="n">
        <f aca="false">IF(K255&gt;(K$5/100*K$3),(K$4/100*L256*(K255-(K$5/100*K$3))),0)</f>
        <v>0</v>
      </c>
      <c r="P256" s="110" t="n">
        <f aca="false">P255+M256-Q256</f>
        <v>2.38493918937562E-006</v>
      </c>
      <c r="Q256" s="110" t="n">
        <f aca="false">P255*(1-0.5^(1/K$7))</f>
        <v>2.38493918937562E-006</v>
      </c>
      <c r="R256" s="110" t="n">
        <f aca="false">R255-S256+O256</f>
        <v>14.5665075838034</v>
      </c>
      <c r="S256" s="110" t="n">
        <f aca="false">R255*(1-0.5^(1/K$8))</f>
        <v>0.340475975034024</v>
      </c>
      <c r="T256" s="110" t="n">
        <f aca="false">Q256*R$8/86.4</f>
        <v>7.64615920667878E-006</v>
      </c>
      <c r="U256" s="110" t="n">
        <f aca="false">S256*R$8/86.4</f>
        <v>1.09157228106973</v>
      </c>
      <c r="V256" s="110" t="n">
        <f aca="false">(Q256+S256)*R$8/86.4</f>
        <v>1.09157992722894</v>
      </c>
      <c r="Y256" s="15"/>
      <c r="Z256" s="15"/>
      <c r="AA256" s="15"/>
      <c r="AB256" s="15"/>
      <c r="AC256" s="106" t="n">
        <f aca="false">(B256-B$16)^2</f>
        <v>2.39130537869823</v>
      </c>
      <c r="AD256" s="106" t="n">
        <f aca="false">(B256-V256)^2</f>
        <v>9.93775231520992</v>
      </c>
      <c r="AE256" s="32"/>
      <c r="AF256" s="32" t="n">
        <f aca="false">B256-V256</f>
        <v>3.15242007277106</v>
      </c>
      <c r="AG256" s="32" t="str">
        <f aca="false">B256</f>
        <v>4,244</v>
      </c>
      <c r="AH256" s="32"/>
      <c r="AI256" s="116" t="str">
        <f aca="false">IF(V256&lt;B256,"-","+")</f>
        <v>-</v>
      </c>
      <c r="AJ256" s="117" t="n">
        <f aca="false">IF(AI256="-",AJ255-1,AJ255+1)</f>
        <v>-239</v>
      </c>
      <c r="AK256" s="113"/>
      <c r="AL256" s="106" t="n">
        <f aca="false">V256-V$16+AL255</f>
        <v>719.293580377345</v>
      </c>
      <c r="AM256" s="106" t="n">
        <f aca="false">B256-B$16+AM255</f>
        <v>441.101076923078</v>
      </c>
      <c r="AN256" s="106" t="n">
        <f aca="false">(AM256-AM$16)^2</f>
        <v>12253.307341384</v>
      </c>
      <c r="AO256" s="106" t="n">
        <f aca="false">(AM256-AL256)^2</f>
        <v>77391.0689781523</v>
      </c>
      <c r="AP256" s="32"/>
      <c r="AQ256" s="110" t="n">
        <f aca="false">((V256-B256)/B256)^2</f>
        <v>0.55174374440969</v>
      </c>
    </row>
    <row r="257" customFormat="false" ht="12.8" hidden="false" customHeight="false" outlineLevel="0" collapsed="false">
      <c r="A257" s="114" t="n">
        <v>41148</v>
      </c>
      <c r="B257" s="115" t="s">
        <v>143</v>
      </c>
      <c r="C257" s="15" t="n">
        <v>2.08889441036985</v>
      </c>
      <c r="D257" s="15" t="n">
        <v>0</v>
      </c>
      <c r="E257" s="15" t="n">
        <v>0</v>
      </c>
      <c r="F257" s="15" t="n">
        <v>0</v>
      </c>
      <c r="G257" s="15" t="n">
        <v>0</v>
      </c>
      <c r="H257" s="15" t="n">
        <v>0</v>
      </c>
      <c r="I257" s="15" t="n">
        <v>0</v>
      </c>
      <c r="J257" s="110" t="n">
        <f aca="false">(D257*D$15*D$8+E257*E$15*E$8+F257*F$15*F$8+G257*G$15*G$8+H257*H$15*H$8+I257*I$15*I$8)*M$15</f>
        <v>0</v>
      </c>
      <c r="K257" s="110" t="n">
        <f aca="false">K256+J257-M257-N257-O257</f>
        <v>76.4547064061402</v>
      </c>
      <c r="L257" s="110" t="n">
        <f aca="false">K256/$K$3</f>
        <v>0.374941355867124</v>
      </c>
      <c r="M257" s="110" t="n">
        <f aca="false">IF(J257&gt;K$6,(J257-K$6)^2/(J257-K$6+K$3-K256),0)</f>
        <v>0</v>
      </c>
      <c r="N257" s="110" t="n">
        <f aca="false">IF((J257-M257)&gt;C257,C257,(J257-M257+(C257-(J257-M257))*L257))</f>
        <v>0.783212902487327</v>
      </c>
      <c r="O257" s="110" t="n">
        <f aca="false">IF(K256&gt;(K$5/100*K$3),(K$4/100*L257*(K256-(K$5/100*K$3))),0)</f>
        <v>0</v>
      </c>
      <c r="P257" s="110" t="n">
        <f aca="false">P256+M257-Q257</f>
        <v>1.19246959468781E-006</v>
      </c>
      <c r="Q257" s="110" t="n">
        <f aca="false">P256*(1-0.5^(1/K$7))</f>
        <v>1.19246959468781E-006</v>
      </c>
      <c r="R257" s="110" t="n">
        <f aca="false">R256-S257+O257</f>
        <v>14.2338080907865</v>
      </c>
      <c r="S257" s="110" t="n">
        <f aca="false">R256*(1-0.5^(1/K$8))</f>
        <v>0.332699493016866</v>
      </c>
      <c r="T257" s="110" t="n">
        <f aca="false">Q257*R$8/86.4</f>
        <v>3.82307960333939E-006</v>
      </c>
      <c r="U257" s="110" t="n">
        <f aca="false">S257*R$8/86.4</f>
        <v>1.06664073571379</v>
      </c>
      <c r="V257" s="110" t="n">
        <f aca="false">(Q257+S257)*R$8/86.4</f>
        <v>1.0666445587934</v>
      </c>
      <c r="Y257" s="15"/>
      <c r="Z257" s="15"/>
      <c r="AA257" s="15"/>
      <c r="AB257" s="15"/>
      <c r="AC257" s="106" t="n">
        <f aca="false">(B257-B$16)^2</f>
        <v>2.39130537869823</v>
      </c>
      <c r="AD257" s="106" t="n">
        <f aca="false">(B257-V257)^2</f>
        <v>10.0955875997652</v>
      </c>
      <c r="AE257" s="32"/>
      <c r="AF257" s="32" t="n">
        <f aca="false">B257-V257</f>
        <v>3.1773554412066</v>
      </c>
      <c r="AG257" s="32" t="str">
        <f aca="false">B257</f>
        <v>4,244</v>
      </c>
      <c r="AH257" s="32"/>
      <c r="AI257" s="116" t="str">
        <f aca="false">IF(V257&lt;B257,"-","+")</f>
        <v>-</v>
      </c>
      <c r="AJ257" s="117" t="n">
        <f aca="false">IF(AI257="-",AJ256-1,AJ256+1)</f>
        <v>-240</v>
      </c>
      <c r="AK257" s="113"/>
      <c r="AL257" s="106" t="n">
        <f aca="false">V257-V$16+AL256</f>
        <v>711.664688069717</v>
      </c>
      <c r="AM257" s="106" t="n">
        <f aca="false">B257-B$16+AM256</f>
        <v>439.554692307693</v>
      </c>
      <c r="AN257" s="106" t="n">
        <f aca="false">(AM257-AM$16)^2</f>
        <v>11913.3456140476</v>
      </c>
      <c r="AO257" s="106" t="n">
        <f aca="false">(AM257-AL257)^2</f>
        <v>74043.8497936087</v>
      </c>
      <c r="AP257" s="32"/>
      <c r="AQ257" s="110" t="n">
        <f aca="false">((V257-B257)/B257)^2</f>
        <v>0.56050675521317</v>
      </c>
    </row>
    <row r="258" customFormat="false" ht="12.8" hidden="false" customHeight="false" outlineLevel="0" collapsed="false">
      <c r="A258" s="114" t="n">
        <v>41149</v>
      </c>
      <c r="B258" s="115" t="s">
        <v>143</v>
      </c>
      <c r="C258" s="15" t="n">
        <v>2.17957914489833</v>
      </c>
      <c r="D258" s="15" t="n">
        <v>0</v>
      </c>
      <c r="E258" s="15" t="n">
        <v>0</v>
      </c>
      <c r="F258" s="15" t="n">
        <v>0</v>
      </c>
      <c r="G258" s="15" t="n">
        <v>8.1</v>
      </c>
      <c r="H258" s="15" t="n">
        <v>0.9</v>
      </c>
      <c r="I258" s="15" t="n">
        <v>0</v>
      </c>
      <c r="J258" s="110" t="n">
        <f aca="false">(D258*D$15*D$8+E258*E$15*E$8+F258*F$15*F$8+G258*G$15*G$8+H258*H$15*H$8+I258*I$15*I$8)*M$15</f>
        <v>2.37186225706553</v>
      </c>
      <c r="K258" s="110" t="n">
        <f aca="false">K257+J258-M258-N258-O258</f>
        <v>76.6469895183074</v>
      </c>
      <c r="L258" s="110" t="n">
        <f aca="false">K257/$K$3</f>
        <v>0.371139351486117</v>
      </c>
      <c r="M258" s="110" t="n">
        <f aca="false">IF(J258&gt;K$6,(J258-K$6)^2/(J258-K$6+K$3-K257),0)</f>
        <v>0</v>
      </c>
      <c r="N258" s="110" t="n">
        <f aca="false">IF((J258-M258)&gt;C258,C258,(J258-M258+(C258-(J258-M258))*L258))</f>
        <v>2.17957914489833</v>
      </c>
      <c r="O258" s="110" t="n">
        <f aca="false">IF(K257&gt;(K$5/100*K$3),(K$4/100*L258*(K257-(K$5/100*K$3))),0)</f>
        <v>0</v>
      </c>
      <c r="P258" s="110" t="n">
        <f aca="false">P257+M258-Q258</f>
        <v>5.96234797343905E-007</v>
      </c>
      <c r="Q258" s="110" t="n">
        <f aca="false">P257*(1-0.5^(1/K$7))</f>
        <v>5.96234797343905E-007</v>
      </c>
      <c r="R258" s="110" t="n">
        <f aca="false">R257-S258+O258</f>
        <v>13.9087074646921</v>
      </c>
      <c r="S258" s="110" t="n">
        <f aca="false">R257*(1-0.5^(1/K$8))</f>
        <v>0.32510062609445</v>
      </c>
      <c r="T258" s="110" t="n">
        <f aca="false">Q258*R$8/86.4</f>
        <v>1.9115398016697E-006</v>
      </c>
      <c r="U258" s="110" t="n">
        <f aca="false">S258*R$8/86.4</f>
        <v>1.04227862764077</v>
      </c>
      <c r="V258" s="110" t="n">
        <f aca="false">(Q258+S258)*R$8/86.4</f>
        <v>1.04228053918057</v>
      </c>
      <c r="Y258" s="15"/>
      <c r="Z258" s="15"/>
      <c r="AA258" s="15"/>
      <c r="AB258" s="15"/>
      <c r="AC258" s="106" t="n">
        <f aca="false">(B258-B$16)^2</f>
        <v>2.39130537869823</v>
      </c>
      <c r="AD258" s="106" t="n">
        <f aca="false">(B258-V258)^2</f>
        <v>10.2510075057898</v>
      </c>
      <c r="AE258" s="32"/>
      <c r="AF258" s="32" t="n">
        <f aca="false">B258-V258</f>
        <v>3.20171946081943</v>
      </c>
      <c r="AG258" s="32" t="str">
        <f aca="false">B258</f>
        <v>4,244</v>
      </c>
      <c r="AH258" s="32"/>
      <c r="AI258" s="116" t="str">
        <f aca="false">IF(V258&lt;B258,"-","+")</f>
        <v>-</v>
      </c>
      <c r="AJ258" s="117" t="n">
        <f aca="false">IF(AI258="-",AJ257-1,AJ257+1)</f>
        <v>-241</v>
      </c>
      <c r="AK258" s="113"/>
      <c r="AL258" s="106" t="n">
        <f aca="false">V258-V$16+AL257</f>
        <v>704.011431742476</v>
      </c>
      <c r="AM258" s="106" t="n">
        <f aca="false">B258-B$16+AM257</f>
        <v>438.008307692309</v>
      </c>
      <c r="AN258" s="106" t="n">
        <f aca="false">(AM258-AM$16)^2</f>
        <v>11578.1664974687</v>
      </c>
      <c r="AO258" s="106" t="n">
        <f aca="false">(AM258-AL258)^2</f>
        <v>70757.6620044487</v>
      </c>
      <c r="AP258" s="32"/>
      <c r="AQ258" s="110" t="n">
        <f aca="false">((V258-B258)/B258)^2</f>
        <v>0.569135664264827</v>
      </c>
    </row>
    <row r="259" customFormat="false" ht="12.8" hidden="false" customHeight="false" outlineLevel="0" collapsed="false">
      <c r="A259" s="114" t="n">
        <v>41150</v>
      </c>
      <c r="B259" s="115" t="s">
        <v>142</v>
      </c>
      <c r="C259" s="15" t="n">
        <v>1.16563397077258</v>
      </c>
      <c r="D259" s="15" t="n">
        <v>0</v>
      </c>
      <c r="E259" s="15" t="n">
        <v>0</v>
      </c>
      <c r="F259" s="15" t="n">
        <v>1.7</v>
      </c>
      <c r="G259" s="15" t="n">
        <v>0</v>
      </c>
      <c r="H259" s="15" t="n">
        <v>0</v>
      </c>
      <c r="I259" s="15" t="n">
        <v>12.5</v>
      </c>
      <c r="J259" s="110" t="n">
        <f aca="false">(D259*D$15*D$8+E259*E$15*E$8+F259*F$15*F$8+G259*G$15*G$8+H259*H$15*H$8+I259*I$15*I$8)*M$15</f>
        <v>0.755589219647885</v>
      </c>
      <c r="K259" s="110" t="n">
        <f aca="false">K258+J259-M259-N259-O259</f>
        <v>76.4944230341254</v>
      </c>
      <c r="L259" s="110" t="n">
        <f aca="false">K258/$K$3</f>
        <v>0.372072764651977</v>
      </c>
      <c r="M259" s="110" t="n">
        <f aca="false">IF(J259&gt;K$6,(J259-K$6)^2/(J259-K$6+K$3-K258),0)</f>
        <v>0</v>
      </c>
      <c r="N259" s="110" t="n">
        <f aca="false">IF((J259-M259)&gt;C259,C259,(J259-M259+(C259-(J259-M259))*L259))</f>
        <v>0.908155703829882</v>
      </c>
      <c r="O259" s="110" t="n">
        <f aca="false">IF(K258&gt;(K$5/100*K$3),(K$4/100*L259*(K258-(K$5/100*K$3))),0)</f>
        <v>0</v>
      </c>
      <c r="P259" s="110" t="n">
        <f aca="false">P258+M259-Q259</f>
        <v>2.98117398671953E-007</v>
      </c>
      <c r="Q259" s="110" t="n">
        <f aca="false">P258*(1-0.5^(1/K$7))</f>
        <v>2.98117398671953E-007</v>
      </c>
      <c r="R259" s="110" t="n">
        <f aca="false">R258-S259+O259</f>
        <v>13.5910321471597</v>
      </c>
      <c r="S259" s="110" t="n">
        <f aca="false">R258*(1-0.5^(1/K$8))</f>
        <v>0.317675317532406</v>
      </c>
      <c r="T259" s="110" t="n">
        <f aca="false">Q259*R$8/86.4</f>
        <v>9.55769900834848E-007</v>
      </c>
      <c r="U259" s="110" t="n">
        <f aca="false">S259*R$8/86.4</f>
        <v>1.01847295088515</v>
      </c>
      <c r="V259" s="110" t="n">
        <f aca="false">(Q259+S259)*R$8/86.4</f>
        <v>1.01847390665505</v>
      </c>
      <c r="Y259" s="15"/>
      <c r="Z259" s="15"/>
      <c r="AA259" s="15"/>
      <c r="AB259" s="15"/>
      <c r="AC259" s="106" t="n">
        <f aca="false">(B259-B$16)^2</f>
        <v>1.94709822485207</v>
      </c>
      <c r="AD259" s="106" t="n">
        <f aca="false">(B259-V259)^2</f>
        <v>11.4009284590393</v>
      </c>
      <c r="AE259" s="32"/>
      <c r="AF259" s="32" t="n">
        <f aca="false">B259-V259</f>
        <v>3.37652609334495</v>
      </c>
      <c r="AG259" s="32" t="str">
        <f aca="false">B259</f>
        <v>4,395</v>
      </c>
      <c r="AH259" s="32"/>
      <c r="AI259" s="116" t="str">
        <f aca="false">IF(V259&lt;B259,"-","+")</f>
        <v>-</v>
      </c>
      <c r="AJ259" s="117" t="n">
        <f aca="false">IF(AI259="-",AJ258-1,AJ258+1)</f>
        <v>-242</v>
      </c>
      <c r="AK259" s="113"/>
      <c r="AL259" s="106" t="n">
        <f aca="false">V259-V$16+AL258</f>
        <v>696.33436878271</v>
      </c>
      <c r="AM259" s="106" t="n">
        <f aca="false">B259-B$16+AM258</f>
        <v>436.612923076924</v>
      </c>
      <c r="AN259" s="106" t="n">
        <f aca="false">(AM259-AM$16)^2</f>
        <v>11279.8215549448</v>
      </c>
      <c r="AO259" s="106" t="n">
        <f aca="false">(AM259-AL259)^2</f>
        <v>67455.2293595036</v>
      </c>
      <c r="AP259" s="32"/>
      <c r="AQ259" s="110" t="n">
        <f aca="false">((V259-B259)/B259)^2</f>
        <v>0.590231606090763</v>
      </c>
    </row>
    <row r="260" customFormat="false" ht="12.8" hidden="false" customHeight="false" outlineLevel="0" collapsed="false">
      <c r="A260" s="114" t="n">
        <v>41151</v>
      </c>
      <c r="B260" s="115" t="s">
        <v>141</v>
      </c>
      <c r="C260" s="15" t="n">
        <v>1.59303855759349</v>
      </c>
      <c r="D260" s="15" t="n">
        <v>0</v>
      </c>
      <c r="E260" s="15" t="n">
        <v>6.6</v>
      </c>
      <c r="F260" s="15" t="n">
        <v>0</v>
      </c>
      <c r="G260" s="15" t="n">
        <v>0</v>
      </c>
      <c r="H260" s="15" t="n">
        <v>0</v>
      </c>
      <c r="I260" s="15" t="n">
        <v>0</v>
      </c>
      <c r="J260" s="110" t="n">
        <f aca="false">(D260*D$15*D$8+E260*E$15*E$8+F260*F$15*F$8+G260*G$15*G$8+H260*H$15*H$8+I260*I$15*I$8)*M$15</f>
        <v>0.185927557993919</v>
      </c>
      <c r="K260" s="110" t="n">
        <f aca="false">K259+J260-M260-N260-O260</f>
        <v>75.9719174804393</v>
      </c>
      <c r="L260" s="110" t="n">
        <f aca="false">K259/$K$3</f>
        <v>0.371332150651094</v>
      </c>
      <c r="M260" s="110" t="n">
        <f aca="false">IF(J260&gt;K$6,(J260-K$6)^2/(J260-K$6+K$3-K259),0)</f>
        <v>0</v>
      </c>
      <c r="N260" s="110" t="n">
        <f aca="false">IF((J260-M260)&gt;C260,C260,(J260-M260+(C260-(J260-M260))*L260))</f>
        <v>0.708433111680038</v>
      </c>
      <c r="O260" s="110" t="n">
        <f aca="false">IF(K259&gt;(K$5/100*K$3),(K$4/100*L260*(K259-(K$5/100*K$3))),0)</f>
        <v>0</v>
      </c>
      <c r="P260" s="110" t="n">
        <f aca="false">P259+M260-Q260</f>
        <v>1.49058699335976E-007</v>
      </c>
      <c r="Q260" s="110" t="n">
        <f aca="false">P259*(1-0.5^(1/K$7))</f>
        <v>1.49058699335976E-007</v>
      </c>
      <c r="R260" s="110" t="n">
        <f aca="false">R259-S260+O260</f>
        <v>13.2806125439074</v>
      </c>
      <c r="S260" s="110" t="n">
        <f aca="false">R259*(1-0.5^(1/K$8))</f>
        <v>0.310419603252305</v>
      </c>
      <c r="T260" s="110" t="n">
        <f aca="false">Q260*R$8/86.4</f>
        <v>4.77884950417424E-007</v>
      </c>
      <c r="U260" s="110" t="n">
        <f aca="false">S260*R$8/86.4</f>
        <v>0.995210996538062</v>
      </c>
      <c r="V260" s="110" t="n">
        <f aca="false">(Q260+S260)*R$8/86.4</f>
        <v>0.995211474423013</v>
      </c>
      <c r="Y260" s="15"/>
      <c r="Z260" s="15"/>
      <c r="AA260" s="15"/>
      <c r="AB260" s="15"/>
      <c r="AC260" s="106" t="n">
        <f aca="false">(B260-B$16)^2</f>
        <v>1.54351953254438</v>
      </c>
      <c r="AD260" s="106" t="n">
        <f aca="false">(B260-V260)^2</f>
        <v>12.6223063074715</v>
      </c>
      <c r="AE260" s="32"/>
      <c r="AF260" s="32" t="n">
        <f aca="false">B260-V260</f>
        <v>3.55278852557699</v>
      </c>
      <c r="AG260" s="32" t="str">
        <f aca="false">B260</f>
        <v>4,548</v>
      </c>
      <c r="AH260" s="32"/>
      <c r="AI260" s="116" t="str">
        <f aca="false">IF(V260&lt;B260,"-","+")</f>
        <v>-</v>
      </c>
      <c r="AJ260" s="117" t="n">
        <f aca="false">IF(AI260="-",AJ259-1,AJ259+1)</f>
        <v>-243</v>
      </c>
      <c r="AK260" s="113"/>
      <c r="AL260" s="106" t="n">
        <f aca="false">V260-V$16+AL259</f>
        <v>688.634043390712</v>
      </c>
      <c r="AM260" s="106" t="n">
        <f aca="false">B260-B$16+AM259</f>
        <v>435.370538461539</v>
      </c>
      <c r="AN260" s="106" t="n">
        <f aca="false">(AM260-AM$16)^2</f>
        <v>11017.4664204931</v>
      </c>
      <c r="AO260" s="106" t="n">
        <f aca="false">(AM260-AL260)^2</f>
        <v>64142.4029290092</v>
      </c>
      <c r="AP260" s="32"/>
      <c r="AQ260" s="110" t="n">
        <f aca="false">((V260-B260)/B260)^2</f>
        <v>0.61023596962564</v>
      </c>
    </row>
    <row r="261" customFormat="false" ht="12.8" hidden="false" customHeight="false" outlineLevel="0" collapsed="false">
      <c r="A261" s="114" t="n">
        <v>41152</v>
      </c>
      <c r="B261" s="115" t="s">
        <v>141</v>
      </c>
      <c r="C261" s="15" t="n">
        <v>1.94250397550217</v>
      </c>
      <c r="D261" s="15" t="n">
        <v>0</v>
      </c>
      <c r="E261" s="15" t="n">
        <v>0</v>
      </c>
      <c r="F261" s="15" t="n">
        <v>0</v>
      </c>
      <c r="G261" s="15" t="n">
        <v>0</v>
      </c>
      <c r="H261" s="15" t="n">
        <v>0</v>
      </c>
      <c r="I261" s="15" t="n">
        <v>0</v>
      </c>
      <c r="J261" s="110" t="n">
        <f aca="false">(D261*D$15*D$8+E261*E$15*E$8+F261*F$15*F$8+G261*G$15*G$8+H261*H$15*H$8+I261*I$15*I$8)*M$15</f>
        <v>0</v>
      </c>
      <c r="K261" s="110" t="n">
        <f aca="false">K260+J261-M261-N261-O261</f>
        <v>75.2555303361078</v>
      </c>
      <c r="L261" s="110" t="n">
        <f aca="false">K260/$K$3</f>
        <v>0.368795715924462</v>
      </c>
      <c r="M261" s="110" t="n">
        <f aca="false">IF(J261&gt;K$6,(J261-K$6)^2/(J261-K$6+K$3-K260),0)</f>
        <v>0</v>
      </c>
      <c r="N261" s="110" t="n">
        <f aca="false">IF((J261-M261)&gt;C261,C261,(J261-M261+(C261-(J261-M261))*L261))</f>
        <v>0.716387144331437</v>
      </c>
      <c r="O261" s="110" t="n">
        <f aca="false">IF(K260&gt;(K$5/100*K$3),(K$4/100*L261*(K260-(K$5/100*K$3))),0)</f>
        <v>0</v>
      </c>
      <c r="P261" s="110" t="n">
        <f aca="false">P260+M261-Q261</f>
        <v>7.45293496679882E-008</v>
      </c>
      <c r="Q261" s="110" t="n">
        <f aca="false">P260*(1-0.5^(1/K$7))</f>
        <v>7.45293496679882E-008</v>
      </c>
      <c r="R261" s="110" t="n">
        <f aca="false">R260-S261+O261</f>
        <v>12.977282934192</v>
      </c>
      <c r="S261" s="110" t="n">
        <f aca="false">R260*(1-0.5^(1/K$8))</f>
        <v>0.303329609715394</v>
      </c>
      <c r="T261" s="110" t="n">
        <f aca="false">Q261*R$8/86.4</f>
        <v>2.38942475208712E-007</v>
      </c>
      <c r="U261" s="110" t="n">
        <f aca="false">S261*R$8/86.4</f>
        <v>0.972480345962547</v>
      </c>
      <c r="V261" s="110" t="n">
        <f aca="false">(Q261+S261)*R$8/86.4</f>
        <v>0.972480584905023</v>
      </c>
      <c r="Y261" s="15"/>
      <c r="Z261" s="15"/>
      <c r="AA261" s="15"/>
      <c r="AB261" s="15"/>
      <c r="AC261" s="106" t="n">
        <f aca="false">(B261-B$16)^2</f>
        <v>1.54351953254438</v>
      </c>
      <c r="AD261" s="106" t="n">
        <f aca="false">(B261-V261)^2</f>
        <v>12.7843390877211</v>
      </c>
      <c r="AE261" s="32"/>
      <c r="AF261" s="32" t="n">
        <f aca="false">B261-V261</f>
        <v>3.57551941509498</v>
      </c>
      <c r="AG261" s="32" t="str">
        <f aca="false">B261</f>
        <v>4,548</v>
      </c>
      <c r="AH261" s="32"/>
      <c r="AI261" s="116" t="str">
        <f aca="false">IF(V261&lt;B261,"-","+")</f>
        <v>-</v>
      </c>
      <c r="AJ261" s="117" t="n">
        <f aca="false">IF(AI261="-",AJ260-1,AJ260+1)</f>
        <v>-244</v>
      </c>
      <c r="AK261" s="113"/>
      <c r="AL261" s="106" t="n">
        <f aca="false">V261-V$16+AL260</f>
        <v>680.910987109196</v>
      </c>
      <c r="AM261" s="106" t="n">
        <f aca="false">B261-B$16+AM260</f>
        <v>434.128153846155</v>
      </c>
      <c r="AN261" s="106" t="n">
        <f aca="false">(AM261-AM$16)^2</f>
        <v>10758.1983251065</v>
      </c>
      <c r="AO261" s="106" t="n">
        <f aca="false">(AM261-AL261)^2</f>
        <v>60901.7667933337</v>
      </c>
      <c r="AP261" s="32"/>
      <c r="AQ261" s="110" t="n">
        <f aca="false">((V261-B261)/B261)^2</f>
        <v>0.618069580089382</v>
      </c>
    </row>
    <row r="262" customFormat="false" ht="12.8" hidden="false" customHeight="false" outlineLevel="0" collapsed="false">
      <c r="A262" s="114" t="n">
        <v>41153</v>
      </c>
      <c r="B262" s="115" t="s">
        <v>142</v>
      </c>
      <c r="C262" s="15" t="n">
        <v>2.56990194913494</v>
      </c>
      <c r="D262" s="15" t="n">
        <v>0</v>
      </c>
      <c r="E262" s="15" t="n">
        <v>0</v>
      </c>
      <c r="F262" s="15" t="n">
        <v>0</v>
      </c>
      <c r="G262" s="15" t="n">
        <v>0</v>
      </c>
      <c r="H262" s="15" t="n">
        <v>0.1</v>
      </c>
      <c r="I262" s="15" t="n">
        <v>0</v>
      </c>
      <c r="J262" s="110" t="n">
        <f aca="false">(D262*D$15*D$8+E262*E$15*E$8+F262*F$15*F$8+G262*G$15*G$8+H262*H$15*H$8+I262*I$15*I$8)*M$15</f>
        <v>0.00724252221</v>
      </c>
      <c r="K262" s="110" t="n">
        <f aca="false">K261+J262-M262-N262-O262</f>
        <v>74.3193444417192</v>
      </c>
      <c r="L262" s="110" t="n">
        <f aca="false">K261/$K$3</f>
        <v>0.365318108427708</v>
      </c>
      <c r="M262" s="110" t="n">
        <f aca="false">IF(J262&gt;K$6,(J262-K$6)^2/(J262-K$6+K$3-K261),0)</f>
        <v>0</v>
      </c>
      <c r="N262" s="110" t="n">
        <f aca="false">IF((J262-M262)&gt;C262,C262,(J262-M262+(C262-(J262-M262))*L262))</f>
        <v>0.943428416598653</v>
      </c>
      <c r="O262" s="110" t="n">
        <f aca="false">IF(K261&gt;(K$5/100*K$3),(K$4/100*L262*(K261-(K$5/100*K$3))),0)</f>
        <v>0</v>
      </c>
      <c r="P262" s="110" t="n">
        <f aca="false">P261+M262-Q262</f>
        <v>3.72646748339941E-008</v>
      </c>
      <c r="Q262" s="110" t="n">
        <f aca="false">P261*(1-0.5^(1/K$7))</f>
        <v>3.72646748339941E-008</v>
      </c>
      <c r="R262" s="110" t="n">
        <f aca="false">R261-S262+O262</f>
        <v>12.6808813823373</v>
      </c>
      <c r="S262" s="110" t="n">
        <f aca="false">R261*(1-0.5^(1/K$8))</f>
        <v>0.296401551854666</v>
      </c>
      <c r="T262" s="110" t="n">
        <f aca="false">Q262*R$8/86.4</f>
        <v>1.19471237604356E-007</v>
      </c>
      <c r="U262" s="110" t="n">
        <f aca="false">S262*R$8/86.4</f>
        <v>0.950268864163687</v>
      </c>
      <c r="V262" s="110" t="n">
        <f aca="false">(Q262+S262)*R$8/86.4</f>
        <v>0.950268983634925</v>
      </c>
      <c r="Y262" s="15"/>
      <c r="Z262" s="15"/>
      <c r="AA262" s="15"/>
      <c r="AB262" s="15"/>
      <c r="AC262" s="106" t="n">
        <f aca="false">(B262-B$16)^2</f>
        <v>1.94709822485207</v>
      </c>
      <c r="AD262" s="106" t="n">
        <f aca="false">(B262-V262)^2</f>
        <v>11.8661717751076</v>
      </c>
      <c r="AE262" s="32"/>
      <c r="AF262" s="32" t="n">
        <f aca="false">B262-V262</f>
        <v>3.44473101636507</v>
      </c>
      <c r="AG262" s="32" t="str">
        <f aca="false">B262</f>
        <v>4,395</v>
      </c>
      <c r="AH262" s="32"/>
      <c r="AI262" s="116" t="str">
        <f aca="false">IF(V262&lt;B262,"-","+")</f>
        <v>-</v>
      </c>
      <c r="AJ262" s="117" t="n">
        <f aca="false">IF(AI262="-",AJ261-1,AJ261+1)</f>
        <v>-245</v>
      </c>
      <c r="AK262" s="113"/>
      <c r="AL262" s="106" t="n">
        <f aca="false">V262-V$16+AL261</f>
        <v>673.165719226409</v>
      </c>
      <c r="AM262" s="106" t="n">
        <f aca="false">B262-B$16+AM261</f>
        <v>432.73276923077</v>
      </c>
      <c r="AN262" s="106" t="n">
        <f aca="false">(AM262-AM$16)^2</f>
        <v>10470.6819965471</v>
      </c>
      <c r="AO262" s="106" t="n">
        <f aca="false">(AM262-AL262)^2</f>
        <v>57808.0034436056</v>
      </c>
      <c r="AP262" s="32"/>
      <c r="AQ262" s="110" t="n">
        <f aca="false">((V262-B262)/B262)^2</f>
        <v>0.614317478627594</v>
      </c>
    </row>
    <row r="263" customFormat="false" ht="12.8" hidden="false" customHeight="false" outlineLevel="0" collapsed="false">
      <c r="A263" s="114" t="n">
        <v>41154</v>
      </c>
      <c r="B263" s="115" t="s">
        <v>143</v>
      </c>
      <c r="C263" s="15" t="n">
        <v>1.98426127530131</v>
      </c>
      <c r="D263" s="15" t="n">
        <v>0</v>
      </c>
      <c r="E263" s="15" t="n">
        <v>0</v>
      </c>
      <c r="F263" s="15" t="n">
        <v>0</v>
      </c>
      <c r="G263" s="15" t="n">
        <v>0</v>
      </c>
      <c r="H263" s="15" t="n">
        <v>0</v>
      </c>
      <c r="I263" s="15" t="n">
        <v>0</v>
      </c>
      <c r="J263" s="110" t="n">
        <f aca="false">(D263*D$15*D$8+E263*E$15*E$8+F263*F$15*F$8+G263*G$15*G$8+H263*H$15*H$8+I263*I$15*I$8)*M$15</f>
        <v>0</v>
      </c>
      <c r="K263" s="110" t="n">
        <f aca="false">K262+J263-M263-N263-O263</f>
        <v>73.6034755233625</v>
      </c>
      <c r="L263" s="110" t="n">
        <f aca="false">K262/$K$3</f>
        <v>0.360773516707375</v>
      </c>
      <c r="M263" s="110" t="n">
        <f aca="false">IF(J263&gt;K$6,(J263-K$6)^2/(J263-K$6+K$3-K262),0)</f>
        <v>0</v>
      </c>
      <c r="N263" s="110" t="n">
        <f aca="false">IF((J263-M263)&gt;C263,C263,(J263-M263+(C263-(J263-M263))*L263))</f>
        <v>0.715868918356714</v>
      </c>
      <c r="O263" s="110" t="n">
        <f aca="false">IF(K262&gt;(K$5/100*K$3),(K$4/100*L263*(K262-(K$5/100*K$3))),0)</f>
        <v>0</v>
      </c>
      <c r="P263" s="110" t="n">
        <f aca="false">P262+M263-Q263</f>
        <v>1.8632337416997E-008</v>
      </c>
      <c r="Q263" s="110" t="n">
        <f aca="false">P262*(1-0.5^(1/K$7))</f>
        <v>1.8632337416997E-008</v>
      </c>
      <c r="R263" s="110" t="n">
        <f aca="false">R262-S263+O263</f>
        <v>12.3912496512831</v>
      </c>
      <c r="S263" s="110" t="n">
        <f aca="false">R262*(1-0.5^(1/K$8))</f>
        <v>0.289631731054167</v>
      </c>
      <c r="T263" s="110" t="n">
        <f aca="false">Q263*R$8/86.4</f>
        <v>5.9735618802178E-008</v>
      </c>
      <c r="U263" s="110" t="n">
        <f aca="false">S263*R$8/86.4</f>
        <v>0.928564693310235</v>
      </c>
      <c r="V263" s="110" t="n">
        <f aca="false">(Q263+S263)*R$8/86.4</f>
        <v>0.928564753045854</v>
      </c>
      <c r="Y263" s="15"/>
      <c r="Z263" s="15"/>
      <c r="AA263" s="15"/>
      <c r="AB263" s="15"/>
      <c r="AC263" s="106" t="n">
        <f aca="false">(B263-B$16)^2</f>
        <v>2.39130537869823</v>
      </c>
      <c r="AD263" s="106" t="n">
        <f aca="false">(B263-V263)^2</f>
        <v>10.9921108767459</v>
      </c>
      <c r="AE263" s="32"/>
      <c r="AF263" s="32" t="n">
        <f aca="false">B263-V263</f>
        <v>3.31543524695415</v>
      </c>
      <c r="AG263" s="32" t="str">
        <f aca="false">B263</f>
        <v>4,244</v>
      </c>
      <c r="AH263" s="32"/>
      <c r="AI263" s="116" t="str">
        <f aca="false">IF(V263&lt;B263,"-","+")</f>
        <v>-</v>
      </c>
      <c r="AJ263" s="117" t="n">
        <f aca="false">IF(AI263="-",AJ262-1,AJ262+1)</f>
        <v>-246</v>
      </c>
      <c r="AK263" s="113"/>
      <c r="AL263" s="106" t="n">
        <f aca="false">V263-V$16+AL262</f>
        <v>665.398747113034</v>
      </c>
      <c r="AM263" s="106" t="n">
        <f aca="false">B263-B$16+AM262</f>
        <v>431.186384615386</v>
      </c>
      <c r="AN263" s="106" t="n">
        <f aca="false">(AM263-AM$16)^2</f>
        <v>10156.6015137552</v>
      </c>
      <c r="AO263" s="106" t="n">
        <f aca="false">(AM263-AL263)^2</f>
        <v>54855.4307467296</v>
      </c>
      <c r="AP263" s="32"/>
      <c r="AQ263" s="110" t="n">
        <f aca="false">((V263-B263)/B263)^2</f>
        <v>0.610281703722875</v>
      </c>
    </row>
    <row r="264" customFormat="false" ht="12.8" hidden="false" customHeight="false" outlineLevel="0" collapsed="false">
      <c r="A264" s="114" t="n">
        <v>41155</v>
      </c>
      <c r="B264" s="115" t="s">
        <v>144</v>
      </c>
      <c r="C264" s="15" t="n">
        <v>2.05683235616162</v>
      </c>
      <c r="D264" s="15" t="n">
        <v>0</v>
      </c>
      <c r="E264" s="15" t="n">
        <v>0</v>
      </c>
      <c r="F264" s="15" t="n">
        <v>0</v>
      </c>
      <c r="G264" s="15" t="n">
        <v>0</v>
      </c>
      <c r="H264" s="15" t="n">
        <v>0</v>
      </c>
      <c r="I264" s="15" t="n">
        <v>0</v>
      </c>
      <c r="J264" s="110" t="n">
        <f aca="false">(D264*D$15*D$8+E264*E$15*E$8+F264*F$15*F$8+G264*G$15*G$8+H264*H$15*H$8+I264*I$15*I$8)*M$15</f>
        <v>0</v>
      </c>
      <c r="K264" s="110" t="n">
        <f aca="false">K263+J264-M264-N264-O264</f>
        <v>72.8685725622828</v>
      </c>
      <c r="L264" s="110" t="n">
        <f aca="false">K263/$K$3</f>
        <v>0.357298424870692</v>
      </c>
      <c r="M264" s="110" t="n">
        <f aca="false">IF(J264&gt;K$6,(J264-K$6)^2/(J264-K$6+K$3-K263),0)</f>
        <v>0</v>
      </c>
      <c r="N264" s="110" t="n">
        <f aca="false">IF((J264-M264)&gt;C264,C264,(J264-M264+(C264-(J264-M264))*L264))</f>
        <v>0.73490296107962</v>
      </c>
      <c r="O264" s="110" t="n">
        <f aca="false">IF(K263&gt;(K$5/100*K$3),(K$4/100*L264*(K263-(K$5/100*K$3))),0)</f>
        <v>0</v>
      </c>
      <c r="P264" s="110" t="n">
        <f aca="false">P263+M264-Q264</f>
        <v>9.31616870849852E-009</v>
      </c>
      <c r="Q264" s="110" t="n">
        <f aca="false">P263*(1-0.5^(1/K$7))</f>
        <v>9.31616870849852E-009</v>
      </c>
      <c r="R264" s="110" t="n">
        <f aca="false">R263-S264+O264</f>
        <v>12.1082331181087</v>
      </c>
      <c r="S264" s="110" t="n">
        <f aca="false">R263*(1-0.5^(1/K$8))</f>
        <v>0.283016533174446</v>
      </c>
      <c r="T264" s="110" t="n">
        <f aca="false">Q264*R$8/86.4</f>
        <v>2.9867809401089E-008</v>
      </c>
      <c r="U264" s="110" t="n">
        <f aca="false">S264*R$8/86.4</f>
        <v>0.907356246404185</v>
      </c>
      <c r="V264" s="110" t="n">
        <f aca="false">(Q264+S264)*R$8/86.4</f>
        <v>0.907356276271994</v>
      </c>
      <c r="Y264" s="15"/>
      <c r="Z264" s="15"/>
      <c r="AA264" s="15"/>
      <c r="AB264" s="15"/>
      <c r="AC264" s="106" t="n">
        <f aca="false">(B264-B$16)^2</f>
        <v>2.87093922485207</v>
      </c>
      <c r="AD264" s="106" t="n">
        <f aca="false">(B264-V264)^2</f>
        <v>10.16744879687</v>
      </c>
      <c r="AE264" s="32"/>
      <c r="AF264" s="32" t="n">
        <f aca="false">B264-V264</f>
        <v>3.18864372372801</v>
      </c>
      <c r="AG264" s="32" t="str">
        <f aca="false">B264</f>
        <v>4,096</v>
      </c>
      <c r="AH264" s="32"/>
      <c r="AI264" s="116" t="str">
        <f aca="false">IF(V264&lt;B264,"-","+")</f>
        <v>-</v>
      </c>
      <c r="AJ264" s="117" t="n">
        <f aca="false">IF(AI264="-",AJ263-1,AJ263+1)</f>
        <v>-247</v>
      </c>
      <c r="AK264" s="113"/>
      <c r="AL264" s="106" t="n">
        <f aca="false">V264-V$16+AL263</f>
        <v>657.610566522885</v>
      </c>
      <c r="AM264" s="106" t="n">
        <f aca="false">B264-B$16+AM263</f>
        <v>429.492000000001</v>
      </c>
      <c r="AN264" s="106" t="n">
        <f aca="false">(AM264-AM$16)^2</f>
        <v>9817.95240567953</v>
      </c>
      <c r="AO264" s="106" t="n">
        <f aca="false">(AM264-AL264)^2</f>
        <v>52038.0803924552</v>
      </c>
      <c r="AP264" s="32"/>
      <c r="AQ264" s="110" t="n">
        <f aca="false">((V264-B264)/B264)^2</f>
        <v>0.606027173809409</v>
      </c>
    </row>
    <row r="265" customFormat="false" ht="12.8" hidden="false" customHeight="false" outlineLevel="0" collapsed="false">
      <c r="A265" s="114" t="n">
        <v>41156</v>
      </c>
      <c r="B265" s="115" t="s">
        <v>137</v>
      </c>
      <c r="C265" s="15" t="n">
        <v>1.37822482412234</v>
      </c>
      <c r="D265" s="15" t="n">
        <v>0</v>
      </c>
      <c r="E265" s="15" t="n">
        <v>0</v>
      </c>
      <c r="F265" s="15" t="n">
        <v>0</v>
      </c>
      <c r="G265" s="15" t="n">
        <v>0.6</v>
      </c>
      <c r="H265" s="15" t="n">
        <v>0</v>
      </c>
      <c r="I265" s="15" t="n">
        <v>0</v>
      </c>
      <c r="J265" s="110" t="n">
        <f aca="false">(D265*D$15*D$8+E265*E$15*E$8+F265*F$15*F$8+G265*G$15*G$8+H265*H$15*H$8+I265*I$15*I$8)*M$15</f>
        <v>0.170865152383373</v>
      </c>
      <c r="K265" s="110" t="n">
        <f aca="false">K264+J265-M265-N265-O265</f>
        <v>72.441492096997</v>
      </c>
      <c r="L265" s="110" t="n">
        <f aca="false">K264/$K$3</f>
        <v>0.353730934768363</v>
      </c>
      <c r="M265" s="110" t="n">
        <f aca="false">IF(J265&gt;K$6,(J265-K$6)^2/(J265-K$6+K$3-K264),0)</f>
        <v>0</v>
      </c>
      <c r="N265" s="110" t="n">
        <f aca="false">IF((J265-M265)&gt;C265,C265,(J265-M265+(C265-(J265-M265))*L265))</f>
        <v>0.597945617669222</v>
      </c>
      <c r="O265" s="110" t="n">
        <f aca="false">IF(K264&gt;(K$5/100*K$3),(K$4/100*L265*(K264-(K$5/100*K$3))),0)</f>
        <v>0</v>
      </c>
      <c r="P265" s="110" t="n">
        <f aca="false">P264+M265-Q265</f>
        <v>4.65808435424926E-009</v>
      </c>
      <c r="Q265" s="110" t="n">
        <f aca="false">P264*(1-0.5^(1/K$7))</f>
        <v>4.65808435424926E-009</v>
      </c>
      <c r="R265" s="110" t="n">
        <f aca="false">R264-S265+O265</f>
        <v>11.8316806914856</v>
      </c>
      <c r="S265" s="110" t="n">
        <f aca="false">R264*(1-0.5^(1/K$8))</f>
        <v>0.276552426623111</v>
      </c>
      <c r="T265" s="110" t="n">
        <f aca="false">Q265*R$8/86.4</f>
        <v>1.49339047005445E-008</v>
      </c>
      <c r="U265" s="110" t="n">
        <f aca="false">S265*R$8/86.4</f>
        <v>0.886632201094929</v>
      </c>
      <c r="V265" s="110" t="n">
        <f aca="false">(Q265+S265)*R$8/86.4</f>
        <v>0.886632216028834</v>
      </c>
      <c r="Y265" s="15"/>
      <c r="Z265" s="15"/>
      <c r="AA265" s="15"/>
      <c r="AB265" s="15"/>
      <c r="AC265" s="106" t="n">
        <f aca="false">(B265-B$16)^2</f>
        <v>0.36528076331361</v>
      </c>
      <c r="AD265" s="106" t="n">
        <f aca="false">(B265-V265)^2</f>
        <v>18.4845633418491</v>
      </c>
      <c r="AE265" s="32"/>
      <c r="AF265" s="32" t="n">
        <f aca="false">B265-V265</f>
        <v>4.29936778397117</v>
      </c>
      <c r="AG265" s="32" t="str">
        <f aca="false">B265</f>
        <v>5,186</v>
      </c>
      <c r="AH265" s="32"/>
      <c r="AI265" s="116" t="str">
        <f aca="false">IF(V265&lt;B265,"-","+")</f>
        <v>-</v>
      </c>
      <c r="AJ265" s="117" t="n">
        <f aca="false">IF(AI265="-",AJ264-1,AJ264+1)</f>
        <v>-248</v>
      </c>
      <c r="AK265" s="113"/>
      <c r="AL265" s="106" t="n">
        <f aca="false">V265-V$16+AL264</f>
        <v>649.801661872492</v>
      </c>
      <c r="AM265" s="106" t="n">
        <f aca="false">B265-B$16+AM264</f>
        <v>428.887615384616</v>
      </c>
      <c r="AN265" s="106" t="n">
        <f aca="false">(AM265-AM$16)^2</f>
        <v>9698.54608465138</v>
      </c>
      <c r="AO265" s="106" t="n">
        <f aca="false">(AM265-AL265)^2</f>
        <v>48803.0159356474</v>
      </c>
      <c r="AP265" s="32"/>
      <c r="AQ265" s="110" t="n">
        <f aca="false">((V265-B265)/B265)^2</f>
        <v>0.687296561058182</v>
      </c>
    </row>
    <row r="266" customFormat="false" ht="12.8" hidden="false" customHeight="false" outlineLevel="0" collapsed="false">
      <c r="A266" s="114" t="n">
        <v>41157</v>
      </c>
      <c r="B266" s="115" t="s">
        <v>137</v>
      </c>
      <c r="C266" s="15" t="n">
        <v>2.69690327693873</v>
      </c>
      <c r="D266" s="15" t="n">
        <v>0</v>
      </c>
      <c r="E266" s="15" t="n">
        <v>3</v>
      </c>
      <c r="F266" s="15" t="n">
        <v>0</v>
      </c>
      <c r="G266" s="15" t="n">
        <v>0</v>
      </c>
      <c r="H266" s="15" t="n">
        <v>0</v>
      </c>
      <c r="I266" s="15" t="n">
        <v>0</v>
      </c>
      <c r="J266" s="110" t="n">
        <f aca="false">(D266*D$15*D$8+E266*E$15*E$8+F266*F$15*F$8+G266*G$15*G$8+H266*H$15*H$8+I266*I$15*I$8)*M$15</f>
        <v>0.0845125263608721</v>
      </c>
      <c r="K266" s="110" t="n">
        <f aca="false">K265+J266-M266-N266-O266</f>
        <v>71.5228246993647</v>
      </c>
      <c r="L266" s="110" t="n">
        <f aca="false">K265/$K$3</f>
        <v>0.351657728626199</v>
      </c>
      <c r="M266" s="110" t="n">
        <f aca="false">IF(J266&gt;K$6,(J266-K$6)^2/(J266-K$6+K$3-K265),0)</f>
        <v>0</v>
      </c>
      <c r="N266" s="110" t="n">
        <f aca="false">IF((J266-M266)&gt;C266,C266,(J266-M266+(C266-(J266-M266))*L266))</f>
        <v>1.00317992399317</v>
      </c>
      <c r="O266" s="110" t="n">
        <f aca="false">IF(K265&gt;(K$5/100*K$3),(K$4/100*L266*(K265-(K$5/100*K$3))),0)</f>
        <v>0</v>
      </c>
      <c r="P266" s="110" t="n">
        <f aca="false">P265+M266-Q266</f>
        <v>2.32904217712463E-009</v>
      </c>
      <c r="Q266" s="110" t="n">
        <f aca="false">P265*(1-0.5^(1/K$7))</f>
        <v>2.32904217712463E-009</v>
      </c>
      <c r="R266" s="110" t="n">
        <f aca="false">R265-S266+O266</f>
        <v>11.5614447310161</v>
      </c>
      <c r="S266" s="110" t="n">
        <f aca="false">R265*(1-0.5^(1/K$8))</f>
        <v>0.270235960469454</v>
      </c>
      <c r="T266" s="110" t="n">
        <f aca="false">Q266*R$8/86.4</f>
        <v>7.46695235027225E-009</v>
      </c>
      <c r="U266" s="110" t="n">
        <f aca="false">S266*R$8/86.4</f>
        <v>0.866381493634707</v>
      </c>
      <c r="V266" s="110" t="n">
        <f aca="false">(Q266+S266)*R$8/86.4</f>
        <v>0.866381501101659</v>
      </c>
      <c r="Y266" s="15"/>
      <c r="Z266" s="15"/>
      <c r="AA266" s="15"/>
      <c r="AB266" s="15"/>
      <c r="AC266" s="106" t="n">
        <f aca="false">(B266-B$16)^2</f>
        <v>0.36528076331361</v>
      </c>
      <c r="AD266" s="106" t="n">
        <f aca="false">(B266-V266)^2</f>
        <v>18.6591039760248</v>
      </c>
      <c r="AE266" s="32"/>
      <c r="AF266" s="32" t="n">
        <f aca="false">B266-V266</f>
        <v>4.31961849889834</v>
      </c>
      <c r="AG266" s="32" t="str">
        <f aca="false">B266</f>
        <v>5,186</v>
      </c>
      <c r="AH266" s="32"/>
      <c r="AI266" s="116" t="str">
        <f aca="false">IF(V266&lt;B266,"-","+")</f>
        <v>-</v>
      </c>
      <c r="AJ266" s="117" t="n">
        <f aca="false">IF(AI266="-",AJ265-1,AJ265+1)</f>
        <v>-249</v>
      </c>
      <c r="AK266" s="113"/>
      <c r="AL266" s="106" t="n">
        <f aca="false">V266-V$16+AL265</f>
        <v>641.972506507172</v>
      </c>
      <c r="AM266" s="106" t="n">
        <f aca="false">B266-B$16+AM265</f>
        <v>428.283230769232</v>
      </c>
      <c r="AN266" s="106" t="n">
        <f aca="false">(AM266-AM$16)^2</f>
        <v>9579.87032514986</v>
      </c>
      <c r="AO266" s="106" t="n">
        <f aca="false">(AM266-AL266)^2</f>
        <v>45663.1065654055</v>
      </c>
      <c r="AP266" s="32"/>
      <c r="AQ266" s="110" t="n">
        <f aca="false">((V266-B266)/B266)^2</f>
        <v>0.693786364220707</v>
      </c>
    </row>
    <row r="267" customFormat="false" ht="12.8" hidden="false" customHeight="false" outlineLevel="0" collapsed="false">
      <c r="A267" s="114" t="n">
        <v>41158</v>
      </c>
      <c r="B267" s="115" t="s">
        <v>143</v>
      </c>
      <c r="C267" s="15" t="n">
        <v>3.53246652451326</v>
      </c>
      <c r="D267" s="15" t="n">
        <v>0</v>
      </c>
      <c r="E267" s="15" t="n">
        <v>0</v>
      </c>
      <c r="F267" s="15" t="n">
        <v>0</v>
      </c>
      <c r="G267" s="15" t="n">
        <v>0</v>
      </c>
      <c r="H267" s="15" t="n">
        <v>0.1</v>
      </c>
      <c r="I267" s="15" t="n">
        <v>0</v>
      </c>
      <c r="J267" s="110" t="n">
        <f aca="false">(D267*D$15*D$8+E267*E$15*E$8+F267*F$15*F$8+G267*G$15*G$8+H267*H$15*H$8+I267*I$15*I$8)*M$15</f>
        <v>0.00724252221</v>
      </c>
      <c r="K267" s="110" t="n">
        <f aca="false">K266+J267-M267-N267-O267</f>
        <v>70.2988733481864</v>
      </c>
      <c r="L267" s="110" t="n">
        <f aca="false">K266/$K$3</f>
        <v>0.347198178152256</v>
      </c>
      <c r="M267" s="110" t="n">
        <f aca="false">IF(J267&gt;K$6,(J267-K$6)^2/(J267-K$6+K$3-K266),0)</f>
        <v>0</v>
      </c>
      <c r="N267" s="110" t="n">
        <f aca="false">IF((J267-M267)&gt;C267,C267,(J267-M267+(C267-(J267-M267))*L267))</f>
        <v>1.2311938733883</v>
      </c>
      <c r="O267" s="110" t="n">
        <f aca="false">IF(K266&gt;(K$5/100*K$3),(K$4/100*L267*(K266-(K$5/100*K$3))),0)</f>
        <v>0</v>
      </c>
      <c r="P267" s="110" t="n">
        <f aca="false">P266+M267-Q267</f>
        <v>1.16452108856232E-009</v>
      </c>
      <c r="Q267" s="110" t="n">
        <f aca="false">P266*(1-0.5^(1/K$7))</f>
        <v>1.16452108856232E-009</v>
      </c>
      <c r="R267" s="110" t="n">
        <f aca="false">R266-S267+O267</f>
        <v>11.297380968414</v>
      </c>
      <c r="S267" s="110" t="n">
        <f aca="false">R266*(1-0.5^(1/K$8))</f>
        <v>0.26406376260213</v>
      </c>
      <c r="T267" s="110" t="n">
        <f aca="false">Q267*R$8/86.4</f>
        <v>3.73347617513613E-009</v>
      </c>
      <c r="U267" s="110" t="n">
        <f aca="false">S267*R$8/86.4</f>
        <v>0.846593312972105</v>
      </c>
      <c r="V267" s="110" t="n">
        <f aca="false">(Q267+S267)*R$8/86.4</f>
        <v>0.846593316705581</v>
      </c>
      <c r="Y267" s="15"/>
      <c r="Z267" s="15"/>
      <c r="AA267" s="15"/>
      <c r="AB267" s="15"/>
      <c r="AC267" s="106" t="n">
        <f aca="false">(B267-B$16)^2</f>
        <v>2.39130537869823</v>
      </c>
      <c r="AD267" s="106" t="n">
        <f aca="false">(B267-V267)^2</f>
        <v>11.5423721716936</v>
      </c>
      <c r="AE267" s="32"/>
      <c r="AF267" s="32" t="n">
        <f aca="false">B267-V267</f>
        <v>3.39740668329442</v>
      </c>
      <c r="AG267" s="32" t="str">
        <f aca="false">B267</f>
        <v>4,244</v>
      </c>
      <c r="AH267" s="32"/>
      <c r="AI267" s="116" t="str">
        <f aca="false">IF(V267&lt;B267,"-","+")</f>
        <v>-</v>
      </c>
      <c r="AJ267" s="117" t="n">
        <f aca="false">IF(AI267="-",AJ266-1,AJ266+1)</f>
        <v>-250</v>
      </c>
      <c r="AK267" s="113"/>
      <c r="AL267" s="106" t="n">
        <f aca="false">V267-V$16+AL266</f>
        <v>634.123562957457</v>
      </c>
      <c r="AM267" s="106" t="n">
        <f aca="false">B267-B$16+AM266</f>
        <v>426.736846153847</v>
      </c>
      <c r="AN267" s="106" t="n">
        <f aca="false">(AM267-AM$16)^2</f>
        <v>9279.55123800288</v>
      </c>
      <c r="AO267" s="106" t="n">
        <f aca="false">(AM267-AL267)^2</f>
        <v>43009.2503065806</v>
      </c>
      <c r="AP267" s="32"/>
      <c r="AQ267" s="110" t="n">
        <f aca="false">((V267-B267)/B267)^2</f>
        <v>0.640832196193239</v>
      </c>
    </row>
    <row r="268" customFormat="false" ht="12.8" hidden="false" customHeight="false" outlineLevel="0" collapsed="false">
      <c r="A268" s="114" t="n">
        <v>41159</v>
      </c>
      <c r="B268" s="115" t="s">
        <v>143</v>
      </c>
      <c r="C268" s="15" t="n">
        <v>3.44979652550923</v>
      </c>
      <c r="D268" s="15" t="n">
        <v>0</v>
      </c>
      <c r="E268" s="15" t="n">
        <v>0</v>
      </c>
      <c r="F268" s="15" t="n">
        <v>0</v>
      </c>
      <c r="G268" s="15" t="n">
        <v>0</v>
      </c>
      <c r="H268" s="15" t="n">
        <v>0</v>
      </c>
      <c r="I268" s="15" t="n">
        <v>0</v>
      </c>
      <c r="J268" s="110" t="n">
        <f aca="false">(D268*D$15*D$8+E268*E$15*E$8+F268*F$15*F$8+G268*G$15*G$8+H268*H$15*H$8+I268*I$15*I$8)*M$15</f>
        <v>0</v>
      </c>
      <c r="K268" s="110" t="n">
        <f aca="false">K267+J268-M268-N268-O268</f>
        <v>69.1216072849641</v>
      </c>
      <c r="L268" s="110" t="n">
        <f aca="false">K267/$K$3</f>
        <v>0.341256666738769</v>
      </c>
      <c r="M268" s="110" t="n">
        <f aca="false">IF(J268&gt;K$6,(J268-K$6)^2/(J268-K$6+K$3-K267),0)</f>
        <v>0</v>
      </c>
      <c r="N268" s="110" t="n">
        <f aca="false">IF((J268-M268)&gt;C268,C268,(J268-M268+(C268-(J268-M268))*L268))</f>
        <v>1.17726606322227</v>
      </c>
      <c r="O268" s="110" t="n">
        <f aca="false">IF(K267&gt;(K$5/100*K$3),(K$4/100*L268*(K267-(K$5/100*K$3))),0)</f>
        <v>0</v>
      </c>
      <c r="P268" s="110" t="n">
        <f aca="false">P267+M268-Q268</f>
        <v>5.82260544281158E-010</v>
      </c>
      <c r="Q268" s="110" t="n">
        <f aca="false">P267*(1-0.5^(1/K$7))</f>
        <v>5.82260544281158E-010</v>
      </c>
      <c r="R268" s="110" t="n">
        <f aca="false">R267-S268+O268</f>
        <v>11.0393484304851</v>
      </c>
      <c r="S268" s="110" t="n">
        <f aca="false">R267*(1-0.5^(1/K$8))</f>
        <v>0.258032537928925</v>
      </c>
      <c r="T268" s="110" t="n">
        <f aca="false">Q268*R$8/86.4</f>
        <v>1.86673808756806E-009</v>
      </c>
      <c r="U268" s="110" t="n">
        <f aca="false">S268*R$8/86.4</f>
        <v>0.827257094980466</v>
      </c>
      <c r="V268" s="110" t="n">
        <f aca="false">(Q268+S268)*R$8/86.4</f>
        <v>0.827257096847204</v>
      </c>
      <c r="Y268" s="15"/>
      <c r="Z268" s="15"/>
      <c r="AA268" s="15"/>
      <c r="AB268" s="15"/>
      <c r="AC268" s="106" t="n">
        <f aca="false">(B268-B$16)^2</f>
        <v>2.39130537869823</v>
      </c>
      <c r="AD268" s="106" t="n">
        <f aca="false">(B268-V268)^2</f>
        <v>11.674132066245</v>
      </c>
      <c r="AE268" s="32"/>
      <c r="AF268" s="32" t="n">
        <f aca="false">B268-V268</f>
        <v>3.4167429031528</v>
      </c>
      <c r="AG268" s="32" t="str">
        <f aca="false">B268</f>
        <v>4,244</v>
      </c>
      <c r="AH268" s="32"/>
      <c r="AI268" s="116" t="str">
        <f aca="false">IF(V268&lt;B268,"-","+")</f>
        <v>-</v>
      </c>
      <c r="AJ268" s="117" t="n">
        <f aca="false">IF(AI268="-",AJ267-1,AJ267+1)</f>
        <v>-251</v>
      </c>
      <c r="AK268" s="113"/>
      <c r="AL268" s="106" t="n">
        <f aca="false">V268-V$16+AL267</f>
        <v>626.255283187883</v>
      </c>
      <c r="AM268" s="106" t="n">
        <f aca="false">B268-B$16+AM267</f>
        <v>425.190461538463</v>
      </c>
      <c r="AN268" s="106" t="n">
        <f aca="false">(AM268-AM$16)^2</f>
        <v>8984.01476161329</v>
      </c>
      <c r="AO268" s="106" t="n">
        <f aca="false">(AM268-AL268)^2</f>
        <v>40427.0625049129</v>
      </c>
      <c r="AP268" s="32"/>
      <c r="AQ268" s="110" t="n">
        <f aca="false">((V268-B268)/B268)^2</f>
        <v>0.64814750203675</v>
      </c>
    </row>
    <row r="269" customFormat="false" ht="12.8" hidden="false" customHeight="false" outlineLevel="0" collapsed="false">
      <c r="A269" s="114" t="n">
        <v>41160</v>
      </c>
      <c r="B269" s="115" t="s">
        <v>145</v>
      </c>
      <c r="C269" s="15" t="n">
        <v>4.47715846855984</v>
      </c>
      <c r="D269" s="15" t="n">
        <v>0</v>
      </c>
      <c r="E269" s="15" t="n">
        <v>0</v>
      </c>
      <c r="F269" s="15" t="n">
        <v>0</v>
      </c>
      <c r="G269" s="15" t="n">
        <v>0</v>
      </c>
      <c r="H269" s="15" t="n">
        <v>0</v>
      </c>
      <c r="I269" s="15" t="n">
        <v>0</v>
      </c>
      <c r="J269" s="110" t="n">
        <f aca="false">(D269*D$15*D$8+E269*E$15*E$8+F269*F$15*F$8+G269*G$15*G$8+H269*H$15*H$8+I269*I$15*I$8)*M$15</f>
        <v>0</v>
      </c>
      <c r="K269" s="110" t="n">
        <f aca="false">K268+J269-M269-N269-O269</f>
        <v>67.6193335499333</v>
      </c>
      <c r="L269" s="110" t="n">
        <f aca="false">K268/$K$3</f>
        <v>0.335541782936719</v>
      </c>
      <c r="M269" s="110" t="n">
        <f aca="false">IF(J269&gt;K$6,(J269-K$6)^2/(J269-K$6+K$3-K268),0)</f>
        <v>0</v>
      </c>
      <c r="N269" s="110" t="n">
        <f aca="false">IF((J269-M269)&gt;C269,C269,(J269-M269+(C269-(J269-M269))*L269))</f>
        <v>1.5022737350308</v>
      </c>
      <c r="O269" s="110" t="n">
        <f aca="false">IF(K268&gt;(K$5/100*K$3),(K$4/100*L269*(K268-(K$5/100*K$3))),0)</f>
        <v>0</v>
      </c>
      <c r="P269" s="110" t="n">
        <f aca="false">P268+M269-Q269</f>
        <v>2.91130272140579E-010</v>
      </c>
      <c r="Q269" s="110" t="n">
        <f aca="false">P268*(1-0.5^(1/K$7))</f>
        <v>2.91130272140579E-010</v>
      </c>
      <c r="R269" s="110" t="n">
        <f aca="false">R268-S269+O269</f>
        <v>10.7872093638674</v>
      </c>
      <c r="S269" s="110" t="n">
        <f aca="false">R268*(1-0.5^(1/K$8))</f>
        <v>0.252139066617637</v>
      </c>
      <c r="T269" s="110" t="n">
        <f aca="false">Q269*R$8/86.4</f>
        <v>9.33369043784031E-010</v>
      </c>
      <c r="U269" s="110" t="n">
        <f aca="false">S269*R$8/86.4</f>
        <v>0.808362516818118</v>
      </c>
      <c r="V269" s="110" t="n">
        <f aca="false">(Q269+S269)*R$8/86.4</f>
        <v>0.808362517751487</v>
      </c>
      <c r="Y269" s="15"/>
      <c r="Z269" s="15"/>
      <c r="AA269" s="15"/>
      <c r="AB269" s="15"/>
      <c r="AC269" s="106" t="n">
        <f aca="false">(B269-B$16)^2</f>
        <v>3.38333576331361</v>
      </c>
      <c r="AD269" s="106" t="n">
        <f aca="false">(B269-V269)^2</f>
        <v>9.87617034483327</v>
      </c>
      <c r="AE269" s="32"/>
      <c r="AF269" s="32" t="n">
        <f aca="false">B269-V269</f>
        <v>3.14263748224851</v>
      </c>
      <c r="AG269" s="32" t="str">
        <f aca="false">B269</f>
        <v>3,951</v>
      </c>
      <c r="AH269" s="32"/>
      <c r="AI269" s="116" t="str">
        <f aca="false">IF(V269&lt;B269,"-","+")</f>
        <v>-</v>
      </c>
      <c r="AJ269" s="117" t="n">
        <f aca="false">IF(AI269="-",AJ268-1,AJ268+1)</f>
        <v>-252</v>
      </c>
      <c r="AK269" s="113"/>
      <c r="AL269" s="106" t="n">
        <f aca="false">V269-V$16+AL268</f>
        <v>618.368108839213</v>
      </c>
      <c r="AM269" s="106" t="n">
        <f aca="false">B269-B$16+AM268</f>
        <v>423.351076923078</v>
      </c>
      <c r="AN269" s="106" t="n">
        <f aca="false">(AM269-AM$16)^2</f>
        <v>8638.70947730934</v>
      </c>
      <c r="AO269" s="106" t="n">
        <f aca="false">(AM269-AL269)^2</f>
        <v>38031.6427373788</v>
      </c>
      <c r="AP269" s="32"/>
      <c r="AQ269" s="110" t="n">
        <f aca="false">((V269-B269)/B269)^2</f>
        <v>0.632666024712195</v>
      </c>
    </row>
    <row r="270" customFormat="false" ht="12.8" hidden="false" customHeight="false" outlineLevel="0" collapsed="false">
      <c r="A270" s="114" t="n">
        <v>41161</v>
      </c>
      <c r="B270" s="115" t="s">
        <v>145</v>
      </c>
      <c r="C270" s="15" t="n">
        <v>4.02023493160606</v>
      </c>
      <c r="D270" s="15" t="n">
        <v>0</v>
      </c>
      <c r="E270" s="15" t="n">
        <v>0</v>
      </c>
      <c r="F270" s="15" t="n">
        <v>0</v>
      </c>
      <c r="G270" s="15" t="n">
        <v>0</v>
      </c>
      <c r="H270" s="15" t="n">
        <v>0</v>
      </c>
      <c r="I270" s="15" t="n">
        <v>0</v>
      </c>
      <c r="J270" s="110" t="n">
        <f aca="false">(D270*D$15*D$8+E270*E$15*E$8+F270*F$15*F$8+G270*G$15*G$8+H270*H$15*H$8+I270*I$15*I$8)*M$15</f>
        <v>0</v>
      </c>
      <c r="K270" s="110" t="n">
        <f aca="false">K269+J270-M270-N270-O270</f>
        <v>66.2996946820238</v>
      </c>
      <c r="L270" s="110" t="n">
        <f aca="false">K269/$K$3</f>
        <v>0.328249191989968</v>
      </c>
      <c r="M270" s="110" t="n">
        <f aca="false">IF(J270&gt;K$6,(J270-K$6)^2/(J270-K$6+K$3-K269),0)</f>
        <v>0</v>
      </c>
      <c r="N270" s="110" t="n">
        <f aca="false">IF((J270-M270)&gt;C270,C270,(J270-M270+(C270-(J270-M270))*L270))</f>
        <v>1.31963886790953</v>
      </c>
      <c r="O270" s="110" t="n">
        <f aca="false">IF(K269&gt;(K$5/100*K$3),(K$4/100*L270*(K269-(K$5/100*K$3))),0)</f>
        <v>0</v>
      </c>
      <c r="P270" s="110" t="n">
        <f aca="false">P269+M270-Q270</f>
        <v>1.45565136070289E-010</v>
      </c>
      <c r="Q270" s="110" t="n">
        <f aca="false">P269*(1-0.5^(1/K$7))</f>
        <v>1.45565136070289E-010</v>
      </c>
      <c r="R270" s="110" t="n">
        <f aca="false">R269-S270+O270</f>
        <v>10.5408291614903</v>
      </c>
      <c r="S270" s="110" t="n">
        <f aca="false">R269*(1-0.5^(1/K$8))</f>
        <v>0.24638020237713</v>
      </c>
      <c r="T270" s="110" t="n">
        <f aca="false">Q270*R$8/86.4</f>
        <v>4.66684521892016E-010</v>
      </c>
      <c r="U270" s="110" t="n">
        <f aca="false">S270*R$8/86.4</f>
        <v>0.78989949141742</v>
      </c>
      <c r="V270" s="110" t="n">
        <f aca="false">(Q270+S270)*R$8/86.4</f>
        <v>0.789899491884104</v>
      </c>
      <c r="Y270" s="15"/>
      <c r="Z270" s="15"/>
      <c r="AA270" s="15"/>
      <c r="AB270" s="15"/>
      <c r="AC270" s="106" t="n">
        <f aca="false">(B270-B$16)^2</f>
        <v>3.38333576331361</v>
      </c>
      <c r="AD270" s="106" t="n">
        <f aca="false">(B270-V270)^2</f>
        <v>9.99255642241058</v>
      </c>
      <c r="AE270" s="32"/>
      <c r="AF270" s="32" t="n">
        <f aca="false">B270-V270</f>
        <v>3.1611005081159</v>
      </c>
      <c r="AG270" s="32" t="str">
        <f aca="false">B270</f>
        <v>3,951</v>
      </c>
      <c r="AH270" s="32"/>
      <c r="AI270" s="116" t="str">
        <f aca="false">IF(V270&lt;B270,"-","+")</f>
        <v>-</v>
      </c>
      <c r="AJ270" s="117" t="n">
        <f aca="false">IF(AI270="-",AJ269-1,AJ269+1)</f>
        <v>-253</v>
      </c>
      <c r="AK270" s="113"/>
      <c r="AL270" s="106" t="n">
        <f aca="false">V270-V$16+AL269</f>
        <v>610.462471464676</v>
      </c>
      <c r="AM270" s="106" t="n">
        <f aca="false">B270-B$16+AM269</f>
        <v>421.511692307693</v>
      </c>
      <c r="AN270" s="106" t="n">
        <f aca="false">(AM270-AM$16)^2</f>
        <v>8300.17086453201</v>
      </c>
      <c r="AO270" s="106" t="n">
        <f aca="false">(AM270-AL270)^2</f>
        <v>35702.3969440308</v>
      </c>
      <c r="AP270" s="32"/>
      <c r="AQ270" s="110" t="n">
        <f aca="false">((V270-B270)/B270)^2</f>
        <v>0.640121699782765</v>
      </c>
    </row>
    <row r="271" customFormat="false" ht="12.8" hidden="false" customHeight="false" outlineLevel="0" collapsed="false">
      <c r="A271" s="114" t="n">
        <v>41162</v>
      </c>
      <c r="B271" s="115" t="s">
        <v>146</v>
      </c>
      <c r="C271" s="15" t="n">
        <v>3.41064236322768</v>
      </c>
      <c r="D271" s="15" t="n">
        <v>0</v>
      </c>
      <c r="E271" s="15" t="n">
        <v>0</v>
      </c>
      <c r="F271" s="15" t="n">
        <v>0</v>
      </c>
      <c r="G271" s="15" t="n">
        <v>0</v>
      </c>
      <c r="H271" s="15" t="n">
        <v>0</v>
      </c>
      <c r="I271" s="15" t="n">
        <v>0</v>
      </c>
      <c r="J271" s="110" t="n">
        <f aca="false">(D271*D$15*D$8+E271*E$15*E$8+F271*F$15*F$8+G271*G$15*G$8+H271*H$15*H$8+I271*I$15*I$8)*M$15</f>
        <v>0</v>
      </c>
      <c r="K271" s="110" t="n">
        <f aca="false">K270+J271-M271-N271-O271</f>
        <v>65.202002704589</v>
      </c>
      <c r="L271" s="110" t="n">
        <f aca="false">K270/$K$3</f>
        <v>0.321843178068077</v>
      </c>
      <c r="M271" s="110" t="n">
        <f aca="false">IF(J271&gt;K$6,(J271-K$6)^2/(J271-K$6+K$3-K270),0)</f>
        <v>0</v>
      </c>
      <c r="N271" s="110" t="n">
        <f aca="false">IF((J271-M271)&gt;C271,C271,(J271-M271+(C271-(J271-M271))*L271))</f>
        <v>1.09769197743481</v>
      </c>
      <c r="O271" s="110" t="n">
        <f aca="false">IF(K270&gt;(K$5/100*K$3),(K$4/100*L271*(K270-(K$5/100*K$3))),0)</f>
        <v>0</v>
      </c>
      <c r="P271" s="110" t="n">
        <f aca="false">P270+M271-Q271</f>
        <v>7.27825680351447E-011</v>
      </c>
      <c r="Q271" s="110" t="n">
        <f aca="false">P270*(1-0.5^(1/K$7))</f>
        <v>7.27825680351447E-011</v>
      </c>
      <c r="R271" s="110" t="n">
        <f aca="false">R270-S271+O271</f>
        <v>10.3000762907126</v>
      </c>
      <c r="S271" s="110" t="n">
        <f aca="false">R270*(1-0.5^(1/K$8))</f>
        <v>0.24075287077766</v>
      </c>
      <c r="T271" s="110" t="n">
        <f aca="false">Q271*R$8/86.4</f>
        <v>2.33342260946008E-010</v>
      </c>
      <c r="U271" s="110" t="n">
        <f aca="false">S271*R$8/86.4</f>
        <v>0.771858162099673</v>
      </c>
      <c r="V271" s="110" t="n">
        <f aca="false">(Q271+S271)*R$8/86.4</f>
        <v>0.771858162333015</v>
      </c>
      <c r="Y271" s="15"/>
      <c r="Z271" s="15"/>
      <c r="AA271" s="15"/>
      <c r="AB271" s="15"/>
      <c r="AC271" s="106" t="n">
        <f aca="false">(B271-B$16)^2</f>
        <v>3.92984876331361</v>
      </c>
      <c r="AD271" s="106" t="n">
        <f aca="false">(B271-V271)^2</f>
        <v>9.21815725843186</v>
      </c>
      <c r="AE271" s="32"/>
      <c r="AF271" s="32" t="n">
        <f aca="false">B271-V271</f>
        <v>3.03614183766699</v>
      </c>
      <c r="AG271" s="32" t="str">
        <f aca="false">B271</f>
        <v>3,808</v>
      </c>
      <c r="AH271" s="32"/>
      <c r="AI271" s="116" t="str">
        <f aca="false">IF(V271&lt;B271,"-","+")</f>
        <v>-</v>
      </c>
      <c r="AJ271" s="117" t="n">
        <f aca="false">IF(AI271="-",AJ270-1,AJ270+1)</f>
        <v>-254</v>
      </c>
      <c r="AK271" s="113"/>
      <c r="AL271" s="106" t="n">
        <f aca="false">V271-V$16+AL270</f>
        <v>602.538792760587</v>
      </c>
      <c r="AM271" s="106" t="n">
        <f aca="false">B271-B$16+AM270</f>
        <v>419.529307692309</v>
      </c>
      <c r="AN271" s="106" t="n">
        <f aca="false">(AM271-AM$16)^2</f>
        <v>7942.88932805243</v>
      </c>
      <c r="AO271" s="106" t="n">
        <f aca="false">(AM271-AL271)^2</f>
        <v>33492.4716249564</v>
      </c>
      <c r="AP271" s="32"/>
      <c r="AQ271" s="110" t="n">
        <f aca="false">((V271-B271)/B271)^2</f>
        <v>0.635697104560932</v>
      </c>
    </row>
    <row r="272" customFormat="false" ht="12.8" hidden="false" customHeight="false" outlineLevel="0" collapsed="false">
      <c r="A272" s="114" t="n">
        <v>41163</v>
      </c>
      <c r="B272" s="115" t="s">
        <v>146</v>
      </c>
      <c r="C272" s="15" t="n">
        <v>2.88313731861325</v>
      </c>
      <c r="D272" s="15" t="n">
        <v>0</v>
      </c>
      <c r="E272" s="15" t="n">
        <v>0</v>
      </c>
      <c r="F272" s="15" t="n">
        <v>0</v>
      </c>
      <c r="G272" s="15" t="n">
        <v>0</v>
      </c>
      <c r="H272" s="15" t="n">
        <v>0</v>
      </c>
      <c r="I272" s="15" t="n">
        <v>0</v>
      </c>
      <c r="J272" s="110" t="n">
        <f aca="false">(D272*D$15*D$8+E272*E$15*E$8+F272*F$15*F$8+G272*G$15*G$8+H272*H$15*H$8+I272*I$15*I$8)*M$15</f>
        <v>0</v>
      </c>
      <c r="K272" s="110" t="n">
        <f aca="false">K271+J272-M272-N272-O272</f>
        <v>64.2894477179583</v>
      </c>
      <c r="L272" s="110" t="n">
        <f aca="false">K271/$K$3</f>
        <v>0.316514576235869</v>
      </c>
      <c r="M272" s="110" t="n">
        <f aca="false">IF(J272&gt;K$6,(J272-K$6)^2/(J272-K$6+K$3-K271),0)</f>
        <v>0</v>
      </c>
      <c r="N272" s="110" t="n">
        <f aca="false">IF((J272-M272)&gt;C272,C272,(J272-M272+(C272-(J272-M272))*L272))</f>
        <v>0.912554986630692</v>
      </c>
      <c r="O272" s="110" t="n">
        <f aca="false">IF(K271&gt;(K$5/100*K$3),(K$4/100*L272*(K271-(K$5/100*K$3))),0)</f>
        <v>0</v>
      </c>
      <c r="P272" s="110" t="n">
        <f aca="false">P271+M272-Q272</f>
        <v>3.63912840175723E-011</v>
      </c>
      <c r="Q272" s="110" t="n">
        <f aca="false">P271*(1-0.5^(1/K$7))</f>
        <v>3.63912840175723E-011</v>
      </c>
      <c r="R272" s="110" t="n">
        <f aca="false">R271-S272+O272</f>
        <v>10.0648222231031</v>
      </c>
      <c r="S272" s="110" t="n">
        <f aca="false">R271*(1-0.5^(1/K$8))</f>
        <v>0.235254067609552</v>
      </c>
      <c r="T272" s="110" t="n">
        <f aca="false">Q272*R$8/86.4</f>
        <v>1.16671130473004E-010</v>
      </c>
      <c r="U272" s="110" t="n">
        <f aca="false">S272*R$8/86.4</f>
        <v>0.754228897313031</v>
      </c>
      <c r="V272" s="110" t="n">
        <f aca="false">(Q272+S272)*R$8/86.4</f>
        <v>0.754228897429702</v>
      </c>
      <c r="Y272" s="15"/>
      <c r="Z272" s="15"/>
      <c r="AA272" s="15"/>
      <c r="AB272" s="15"/>
      <c r="AC272" s="106" t="n">
        <f aca="false">(B272-B$16)^2</f>
        <v>3.92984876331361</v>
      </c>
      <c r="AD272" s="106" t="n">
        <f aca="false">(B272-V272)^2</f>
        <v>9.32551794689341</v>
      </c>
      <c r="AE272" s="32"/>
      <c r="AF272" s="32" t="n">
        <f aca="false">B272-V272</f>
        <v>3.0537711025703</v>
      </c>
      <c r="AG272" s="32" t="str">
        <f aca="false">B272</f>
        <v>3,808</v>
      </c>
      <c r="AH272" s="32"/>
      <c r="AI272" s="116" t="str">
        <f aca="false">IF(V272&lt;B272,"-","+")</f>
        <v>-</v>
      </c>
      <c r="AJ272" s="117" t="n">
        <f aca="false">IF(AI272="-",AJ271-1,AJ271+1)</f>
        <v>-255</v>
      </c>
      <c r="AK272" s="113"/>
      <c r="AL272" s="106" t="n">
        <f aca="false">V272-V$16+AL271</f>
        <v>594.597484791596</v>
      </c>
      <c r="AM272" s="106" t="n">
        <f aca="false">B272-B$16+AM271</f>
        <v>417.546923076924</v>
      </c>
      <c r="AN272" s="106" t="n">
        <f aca="false">(AM272-AM$16)^2</f>
        <v>7593.46748909948</v>
      </c>
      <c r="AO272" s="106" t="n">
        <f aca="false">(AM272-AL272)^2</f>
        <v>31346.9014034808</v>
      </c>
      <c r="AP272" s="32"/>
      <c r="AQ272" s="110" t="n">
        <f aca="false">((V272-B272)/B272)^2</f>
        <v>0.643100848811037</v>
      </c>
    </row>
    <row r="273" customFormat="false" ht="12.8" hidden="false" customHeight="false" outlineLevel="0" collapsed="false">
      <c r="A273" s="114" t="n">
        <v>41164</v>
      </c>
      <c r="B273" s="115" t="s">
        <v>146</v>
      </c>
      <c r="C273" s="15" t="n">
        <v>1.97817600329755</v>
      </c>
      <c r="D273" s="15" t="n">
        <v>0</v>
      </c>
      <c r="E273" s="15" t="n">
        <v>0</v>
      </c>
      <c r="F273" s="15" t="n">
        <v>0</v>
      </c>
      <c r="G273" s="15" t="n">
        <v>0</v>
      </c>
      <c r="H273" s="15" t="n">
        <v>0</v>
      </c>
      <c r="I273" s="15" t="n">
        <v>0</v>
      </c>
      <c r="J273" s="110" t="n">
        <f aca="false">(D273*D$15*D$8+E273*E$15*E$8+F273*F$15*F$8+G273*G$15*G$8+H273*H$15*H$8+I273*I$15*I$8)*M$15</f>
        <v>0</v>
      </c>
      <c r="K273" s="110" t="n">
        <f aca="false">K272+J273-M273-N273-O273</f>
        <v>63.6720892580509</v>
      </c>
      <c r="L273" s="110" t="n">
        <f aca="false">K272/$K$3</f>
        <v>0.312084697659992</v>
      </c>
      <c r="M273" s="110" t="n">
        <f aca="false">IF(J273&gt;K$6,(J273-K$6)^2/(J273-K$6+K$3-K272),0)</f>
        <v>0</v>
      </c>
      <c r="N273" s="110" t="n">
        <f aca="false">IF((J273-M273)&gt;C273,C273,(J273-M273+(C273-(J273-M273))*L273))</f>
        <v>0.617358459907367</v>
      </c>
      <c r="O273" s="110" t="n">
        <f aca="false">IF(K272&gt;(K$5/100*K$3),(K$4/100*L273*(K272-(K$5/100*K$3))),0)</f>
        <v>0</v>
      </c>
      <c r="P273" s="110" t="n">
        <f aca="false">P272+M273-Q273</f>
        <v>1.81956420087862E-011</v>
      </c>
      <c r="Q273" s="110" t="n">
        <f aca="false">P272*(1-0.5^(1/K$7))</f>
        <v>1.81956420087862E-011</v>
      </c>
      <c r="R273" s="110" t="n">
        <f aca="false">R272-S273+O273</f>
        <v>9.83494136582371</v>
      </c>
      <c r="S273" s="110" t="n">
        <f aca="false">R272*(1-0.5^(1/K$8))</f>
        <v>0.229880857279378</v>
      </c>
      <c r="T273" s="110" t="n">
        <f aca="false">Q273*R$8/86.4</f>
        <v>5.8335565236502E-011</v>
      </c>
      <c r="U273" s="110" t="n">
        <f aca="false">S273*R$8/86.4</f>
        <v>0.737002285490598</v>
      </c>
      <c r="V273" s="110" t="n">
        <f aca="false">(Q273+S273)*R$8/86.4</f>
        <v>0.737002285548933</v>
      </c>
      <c r="Y273" s="15"/>
      <c r="Z273" s="15"/>
      <c r="AA273" s="15"/>
      <c r="AB273" s="15"/>
      <c r="AC273" s="106" t="n">
        <f aca="false">(B273-B$16)^2</f>
        <v>3.92984876331361</v>
      </c>
      <c r="AD273" s="106" t="n">
        <f aca="false">(B273-V273)^2</f>
        <v>9.43102696216367</v>
      </c>
      <c r="AE273" s="32"/>
      <c r="AF273" s="32" t="n">
        <f aca="false">B273-V273</f>
        <v>3.07099771445107</v>
      </c>
      <c r="AG273" s="32" t="str">
        <f aca="false">B273</f>
        <v>3,808</v>
      </c>
      <c r="AH273" s="32"/>
      <c r="AI273" s="116" t="str">
        <f aca="false">IF(V273&lt;B273,"-","+")</f>
        <v>-</v>
      </c>
      <c r="AJ273" s="117" t="n">
        <f aca="false">IF(AI273="-",AJ272-1,AJ272+1)</f>
        <v>-256</v>
      </c>
      <c r="AK273" s="113"/>
      <c r="AL273" s="106" t="n">
        <f aca="false">V273-V$16+AL272</f>
        <v>586.638950210724</v>
      </c>
      <c r="AM273" s="106" t="n">
        <f aca="false">B273-B$16+AM272</f>
        <v>415.564538461539</v>
      </c>
      <c r="AN273" s="106" t="n">
        <f aca="false">(AM273-AM$16)^2</f>
        <v>7251.90534767315</v>
      </c>
      <c r="AO273" s="106" t="n">
        <f aca="false">(AM273-AL273)^2</f>
        <v>29266.4543553295</v>
      </c>
      <c r="AP273" s="32"/>
      <c r="AQ273" s="110" t="n">
        <f aca="false">((V273-B273)/B273)^2</f>
        <v>0.650376899070543</v>
      </c>
    </row>
    <row r="274" customFormat="false" ht="12.8" hidden="false" customHeight="false" outlineLevel="0" collapsed="false">
      <c r="A274" s="114" t="n">
        <v>41165</v>
      </c>
      <c r="B274" s="115" t="s">
        <v>146</v>
      </c>
      <c r="C274" s="15" t="n">
        <v>1.77943502903671</v>
      </c>
      <c r="D274" s="15" t="n">
        <v>0.4</v>
      </c>
      <c r="E274" s="15" t="n">
        <v>0</v>
      </c>
      <c r="F274" s="15" t="n">
        <v>0</v>
      </c>
      <c r="G274" s="15" t="n">
        <v>0</v>
      </c>
      <c r="H274" s="15" t="n">
        <v>0</v>
      </c>
      <c r="I274" s="15" t="n">
        <v>0</v>
      </c>
      <c r="J274" s="110" t="n">
        <f aca="false">(D274*D$15*D$8+E274*E$15*E$8+F274*F$15*F$8+G274*G$15*G$8+H274*H$15*H$8+I274*I$15*I$8)*M$15</f>
        <v>0.175510929046491</v>
      </c>
      <c r="K274" s="110" t="n">
        <f aca="false">K273+J274-M274-N274-O274</f>
        <v>63.1763358674795</v>
      </c>
      <c r="L274" s="110" t="n">
        <f aca="false">K273/$K$3</f>
        <v>0.309087811932286</v>
      </c>
      <c r="M274" s="110" t="n">
        <f aca="false">IF(J274&gt;K$6,(J274-K$6)^2/(J274-K$6+K$3-K273),0)</f>
        <v>0</v>
      </c>
      <c r="N274" s="110" t="n">
        <f aca="false">IF((J274-M274)&gt;C274,C274,(J274-M274+(C274-(J274-M274))*L274))</f>
        <v>0.671264319617929</v>
      </c>
      <c r="O274" s="110" t="n">
        <f aca="false">IF(K273&gt;(K$5/100*K$3),(K$4/100*L274*(K273-(K$5/100*K$3))),0)</f>
        <v>0</v>
      </c>
      <c r="P274" s="110" t="n">
        <f aca="false">P273+M274-Q274</f>
        <v>9.09782100439309E-012</v>
      </c>
      <c r="Q274" s="110" t="n">
        <f aca="false">P273*(1-0.5^(1/K$7))</f>
        <v>9.09782100439309E-012</v>
      </c>
      <c r="R274" s="110" t="n">
        <f aca="false">R273-S274+O274</f>
        <v>9.61031099458096</v>
      </c>
      <c r="S274" s="110" t="n">
        <f aca="false">R273*(1-0.5^(1/K$8))</f>
        <v>0.224630371242754</v>
      </c>
      <c r="T274" s="110" t="n">
        <f aca="false">Q274*R$8/86.4</f>
        <v>2.9167782618251E-011</v>
      </c>
      <c r="U274" s="110" t="n">
        <f aca="false">S274*R$8/86.4</f>
        <v>0.72016913002596</v>
      </c>
      <c r="V274" s="110" t="n">
        <f aca="false">(Q274+S274)*R$8/86.4</f>
        <v>0.720169130055127</v>
      </c>
      <c r="Y274" s="15"/>
      <c r="Z274" s="15"/>
      <c r="AA274" s="15"/>
      <c r="AB274" s="15"/>
      <c r="AC274" s="106" t="n">
        <f aca="false">(B274-B$16)^2</f>
        <v>3.92984876331361</v>
      </c>
      <c r="AD274" s="106" t="n">
        <f aca="false">(B274-V274)^2</f>
        <v>9.53469948138451</v>
      </c>
      <c r="AE274" s="32"/>
      <c r="AF274" s="32" t="n">
        <f aca="false">B274-V274</f>
        <v>3.08783086994487</v>
      </c>
      <c r="AG274" s="32" t="str">
        <f aca="false">B274</f>
        <v>3,808</v>
      </c>
      <c r="AH274" s="32"/>
      <c r="AI274" s="116" t="str">
        <f aca="false">IF(V274&lt;B274,"-","+")</f>
        <v>-</v>
      </c>
      <c r="AJ274" s="117" t="n">
        <f aca="false">IF(AI274="-",AJ273-1,AJ273+1)</f>
        <v>-257</v>
      </c>
      <c r="AK274" s="113"/>
      <c r="AL274" s="106" t="n">
        <f aca="false">V274-V$16+AL273</f>
        <v>578.663582474357</v>
      </c>
      <c r="AM274" s="106" t="n">
        <f aca="false">B274-B$16+AM273</f>
        <v>413.582153846155</v>
      </c>
      <c r="AN274" s="106" t="n">
        <f aca="false">(AM274-AM$16)^2</f>
        <v>6918.20290377345</v>
      </c>
      <c r="AO274" s="106" t="n">
        <f aca="false">(AM274-AL274)^2</f>
        <v>27251.8780779283</v>
      </c>
      <c r="AP274" s="32"/>
      <c r="AQ274" s="110" t="n">
        <f aca="false">((V274-B274)/B274)^2</f>
        <v>0.657526301976524</v>
      </c>
    </row>
    <row r="275" customFormat="false" ht="12.8" hidden="false" customHeight="false" outlineLevel="0" collapsed="false">
      <c r="A275" s="114" t="n">
        <v>41166</v>
      </c>
      <c r="B275" s="115" t="s">
        <v>144</v>
      </c>
      <c r="C275" s="15" t="n">
        <v>1.97400106736609</v>
      </c>
      <c r="D275" s="15" t="n">
        <v>0</v>
      </c>
      <c r="E275" s="15" t="n">
        <v>0</v>
      </c>
      <c r="F275" s="15" t="n">
        <v>0</v>
      </c>
      <c r="G275" s="15" t="n">
        <v>0</v>
      </c>
      <c r="H275" s="15" t="n">
        <v>0</v>
      </c>
      <c r="I275" s="15" t="n">
        <v>0</v>
      </c>
      <c r="J275" s="110" t="n">
        <f aca="false">(D275*D$15*D$8+E275*E$15*E$8+F275*F$15*F$8+G275*G$15*G$8+H275*H$15*H$8+I275*I$15*I$8)*M$15</f>
        <v>0</v>
      </c>
      <c r="K275" s="110" t="n">
        <f aca="false">K274+J275-M275-N275-O275</f>
        <v>62.570946768282</v>
      </c>
      <c r="L275" s="110" t="n">
        <f aca="false">K274/$K$3</f>
        <v>0.306681242075143</v>
      </c>
      <c r="M275" s="110" t="n">
        <f aca="false">IF(J275&gt;K$6,(J275-K$6)^2/(J275-K$6+K$3-K274),0)</f>
        <v>0</v>
      </c>
      <c r="N275" s="110" t="n">
        <f aca="false">IF((J275-M275)&gt;C275,C275,(J275-M275+(C275-(J275-M275))*L275))</f>
        <v>0.605389099197491</v>
      </c>
      <c r="O275" s="110" t="n">
        <f aca="false">IF(K274&gt;(K$5/100*K$3),(K$4/100*L275*(K274-(K$5/100*K$3))),0)</f>
        <v>0</v>
      </c>
      <c r="P275" s="110" t="n">
        <f aca="false">P274+M275-Q275</f>
        <v>4.54891050219654E-012</v>
      </c>
      <c r="Q275" s="110" t="n">
        <f aca="false">P274*(1-0.5^(1/K$7))</f>
        <v>4.54891050219654E-012</v>
      </c>
      <c r="R275" s="110" t="n">
        <f aca="false">R274-S275+O275</f>
        <v>9.39081118810801</v>
      </c>
      <c r="S275" s="110" t="n">
        <f aca="false">R274*(1-0.5^(1/K$8))</f>
        <v>0.219499806472943</v>
      </c>
      <c r="T275" s="110" t="n">
        <f aca="false">Q275*R$8/86.4</f>
        <v>1.45838913091255E-011</v>
      </c>
      <c r="U275" s="110" t="n">
        <f aca="false">S275*R$8/86.4</f>
        <v>0.703720444363485</v>
      </c>
      <c r="V275" s="110" t="n">
        <f aca="false">(Q275+S275)*R$8/86.4</f>
        <v>0.703720444378069</v>
      </c>
      <c r="Y275" s="15"/>
      <c r="Z275" s="15"/>
      <c r="AA275" s="15"/>
      <c r="AB275" s="15"/>
      <c r="AC275" s="106" t="n">
        <f aca="false">(B275-B$16)^2</f>
        <v>2.87093922485207</v>
      </c>
      <c r="AD275" s="106" t="n">
        <f aca="false">(B275-V275)^2</f>
        <v>11.5075605834905</v>
      </c>
      <c r="AE275" s="32"/>
      <c r="AF275" s="32" t="n">
        <f aca="false">B275-V275</f>
        <v>3.39227955562193</v>
      </c>
      <c r="AG275" s="32" t="str">
        <f aca="false">B275</f>
        <v>4,096</v>
      </c>
      <c r="AH275" s="32"/>
      <c r="AI275" s="116" t="str">
        <f aca="false">IF(V275&lt;B275,"-","+")</f>
        <v>-</v>
      </c>
      <c r="AJ275" s="117" t="n">
        <f aca="false">IF(AI275="-",AJ274-1,AJ274+1)</f>
        <v>-258</v>
      </c>
      <c r="AK275" s="113"/>
      <c r="AL275" s="106" t="n">
        <f aca="false">V275-V$16+AL274</f>
        <v>570.671766052314</v>
      </c>
      <c r="AM275" s="106" t="n">
        <f aca="false">B275-B$16+AM274</f>
        <v>411.88776923077</v>
      </c>
      <c r="AN275" s="106" t="n">
        <f aca="false">(AM275-AM$16)^2</f>
        <v>6639.21047125995</v>
      </c>
      <c r="AO275" s="106" t="n">
        <f aca="false">(AM275-AL275)^2</f>
        <v>25212.3576466241</v>
      </c>
      <c r="AP275" s="32"/>
      <c r="AQ275" s="110" t="n">
        <f aca="false">((V275-B275)/B275)^2</f>
        <v>0.68590406081024</v>
      </c>
    </row>
    <row r="276" customFormat="false" ht="12.8" hidden="false" customHeight="false" outlineLevel="0" collapsed="false">
      <c r="A276" s="114" t="n">
        <v>41167</v>
      </c>
      <c r="B276" s="115" t="s">
        <v>145</v>
      </c>
      <c r="C276" s="15" t="n">
        <v>2.82027855043969</v>
      </c>
      <c r="D276" s="15" t="n">
        <v>0</v>
      </c>
      <c r="E276" s="15" t="n">
        <v>1.4</v>
      </c>
      <c r="F276" s="15" t="n">
        <v>0</v>
      </c>
      <c r="G276" s="15" t="n">
        <v>0</v>
      </c>
      <c r="H276" s="15" t="n">
        <v>0</v>
      </c>
      <c r="I276" s="15" t="n">
        <v>0</v>
      </c>
      <c r="J276" s="110" t="n">
        <f aca="false">(D276*D$15*D$8+E276*E$15*E$8+F276*F$15*F$8+G276*G$15*G$8+H276*H$15*H$8+I276*I$15*I$8)*M$15</f>
        <v>0.039439178968407</v>
      </c>
      <c r="K276" s="110" t="n">
        <f aca="false">K275+J276-M276-N276-O276</f>
        <v>61.7262877766147</v>
      </c>
      <c r="L276" s="110" t="n">
        <f aca="false">K275/$K$3</f>
        <v>0.303742460040204</v>
      </c>
      <c r="M276" s="110" t="n">
        <f aca="false">IF(J276&gt;K$6,(J276-K$6)^2/(J276-K$6+K$3-K275),0)</f>
        <v>0</v>
      </c>
      <c r="N276" s="110" t="n">
        <f aca="false">IF((J276-M276)&gt;C276,C276,(J276-M276+(C276-(J276-M276))*L276))</f>
        <v>0.884098170635749</v>
      </c>
      <c r="O276" s="110" t="n">
        <f aca="false">IF(K275&gt;(K$5/100*K$3),(K$4/100*L276*(K275-(K$5/100*K$3))),0)</f>
        <v>0</v>
      </c>
      <c r="P276" s="110" t="n">
        <f aca="false">P275+M276-Q276</f>
        <v>2.27445525109827E-012</v>
      </c>
      <c r="Q276" s="110" t="n">
        <f aca="false">P275*(1-0.5^(1/K$7))</f>
        <v>2.27445525109827E-012</v>
      </c>
      <c r="R276" s="110" t="n">
        <f aca="false">R275-S276+O276</f>
        <v>9.17632476414359</v>
      </c>
      <c r="S276" s="110" t="n">
        <f aca="false">R275*(1-0.5^(1/K$8))</f>
        <v>0.214486423964424</v>
      </c>
      <c r="T276" s="110" t="n">
        <f aca="false">Q276*R$8/86.4</f>
        <v>7.29194565456275E-012</v>
      </c>
      <c r="U276" s="110" t="n">
        <f aca="false">S276*R$8/86.4</f>
        <v>0.687647447200757</v>
      </c>
      <c r="V276" s="110" t="n">
        <f aca="false">(Q276+S276)*R$8/86.4</f>
        <v>0.687647447208049</v>
      </c>
      <c r="Y276" s="15"/>
      <c r="Z276" s="15"/>
      <c r="AA276" s="15"/>
      <c r="AB276" s="15"/>
      <c r="AC276" s="106" t="n">
        <f aca="false">(B276-B$16)^2</f>
        <v>3.38333576331361</v>
      </c>
      <c r="AD276" s="106" t="n">
        <f aca="false">(B276-V276)^2</f>
        <v>10.6494698838137</v>
      </c>
      <c r="AE276" s="32"/>
      <c r="AF276" s="32" t="n">
        <f aca="false">B276-V276</f>
        <v>3.26335255279195</v>
      </c>
      <c r="AG276" s="32" t="str">
        <f aca="false">B276</f>
        <v>3,951</v>
      </c>
      <c r="AH276" s="32"/>
      <c r="AI276" s="116" t="str">
        <f aca="false">IF(V276&lt;B276,"-","+")</f>
        <v>-</v>
      </c>
      <c r="AJ276" s="117" t="n">
        <f aca="false">IF(AI276="-",AJ275-1,AJ275+1)</f>
        <v>-259</v>
      </c>
      <c r="AK276" s="113"/>
      <c r="AL276" s="106" t="n">
        <f aca="false">V276-V$16+AL275</f>
        <v>562.663876633101</v>
      </c>
      <c r="AM276" s="106" t="n">
        <f aca="false">B276-B$16+AM275</f>
        <v>410.048384615386</v>
      </c>
      <c r="AN276" s="106" t="n">
        <f aca="false">(AM276-AM$16)^2</f>
        <v>6342.84272210393</v>
      </c>
      <c r="AO276" s="106" t="n">
        <f aca="false">(AM276-AL276)^2</f>
        <v>23291.4884038092</v>
      </c>
      <c r="AP276" s="32"/>
      <c r="AQ276" s="110" t="n">
        <f aca="false">((V276-B276)/B276)^2</f>
        <v>0.682203479834615</v>
      </c>
    </row>
    <row r="277" customFormat="false" ht="12.8" hidden="false" customHeight="false" outlineLevel="0" collapsed="false">
      <c r="A277" s="114" t="n">
        <v>41168</v>
      </c>
      <c r="B277" s="115" t="s">
        <v>145</v>
      </c>
      <c r="C277" s="15" t="n">
        <v>5.29563623503442</v>
      </c>
      <c r="D277" s="15" t="n">
        <v>0</v>
      </c>
      <c r="E277" s="15" t="n">
        <v>0</v>
      </c>
      <c r="F277" s="15" t="n">
        <v>0</v>
      </c>
      <c r="G277" s="15" t="n">
        <v>0</v>
      </c>
      <c r="H277" s="15" t="n">
        <v>0</v>
      </c>
      <c r="I277" s="15" t="n">
        <v>0</v>
      </c>
      <c r="J277" s="110" t="n">
        <f aca="false">(D277*D$15*D$8+E277*E$15*E$8+F277*F$15*F$8+G277*G$15*G$8+H277*H$15*H$8+I277*I$15*I$8)*M$15</f>
        <v>0</v>
      </c>
      <c r="K277" s="110" t="n">
        <f aca="false">K276+J277-M277-N277-O277</f>
        <v>60.139491824168</v>
      </c>
      <c r="L277" s="110" t="n">
        <f aca="false">K276/$K$3</f>
        <v>0.299642173672887</v>
      </c>
      <c r="M277" s="110" t="n">
        <f aca="false">IF(J277&gt;K$6,(J277-K$6)^2/(J277-K$6+K$3-K276),0)</f>
        <v>0</v>
      </c>
      <c r="N277" s="110" t="n">
        <f aca="false">IF((J277-M277)&gt;C277,C277,(J277-M277+(C277-(J277-M277))*L277))</f>
        <v>1.58679595244662</v>
      </c>
      <c r="O277" s="110" t="n">
        <f aca="false">IF(K276&gt;(K$5/100*K$3),(K$4/100*L277*(K276-(K$5/100*K$3))),0)</f>
        <v>0</v>
      </c>
      <c r="P277" s="110" t="n">
        <f aca="false">P276+M277-Q277</f>
        <v>1.13722762554914E-012</v>
      </c>
      <c r="Q277" s="110" t="n">
        <f aca="false">P276*(1-0.5^(1/K$7))</f>
        <v>1.13722762554914E-012</v>
      </c>
      <c r="R277" s="110" t="n">
        <f aca="false">R276-S277+O277</f>
        <v>8.96673721687294</v>
      </c>
      <c r="S277" s="110" t="n">
        <f aca="false">R276*(1-0.5^(1/K$8))</f>
        <v>0.209587547270651</v>
      </c>
      <c r="T277" s="110" t="n">
        <f aca="false">Q277*R$8/86.4</f>
        <v>3.64597282728137E-012</v>
      </c>
      <c r="U277" s="110" t="n">
        <f aca="false">S277*R$8/86.4</f>
        <v>0.671941557800581</v>
      </c>
      <c r="V277" s="110" t="n">
        <f aca="false">(Q277+S277)*R$8/86.4</f>
        <v>0.671941557804227</v>
      </c>
      <c r="Y277" s="15"/>
      <c r="Z277" s="15"/>
      <c r="AA277" s="15"/>
      <c r="AB277" s="15"/>
      <c r="AC277" s="106" t="n">
        <f aca="false">(B277-B$16)^2</f>
        <v>3.38333576331361</v>
      </c>
      <c r="AD277" s="106" t="n">
        <f aca="false">(B277-V277)^2</f>
        <v>10.7522242673354</v>
      </c>
      <c r="AE277" s="32"/>
      <c r="AF277" s="32" t="n">
        <f aca="false">B277-V277</f>
        <v>3.27905844219577</v>
      </c>
      <c r="AG277" s="32" t="str">
        <f aca="false">B277</f>
        <v>3,951</v>
      </c>
      <c r="AH277" s="32"/>
      <c r="AI277" s="116" t="str">
        <f aca="false">IF(V277&lt;B277,"-","+")</f>
        <v>-</v>
      </c>
      <c r="AJ277" s="117" t="n">
        <f aca="false">IF(AI277="-",AJ276-1,AJ276+1)</f>
        <v>-260</v>
      </c>
      <c r="AK277" s="113"/>
      <c r="AL277" s="106" t="n">
        <f aca="false">V277-V$16+AL276</f>
        <v>554.640281324484</v>
      </c>
      <c r="AM277" s="106" t="n">
        <f aca="false">B277-B$16+AM276</f>
        <v>408.209000000001</v>
      </c>
      <c r="AN277" s="106" t="n">
        <f aca="false">(AM277-AM$16)^2</f>
        <v>6053.24164447453</v>
      </c>
      <c r="AO277" s="106" t="n">
        <f aca="false">(AM277-AL277)^2</f>
        <v>21442.1201503298</v>
      </c>
      <c r="AP277" s="32"/>
      <c r="AQ277" s="110" t="n">
        <f aca="false">((V277-B277)/B277)^2</f>
        <v>0.688785910582013</v>
      </c>
    </row>
    <row r="278" customFormat="false" ht="12.8" hidden="false" customHeight="false" outlineLevel="0" collapsed="false">
      <c r="A278" s="114" t="n">
        <v>41169</v>
      </c>
      <c r="B278" s="115" t="s">
        <v>147</v>
      </c>
      <c r="C278" s="15" t="n">
        <v>5.78580946458022</v>
      </c>
      <c r="D278" s="15" t="n">
        <v>0</v>
      </c>
      <c r="E278" s="15" t="n">
        <v>0</v>
      </c>
      <c r="F278" s="15" t="n">
        <v>0</v>
      </c>
      <c r="G278" s="15" t="n">
        <v>0</v>
      </c>
      <c r="H278" s="15" t="n">
        <v>0</v>
      </c>
      <c r="I278" s="15" t="n">
        <v>0</v>
      </c>
      <c r="J278" s="110" t="n">
        <f aca="false">(D278*D$15*D$8+E278*E$15*E$8+F278*F$15*F$8+G278*G$15*G$8+H278*H$15*H$8+I278*I$15*I$8)*M$15</f>
        <v>0</v>
      </c>
      <c r="K278" s="110" t="n">
        <f aca="false">K277+J278-M278-N278-O278</f>
        <v>58.4503867708121</v>
      </c>
      <c r="L278" s="110" t="n">
        <f aca="false">K277/$K$3</f>
        <v>0.291939280699845</v>
      </c>
      <c r="M278" s="110" t="n">
        <f aca="false">IF(J278&gt;K$6,(J278-K$6)^2/(J278-K$6+K$3-K277),0)</f>
        <v>0</v>
      </c>
      <c r="N278" s="110" t="n">
        <f aca="false">IF((J278-M278)&gt;C278,C278,(J278-M278+(C278-(J278-M278))*L278))</f>
        <v>1.6891050533559</v>
      </c>
      <c r="O278" s="110" t="n">
        <f aca="false">IF(K277&gt;(K$5/100*K$3),(K$4/100*L278*(K277-(K$5/100*K$3))),0)</f>
        <v>0</v>
      </c>
      <c r="P278" s="110" t="n">
        <f aca="false">P277+M278-Q278</f>
        <v>5.68613812774568E-013</v>
      </c>
      <c r="Q278" s="110" t="n">
        <f aca="false">P277*(1-0.5^(1/K$7))</f>
        <v>5.68613812774568E-013</v>
      </c>
      <c r="R278" s="110" t="n">
        <f aca="false">R277-S278+O278</f>
        <v>8.76193665579774</v>
      </c>
      <c r="S278" s="110" t="n">
        <f aca="false">R277*(1-0.5^(1/K$8))</f>
        <v>0.2048005610752</v>
      </c>
      <c r="T278" s="110" t="n">
        <f aca="false">Q278*R$8/86.4</f>
        <v>1.82298641364069E-012</v>
      </c>
      <c r="U278" s="110" t="n">
        <f aca="false">S278*R$8/86.4</f>
        <v>0.656594391410074</v>
      </c>
      <c r="V278" s="110" t="n">
        <f aca="false">(Q278+S278)*R$8/86.4</f>
        <v>0.656594391411897</v>
      </c>
      <c r="Y278" s="15"/>
      <c r="Z278" s="15"/>
      <c r="AA278" s="15"/>
      <c r="AB278" s="15"/>
      <c r="AC278" s="106" t="n">
        <f aca="false">(B278-B$16)^2</f>
        <v>4.5045164556213</v>
      </c>
      <c r="AD278" s="106" t="n">
        <f aca="false">(B278-V278)^2</f>
        <v>9.06856373943589</v>
      </c>
      <c r="AE278" s="32"/>
      <c r="AF278" s="32" t="n">
        <f aca="false">B278-V278</f>
        <v>3.0114056085881</v>
      </c>
      <c r="AG278" s="32" t="str">
        <f aca="false">B278</f>
        <v>3,668</v>
      </c>
      <c r="AH278" s="32"/>
      <c r="AI278" s="116" t="str">
        <f aca="false">IF(V278&lt;B278,"-","+")</f>
        <v>-</v>
      </c>
      <c r="AJ278" s="117" t="n">
        <f aca="false">IF(AI278="-",AJ277-1,AJ277+1)</f>
        <v>-261</v>
      </c>
      <c r="AK278" s="113"/>
      <c r="AL278" s="106" t="n">
        <f aca="false">V278-V$16+AL277</f>
        <v>546.601338849474</v>
      </c>
      <c r="AM278" s="106" t="n">
        <f aca="false">B278-B$16+AM277</f>
        <v>406.086615384616</v>
      </c>
      <c r="AN278" s="106" t="n">
        <f aca="false">(AM278-AM$16)^2</f>
        <v>5727.49215809362</v>
      </c>
      <c r="AO278" s="106" t="n">
        <f aca="false">(AM278-AL278)^2</f>
        <v>19744.3875104056</v>
      </c>
      <c r="AP278" s="32"/>
      <c r="AQ278" s="110" t="n">
        <f aca="false">((V278-B278)/B278)^2</f>
        <v>0.67403097640086</v>
      </c>
    </row>
    <row r="279" customFormat="false" ht="12.8" hidden="false" customHeight="false" outlineLevel="0" collapsed="false">
      <c r="A279" s="114" t="n">
        <v>41170</v>
      </c>
      <c r="B279" s="115" t="s">
        <v>147</v>
      </c>
      <c r="C279" s="15" t="n">
        <v>7.15779729274254</v>
      </c>
      <c r="D279" s="15" t="n">
        <v>0</v>
      </c>
      <c r="E279" s="15" t="n">
        <v>0</v>
      </c>
      <c r="F279" s="15" t="n">
        <v>0</v>
      </c>
      <c r="G279" s="15" t="n">
        <v>0</v>
      </c>
      <c r="H279" s="15" t="n">
        <v>0</v>
      </c>
      <c r="I279" s="15" t="n">
        <v>0</v>
      </c>
      <c r="J279" s="110" t="n">
        <f aca="false">(D279*D$15*D$8+E279*E$15*E$8+F279*F$15*F$8+G279*G$15*G$8+H279*H$15*H$8+I279*I$15*I$8)*M$15</f>
        <v>0</v>
      </c>
      <c r="K279" s="110" t="n">
        <f aca="false">K278+J279-M279-N279-O279</f>
        <v>56.4194352165021</v>
      </c>
      <c r="L279" s="110" t="n">
        <f aca="false">K278/$K$3</f>
        <v>0.283739741605884</v>
      </c>
      <c r="M279" s="110" t="n">
        <f aca="false">IF(J279&gt;K$6,(J279-K$6)^2/(J279-K$6+K$3-K278),0)</f>
        <v>0</v>
      </c>
      <c r="N279" s="110" t="n">
        <f aca="false">IF((J279-M279)&gt;C279,C279,(J279-M279+(C279-(J279-M279))*L279))</f>
        <v>2.03095155431007</v>
      </c>
      <c r="O279" s="110" t="n">
        <f aca="false">IF(K278&gt;(K$5/100*K$3),(K$4/100*L279*(K278-(K$5/100*K$3))),0)</f>
        <v>0</v>
      </c>
      <c r="P279" s="110" t="n">
        <f aca="false">P278+M279-Q279</f>
        <v>2.84306906387284E-013</v>
      </c>
      <c r="Q279" s="110" t="n">
        <f aca="false">P278*(1-0.5^(1/K$7))</f>
        <v>2.84306906387284E-013</v>
      </c>
      <c r="R279" s="110" t="n">
        <f aca="false">R278-S279+O279</f>
        <v>8.56181374600218</v>
      </c>
      <c r="S279" s="110" t="n">
        <f aca="false">R278*(1-0.5^(1/K$8))</f>
        <v>0.200122909795558</v>
      </c>
      <c r="T279" s="110" t="n">
        <f aca="false">Q279*R$8/86.4</f>
        <v>9.11493206820343E-013</v>
      </c>
      <c r="U279" s="110" t="n">
        <f aca="false">S279*R$8/86.4</f>
        <v>0.641597754784371</v>
      </c>
      <c r="V279" s="110" t="n">
        <f aca="false">(Q279+S279)*R$8/86.4</f>
        <v>0.641597754785282</v>
      </c>
      <c r="Y279" s="15"/>
      <c r="Z279" s="15"/>
      <c r="AA279" s="15"/>
      <c r="AB279" s="15"/>
      <c r="AC279" s="106" t="n">
        <f aca="false">(B279-B$16)^2</f>
        <v>4.5045164556213</v>
      </c>
      <c r="AD279" s="106" t="n">
        <f aca="false">(B279-V279)^2</f>
        <v>9.15911054984069</v>
      </c>
      <c r="AE279" s="32"/>
      <c r="AF279" s="32" t="n">
        <f aca="false">B279-V279</f>
        <v>3.02640224521472</v>
      </c>
      <c r="AG279" s="32" t="str">
        <f aca="false">B279</f>
        <v>3,668</v>
      </c>
      <c r="AH279" s="32"/>
      <c r="AI279" s="116" t="str">
        <f aca="false">IF(V279&lt;B279,"-","+")</f>
        <v>-</v>
      </c>
      <c r="AJ279" s="117" t="n">
        <f aca="false">IF(AI279="-",AJ278-1,AJ278+1)</f>
        <v>-262</v>
      </c>
      <c r="AK279" s="113"/>
      <c r="AL279" s="106" t="n">
        <f aca="false">V279-V$16+AL278</f>
        <v>538.547399737838</v>
      </c>
      <c r="AM279" s="106" t="n">
        <f aca="false">B279-B$16+AM278</f>
        <v>403.964230769232</v>
      </c>
      <c r="AN279" s="106" t="n">
        <f aca="false">(AM279-AM$16)^2</f>
        <v>5410.75170462396</v>
      </c>
      <c r="AO279" s="106" t="n">
        <f aca="false">(AM279-AL279)^2</f>
        <v>18112.6293696324</v>
      </c>
      <c r="AP279" s="32"/>
      <c r="AQ279" s="110" t="n">
        <f aca="false">((V279-B279)/B279)^2</f>
        <v>0.680760967696144</v>
      </c>
    </row>
    <row r="280" customFormat="false" ht="12.8" hidden="false" customHeight="false" outlineLevel="0" collapsed="false">
      <c r="A280" s="114" t="n">
        <v>41171</v>
      </c>
      <c r="B280" s="115" t="s">
        <v>147</v>
      </c>
      <c r="C280" s="15" t="n">
        <v>7.55830509490421</v>
      </c>
      <c r="D280" s="15" t="n">
        <v>0</v>
      </c>
      <c r="E280" s="15" t="n">
        <v>0</v>
      </c>
      <c r="F280" s="15" t="n">
        <v>0</v>
      </c>
      <c r="G280" s="15" t="n">
        <v>0</v>
      </c>
      <c r="H280" s="15" t="n">
        <v>0</v>
      </c>
      <c r="I280" s="15" t="n">
        <v>0</v>
      </c>
      <c r="J280" s="110" t="n">
        <f aca="false">(D280*D$15*D$8+E280*E$15*E$8+F280*F$15*F$8+G280*G$15*G$8+H280*H$15*H$8+I280*I$15*I$8)*M$15</f>
        <v>0</v>
      </c>
      <c r="K280" s="110" t="n">
        <f aca="false">K279+J280-M280-N280-O280</f>
        <v>54.3493609220919</v>
      </c>
      <c r="L280" s="110" t="n">
        <f aca="false">K279/$K$3</f>
        <v>0.273880753478165</v>
      </c>
      <c r="M280" s="110" t="n">
        <f aca="false">IF(J280&gt;K$6,(J280-K$6)^2/(J280-K$6+K$3-K279),0)</f>
        <v>0</v>
      </c>
      <c r="N280" s="110" t="n">
        <f aca="false">IF((J280-M280)&gt;C280,C280,(J280-M280+(C280-(J280-M280))*L280))</f>
        <v>2.07007429441022</v>
      </c>
      <c r="O280" s="110" t="n">
        <f aca="false">IF(K279&gt;(K$5/100*K$3),(K$4/100*L280*(K279-(K$5/100*K$3))),0)</f>
        <v>0</v>
      </c>
      <c r="P280" s="110" t="n">
        <f aca="false">P279+M280-Q280</f>
        <v>1.42153453193642E-013</v>
      </c>
      <c r="Q280" s="110" t="n">
        <f aca="false">P279*(1-0.5^(1/K$7))</f>
        <v>1.42153453193642E-013</v>
      </c>
      <c r="R280" s="110" t="n">
        <f aca="false">R279-S280+O280</f>
        <v>8.36626164978338</v>
      </c>
      <c r="S280" s="110" t="n">
        <f aca="false">R279*(1-0.5^(1/K$8))</f>
        <v>0.195552096218797</v>
      </c>
      <c r="T280" s="110" t="n">
        <f aca="false">Q280*R$8/86.4</f>
        <v>4.55746603410172E-013</v>
      </c>
      <c r="U280" s="110" t="n">
        <f aca="false">S280*R$8/86.4</f>
        <v>0.626943641812579</v>
      </c>
      <c r="V280" s="110" t="n">
        <f aca="false">(Q280+S280)*R$8/86.4</f>
        <v>0.626943641813035</v>
      </c>
      <c r="Y280" s="15"/>
      <c r="Z280" s="15"/>
      <c r="AA280" s="15"/>
      <c r="AB280" s="15"/>
      <c r="AC280" s="106" t="n">
        <f aca="false">(B280-B$16)^2</f>
        <v>4.5045164556213</v>
      </c>
      <c r="AD280" s="106" t="n">
        <f aca="false">(B280-V280)^2</f>
        <v>9.24802377366937</v>
      </c>
      <c r="AE280" s="32"/>
      <c r="AF280" s="32" t="n">
        <f aca="false">B280-V280</f>
        <v>3.04105635818697</v>
      </c>
      <c r="AG280" s="32" t="str">
        <f aca="false">B280</f>
        <v>3,668</v>
      </c>
      <c r="AH280" s="32"/>
      <c r="AI280" s="116" t="str">
        <f aca="false">IF(V280&lt;B280,"-","+")</f>
        <v>-</v>
      </c>
      <c r="AJ280" s="117" t="n">
        <f aca="false">IF(AI280="-",AJ279-1,AJ279+1)</f>
        <v>-263</v>
      </c>
      <c r="AK280" s="113"/>
      <c r="AL280" s="106" t="n">
        <f aca="false">V280-V$16+AL279</f>
        <v>530.47880651323</v>
      </c>
      <c r="AM280" s="106" t="n">
        <f aca="false">B280-B$16+AM279</f>
        <v>401.841846153847</v>
      </c>
      <c r="AN280" s="106" t="n">
        <f aca="false">(AM280-AM$16)^2</f>
        <v>5103.02028406554</v>
      </c>
      <c r="AO280" s="106" t="n">
        <f aca="false">(AM280-AL280)^2</f>
        <v>16547.4675705015</v>
      </c>
      <c r="AP280" s="32"/>
      <c r="AQ280" s="110" t="n">
        <f aca="false">((V280-B280)/B280)^2</f>
        <v>0.687369540872024</v>
      </c>
    </row>
    <row r="281" customFormat="false" ht="12.8" hidden="false" customHeight="false" outlineLevel="0" collapsed="false">
      <c r="A281" s="114" t="n">
        <v>41172</v>
      </c>
      <c r="B281" s="115" t="n">
        <v>3.53</v>
      </c>
      <c r="C281" s="15" t="n">
        <v>1.14482576595996</v>
      </c>
      <c r="D281" s="15" t="n">
        <v>0</v>
      </c>
      <c r="E281" s="15" t="n">
        <v>0</v>
      </c>
      <c r="F281" s="15" t="n">
        <v>0</v>
      </c>
      <c r="G281" s="15" t="n">
        <v>0</v>
      </c>
      <c r="H281" s="15" t="n">
        <v>0</v>
      </c>
      <c r="I281" s="15" t="n">
        <v>0</v>
      </c>
      <c r="J281" s="110" t="n">
        <f aca="false">(D281*D$15*D$8+E281*E$15*E$8+F281*F$15*F$8+G281*G$15*G$8+H281*H$15*H$8+I281*I$15*I$8)*M$15</f>
        <v>0</v>
      </c>
      <c r="K281" s="110" t="n">
        <f aca="false">K280+J281-M281-N281-O281</f>
        <v>54.0473194233197</v>
      </c>
      <c r="L281" s="110" t="n">
        <f aca="false">K280/$K$3</f>
        <v>0.263831849136368</v>
      </c>
      <c r="M281" s="110" t="n">
        <f aca="false">IF(J281&gt;K$6,(J281-K$6)^2/(J281-K$6+K$3-K280),0)</f>
        <v>0</v>
      </c>
      <c r="N281" s="110" t="n">
        <f aca="false">IF((J281-M281)&gt;C281,C281,(J281-M281+(C281-(J281-M281))*L281))</f>
        <v>0.302041498772175</v>
      </c>
      <c r="O281" s="110" t="n">
        <f aca="false">IF(K280&gt;(K$5/100*K$3),(K$4/100*L281*(K280-(K$5/100*K$3))),0)</f>
        <v>0</v>
      </c>
      <c r="P281" s="110" t="n">
        <f aca="false">P280+M281-Q281</f>
        <v>7.1076726596821E-014</v>
      </c>
      <c r="Q281" s="110" t="n">
        <f aca="false">P280*(1-0.5^(1/K$7))</f>
        <v>7.1076726596821E-014</v>
      </c>
      <c r="R281" s="110" t="n">
        <f aca="false">R280-S281+O281</f>
        <v>8.17517596961497</v>
      </c>
      <c r="S281" s="110" t="n">
        <f aca="false">R280*(1-0.5^(1/K$8))</f>
        <v>0.19108568016841</v>
      </c>
      <c r="T281" s="110" t="n">
        <f aca="false">Q281*R$8/86.4</f>
        <v>2.27873301705086E-013</v>
      </c>
      <c r="U281" s="110" t="n">
        <f aca="false">S281*R$8/86.4</f>
        <v>0.612624229243631</v>
      </c>
      <c r="V281" s="110" t="n">
        <f aca="false">(Q281+S281)*R$8/86.4</f>
        <v>0.612624229243858</v>
      </c>
      <c r="Y281" s="15"/>
      <c r="Z281" s="15"/>
      <c r="AA281" s="15"/>
      <c r="AB281" s="15"/>
      <c r="AC281" s="106" t="n">
        <f aca="false">(B281-B$16)^2</f>
        <v>5.10933860946746</v>
      </c>
      <c r="AD281" s="106" t="n">
        <f aca="false">(B281-V281)^2</f>
        <v>8.51108138779499</v>
      </c>
      <c r="AE281" s="32"/>
      <c r="AF281" s="32" t="n">
        <f aca="false">B281-V281</f>
        <v>2.91737577075614</v>
      </c>
      <c r="AG281" s="32" t="n">
        <f aca="false">B281</f>
        <v>3.53</v>
      </c>
      <c r="AH281" s="32"/>
      <c r="AI281" s="116" t="str">
        <f aca="false">IF(V281&lt;B281,"-","+")</f>
        <v>-</v>
      </c>
      <c r="AJ281" s="117" t="n">
        <f aca="false">IF(AI281="-",AJ280-1,AJ280+1)</f>
        <v>-264</v>
      </c>
      <c r="AK281" s="113"/>
      <c r="AL281" s="106" t="n">
        <f aca="false">V281-V$16+AL280</f>
        <v>522.395893876053</v>
      </c>
      <c r="AM281" s="106" t="n">
        <f aca="false">B281-B$16+AM280</f>
        <v>399.581461538463</v>
      </c>
      <c r="AN281" s="106" t="n">
        <f aca="false">(AM281-AM$16)^2</f>
        <v>4785.18654061706</v>
      </c>
      <c r="AO281" s="106" t="n">
        <f aca="false">(AM281-AL281)^2</f>
        <v>15083.3847904044</v>
      </c>
      <c r="AP281" s="32"/>
      <c r="AQ281" s="110" t="n">
        <f aca="false">((V281-B281)/B281)^2</f>
        <v>0.683023006989462</v>
      </c>
    </row>
    <row r="282" customFormat="false" ht="12.8" hidden="false" customHeight="false" outlineLevel="0" collapsed="false">
      <c r="A282" s="114" t="n">
        <v>41173</v>
      </c>
      <c r="B282" s="115" t="s">
        <v>146</v>
      </c>
      <c r="C282" s="15" t="n">
        <v>2.95314062847699</v>
      </c>
      <c r="D282" s="15" t="n">
        <v>0</v>
      </c>
      <c r="E282" s="15" t="n">
        <v>0.1</v>
      </c>
      <c r="F282" s="15" t="n">
        <v>0</v>
      </c>
      <c r="G282" s="15" t="n">
        <v>0.2</v>
      </c>
      <c r="H282" s="15" t="n">
        <v>0</v>
      </c>
      <c r="I282" s="15" t="n">
        <v>0</v>
      </c>
      <c r="J282" s="110" t="n">
        <f aca="false">(D282*D$15*D$8+E282*E$15*E$8+F282*F$15*F$8+G282*G$15*G$8+H282*H$15*H$8+I282*I$15*I$8)*M$15</f>
        <v>0.0597721350064867</v>
      </c>
      <c r="K282" s="110" t="n">
        <f aca="false">K281+J282-M282-N282-O282</f>
        <v>53.2881989807179</v>
      </c>
      <c r="L282" s="110" t="n">
        <f aca="false">K281/$K$3</f>
        <v>0.262365628268542</v>
      </c>
      <c r="M282" s="110" t="n">
        <f aca="false">IF(J282&gt;K$6,(J282-K$6)^2/(J282-K$6+K$3-K281),0)</f>
        <v>0</v>
      </c>
      <c r="N282" s="110" t="n">
        <f aca="false">IF((J282-M282)&gt;C282,C282,(J282-M282+(C282-(J282-M282))*L282))</f>
        <v>0.818892577608281</v>
      </c>
      <c r="O282" s="110" t="n">
        <f aca="false">IF(K281&gt;(K$5/100*K$3),(K$4/100*L282*(K281-(K$5/100*K$3))),0)</f>
        <v>0</v>
      </c>
      <c r="P282" s="110" t="n">
        <f aca="false">P281+M282-Q282</f>
        <v>3.55383632984105E-014</v>
      </c>
      <c r="Q282" s="110" t="n">
        <f aca="false">P281*(1-0.5^(1/K$7))</f>
        <v>3.55383632984105E-014</v>
      </c>
      <c r="R282" s="110" t="n">
        <f aca="false">R281-S282+O282</f>
        <v>7.98845469241337</v>
      </c>
      <c r="S282" s="110" t="n">
        <f aca="false">R281*(1-0.5^(1/K$8))</f>
        <v>0.1867212772016</v>
      </c>
      <c r="T282" s="110" t="n">
        <f aca="false">Q282*R$8/86.4</f>
        <v>1.13936650852543E-013</v>
      </c>
      <c r="U282" s="110" t="n">
        <f aca="false">S282*R$8/86.4</f>
        <v>0.59863187250976</v>
      </c>
      <c r="V282" s="110" t="n">
        <f aca="false">(Q282+S282)*R$8/86.4</f>
        <v>0.598631872509874</v>
      </c>
      <c r="Y282" s="15"/>
      <c r="Z282" s="15"/>
      <c r="AA282" s="15"/>
      <c r="AB282" s="15"/>
      <c r="AC282" s="106" t="n">
        <f aca="false">(B282-B$16)^2</f>
        <v>3.92984876331361</v>
      </c>
      <c r="AD282" s="106" t="n">
        <f aca="false">(B282-V282)^2</f>
        <v>10.3000437777495</v>
      </c>
      <c r="AE282" s="32"/>
      <c r="AF282" s="32" t="n">
        <f aca="false">B282-V282</f>
        <v>3.20936812749013</v>
      </c>
      <c r="AG282" s="32" t="str">
        <f aca="false">B282</f>
        <v>3,808</v>
      </c>
      <c r="AH282" s="32"/>
      <c r="AI282" s="116" t="str">
        <f aca="false">IF(V282&lt;B282,"-","+")</f>
        <v>-</v>
      </c>
      <c r="AJ282" s="117" t="n">
        <f aca="false">IF(AI282="-",AJ281-1,AJ281+1)</f>
        <v>-265</v>
      </c>
      <c r="AK282" s="113"/>
      <c r="AL282" s="106" t="n">
        <f aca="false">V282-V$16+AL281</f>
        <v>514.298988882141</v>
      </c>
      <c r="AM282" s="106" t="n">
        <f aca="false">B282-B$16+AM281</f>
        <v>397.599076923078</v>
      </c>
      <c r="AN282" s="106" t="n">
        <f aca="false">(AM282-AM$16)^2</f>
        <v>4514.85330831499</v>
      </c>
      <c r="AO282" s="106" t="n">
        <f aca="false">(AM282-AL282)^2</f>
        <v>13618.8694512531</v>
      </c>
      <c r="AP282" s="32"/>
      <c r="AQ282" s="110" t="n">
        <f aca="false">((V282-B282)/B282)^2</f>
        <v>0.71030552232953</v>
      </c>
    </row>
    <row r="283" customFormat="false" ht="12.8" hidden="false" customHeight="false" outlineLevel="0" collapsed="false">
      <c r="A283" s="114" t="n">
        <v>41174</v>
      </c>
      <c r="B283" s="115" t="s">
        <v>144</v>
      </c>
      <c r="C283" s="15" t="n">
        <v>1.42097958425426</v>
      </c>
      <c r="D283" s="15" t="n">
        <v>12.9</v>
      </c>
      <c r="E283" s="15" t="n">
        <v>26.6</v>
      </c>
      <c r="F283" s="15" t="n">
        <v>13.3</v>
      </c>
      <c r="G283" s="15" t="n">
        <v>11.8</v>
      </c>
      <c r="H283" s="15" t="n">
        <v>6.7</v>
      </c>
      <c r="I283" s="15" t="n">
        <v>16.1</v>
      </c>
      <c r="J283" s="110" t="n">
        <f aca="false">(D283*D$15*D$8+E283*E$15*E$8+F283*F$15*F$8+G283*G$15*G$8+H283*H$15*H$8+I283*I$15*I$8)*M$15</f>
        <v>11.9787703967043</v>
      </c>
      <c r="K283" s="110" t="n">
        <f aca="false">K282+J283-M283-N283-O283</f>
        <v>63.2920297975342</v>
      </c>
      <c r="L283" s="110" t="n">
        <f aca="false">K282/$K$3</f>
        <v>0.2586805775763</v>
      </c>
      <c r="M283" s="110" t="n">
        <f aca="false">IF(J283&gt;K$6,(J283-K$6)^2/(J283-K$6+K$3-K282),0)</f>
        <v>0.55395999563377</v>
      </c>
      <c r="N283" s="110" t="n">
        <f aca="false">IF((J283-M283)&gt;C283,C283,(J283-M283+(C283-(J283-M283))*L283))</f>
        <v>1.42097958425426</v>
      </c>
      <c r="O283" s="110" t="n">
        <f aca="false">IF(K282&gt;(K$5/100*K$3),(K$4/100*L283*(K282-(K$5/100*K$3))),0)</f>
        <v>0</v>
      </c>
      <c r="P283" s="110" t="n">
        <f aca="false">P282+M283-Q283</f>
        <v>0.553959995633788</v>
      </c>
      <c r="Q283" s="110" t="n">
        <f aca="false">P282*(1-0.5^(1/K$7))</f>
        <v>1.77691816492052E-014</v>
      </c>
      <c r="R283" s="110" t="n">
        <f aca="false">R282-S283+O283</f>
        <v>7.80599813507706</v>
      </c>
      <c r="S283" s="110" t="n">
        <f aca="false">R282*(1-0.5^(1/K$8))</f>
        <v>0.182456557336318</v>
      </c>
      <c r="T283" s="110" t="n">
        <f aca="false">Q283*R$8/86.4</f>
        <v>5.69683254262714E-014</v>
      </c>
      <c r="U283" s="110" t="n">
        <f aca="false">S283*R$8/86.4</f>
        <v>0.584959101645371</v>
      </c>
      <c r="V283" s="110" t="n">
        <f aca="false">(Q283+S283)*R$8/86.4</f>
        <v>0.584959101645428</v>
      </c>
      <c r="Y283" s="15"/>
      <c r="Z283" s="15"/>
      <c r="AA283" s="15"/>
      <c r="AB283" s="15"/>
      <c r="AC283" s="106" t="n">
        <f aca="false">(B283-B$16)^2</f>
        <v>2.87093922485207</v>
      </c>
      <c r="AD283" s="106" t="n">
        <f aca="false">(B283-V283)^2</f>
        <v>12.3274081899185</v>
      </c>
      <c r="AE283" s="32"/>
      <c r="AF283" s="32" t="n">
        <f aca="false">B283-V283</f>
        <v>3.51104089835457</v>
      </c>
      <c r="AG283" s="32" t="str">
        <f aca="false">B283</f>
        <v>4,096</v>
      </c>
      <c r="AH283" s="32"/>
      <c r="AI283" s="116" t="str">
        <f aca="false">IF(V283&lt;B283,"-","+")</f>
        <v>-</v>
      </c>
      <c r="AJ283" s="117" t="n">
        <f aca="false">IF(AI283="-",AJ282-1,AJ282+1)</f>
        <v>-266</v>
      </c>
      <c r="AK283" s="113"/>
      <c r="AL283" s="106" t="n">
        <f aca="false">V283-V$16+AL282</f>
        <v>506.188411117366</v>
      </c>
      <c r="AM283" s="106" t="n">
        <f aca="false">B283-B$16+AM282</f>
        <v>395.904692307693</v>
      </c>
      <c r="AN283" s="106" t="n">
        <f aca="false">(AM283-AM$16)^2</f>
        <v>4290.02383509143</v>
      </c>
      <c r="AO283" s="106" t="n">
        <f aca="false">(AM283-AL283)^2</f>
        <v>12162.4986344909</v>
      </c>
      <c r="AP283" s="32"/>
      <c r="AQ283" s="110" t="n">
        <f aca="false">((V283-B283)/B283)^2</f>
        <v>0.734770786161332</v>
      </c>
    </row>
    <row r="284" customFormat="false" ht="12.8" hidden="false" customHeight="false" outlineLevel="0" collapsed="false">
      <c r="A284" s="114" t="n">
        <v>41175</v>
      </c>
      <c r="B284" s="115" t="s">
        <v>144</v>
      </c>
      <c r="C284" s="15" t="n">
        <v>0.949945520690912</v>
      </c>
      <c r="D284" s="15" t="n">
        <v>0</v>
      </c>
      <c r="E284" s="15" t="n">
        <v>6.4</v>
      </c>
      <c r="F284" s="15" t="n">
        <v>0</v>
      </c>
      <c r="G284" s="15" t="n">
        <v>0</v>
      </c>
      <c r="H284" s="15" t="n">
        <v>0</v>
      </c>
      <c r="I284" s="15" t="n">
        <v>0</v>
      </c>
      <c r="J284" s="110" t="n">
        <f aca="false">(D284*D$15*D$8+E284*E$15*E$8+F284*F$15*F$8+G284*G$15*G$8+H284*H$15*H$8+I284*I$15*I$8)*M$15</f>
        <v>0.18029338956986</v>
      </c>
      <c r="K284" s="110" t="n">
        <f aca="false">K283+J284-M284-N284-O284</f>
        <v>63.0555596731815</v>
      </c>
      <c r="L284" s="110" t="n">
        <f aca="false">K283/$K$3</f>
        <v>0.307242863094826</v>
      </c>
      <c r="M284" s="110" t="n">
        <f aca="false">IF(J284&gt;K$6,(J284-K$6)^2/(J284-K$6+K$3-K283),0)</f>
        <v>0</v>
      </c>
      <c r="N284" s="110" t="n">
        <f aca="false">IF((J284-M284)&gt;C284,C284,(J284-M284+(C284-(J284-M284))*L284))</f>
        <v>0.416763513922527</v>
      </c>
      <c r="O284" s="110" t="n">
        <f aca="false">IF(K283&gt;(K$5/100*K$3),(K$4/100*L284*(K283-(K$5/100*K$3))),0)</f>
        <v>0</v>
      </c>
      <c r="P284" s="110" t="n">
        <f aca="false">P283+M284-Q284</f>
        <v>0.276979997816894</v>
      </c>
      <c r="Q284" s="110" t="n">
        <f aca="false">P283*(1-0.5^(1/K$7))</f>
        <v>0.276979997816894</v>
      </c>
      <c r="R284" s="110" t="n">
        <f aca="false">R283-S284+O284</f>
        <v>7.62770889126968</v>
      </c>
      <c r="S284" s="110" t="n">
        <f aca="false">R283*(1-0.5^(1/K$8))</f>
        <v>0.178289243807378</v>
      </c>
      <c r="T284" s="110" t="n">
        <f aca="false">Q284*R$8/86.4</f>
        <v>0.888003002260181</v>
      </c>
      <c r="U284" s="110" t="n">
        <f aca="false">S284*R$8/86.4</f>
        <v>0.571598617299115</v>
      </c>
      <c r="V284" s="110" t="n">
        <f aca="false">(Q284+S284)*R$8/86.4</f>
        <v>1.4596016195593</v>
      </c>
      <c r="Y284" s="15"/>
      <c r="Z284" s="15"/>
      <c r="AA284" s="15"/>
      <c r="AB284" s="15"/>
      <c r="AC284" s="106" t="n">
        <f aca="false">(B284-B$16)^2</f>
        <v>2.87093922485207</v>
      </c>
      <c r="AD284" s="106" t="n">
        <f aca="false">(B284-V284)^2</f>
        <v>6.95059642039037</v>
      </c>
      <c r="AE284" s="32"/>
      <c r="AF284" s="32" t="n">
        <f aca="false">B284-V284</f>
        <v>2.6363983804407</v>
      </c>
      <c r="AG284" s="32" t="str">
        <f aca="false">B284</f>
        <v>4,096</v>
      </c>
      <c r="AH284" s="32"/>
      <c r="AI284" s="116" t="str">
        <f aca="false">IF(V284&lt;B284,"-","+")</f>
        <v>-</v>
      </c>
      <c r="AJ284" s="117" t="n">
        <f aca="false">IF(AI284="-",AJ283-1,AJ283+1)</f>
        <v>-267</v>
      </c>
      <c r="AK284" s="113"/>
      <c r="AL284" s="106" t="n">
        <f aca="false">V284-V$16+AL283</f>
        <v>498.952475870504</v>
      </c>
      <c r="AM284" s="106" t="n">
        <f aca="false">B284-B$16+AM283</f>
        <v>394.210307692309</v>
      </c>
      <c r="AN284" s="106" t="n">
        <f aca="false">(AM284-AM$16)^2</f>
        <v>4070.93624031758</v>
      </c>
      <c r="AO284" s="106" t="n">
        <f aca="false">(AM284-AL284)^2</f>
        <v>10970.9217946692</v>
      </c>
      <c r="AP284" s="32"/>
      <c r="AQ284" s="110" t="n">
        <f aca="false">((V284-B284)/B284)^2</f>
        <v>0.414287830614469</v>
      </c>
    </row>
    <row r="285" customFormat="false" ht="12.8" hidden="false" customHeight="false" outlineLevel="0" collapsed="false">
      <c r="A285" s="114" t="n">
        <v>41176</v>
      </c>
      <c r="B285" s="115" t="s">
        <v>145</v>
      </c>
      <c r="C285" s="15" t="n">
        <v>3.32858892450352</v>
      </c>
      <c r="D285" s="15" t="n">
        <v>19.2</v>
      </c>
      <c r="E285" s="15" t="n">
        <v>1.3</v>
      </c>
      <c r="F285" s="15" t="n">
        <v>0</v>
      </c>
      <c r="G285" s="15" t="n">
        <v>0</v>
      </c>
      <c r="H285" s="15" t="n">
        <v>0</v>
      </c>
      <c r="I285" s="15" t="n">
        <v>0</v>
      </c>
      <c r="J285" s="110" t="n">
        <f aca="false">(D285*D$15*D$8+E285*E$15*E$8+F285*F$15*F$8+G285*G$15*G$8+H285*H$15*H$8+I285*I$15*I$8)*M$15</f>
        <v>8.46114668898795</v>
      </c>
      <c r="K285" s="110" t="n">
        <f aca="false">K284+J285-M285-N285-O285</f>
        <v>67.9494744789981</v>
      </c>
      <c r="L285" s="110" t="n">
        <f aca="false">K284/$K$3</f>
        <v>0.306094949869813</v>
      </c>
      <c r="M285" s="110" t="n">
        <f aca="false">IF(J285&gt;K$6,(J285-K$6)^2/(J285-K$6+K$3-K284),0)</f>
        <v>0.238642958667897</v>
      </c>
      <c r="N285" s="110" t="n">
        <f aca="false">IF((J285-M285)&gt;C285,C285,(J285-M285+(C285-(J285-M285))*L285))</f>
        <v>3.32858892450352</v>
      </c>
      <c r="O285" s="110" t="n">
        <f aca="false">IF(K284&gt;(K$5/100*K$3),(K$4/100*L285*(K284-(K$5/100*K$3))),0)</f>
        <v>0</v>
      </c>
      <c r="P285" s="110" t="n">
        <f aca="false">P284+M285-Q285</f>
        <v>0.377132957576344</v>
      </c>
      <c r="Q285" s="110" t="n">
        <f aca="false">P284*(1-0.5^(1/K$7))</f>
        <v>0.138489998908447</v>
      </c>
      <c r="R285" s="110" t="n">
        <f aca="false">R284-S285+O285</f>
        <v>7.4534917794187</v>
      </c>
      <c r="S285" s="110" t="n">
        <f aca="false">R284*(1-0.5^(1/K$8))</f>
        <v>0.174217111850983</v>
      </c>
      <c r="T285" s="110" t="n">
        <f aca="false">Q285*R$8/86.4</f>
        <v>0.44400150113009</v>
      </c>
      <c r="U285" s="110" t="n">
        <f aca="false">S285*R$8/86.4</f>
        <v>0.558543286837062</v>
      </c>
      <c r="V285" s="110" t="n">
        <f aca="false">(Q285+S285)*R$8/86.4</f>
        <v>1.00254478796715</v>
      </c>
      <c r="Y285" s="15"/>
      <c r="Z285" s="15"/>
      <c r="AA285" s="15"/>
      <c r="AB285" s="15"/>
      <c r="AC285" s="106" t="n">
        <f aca="false">(B285-B$16)^2</f>
        <v>3.38333576331361</v>
      </c>
      <c r="AD285" s="106" t="n">
        <f aca="false">(B285-V285)^2</f>
        <v>8.69338813736366</v>
      </c>
      <c r="AE285" s="32"/>
      <c r="AF285" s="32" t="n">
        <f aca="false">B285-V285</f>
        <v>2.94845521203285</v>
      </c>
      <c r="AG285" s="32" t="str">
        <f aca="false">B285</f>
        <v>3,951</v>
      </c>
      <c r="AH285" s="32"/>
      <c r="AI285" s="116" t="str">
        <f aca="false">IF(V285&lt;B285,"-","+")</f>
        <v>-</v>
      </c>
      <c r="AJ285" s="117" t="n">
        <f aca="false">IF(AI285="-",AJ284-1,AJ284+1)</f>
        <v>-268</v>
      </c>
      <c r="AK285" s="113"/>
      <c r="AL285" s="106" t="n">
        <f aca="false">V285-V$16+AL284</f>
        <v>491.259483792049</v>
      </c>
      <c r="AM285" s="106" t="n">
        <f aca="false">B285-B$16+AM284</f>
        <v>392.370923076924</v>
      </c>
      <c r="AN285" s="106" t="n">
        <f aca="false">(AM285-AM$16)^2</f>
        <v>3839.59979274735</v>
      </c>
      <c r="AO285" s="106" t="n">
        <f aca="false">(AM285-AL285)^2</f>
        <v>9778.94744030904</v>
      </c>
      <c r="AP285" s="32"/>
      <c r="AQ285" s="110" t="n">
        <f aca="false">((V285-B285)/B285)^2</f>
        <v>0.556897169865378</v>
      </c>
    </row>
    <row r="286" customFormat="false" ht="12.8" hidden="false" customHeight="false" outlineLevel="0" collapsed="false">
      <c r="A286" s="114" t="n">
        <v>41177</v>
      </c>
      <c r="B286" s="115" t="s">
        <v>146</v>
      </c>
      <c r="C286" s="15" t="n">
        <v>4.99670592738647</v>
      </c>
      <c r="D286" s="15" t="n">
        <v>0</v>
      </c>
      <c r="E286" s="15" t="n">
        <v>0</v>
      </c>
      <c r="F286" s="15" t="n">
        <v>0</v>
      </c>
      <c r="G286" s="15" t="n">
        <v>0</v>
      </c>
      <c r="H286" s="15" t="n">
        <v>0</v>
      </c>
      <c r="I286" s="15" t="n">
        <v>0</v>
      </c>
      <c r="J286" s="110" t="n">
        <f aca="false">(D286*D$15*D$8+E286*E$15*E$8+F286*F$15*F$8+G286*G$15*G$8+H286*H$15*H$8+I286*I$15*I$8)*M$15</f>
        <v>0</v>
      </c>
      <c r="K286" s="110" t="n">
        <f aca="false">K285+J286-M286-N286-O286</f>
        <v>66.3013019455417</v>
      </c>
      <c r="L286" s="110" t="n">
        <f aca="false">K285/$K$3</f>
        <v>0.329851817859214</v>
      </c>
      <c r="M286" s="110" t="n">
        <f aca="false">IF(J286&gt;K$6,(J286-K$6)^2/(J286-K$6+K$3-K285),0)</f>
        <v>0</v>
      </c>
      <c r="N286" s="110" t="n">
        <f aca="false">IF((J286-M286)&gt;C286,C286,(J286-M286+(C286-(J286-M286))*L286))</f>
        <v>1.64817253345634</v>
      </c>
      <c r="O286" s="110" t="n">
        <f aca="false">IF(K285&gt;(K$5/100*K$3),(K$4/100*L286*(K285-(K$5/100*K$3))),0)</f>
        <v>0</v>
      </c>
      <c r="P286" s="110" t="n">
        <f aca="false">P285+M286-Q286</f>
        <v>0.188566478788172</v>
      </c>
      <c r="Q286" s="110" t="n">
        <f aca="false">P285*(1-0.5^(1/K$7))</f>
        <v>0.188566478788172</v>
      </c>
      <c r="R286" s="110" t="n">
        <f aca="false">R285-S286+O286</f>
        <v>7.28325379190169</v>
      </c>
      <c r="S286" s="110" t="n">
        <f aca="false">R285*(1-0.5^(1/K$8))</f>
        <v>0.170237987517012</v>
      </c>
      <c r="T286" s="110" t="n">
        <f aca="false">Q286*R$8/86.4</f>
        <v>0.604547622966709</v>
      </c>
      <c r="U286" s="110" t="n">
        <f aca="false">S286*R$8/86.4</f>
        <v>0.545786140534864</v>
      </c>
      <c r="V286" s="110" t="n">
        <f aca="false">(Q286+S286)*R$8/86.4</f>
        <v>1.15033376350157</v>
      </c>
      <c r="Y286" s="15"/>
      <c r="Z286" s="15"/>
      <c r="AA286" s="15"/>
      <c r="AB286" s="15"/>
      <c r="AC286" s="106" t="n">
        <f aca="false">(B286-B$16)^2</f>
        <v>3.92984876331361</v>
      </c>
      <c r="AD286" s="106" t="n">
        <f aca="false">(B286-V286)^2</f>
        <v>7.06318982462372</v>
      </c>
      <c r="AE286" s="32"/>
      <c r="AF286" s="32" t="n">
        <f aca="false">B286-V286</f>
        <v>2.65766623649843</v>
      </c>
      <c r="AG286" s="32" t="str">
        <f aca="false">B286</f>
        <v>3,808</v>
      </c>
      <c r="AH286" s="32"/>
      <c r="AI286" s="116" t="str">
        <f aca="false">IF(V286&lt;B286,"-","+")</f>
        <v>-</v>
      </c>
      <c r="AJ286" s="117" t="n">
        <f aca="false">IF(AI286="-",AJ285-1,AJ285+1)</f>
        <v>-269</v>
      </c>
      <c r="AK286" s="113"/>
      <c r="AL286" s="106" t="n">
        <f aca="false">V286-V$16+AL285</f>
        <v>483.71428068913</v>
      </c>
      <c r="AM286" s="106" t="n">
        <f aca="false">B286-B$16+AM285</f>
        <v>390.38853846154</v>
      </c>
      <c r="AN286" s="106" t="n">
        <f aca="false">(AM286-AM$16)^2</f>
        <v>3597.85468147487</v>
      </c>
      <c r="AO286" s="106" t="n">
        <f aca="false">(AM286-AL286)^2</f>
        <v>8709.69416233051</v>
      </c>
      <c r="AP286" s="32"/>
      <c r="AQ286" s="110" t="n">
        <f aca="false">((V286-B286)/B286)^2</f>
        <v>0.487087515931721</v>
      </c>
    </row>
    <row r="287" customFormat="false" ht="12.8" hidden="false" customHeight="false" outlineLevel="0" collapsed="false">
      <c r="A287" s="114" t="n">
        <v>41178</v>
      </c>
      <c r="B287" s="115" t="s">
        <v>137</v>
      </c>
      <c r="C287" s="15" t="n">
        <v>1.10472385304848</v>
      </c>
      <c r="D287" s="15" t="n">
        <v>0</v>
      </c>
      <c r="E287" s="15" t="n">
        <v>24.6</v>
      </c>
      <c r="F287" s="15" t="n">
        <v>33.1</v>
      </c>
      <c r="G287" s="15" t="n">
        <v>18.8</v>
      </c>
      <c r="H287" s="15" t="n">
        <v>35.3</v>
      </c>
      <c r="I287" s="15" t="n">
        <v>15.1</v>
      </c>
      <c r="J287" s="110" t="n">
        <f aca="false">(D287*D$15*D$8+E287*E$15*E$8+F287*F$15*F$8+G287*G$15*G$8+H287*H$15*H$8+I287*I$15*I$8)*M$15</f>
        <v>11.6130308415734</v>
      </c>
      <c r="K287" s="110" t="n">
        <f aca="false">K286+J287-M287-N287-O287</f>
        <v>76.2515391385233</v>
      </c>
      <c r="L287" s="110" t="n">
        <f aca="false">K286/$K$3</f>
        <v>0.321850980318164</v>
      </c>
      <c r="M287" s="110" t="n">
        <f aca="false">IF(J287&gt;K$6,(J287-K$6)^2/(J287-K$6+K$3-K286),0)</f>
        <v>0.558069795543403</v>
      </c>
      <c r="N287" s="110" t="n">
        <f aca="false">IF((J287-M287)&gt;C287,C287,(J287-M287+(C287-(J287-M287))*L287))</f>
        <v>1.10472385304848</v>
      </c>
      <c r="O287" s="110" t="n">
        <f aca="false">IF(K286&gt;(K$5/100*K$3),(K$4/100*L287*(K286-(K$5/100*K$3))),0)</f>
        <v>0</v>
      </c>
      <c r="P287" s="110" t="n">
        <f aca="false">P286+M287-Q287</f>
        <v>0.652353034937489</v>
      </c>
      <c r="Q287" s="110" t="n">
        <f aca="false">P286*(1-0.5^(1/K$7))</f>
        <v>0.094283239394086</v>
      </c>
      <c r="R287" s="110" t="n">
        <f aca="false">R286-S287+O287</f>
        <v>7.11690404539325</v>
      </c>
      <c r="S287" s="110" t="n">
        <f aca="false">R286*(1-0.5^(1/K$8))</f>
        <v>0.166349746508433</v>
      </c>
      <c r="T287" s="110" t="n">
        <f aca="false">Q287*R$8/86.4</f>
        <v>0.302273811483354</v>
      </c>
      <c r="U287" s="110" t="n">
        <f aca="false">S287*R$8/86.4</f>
        <v>0.533320367856896</v>
      </c>
      <c r="V287" s="110" t="n">
        <f aca="false">(Q287+S287)*R$8/86.4</f>
        <v>0.835594179340251</v>
      </c>
      <c r="Y287" s="15"/>
      <c r="Z287" s="15"/>
      <c r="AA287" s="15"/>
      <c r="AB287" s="15"/>
      <c r="AC287" s="106" t="n">
        <f aca="false">(B287-B$16)^2</f>
        <v>0.36528076331361</v>
      </c>
      <c r="AD287" s="106" t="n">
        <f aca="false">(B287-V287)^2</f>
        <v>18.9260308044302</v>
      </c>
      <c r="AE287" s="32"/>
      <c r="AF287" s="32" t="n">
        <f aca="false">B287-V287</f>
        <v>4.35040582065975</v>
      </c>
      <c r="AG287" s="32" t="str">
        <f aca="false">B287</f>
        <v>5,186</v>
      </c>
      <c r="AH287" s="32"/>
      <c r="AI287" s="116" t="str">
        <f aca="false">IF(V287&lt;B287,"-","+")</f>
        <v>-</v>
      </c>
      <c r="AJ287" s="117" t="n">
        <f aca="false">IF(AI287="-",AJ286-1,AJ286+1)</f>
        <v>-270</v>
      </c>
      <c r="AK287" s="113"/>
      <c r="AL287" s="106" t="n">
        <f aca="false">V287-V$16+AL286</f>
        <v>475.854338002049</v>
      </c>
      <c r="AM287" s="106" t="n">
        <f aca="false">B287-B$16+AM286</f>
        <v>389.784153846155</v>
      </c>
      <c r="AN287" s="106" t="n">
        <f aca="false">(AM287-AM$16)^2</f>
        <v>3525.71542157098</v>
      </c>
      <c r="AO287" s="106" t="n">
        <f aca="false">(AM287-AL287)^2</f>
        <v>7408.07660062944</v>
      </c>
      <c r="AP287" s="32"/>
      <c r="AQ287" s="110" t="n">
        <f aca="false">((V287-B287)/B287)^2</f>
        <v>0.703711288484506</v>
      </c>
    </row>
    <row r="288" customFormat="false" ht="12.8" hidden="false" customHeight="false" outlineLevel="0" collapsed="false">
      <c r="A288" s="114" t="n">
        <v>41179</v>
      </c>
      <c r="B288" s="115" t="s">
        <v>123</v>
      </c>
      <c r="C288" s="15" t="n">
        <v>1.11509518412699</v>
      </c>
      <c r="D288" s="15" t="n">
        <v>4.4</v>
      </c>
      <c r="E288" s="15" t="n">
        <v>7.5</v>
      </c>
      <c r="F288" s="15" t="n">
        <v>0</v>
      </c>
      <c r="G288" s="15" t="n">
        <v>4.2</v>
      </c>
      <c r="H288" s="15" t="n">
        <v>0.1</v>
      </c>
      <c r="I288" s="15" t="n">
        <v>0</v>
      </c>
      <c r="J288" s="110" t="n">
        <f aca="false">(D288*D$15*D$8+E288*E$15*E$8+F288*F$15*F$8+G288*G$15*G$8+H288*H$15*H$8+I288*I$15*I$8)*M$15</f>
        <v>3.34520012430719</v>
      </c>
      <c r="K288" s="110" t="n">
        <f aca="false">K287+J288-M288-N288-O288</f>
        <v>78.4761739567639</v>
      </c>
      <c r="L288" s="110" t="n">
        <f aca="false">K287/$K$3</f>
        <v>0.370153102614191</v>
      </c>
      <c r="M288" s="110" t="n">
        <f aca="false">IF(J288&gt;K$6,(J288-K$6)^2/(J288-K$6+K$3-K287),0)</f>
        <v>0.0054701219395837</v>
      </c>
      <c r="N288" s="110" t="n">
        <f aca="false">IF((J288-M288)&gt;C288,C288,(J288-M288+(C288-(J288-M288))*L288))</f>
        <v>1.11509518412699</v>
      </c>
      <c r="O288" s="110" t="n">
        <f aca="false">IF(K287&gt;(K$5/100*K$3),(K$4/100*L288*(K287-(K$5/100*K$3))),0)</f>
        <v>0</v>
      </c>
      <c r="P288" s="110" t="n">
        <f aca="false">P287+M288-Q288</f>
        <v>0.331646639408328</v>
      </c>
      <c r="Q288" s="110" t="n">
        <f aca="false">P287*(1-0.5^(1/K$7))</f>
        <v>0.326176517468744</v>
      </c>
      <c r="R288" s="110" t="n">
        <f aca="false">R287-S288+O288</f>
        <v>6.95435373234603</v>
      </c>
      <c r="S288" s="110" t="n">
        <f aca="false">R287*(1-0.5^(1/K$8))</f>
        <v>0.162550313047225</v>
      </c>
      <c r="T288" s="110" t="n">
        <f aca="false">Q288*R$8/86.4</f>
        <v>1.04572795531067</v>
      </c>
      <c r="U288" s="110" t="n">
        <f aca="false">S288*R$8/86.4</f>
        <v>0.521139313820385</v>
      </c>
      <c r="V288" s="110" t="n">
        <f aca="false">(Q288+S288)*R$8/86.4</f>
        <v>1.56686726913106</v>
      </c>
      <c r="Y288" s="15"/>
      <c r="Z288" s="15"/>
      <c r="AA288" s="15"/>
      <c r="AB288" s="15"/>
      <c r="AC288" s="106" t="n">
        <f aca="false">(B288-B$16)^2</f>
        <v>0.00571768639053245</v>
      </c>
      <c r="AD288" s="106" t="n">
        <f aca="false">(B288-V288)^2</f>
        <v>18.4825422376286</v>
      </c>
      <c r="AE288" s="32"/>
      <c r="AF288" s="32" t="n">
        <f aca="false">B288-V288</f>
        <v>4.29913273086894</v>
      </c>
      <c r="AG288" s="32" t="str">
        <f aca="false">B288</f>
        <v>5,866</v>
      </c>
      <c r="AH288" s="32"/>
      <c r="AI288" s="116" t="str">
        <f aca="false">IF(V288&lt;B288,"-","+")</f>
        <v>-</v>
      </c>
      <c r="AJ288" s="117" t="n">
        <f aca="false">IF(AI288="-",AJ287-1,AJ287+1)</f>
        <v>-271</v>
      </c>
      <c r="AK288" s="113"/>
      <c r="AL288" s="106" t="n">
        <f aca="false">V288-V$16+AL287</f>
        <v>468.725668404758</v>
      </c>
      <c r="AM288" s="106" t="n">
        <f aca="false">B288-B$16+AM287</f>
        <v>389.85976923077</v>
      </c>
      <c r="AN288" s="106" t="n">
        <f aca="false">(AM288-AM$16)^2</f>
        <v>3534.70087980658</v>
      </c>
      <c r="AO288" s="106" t="n">
        <f aca="false">(AM288-AL288)^2</f>
        <v>6219.8300525217</v>
      </c>
      <c r="AP288" s="32"/>
      <c r="AQ288" s="110" t="n">
        <f aca="false">((V288-B288)/B288)^2</f>
        <v>0.537127749818356</v>
      </c>
    </row>
    <row r="289" customFormat="false" ht="12.8" hidden="false" customHeight="false" outlineLevel="0" collapsed="false">
      <c r="A289" s="114" t="n">
        <v>41180</v>
      </c>
      <c r="B289" s="115" t="s">
        <v>139</v>
      </c>
      <c r="C289" s="15" t="n">
        <v>1.75568112209972</v>
      </c>
      <c r="D289" s="15" t="n">
        <v>0</v>
      </c>
      <c r="E289" s="15" t="n">
        <v>0</v>
      </c>
      <c r="F289" s="15" t="n">
        <v>0</v>
      </c>
      <c r="G289" s="15" t="n">
        <v>0</v>
      </c>
      <c r="H289" s="15" t="n">
        <v>0</v>
      </c>
      <c r="I289" s="15" t="n">
        <v>0</v>
      </c>
      <c r="J289" s="110" t="n">
        <f aca="false">(D289*D$15*D$8+E289*E$15*E$8+F289*F$15*F$8+G289*G$15*G$8+H289*H$15*H$8+I289*I$15*I$8)*M$15</f>
        <v>0</v>
      </c>
      <c r="K289" s="110" t="n">
        <f aca="false">K288+J289-M289-N289-O289</f>
        <v>77.8073431938974</v>
      </c>
      <c r="L289" s="110" t="n">
        <f aca="false">K288/$K$3</f>
        <v>0.38095230076099</v>
      </c>
      <c r="M289" s="110" t="n">
        <f aca="false">IF(J289&gt;K$6,(J289-K$6)^2/(J289-K$6+K$3-K288),0)</f>
        <v>0</v>
      </c>
      <c r="N289" s="110" t="n">
        <f aca="false">IF((J289-M289)&gt;C289,C289,(J289-M289+(C289-(J289-M289))*L289))</f>
        <v>0.668830762866525</v>
      </c>
      <c r="O289" s="110" t="n">
        <f aca="false">IF(K288&gt;(K$5/100*K$3),(K$4/100*L289*(K288-(K$5/100*K$3))),0)</f>
        <v>0</v>
      </c>
      <c r="P289" s="110" t="n">
        <f aca="false">P288+M289-Q289</f>
        <v>0.165823319704164</v>
      </c>
      <c r="Q289" s="110" t="n">
        <f aca="false">P288*(1-0.5^(1/K$7))</f>
        <v>0.165823319704164</v>
      </c>
      <c r="R289" s="110" t="n">
        <f aca="false">R288-S289+O289</f>
        <v>6.79551607357982</v>
      </c>
      <c r="S289" s="110" t="n">
        <f aca="false">R288*(1-0.5^(1/K$8))</f>
        <v>0.158837658766203</v>
      </c>
      <c r="T289" s="110" t="n">
        <f aca="false">Q289*R$8/86.4</f>
        <v>0.531632633773767</v>
      </c>
      <c r="U289" s="110" t="n">
        <f aca="false">S289*R$8/86.4</f>
        <v>0.509236475442572</v>
      </c>
      <c r="V289" s="110" t="n">
        <f aca="false">(Q289+S289)*R$8/86.4</f>
        <v>1.04086910921634</v>
      </c>
      <c r="Y289" s="15"/>
      <c r="Z289" s="15"/>
      <c r="AA289" s="15"/>
      <c r="AB289" s="15"/>
      <c r="AC289" s="106" t="n">
        <f aca="false">(B289-B$16)^2</f>
        <v>0.861897994082841</v>
      </c>
      <c r="AD289" s="106" t="n">
        <f aca="false">(B289-V289)^2</f>
        <v>14.6010412845011</v>
      </c>
      <c r="AE289" s="32"/>
      <c r="AF289" s="32" t="n">
        <f aca="false">B289-V289</f>
        <v>3.82113089078366</v>
      </c>
      <c r="AG289" s="32" t="str">
        <f aca="false">B289</f>
        <v>4,862</v>
      </c>
      <c r="AH289" s="32"/>
      <c r="AI289" s="116" t="str">
        <f aca="false">IF(V289&lt;B289,"-","+")</f>
        <v>-</v>
      </c>
      <c r="AJ289" s="117" t="n">
        <f aca="false">IF(AI289="-",AJ288-1,AJ288+1)</f>
        <v>-272</v>
      </c>
      <c r="AK289" s="113"/>
      <c r="AL289" s="106" t="n">
        <f aca="false">V289-V$16+AL288</f>
        <v>461.071000647553</v>
      </c>
      <c r="AM289" s="106" t="n">
        <f aca="false">B289-B$16+AM288</f>
        <v>388.931384615386</v>
      </c>
      <c r="AN289" s="106" t="n">
        <f aca="false">(AM289-AM$16)^2</f>
        <v>3425.17162601778</v>
      </c>
      <c r="AO289" s="106" t="n">
        <f aca="false">(AM289-AL289)^2</f>
        <v>5204.12420126855</v>
      </c>
      <c r="AP289" s="32"/>
      <c r="AQ289" s="110" t="n">
        <f aca="false">((V289-B289)/B289)^2</f>
        <v>0.617666318676049</v>
      </c>
    </row>
    <row r="290" customFormat="false" ht="12.8" hidden="false" customHeight="false" outlineLevel="0" collapsed="false">
      <c r="A290" s="114" t="n">
        <v>41181</v>
      </c>
      <c r="B290" s="115" t="s">
        <v>145</v>
      </c>
      <c r="C290" s="15" t="n">
        <v>1.8932453381355</v>
      </c>
      <c r="D290" s="15" t="n">
        <v>0</v>
      </c>
      <c r="E290" s="15" t="n">
        <v>0</v>
      </c>
      <c r="F290" s="15" t="n">
        <v>0</v>
      </c>
      <c r="G290" s="15" t="n">
        <v>0</v>
      </c>
      <c r="H290" s="15" t="n">
        <v>0</v>
      </c>
      <c r="I290" s="15" t="n">
        <v>0</v>
      </c>
      <c r="J290" s="110" t="n">
        <f aca="false">(D290*D$15*D$8+E290*E$15*E$8+F290*F$15*F$8+G290*G$15*G$8+H290*H$15*H$8+I290*I$15*I$8)*M$15</f>
        <v>0</v>
      </c>
      <c r="K290" s="110" t="n">
        <f aca="false">K289+J290-M290-N290-O290</f>
        <v>77.0922539231471</v>
      </c>
      <c r="L290" s="110" t="n">
        <f aca="false">K289/$K$3</f>
        <v>0.377705549484939</v>
      </c>
      <c r="M290" s="110" t="n">
        <f aca="false">IF(J290&gt;K$6,(J290-K$6)^2/(J290-K$6+K$3-K289),0)</f>
        <v>0</v>
      </c>
      <c r="N290" s="110" t="n">
        <f aca="false">IF((J290-M290)&gt;C290,C290,(J290-M290+(C290-(J290-M290))*L290))</f>
        <v>0.715089270750268</v>
      </c>
      <c r="O290" s="110" t="n">
        <f aca="false">IF(K289&gt;(K$5/100*K$3),(K$4/100*L290*(K289-(K$5/100*K$3))),0)</f>
        <v>0</v>
      </c>
      <c r="P290" s="110" t="n">
        <f aca="false">P289+M290-Q290</f>
        <v>0.082911659852082</v>
      </c>
      <c r="Q290" s="110" t="n">
        <f aca="false">P289*(1-0.5^(1/K$7))</f>
        <v>0.082911659852082</v>
      </c>
      <c r="R290" s="110" t="n">
        <f aca="false">R289-S290+O290</f>
        <v>6.64030627195367</v>
      </c>
      <c r="S290" s="110" t="n">
        <f aca="false">R289*(1-0.5^(1/K$8))</f>
        <v>0.155209801626153</v>
      </c>
      <c r="T290" s="110" t="n">
        <f aca="false">Q290*R$8/86.4</f>
        <v>0.265816316886883</v>
      </c>
      <c r="U290" s="110" t="n">
        <f aca="false">S290*R$8/86.4</f>
        <v>0.497605498269031</v>
      </c>
      <c r="V290" s="110" t="n">
        <f aca="false">(Q290+S290)*R$8/86.4</f>
        <v>0.763421815155914</v>
      </c>
      <c r="Y290" s="15"/>
      <c r="Z290" s="15"/>
      <c r="AA290" s="15"/>
      <c r="AB290" s="15"/>
      <c r="AC290" s="106" t="n">
        <f aca="false">(B290-B$16)^2</f>
        <v>3.38333576331361</v>
      </c>
      <c r="AD290" s="106" t="n">
        <f aca="false">(B290-V290)^2</f>
        <v>10.1606546844939</v>
      </c>
      <c r="AE290" s="32"/>
      <c r="AF290" s="32" t="n">
        <f aca="false">B290-V290</f>
        <v>3.18757818484409</v>
      </c>
      <c r="AG290" s="32" t="str">
        <f aca="false">B290</f>
        <v>3,951</v>
      </c>
      <c r="AH290" s="32"/>
      <c r="AI290" s="116" t="str">
        <f aca="false">IF(V290&lt;B290,"-","+")</f>
        <v>-</v>
      </c>
      <c r="AJ290" s="117" t="n">
        <f aca="false">IF(AI290="-",AJ289-1,AJ289+1)</f>
        <v>-273</v>
      </c>
      <c r="AK290" s="113"/>
      <c r="AL290" s="106" t="n">
        <f aca="false">V290-V$16+AL289</f>
        <v>453.138885596288</v>
      </c>
      <c r="AM290" s="106" t="n">
        <f aca="false">B290-B$16+AM289</f>
        <v>387.092000000001</v>
      </c>
      <c r="AN290" s="106" t="n">
        <f aca="false">(AM290-AM$16)^2</f>
        <v>3213.25511823453</v>
      </c>
      <c r="AO290" s="106" t="n">
        <f aca="false">(AM290-AL290)^2</f>
        <v>4362.19109696903</v>
      </c>
      <c r="AP290" s="32"/>
      <c r="AQ290" s="110" t="n">
        <f aca="false">((V290-B290)/B290)^2</f>
        <v>0.650890049813193</v>
      </c>
    </row>
    <row r="291" customFormat="false" ht="12.8" hidden="false" customHeight="false" outlineLevel="0" collapsed="false">
      <c r="A291" s="114" t="n">
        <v>41182</v>
      </c>
      <c r="B291" s="115" t="s">
        <v>145</v>
      </c>
      <c r="C291" s="15" t="n">
        <v>2.45442409710991</v>
      </c>
      <c r="D291" s="15" t="n">
        <v>0</v>
      </c>
      <c r="E291" s="15" t="n">
        <v>0</v>
      </c>
      <c r="F291" s="15" t="n">
        <v>0</v>
      </c>
      <c r="G291" s="15" t="n">
        <v>0</v>
      </c>
      <c r="H291" s="15" t="n">
        <v>0</v>
      </c>
      <c r="I291" s="15" t="n">
        <v>0</v>
      </c>
      <c r="J291" s="110" t="n">
        <f aca="false">(D291*D$15*D$8+E291*E$15*E$8+F291*F$15*F$8+G291*G$15*G$8+H291*H$15*H$8+I291*I$15*I$8)*M$15</f>
        <v>0</v>
      </c>
      <c r="K291" s="110" t="n">
        <f aca="false">K290+J291-M291-N291-O291</f>
        <v>76.173724380771</v>
      </c>
      <c r="L291" s="110" t="n">
        <f aca="false">K290/$K$3</f>
        <v>0.374234242345374</v>
      </c>
      <c r="M291" s="110" t="n">
        <f aca="false">IF(J291&gt;K$6,(J291-K$6)^2/(J291-K$6+K$3-K290),0)</f>
        <v>0</v>
      </c>
      <c r="N291" s="110" t="n">
        <f aca="false">IF((J291-M291)&gt;C291,C291,(J291-M291+(C291-(J291-M291))*L291))</f>
        <v>0.918529542376157</v>
      </c>
      <c r="O291" s="110" t="n">
        <f aca="false">IF(K290&gt;(K$5/100*K$3),(K$4/100*L291*(K290-(K$5/100*K$3))),0)</f>
        <v>0</v>
      </c>
      <c r="P291" s="110" t="n">
        <f aca="false">P290+M291-Q291</f>
        <v>0.041455829926041</v>
      </c>
      <c r="Q291" s="110" t="n">
        <f aca="false">P290*(1-0.5^(1/K$7))</f>
        <v>0.041455829926041</v>
      </c>
      <c r="R291" s="110" t="n">
        <f aca="false">R290-S291+O291</f>
        <v>6.48864146709598</v>
      </c>
      <c r="S291" s="110" t="n">
        <f aca="false">R290*(1-0.5^(1/K$8))</f>
        <v>0.151664804857697</v>
      </c>
      <c r="T291" s="110" t="n">
        <f aca="false">Q291*R$8/86.4</f>
        <v>0.132908158443442</v>
      </c>
      <c r="U291" s="110" t="n">
        <f aca="false">S291*R$8/86.4</f>
        <v>0.486240172981273</v>
      </c>
      <c r="V291" s="110" t="n">
        <f aca="false">(Q291+S291)*R$8/86.4</f>
        <v>0.619148331424715</v>
      </c>
      <c r="Y291" s="15"/>
      <c r="Z291" s="15"/>
      <c r="AA291" s="15"/>
      <c r="AB291" s="15"/>
      <c r="AC291" s="106" t="n">
        <f aca="false">(B291-B$16)^2</f>
        <v>3.38333576331361</v>
      </c>
      <c r="AD291" s="106" t="n">
        <f aca="false">(B291-V291)^2</f>
        <v>11.1012355413879</v>
      </c>
      <c r="AE291" s="32"/>
      <c r="AF291" s="32" t="n">
        <f aca="false">B291-V291</f>
        <v>3.33185166857529</v>
      </c>
      <c r="AG291" s="32" t="str">
        <f aca="false">B291</f>
        <v>3,951</v>
      </c>
      <c r="AH291" s="32"/>
      <c r="AI291" s="116" t="str">
        <f aca="false">IF(V291&lt;B291,"-","+")</f>
        <v>-</v>
      </c>
      <c r="AJ291" s="117" t="n">
        <f aca="false">IF(AI291="-",AJ290-1,AJ290+1)</f>
        <v>-274</v>
      </c>
      <c r="AK291" s="113"/>
      <c r="AL291" s="106" t="n">
        <f aca="false">V291-V$16+AL290</f>
        <v>445.062497061292</v>
      </c>
      <c r="AM291" s="106" t="n">
        <f aca="false">B291-B$16+AM290</f>
        <v>385.252615384616</v>
      </c>
      <c r="AN291" s="106" t="n">
        <f aca="false">(AM291-AM$16)^2</f>
        <v>3008.10528197791</v>
      </c>
      <c r="AO291" s="106" t="n">
        <f aca="false">(AM291-AL291)^2</f>
        <v>3577.22194617792</v>
      </c>
      <c r="AP291" s="32"/>
      <c r="AQ291" s="110" t="n">
        <f aca="false">((V291-B291)/B291)^2</f>
        <v>0.711143521642264</v>
      </c>
    </row>
    <row r="292" customFormat="false" ht="12.8" hidden="false" customHeight="false" outlineLevel="0" collapsed="false">
      <c r="A292" s="114" t="n">
        <v>41183</v>
      </c>
      <c r="B292" s="115" t="s">
        <v>147</v>
      </c>
      <c r="C292" s="15" t="n">
        <v>3.72407408987932</v>
      </c>
      <c r="D292" s="15" t="n">
        <v>0</v>
      </c>
      <c r="E292" s="15" t="n">
        <v>0</v>
      </c>
      <c r="F292" s="15" t="n">
        <v>0</v>
      </c>
      <c r="G292" s="15" t="n">
        <v>0</v>
      </c>
      <c r="H292" s="15" t="n">
        <v>0</v>
      </c>
      <c r="I292" s="15" t="n">
        <v>0</v>
      </c>
      <c r="J292" s="110" t="n">
        <f aca="false">(D292*D$15*D$8+E292*E$15*E$8+F292*F$15*F$8+G292*G$15*G$8+H292*H$15*H$8+I292*I$15*I$8)*M$15</f>
        <v>0</v>
      </c>
      <c r="K292" s="110" t="n">
        <f aca="false">K291+J292-M292-N292-O292</f>
        <v>74.7966535395281</v>
      </c>
      <c r="L292" s="110" t="n">
        <f aca="false">K291/$K$3</f>
        <v>0.369775361071704</v>
      </c>
      <c r="M292" s="110" t="n">
        <f aca="false">IF(J292&gt;K$6,(J292-K$6)^2/(J292-K$6+K$3-K291),0)</f>
        <v>0</v>
      </c>
      <c r="N292" s="110" t="n">
        <f aca="false">IF((J292-M292)&gt;C292,C292,(J292-M292+(C292-(J292-M292))*L292))</f>
        <v>1.3770708412429</v>
      </c>
      <c r="O292" s="110" t="n">
        <f aca="false">IF(K291&gt;(K$5/100*K$3),(K$4/100*L292*(K291-(K$5/100*K$3))),0)</f>
        <v>0</v>
      </c>
      <c r="P292" s="110" t="n">
        <f aca="false">P291+M292-Q292</f>
        <v>0.0207279149630205</v>
      </c>
      <c r="Q292" s="110" t="n">
        <f aca="false">P291*(1-0.5^(1/K$7))</f>
        <v>0.0207279149630205</v>
      </c>
      <c r="R292" s="110" t="n">
        <f aca="false">R291-S292+O292</f>
        <v>6.34044069116864</v>
      </c>
      <c r="S292" s="110" t="n">
        <f aca="false">R291*(1-0.5^(1/K$8))</f>
        <v>0.148200775927333</v>
      </c>
      <c r="T292" s="110" t="n">
        <f aca="false">Q292*R$8/86.4</f>
        <v>0.0664540792217209</v>
      </c>
      <c r="U292" s="110" t="n">
        <f aca="false">S292*R$8/86.4</f>
        <v>0.475134432081843</v>
      </c>
      <c r="V292" s="110" t="n">
        <f aca="false">(Q292+S292)*R$8/86.4</f>
        <v>0.541588511303564</v>
      </c>
      <c r="Y292" s="15"/>
      <c r="Z292" s="15"/>
      <c r="AA292" s="15"/>
      <c r="AB292" s="15"/>
      <c r="AC292" s="106" t="n">
        <f aca="false">(B292-B$16)^2</f>
        <v>4.5045164556213</v>
      </c>
      <c r="AD292" s="106" t="n">
        <f aca="false">(B292-V292)^2</f>
        <v>9.77444879665307</v>
      </c>
      <c r="AE292" s="32"/>
      <c r="AF292" s="32" t="n">
        <f aca="false">B292-V292</f>
        <v>3.12641148869644</v>
      </c>
      <c r="AG292" s="32" t="str">
        <f aca="false">B292</f>
        <v>3,668</v>
      </c>
      <c r="AH292" s="32"/>
      <c r="AI292" s="116" t="str">
        <f aca="false">IF(V292&lt;B292,"-","+")</f>
        <v>-</v>
      </c>
      <c r="AJ292" s="117" t="n">
        <f aca="false">IF(AI292="-",AJ291-1,AJ291+1)</f>
        <v>-275</v>
      </c>
      <c r="AK292" s="113"/>
      <c r="AL292" s="106" t="n">
        <f aca="false">V292-V$16+AL291</f>
        <v>436.908548706174</v>
      </c>
      <c r="AM292" s="106" t="n">
        <f aca="false">B292-B$16+AM291</f>
        <v>383.130230769232</v>
      </c>
      <c r="AN292" s="106" t="n">
        <f aca="false">(AM292-AM$16)^2</f>
        <v>2779.8003506621</v>
      </c>
      <c r="AO292" s="106" t="n">
        <f aca="false">(AM292-AL292)^2</f>
        <v>2892.10748012679</v>
      </c>
      <c r="AP292" s="32"/>
      <c r="AQ292" s="110" t="n">
        <f aca="false">((V292-B292)/B292)^2</f>
        <v>0.726496659833601</v>
      </c>
    </row>
    <row r="293" customFormat="false" ht="12.8" hidden="false" customHeight="false" outlineLevel="0" collapsed="false">
      <c r="A293" s="114" t="n">
        <v>41184</v>
      </c>
      <c r="B293" s="115" t="s">
        <v>147</v>
      </c>
      <c r="C293" s="15" t="n">
        <v>4.16264075134485</v>
      </c>
      <c r="D293" s="15" t="n">
        <v>0</v>
      </c>
      <c r="E293" s="15" t="n">
        <v>0</v>
      </c>
      <c r="F293" s="15" t="n">
        <v>0</v>
      </c>
      <c r="G293" s="15" t="n">
        <v>0</v>
      </c>
      <c r="H293" s="15" t="n">
        <v>0</v>
      </c>
      <c r="I293" s="15" t="n">
        <v>0</v>
      </c>
      <c r="J293" s="110" t="n">
        <f aca="false">(D293*D$15*D$8+E293*E$15*E$8+F293*F$15*F$8+G293*G$15*G$8+H293*H$15*H$8+I293*I$15*I$8)*M$15</f>
        <v>0</v>
      </c>
      <c r="K293" s="110" t="n">
        <f aca="false">K292+J293-M293-N293-O293</f>
        <v>73.2852380148297</v>
      </c>
      <c r="L293" s="110" t="n">
        <f aca="false">K292/$K$3</f>
        <v>0.363090551162758</v>
      </c>
      <c r="M293" s="110" t="n">
        <f aca="false">IF(J293&gt;K$6,(J293-K$6)^2/(J293-K$6+K$3-K292),0)</f>
        <v>0</v>
      </c>
      <c r="N293" s="110" t="n">
        <f aca="false">IF((J293-M293)&gt;C293,C293,(J293-M293+(C293-(J293-M293))*L293))</f>
        <v>1.51141552469836</v>
      </c>
      <c r="O293" s="110" t="n">
        <f aca="false">IF(K292&gt;(K$5/100*K$3),(K$4/100*L293*(K292-(K$5/100*K$3))),0)</f>
        <v>0</v>
      </c>
      <c r="P293" s="110" t="n">
        <f aca="false">P292+M293-Q293</f>
        <v>0.0103639574815103</v>
      </c>
      <c r="Q293" s="110" t="n">
        <f aca="false">P292*(1-0.5^(1/K$7))</f>
        <v>0.0103639574815103</v>
      </c>
      <c r="R293" s="110" t="n">
        <f aca="false">R292-S293+O293</f>
        <v>6.19562482564156</v>
      </c>
      <c r="S293" s="110" t="n">
        <f aca="false">R292*(1-0.5^(1/K$8))</f>
        <v>0.144815865527083</v>
      </c>
      <c r="T293" s="110" t="n">
        <f aca="false">Q293*R$8/86.4</f>
        <v>0.0332270396108604</v>
      </c>
      <c r="U293" s="110" t="n">
        <f aca="false">S293*R$8/86.4</f>
        <v>0.464282346655117</v>
      </c>
      <c r="V293" s="110" t="n">
        <f aca="false">(Q293+S293)*R$8/86.4</f>
        <v>0.497509386265978</v>
      </c>
      <c r="Y293" s="15"/>
      <c r="Z293" s="15"/>
      <c r="AA293" s="15"/>
      <c r="AB293" s="15"/>
      <c r="AC293" s="106" t="n">
        <f aca="false">(B293-B$16)^2</f>
        <v>4.5045164556213</v>
      </c>
      <c r="AD293" s="106" t="n">
        <f aca="false">(B293-V293)^2</f>
        <v>10.0520107317755</v>
      </c>
      <c r="AE293" s="32"/>
      <c r="AF293" s="32" t="n">
        <f aca="false">B293-V293</f>
        <v>3.17049061373402</v>
      </c>
      <c r="AG293" s="32" t="str">
        <f aca="false">B293</f>
        <v>3,668</v>
      </c>
      <c r="AH293" s="32"/>
      <c r="AI293" s="116" t="str">
        <f aca="false">IF(V293&lt;B293,"-","+")</f>
        <v>-</v>
      </c>
      <c r="AJ293" s="117" t="n">
        <f aca="false">IF(AI293="-",AJ292-1,AJ292+1)</f>
        <v>-276</v>
      </c>
      <c r="AK293" s="113"/>
      <c r="AL293" s="106" t="n">
        <f aca="false">V293-V$16+AL292</f>
        <v>428.710521226018</v>
      </c>
      <c r="AM293" s="106" t="n">
        <f aca="false">B293-B$16+AM292</f>
        <v>381.007846153847</v>
      </c>
      <c r="AN293" s="106" t="n">
        <f aca="false">(AM293-AM$16)^2</f>
        <v>2560.50445225752</v>
      </c>
      <c r="AO293" s="106" t="n">
        <f aca="false">(AM293-AL293)^2</f>
        <v>2275.54520904116</v>
      </c>
      <c r="AP293" s="32"/>
      <c r="AQ293" s="110" t="n">
        <f aca="false">((V293-B293)/B293)^2</f>
        <v>0.747126756011758</v>
      </c>
    </row>
    <row r="294" customFormat="false" ht="12.8" hidden="false" customHeight="false" outlineLevel="0" collapsed="false">
      <c r="A294" s="114" t="n">
        <v>41185</v>
      </c>
      <c r="B294" s="115" t="n">
        <v>3.53</v>
      </c>
      <c r="C294" s="15" t="n">
        <v>4.558958573463</v>
      </c>
      <c r="D294" s="15" t="n">
        <v>0</v>
      </c>
      <c r="E294" s="15" t="n">
        <v>0</v>
      </c>
      <c r="F294" s="15" t="n">
        <v>0</v>
      </c>
      <c r="G294" s="15" t="n">
        <v>0</v>
      </c>
      <c r="H294" s="15" t="n">
        <v>0</v>
      </c>
      <c r="I294" s="15" t="n">
        <v>0</v>
      </c>
      <c r="J294" s="110" t="n">
        <f aca="false">(D294*D$15*D$8+E294*E$15*E$8+F294*F$15*F$8+G294*G$15*G$8+H294*H$15*H$8+I294*I$15*I$8)*M$15</f>
        <v>0</v>
      </c>
      <c r="K294" s="110" t="n">
        <f aca="false">K293+J294-M294-N294-O294</f>
        <v>71.6633721694123</v>
      </c>
      <c r="L294" s="110" t="n">
        <f aca="false">K293/$K$3</f>
        <v>0.355753582596261</v>
      </c>
      <c r="M294" s="110" t="n">
        <f aca="false">IF(J294&gt;K$6,(J294-K$6)^2/(J294-K$6+K$3-K293),0)</f>
        <v>0</v>
      </c>
      <c r="N294" s="110" t="n">
        <f aca="false">IF((J294-M294)&gt;C294,C294,(J294-M294+(C294-(J294-M294))*L294))</f>
        <v>1.6218658454174</v>
      </c>
      <c r="O294" s="110" t="n">
        <f aca="false">IF(K293&gt;(K$5/100*K$3),(K$4/100*L294*(K293-(K$5/100*K$3))),0)</f>
        <v>0</v>
      </c>
      <c r="P294" s="110" t="n">
        <f aca="false">P293+M294-Q294</f>
        <v>0.00518197874075513</v>
      </c>
      <c r="Q294" s="110" t="n">
        <f aca="false">P293*(1-0.5^(1/K$7))</f>
        <v>0.00518197874075513</v>
      </c>
      <c r="R294" s="110" t="n">
        <f aca="false">R293-S294+O294</f>
        <v>6.05411655905434</v>
      </c>
      <c r="S294" s="110" t="n">
        <f aca="false">R293*(1-0.5^(1/K$8))</f>
        <v>0.141508266587223</v>
      </c>
      <c r="T294" s="110" t="n">
        <f aca="false">Q294*R$8/86.4</f>
        <v>0.0166135198054302</v>
      </c>
      <c r="U294" s="110" t="n">
        <f aca="false">S294*R$8/86.4</f>
        <v>0.453678123202092</v>
      </c>
      <c r="V294" s="110" t="n">
        <f aca="false">(Q294+S294)*R$8/86.4</f>
        <v>0.470291643007522</v>
      </c>
      <c r="Y294" s="15"/>
      <c r="Z294" s="15"/>
      <c r="AA294" s="15"/>
      <c r="AB294" s="15"/>
      <c r="AC294" s="106" t="n">
        <f aca="false">(B294-B$16)^2</f>
        <v>5.10933860946746</v>
      </c>
      <c r="AD294" s="106" t="n">
        <f aca="false">(B294-V294)^2</f>
        <v>9.36181522984961</v>
      </c>
      <c r="AE294" s="32"/>
      <c r="AF294" s="32" t="n">
        <f aca="false">B294-V294</f>
        <v>3.05970835699248</v>
      </c>
      <c r="AG294" s="32" t="n">
        <f aca="false">B294</f>
        <v>3.53</v>
      </c>
      <c r="AH294" s="32"/>
      <c r="AI294" s="116" t="str">
        <f aca="false">IF(V294&lt;B294,"-","+")</f>
        <v>-</v>
      </c>
      <c r="AJ294" s="117" t="n">
        <f aca="false">IF(AI294="-",AJ293-1,AJ293+1)</f>
        <v>-277</v>
      </c>
      <c r="AK294" s="113"/>
      <c r="AL294" s="106" t="n">
        <f aca="false">V294-V$16+AL293</f>
        <v>420.485276002605</v>
      </c>
      <c r="AM294" s="106" t="n">
        <f aca="false">B294-B$16+AM293</f>
        <v>378.747461538463</v>
      </c>
      <c r="AN294" s="106" t="n">
        <f aca="false">(AM294-AM$16)^2</f>
        <v>2336.85641496289</v>
      </c>
      <c r="AO294" s="106" t="n">
        <f aca="false">(AM294-AL294)^2</f>
        <v>1742.04515624311</v>
      </c>
      <c r="AP294" s="32"/>
      <c r="AQ294" s="110" t="n">
        <f aca="false">((V294-B294)/B294)^2</f>
        <v>0.751295269992505</v>
      </c>
    </row>
    <row r="295" customFormat="false" ht="12.8" hidden="false" customHeight="false" outlineLevel="0" collapsed="false">
      <c r="A295" s="114" t="n">
        <v>41186</v>
      </c>
      <c r="B295" s="115" t="n">
        <v>3.53</v>
      </c>
      <c r="C295" s="15" t="n">
        <v>5.57400538776352</v>
      </c>
      <c r="D295" s="15" t="n">
        <v>0</v>
      </c>
      <c r="E295" s="15" t="n">
        <v>0</v>
      </c>
      <c r="F295" s="15" t="n">
        <v>0</v>
      </c>
      <c r="G295" s="15" t="n">
        <v>0</v>
      </c>
      <c r="H295" s="15" t="n">
        <v>0</v>
      </c>
      <c r="I295" s="15" t="n">
        <v>0</v>
      </c>
      <c r="J295" s="110" t="n">
        <f aca="false">(D295*D$15*D$8+E295*E$15*E$8+F295*F$15*F$8+G295*G$15*G$8+H295*H$15*H$8+I295*I$15*I$8)*M$15</f>
        <v>0</v>
      </c>
      <c r="K295" s="110" t="n">
        <f aca="false">K294+J295-M295-N295-O295</f>
        <v>69.7242846811715</v>
      </c>
      <c r="L295" s="110" t="n">
        <f aca="false">K294/$K$3</f>
        <v>0.347880447424332</v>
      </c>
      <c r="M295" s="110" t="n">
        <f aca="false">IF(J295&gt;K$6,(J295-K$6)^2/(J295-K$6+K$3-K294),0)</f>
        <v>0</v>
      </c>
      <c r="N295" s="110" t="n">
        <f aca="false">IF((J295-M295)&gt;C295,C295,(J295-M295+(C295-(J295-M295))*L295))</f>
        <v>1.93908748824081</v>
      </c>
      <c r="O295" s="110" t="n">
        <f aca="false">IF(K294&gt;(K$5/100*K$3),(K$4/100*L295*(K294-(K$5/100*K$3))),0)</f>
        <v>0</v>
      </c>
      <c r="P295" s="110" t="n">
        <f aca="false">P294+M295-Q295</f>
        <v>0.00259098937037756</v>
      </c>
      <c r="Q295" s="110" t="n">
        <f aca="false">P294*(1-0.5^(1/K$7))</f>
        <v>0.00259098937037756</v>
      </c>
      <c r="R295" s="110" t="n">
        <f aca="false">R294-S295+O295</f>
        <v>5.91584034574278</v>
      </c>
      <c r="S295" s="110" t="n">
        <f aca="false">R294*(1-0.5^(1/K$8))</f>
        <v>0.138276213311556</v>
      </c>
      <c r="T295" s="110" t="n">
        <f aca="false">Q295*R$8/86.4</f>
        <v>0.00830675990271511</v>
      </c>
      <c r="U295" s="110" t="n">
        <f aca="false">S295*R$8/86.4</f>
        <v>0.443316100547464</v>
      </c>
      <c r="V295" s="110" t="n">
        <f aca="false">(Q295+S295)*R$8/86.4</f>
        <v>0.451622860450179</v>
      </c>
      <c r="Y295" s="15"/>
      <c r="Z295" s="15"/>
      <c r="AA295" s="15"/>
      <c r="AB295" s="15"/>
      <c r="AC295" s="106" t="n">
        <f aca="false">(B295-B$16)^2</f>
        <v>5.10933860946746</v>
      </c>
      <c r="AD295" s="106" t="n">
        <f aca="false">(B295-V295)^2</f>
        <v>9.47640581330294</v>
      </c>
      <c r="AE295" s="32"/>
      <c r="AF295" s="32" t="n">
        <f aca="false">B295-V295</f>
        <v>3.07837713954982</v>
      </c>
      <c r="AG295" s="32" t="n">
        <f aca="false">B295</f>
        <v>3.53</v>
      </c>
      <c r="AH295" s="32"/>
      <c r="AI295" s="116" t="str">
        <f aca="false">IF(V295&lt;B295,"-","+")</f>
        <v>-</v>
      </c>
      <c r="AJ295" s="117" t="n">
        <f aca="false">IF(AI295="-",AJ294-1,AJ294+1)</f>
        <v>-278</v>
      </c>
      <c r="AK295" s="113"/>
      <c r="AL295" s="106" t="n">
        <f aca="false">V295-V$16+AL294</f>
        <v>412.241361996634</v>
      </c>
      <c r="AM295" s="106" t="n">
        <f aca="false">B295-B$16+AM294</f>
        <v>376.487076923078</v>
      </c>
      <c r="AN295" s="106" t="n">
        <f aca="false">(AM295-AM$16)^2</f>
        <v>2123.42705488719</v>
      </c>
      <c r="AO295" s="106" t="n">
        <f aca="false">(AM295-AL295)^2</f>
        <v>1278.36890112108</v>
      </c>
      <c r="AP295" s="32"/>
      <c r="AQ295" s="110" t="n">
        <f aca="false">((V295-B295)/B295)^2</f>
        <v>0.760491281793686</v>
      </c>
    </row>
    <row r="296" customFormat="false" ht="12.8" hidden="false" customHeight="false" outlineLevel="0" collapsed="false">
      <c r="A296" s="114" t="n">
        <v>41187</v>
      </c>
      <c r="B296" s="115" t="n">
        <v>3.53</v>
      </c>
      <c r="C296" s="15" t="n">
        <v>3.62633780659113</v>
      </c>
      <c r="D296" s="15" t="n">
        <v>0</v>
      </c>
      <c r="E296" s="15" t="n">
        <v>0</v>
      </c>
      <c r="F296" s="15" t="n">
        <v>0</v>
      </c>
      <c r="G296" s="15" t="n">
        <v>0</v>
      </c>
      <c r="H296" s="15" t="n">
        <v>0</v>
      </c>
      <c r="I296" s="15" t="n">
        <v>0</v>
      </c>
      <c r="J296" s="110" t="n">
        <f aca="false">(D296*D$15*D$8+E296*E$15*E$8+F296*F$15*F$8+G296*G$15*G$8+H296*H$15*H$8+I296*I$15*I$8)*M$15</f>
        <v>0</v>
      </c>
      <c r="K296" s="110" t="n">
        <f aca="false">K295+J296-M296-N296-O296</f>
        <v>68.4968875473033</v>
      </c>
      <c r="L296" s="110" t="n">
        <f aca="false">K295/$K$3</f>
        <v>0.33846740136491</v>
      </c>
      <c r="M296" s="110" t="n">
        <f aca="false">IF(J296&gt;K$6,(J296-K$6)^2/(J296-K$6+K$3-K295),0)</f>
        <v>0</v>
      </c>
      <c r="N296" s="110" t="n">
        <f aca="false">IF((J296-M296)&gt;C296,C296,(J296-M296+(C296-(J296-M296))*L296))</f>
        <v>1.22739713386823</v>
      </c>
      <c r="O296" s="110" t="n">
        <f aca="false">IF(K295&gt;(K$5/100*K$3),(K$4/100*L296*(K295-(K$5/100*K$3))),0)</f>
        <v>0</v>
      </c>
      <c r="P296" s="110" t="n">
        <f aca="false">P295+M296-Q296</f>
        <v>0.00129549468518878</v>
      </c>
      <c r="Q296" s="110" t="n">
        <f aca="false">P295*(1-0.5^(1/K$7))</f>
        <v>0.00129549468518878</v>
      </c>
      <c r="R296" s="110" t="n">
        <f aca="false">R295-S296+O296</f>
        <v>5.78072236550805</v>
      </c>
      <c r="S296" s="110" t="n">
        <f aca="false">R295*(1-0.5^(1/K$8))</f>
        <v>0.135117980234727</v>
      </c>
      <c r="T296" s="110" t="n">
        <f aca="false">Q296*R$8/86.4</f>
        <v>0.00415337995135755</v>
      </c>
      <c r="U296" s="110" t="n">
        <f aca="false">S296*R$8/86.4</f>
        <v>0.433190746817353</v>
      </c>
      <c r="V296" s="110" t="n">
        <f aca="false">(Q296+S296)*R$8/86.4</f>
        <v>0.437344126768711</v>
      </c>
      <c r="Y296" s="15"/>
      <c r="Z296" s="15"/>
      <c r="AA296" s="15"/>
      <c r="AB296" s="15"/>
      <c r="AC296" s="106" t="n">
        <f aca="false">(B296-B$16)^2</f>
        <v>5.10933860946746</v>
      </c>
      <c r="AD296" s="106" t="n">
        <f aca="false">(B296-V296)^2</f>
        <v>9.56452035023199</v>
      </c>
      <c r="AE296" s="32"/>
      <c r="AF296" s="32" t="n">
        <f aca="false">B296-V296</f>
        <v>3.09265587323129</v>
      </c>
      <c r="AG296" s="32" t="n">
        <f aca="false">B296</f>
        <v>3.53</v>
      </c>
      <c r="AH296" s="32"/>
      <c r="AI296" s="116" t="str">
        <f aca="false">IF(V296&lt;B296,"-","+")</f>
        <v>-</v>
      </c>
      <c r="AJ296" s="117" t="n">
        <f aca="false">IF(AI296="-",AJ295-1,AJ295+1)</f>
        <v>-279</v>
      </c>
      <c r="AK296" s="113"/>
      <c r="AL296" s="106" t="n">
        <f aca="false">V296-V$16+AL295</f>
        <v>403.983169256981</v>
      </c>
      <c r="AM296" s="106" t="n">
        <f aca="false">B296-B$16+AM295</f>
        <v>374.226692307693</v>
      </c>
      <c r="AN296" s="106" t="n">
        <f aca="false">(AM296-AM$16)^2</f>
        <v>1920.21637203042</v>
      </c>
      <c r="AO296" s="106" t="n">
        <f aca="false">(AM296-AL296)^2</f>
        <v>885.447920433509</v>
      </c>
      <c r="AP296" s="32"/>
      <c r="AQ296" s="110" t="n">
        <f aca="false">((V296-B296)/B296)^2</f>
        <v>0.767562563717869</v>
      </c>
    </row>
    <row r="297" customFormat="false" ht="12.8" hidden="false" customHeight="false" outlineLevel="0" collapsed="false">
      <c r="A297" s="114" t="n">
        <v>41188</v>
      </c>
      <c r="B297" s="115" t="s">
        <v>147</v>
      </c>
      <c r="C297" s="15" t="n">
        <v>4.55171808586284</v>
      </c>
      <c r="D297" s="15" t="n">
        <v>0</v>
      </c>
      <c r="E297" s="15" t="n">
        <v>0</v>
      </c>
      <c r="F297" s="15" t="n">
        <v>0</v>
      </c>
      <c r="G297" s="15" t="n">
        <v>0</v>
      </c>
      <c r="H297" s="15" t="n">
        <v>0</v>
      </c>
      <c r="I297" s="15" t="n">
        <v>0</v>
      </c>
      <c r="J297" s="110" t="n">
        <f aca="false">(D297*D$15*D$8+E297*E$15*E$8+F297*F$15*F$8+G297*G$15*G$8+H297*H$15*H$8+I297*I$15*I$8)*M$15</f>
        <v>0</v>
      </c>
      <c r="K297" s="110" t="n">
        <f aca="false">K296+J297-M297-N297-O297</f>
        <v>66.9833995770393</v>
      </c>
      <c r="L297" s="110" t="n">
        <f aca="false">K296/$K$3</f>
        <v>0.332509162850987</v>
      </c>
      <c r="M297" s="110" t="n">
        <f aca="false">IF(J297&gt;K$6,(J297-K$6)^2/(J297-K$6+K$3-K296),0)</f>
        <v>0</v>
      </c>
      <c r="N297" s="110" t="n">
        <f aca="false">IF((J297-M297)&gt;C297,C297,(J297-M297+(C297-(J297-M297))*L297))</f>
        <v>1.51348797026395</v>
      </c>
      <c r="O297" s="110" t="n">
        <f aca="false">IF(K296&gt;(K$5/100*K$3),(K$4/100*L297*(K296-(K$5/100*K$3))),0)</f>
        <v>0</v>
      </c>
      <c r="P297" s="110" t="n">
        <f aca="false">P296+M297-Q297</f>
        <v>0.000647747342594391</v>
      </c>
      <c r="Q297" s="110" t="n">
        <f aca="false">P296*(1-0.5^(1/K$7))</f>
        <v>0.000647747342594391</v>
      </c>
      <c r="R297" s="110" t="n">
        <f aca="false">R296-S297+O297</f>
        <v>5.64869048420699</v>
      </c>
      <c r="S297" s="110" t="n">
        <f aca="false">R296*(1-0.5^(1/K$8))</f>
        <v>0.132031881301065</v>
      </c>
      <c r="T297" s="110" t="n">
        <f aca="false">Q297*R$8/86.4</f>
        <v>0.00207668997567878</v>
      </c>
      <c r="U297" s="110" t="n">
        <f aca="false">S297*R$8/86.4</f>
        <v>0.423296656486052</v>
      </c>
      <c r="V297" s="110" t="n">
        <f aca="false">(Q297+S297)*R$8/86.4</f>
        <v>0.425373346461731</v>
      </c>
      <c r="Y297" s="15"/>
      <c r="Z297" s="15"/>
      <c r="AA297" s="15"/>
      <c r="AB297" s="15"/>
      <c r="AC297" s="106" t="n">
        <f aca="false">(B297-B$16)^2</f>
        <v>4.5045164556213</v>
      </c>
      <c r="AD297" s="106" t="n">
        <f aca="false">(B297-V297)^2</f>
        <v>10.5146276142368</v>
      </c>
      <c r="AE297" s="32"/>
      <c r="AF297" s="32" t="n">
        <f aca="false">B297-V297</f>
        <v>3.24262665353827</v>
      </c>
      <c r="AG297" s="32" t="str">
        <f aca="false">B297</f>
        <v>3,668</v>
      </c>
      <c r="AH297" s="32"/>
      <c r="AI297" s="116" t="str">
        <f aca="false">IF(V297&lt;B297,"-","+")</f>
        <v>-</v>
      </c>
      <c r="AJ297" s="117" t="n">
        <f aca="false">IF(AI297="-",AJ296-1,AJ296+1)</f>
        <v>-280</v>
      </c>
      <c r="AK297" s="113"/>
      <c r="AL297" s="106" t="n">
        <f aca="false">V297-V$16+AL296</f>
        <v>395.713005737021</v>
      </c>
      <c r="AM297" s="106" t="n">
        <f aca="false">B297-B$16+AM296</f>
        <v>372.104307692309</v>
      </c>
      <c r="AN297" s="106" t="n">
        <f aca="false">(AM297-AM$16)^2</f>
        <v>1738.71393973235</v>
      </c>
      <c r="AO297" s="106" t="n">
        <f aca="false">(AM297-AL297)^2</f>
        <v>557.370623366408</v>
      </c>
      <c r="AP297" s="32"/>
      <c r="AQ297" s="110" t="n">
        <f aca="false">((V297-B297)/B297)^2</f>
        <v>0.781511264732681</v>
      </c>
    </row>
    <row r="298" customFormat="false" ht="12.8" hidden="false" customHeight="false" outlineLevel="0" collapsed="false">
      <c r="A298" s="114" t="n">
        <v>41189</v>
      </c>
      <c r="B298" s="115" t="s">
        <v>147</v>
      </c>
      <c r="C298" s="15" t="n">
        <v>5.25402634347011</v>
      </c>
      <c r="D298" s="15" t="n">
        <v>0</v>
      </c>
      <c r="E298" s="15" t="n">
        <v>0</v>
      </c>
      <c r="F298" s="15" t="n">
        <v>0</v>
      </c>
      <c r="G298" s="15" t="n">
        <v>0</v>
      </c>
      <c r="H298" s="15" t="n">
        <v>0</v>
      </c>
      <c r="I298" s="15" t="n">
        <v>0</v>
      </c>
      <c r="J298" s="110" t="n">
        <f aca="false">(D298*D$15*D$8+E298*E$15*E$8+F298*F$15*F$8+G298*G$15*G$8+H298*H$15*H$8+I298*I$15*I$8)*M$15</f>
        <v>0</v>
      </c>
      <c r="K298" s="110" t="n">
        <f aca="false">K297+J298-M298-N298-O298</f>
        <v>65.274989159792</v>
      </c>
      <c r="L298" s="110" t="n">
        <f aca="false">K297/$K$3</f>
        <v>0.325162133869123</v>
      </c>
      <c r="M298" s="110" t="n">
        <f aca="false">IF(J298&gt;K$6,(J298-K$6)^2/(J298-K$6+K$3-K297),0)</f>
        <v>0</v>
      </c>
      <c r="N298" s="110" t="n">
        <f aca="false">IF((J298-M298)&gt;C298,C298,(J298-M298+(C298-(J298-M298))*L298))</f>
        <v>1.70841041724733</v>
      </c>
      <c r="O298" s="110" t="n">
        <f aca="false">IF(K297&gt;(K$5/100*K$3),(K$4/100*L298*(K297-(K$5/100*K$3))),0)</f>
        <v>0</v>
      </c>
      <c r="P298" s="110" t="n">
        <f aca="false">P297+M298-Q298</f>
        <v>0.000323873671297196</v>
      </c>
      <c r="Q298" s="110" t="n">
        <f aca="false">P297*(1-0.5^(1/K$7))</f>
        <v>0.000323873671297196</v>
      </c>
      <c r="R298" s="110" t="n">
        <f aca="false">R297-S298+O298</f>
        <v>5.51967421524253</v>
      </c>
      <c r="S298" s="110" t="n">
        <f aca="false">R297*(1-0.5^(1/K$8))</f>
        <v>0.129016268964462</v>
      </c>
      <c r="T298" s="110" t="n">
        <f aca="false">Q298*R$8/86.4</f>
        <v>0.00103834498783939</v>
      </c>
      <c r="U298" s="110" t="n">
        <f aca="false">S298*R$8/86.4</f>
        <v>0.413628547490233</v>
      </c>
      <c r="V298" s="110" t="n">
        <f aca="false">(Q298+S298)*R$8/86.4</f>
        <v>0.414666892478072</v>
      </c>
      <c r="Y298" s="15"/>
      <c r="Z298" s="15"/>
      <c r="AA298" s="15"/>
      <c r="AB298" s="15"/>
      <c r="AC298" s="106" t="n">
        <f aca="false">(B298-B$16)^2</f>
        <v>4.5045164556213</v>
      </c>
      <c r="AD298" s="106" t="n">
        <f aca="false">(B298-V298)^2</f>
        <v>10.5841763084983</v>
      </c>
      <c r="AE298" s="32"/>
      <c r="AF298" s="32" t="n">
        <f aca="false">B298-V298</f>
        <v>3.25333310752193</v>
      </c>
      <c r="AG298" s="32" t="str">
        <f aca="false">B298</f>
        <v>3,668</v>
      </c>
      <c r="AH298" s="32"/>
      <c r="AI298" s="116" t="str">
        <f aca="false">IF(V298&lt;B298,"-","+")</f>
        <v>-</v>
      </c>
      <c r="AJ298" s="117" t="n">
        <f aca="false">IF(AI298="-",AJ297-1,AJ297+1)</f>
        <v>-281</v>
      </c>
      <c r="AK298" s="113"/>
      <c r="AL298" s="106" t="n">
        <f aca="false">V298-V$16+AL297</f>
        <v>387.432135763078</v>
      </c>
      <c r="AM298" s="106" t="n">
        <f aca="false">B298-B$16+AM297</f>
        <v>369.981923076924</v>
      </c>
      <c r="AN298" s="106" t="n">
        <f aca="false">(AM298-AM$16)^2</f>
        <v>1566.22054034553</v>
      </c>
      <c r="AO298" s="106" t="n">
        <f aca="false">(AM298-AL298)^2</f>
        <v>304.509922792019</v>
      </c>
      <c r="AP298" s="32"/>
      <c r="AQ298" s="110" t="n">
        <f aca="false">((V298-B298)/B298)^2</f>
        <v>0.786680547945261</v>
      </c>
    </row>
    <row r="299" customFormat="false" ht="12.8" hidden="false" customHeight="false" outlineLevel="0" collapsed="false">
      <c r="A299" s="114" t="n">
        <v>41190</v>
      </c>
      <c r="B299" s="115" t="s">
        <v>148</v>
      </c>
      <c r="C299" s="15" t="n">
        <v>5.82140284113687</v>
      </c>
      <c r="D299" s="15" t="n">
        <v>0</v>
      </c>
      <c r="E299" s="15" t="n">
        <v>0</v>
      </c>
      <c r="F299" s="15" t="n">
        <v>0</v>
      </c>
      <c r="G299" s="15" t="n">
        <v>0</v>
      </c>
      <c r="H299" s="15" t="n">
        <v>0</v>
      </c>
      <c r="I299" s="15" t="n">
        <v>0</v>
      </c>
      <c r="J299" s="110" t="n">
        <f aca="false">(D299*D$15*D$8+E299*E$15*E$8+F299*F$15*F$8+G299*G$15*G$8+H299*H$15*H$8+I299*I$15*I$8)*M$15</f>
        <v>0</v>
      </c>
      <c r="K299" s="110" t="n">
        <f aca="false">K298+J299-M299-N299-O299</f>
        <v>63.4303677648891</v>
      </c>
      <c r="L299" s="110" t="n">
        <f aca="false">K298/$K$3</f>
        <v>0.316868879416466</v>
      </c>
      <c r="M299" s="110" t="n">
        <f aca="false">IF(J299&gt;K$6,(J299-K$6)^2/(J299-K$6+K$3-K298),0)</f>
        <v>0</v>
      </c>
      <c r="N299" s="110" t="n">
        <f aca="false">IF((J299-M299)&gt;C299,C299,(J299-M299+(C299-(J299-M299))*L299))</f>
        <v>1.84462139490287</v>
      </c>
      <c r="O299" s="110" t="n">
        <f aca="false">IF(K298&gt;(K$5/100*K$3),(K$4/100*L299*(K298-(K$5/100*K$3))),0)</f>
        <v>0</v>
      </c>
      <c r="P299" s="110" t="n">
        <f aca="false">P298+M299-Q299</f>
        <v>0.000161936835648598</v>
      </c>
      <c r="Q299" s="110" t="n">
        <f aca="false">P298*(1-0.5^(1/K$7))</f>
        <v>0.000161936835648598</v>
      </c>
      <c r="R299" s="110" t="n">
        <f aca="false">R298-S299+O299</f>
        <v>5.39360468193371</v>
      </c>
      <c r="S299" s="110" t="n">
        <f aca="false">R298*(1-0.5^(1/K$8))</f>
        <v>0.126069533308818</v>
      </c>
      <c r="T299" s="110" t="n">
        <f aca="false">Q299*R$8/86.4</f>
        <v>0.000519172493919694</v>
      </c>
      <c r="U299" s="110" t="n">
        <f aca="false">S299*R$8/86.4</f>
        <v>0.404181258409059</v>
      </c>
      <c r="V299" s="110" t="n">
        <f aca="false">(Q299+S299)*R$8/86.4</f>
        <v>0.404700430902978</v>
      </c>
      <c r="Y299" s="15"/>
      <c r="Z299" s="15"/>
      <c r="AA299" s="15"/>
      <c r="AB299" s="15"/>
      <c r="AC299" s="106" t="n">
        <f aca="false">(B299-B$16)^2</f>
        <v>5.7378674556213</v>
      </c>
      <c r="AD299" s="106" t="n">
        <f aca="false">(B299-V299)^2</f>
        <v>8.94189151294184</v>
      </c>
      <c r="AE299" s="32"/>
      <c r="AF299" s="32" t="n">
        <f aca="false">B299-V299</f>
        <v>2.99029956909702</v>
      </c>
      <c r="AG299" s="32" t="str">
        <f aca="false">B299</f>
        <v>3,395</v>
      </c>
      <c r="AH299" s="32"/>
      <c r="AI299" s="116" t="str">
        <f aca="false">IF(V299&lt;B299,"-","+")</f>
        <v>-</v>
      </c>
      <c r="AJ299" s="117" t="n">
        <f aca="false">IF(AI299="-",AJ298-1,AJ298+1)</f>
        <v>-282</v>
      </c>
      <c r="AK299" s="113"/>
      <c r="AL299" s="106" t="n">
        <f aca="false">V299-V$16+AL298</f>
        <v>379.14129932756</v>
      </c>
      <c r="AM299" s="106" t="n">
        <f aca="false">B299-B$16+AM298</f>
        <v>367.58653846154</v>
      </c>
      <c r="AN299" s="106" t="n">
        <f aca="false">(AM299-AM$16)^2</f>
        <v>1382.3612995239</v>
      </c>
      <c r="AO299" s="106" t="n">
        <f aca="false">(AM299-AL299)^2</f>
        <v>133.512498670906</v>
      </c>
      <c r="AP299" s="32"/>
      <c r="AQ299" s="110" t="n">
        <f aca="false">((V299-B299)/B299)^2</f>
        <v>0.77580011434487</v>
      </c>
    </row>
    <row r="300" customFormat="false" ht="12.8" hidden="false" customHeight="false" outlineLevel="0" collapsed="false">
      <c r="A300" s="114" t="n">
        <v>41191</v>
      </c>
      <c r="B300" s="115" t="s">
        <v>148</v>
      </c>
      <c r="C300" s="15" t="n">
        <v>6.42007729392186</v>
      </c>
      <c r="D300" s="15" t="n">
        <v>0</v>
      </c>
      <c r="E300" s="15" t="n">
        <v>0</v>
      </c>
      <c r="F300" s="15" t="n">
        <v>0</v>
      </c>
      <c r="G300" s="15" t="n">
        <v>0</v>
      </c>
      <c r="H300" s="15" t="n">
        <v>0</v>
      </c>
      <c r="I300" s="15" t="n">
        <v>0</v>
      </c>
      <c r="J300" s="110" t="n">
        <f aca="false">(D300*D$15*D$8+E300*E$15*E$8+F300*F$15*F$8+G300*G$15*G$8+H300*H$15*H$8+I300*I$15*I$8)*M$15</f>
        <v>0</v>
      </c>
      <c r="K300" s="110" t="n">
        <f aca="false">K299+J300-M300-N300-O300</f>
        <v>61.4535334744402</v>
      </c>
      <c r="L300" s="110" t="n">
        <f aca="false">K299/$K$3</f>
        <v>0.307914406625675</v>
      </c>
      <c r="M300" s="110" t="n">
        <f aca="false">IF(J300&gt;K$6,(J300-K$6)^2/(J300-K$6+K$3-K299),0)</f>
        <v>0</v>
      </c>
      <c r="N300" s="110" t="n">
        <f aca="false">IF((J300-M300)&gt;C300,C300,(J300-M300+(C300-(J300-M300))*L300))</f>
        <v>1.97683429044892</v>
      </c>
      <c r="O300" s="110" t="n">
        <f aca="false">IF(K299&gt;(K$5/100*K$3),(K$4/100*L300*(K299-(K$5/100*K$3))),0)</f>
        <v>0</v>
      </c>
      <c r="P300" s="110" t="n">
        <f aca="false">P299+M300-Q300</f>
        <v>8.09684178242989E-005</v>
      </c>
      <c r="Q300" s="110" t="n">
        <f aca="false">P299*(1-0.5^(1/K$7))</f>
        <v>8.09684178242989E-005</v>
      </c>
      <c r="R300" s="110" t="n">
        <f aca="false">R299-S300+O300</f>
        <v>5.27041458074514</v>
      </c>
      <c r="S300" s="110" t="n">
        <f aca="false">R299*(1-0.5^(1/K$8))</f>
        <v>0.123190101188565</v>
      </c>
      <c r="T300" s="110" t="n">
        <f aca="false">Q300*R$8/86.4</f>
        <v>0.000259586246959847</v>
      </c>
      <c r="U300" s="110" t="n">
        <f aca="false">S300*R$8/86.4</f>
        <v>0.394949745708709</v>
      </c>
      <c r="V300" s="110" t="n">
        <f aca="false">(Q300+S300)*R$8/86.4</f>
        <v>0.395209331955669</v>
      </c>
      <c r="Y300" s="15"/>
      <c r="Z300" s="15"/>
      <c r="AA300" s="15"/>
      <c r="AB300" s="15"/>
      <c r="AC300" s="106" t="n">
        <f aca="false">(B300-B$16)^2</f>
        <v>5.7378674556213</v>
      </c>
      <c r="AD300" s="106" t="n">
        <f aca="false">(B300-V300)^2</f>
        <v>8.99874405208585</v>
      </c>
      <c r="AE300" s="32"/>
      <c r="AF300" s="32" t="n">
        <f aca="false">B300-V300</f>
        <v>2.99979066804433</v>
      </c>
      <c r="AG300" s="32" t="str">
        <f aca="false">B300</f>
        <v>3,395</v>
      </c>
      <c r="AH300" s="32"/>
      <c r="AI300" s="116" t="str">
        <f aca="false">IF(V300&lt;B300,"-","+")</f>
        <v>-</v>
      </c>
      <c r="AJ300" s="117" t="n">
        <f aca="false">IF(AI300="-",AJ299-1,AJ299+1)</f>
        <v>-283</v>
      </c>
      <c r="AK300" s="113"/>
      <c r="AL300" s="106" t="n">
        <f aca="false">V300-V$16+AL299</f>
        <v>370.840971793094</v>
      </c>
      <c r="AM300" s="106" t="n">
        <f aca="false">B300-B$16+AM299</f>
        <v>365.191153846155</v>
      </c>
      <c r="AN300" s="106" t="n">
        <f aca="false">(AM300-AM$16)^2</f>
        <v>1209.97779361351</v>
      </c>
      <c r="AO300" s="106" t="n">
        <f aca="false">(AM300-AL300)^2</f>
        <v>31.9204428335577</v>
      </c>
      <c r="AP300" s="32"/>
      <c r="AQ300" s="110" t="n">
        <f aca="false">((V300-B300)/B300)^2</f>
        <v>0.780732650856289</v>
      </c>
    </row>
    <row r="301" customFormat="false" ht="12.8" hidden="false" customHeight="false" outlineLevel="0" collapsed="false">
      <c r="A301" s="114" t="n">
        <v>41192</v>
      </c>
      <c r="B301" s="115" t="s">
        <v>148</v>
      </c>
      <c r="C301" s="15" t="n">
        <v>6.60922091539081</v>
      </c>
      <c r="D301" s="15" t="n">
        <v>0</v>
      </c>
      <c r="E301" s="15" t="n">
        <v>0</v>
      </c>
      <c r="F301" s="15" t="n">
        <v>0</v>
      </c>
      <c r="G301" s="15" t="n">
        <v>0</v>
      </c>
      <c r="H301" s="15" t="n">
        <v>0</v>
      </c>
      <c r="I301" s="15" t="n">
        <v>0</v>
      </c>
      <c r="J301" s="110" t="n">
        <f aca="false">(D301*D$15*D$8+E301*E$15*E$8+F301*F$15*F$8+G301*G$15*G$8+H301*H$15*H$8+I301*I$15*I$8)*M$15</f>
        <v>0</v>
      </c>
      <c r="K301" s="110" t="n">
        <f aca="false">K300+J301-M301-N301-O301</f>
        <v>59.481883092091</v>
      </c>
      <c r="L301" s="110" t="n">
        <f aca="false">K300/$K$3</f>
        <v>0.298318123662331</v>
      </c>
      <c r="M301" s="110" t="n">
        <f aca="false">IF(J301&gt;K$6,(J301-K$6)^2/(J301-K$6+K$3-K300),0)</f>
        <v>0</v>
      </c>
      <c r="N301" s="110" t="n">
        <f aca="false">IF((J301-M301)&gt;C301,C301,(J301-M301+(C301-(J301-M301))*L301))</f>
        <v>1.97165038234922</v>
      </c>
      <c r="O301" s="110" t="n">
        <f aca="false">IF(K300&gt;(K$5/100*K$3),(K$4/100*L301*(K300-(K$5/100*K$3))),0)</f>
        <v>0</v>
      </c>
      <c r="P301" s="110" t="n">
        <f aca="false">P300+M301-Q301</f>
        <v>4.04842089121494E-005</v>
      </c>
      <c r="Q301" s="110" t="n">
        <f aca="false">P300*(1-0.5^(1/K$7))</f>
        <v>4.04842089121494E-005</v>
      </c>
      <c r="R301" s="110" t="n">
        <f aca="false">R300-S301+O301</f>
        <v>5.15003814535631</v>
      </c>
      <c r="S301" s="110" t="n">
        <f aca="false">R300*(1-0.5^(1/K$8))</f>
        <v>0.12037643538883</v>
      </c>
      <c r="T301" s="110" t="n">
        <f aca="false">Q301*R$8/86.4</f>
        <v>0.000129793123479924</v>
      </c>
      <c r="U301" s="110" t="n">
        <f aca="false">S301*R$8/86.4</f>
        <v>0.385929081049836</v>
      </c>
      <c r="V301" s="110" t="n">
        <f aca="false">(Q301+S301)*R$8/86.4</f>
        <v>0.386058874173316</v>
      </c>
      <c r="Y301" s="15"/>
      <c r="Z301" s="15"/>
      <c r="AA301" s="15"/>
      <c r="AB301" s="15"/>
      <c r="AC301" s="106" t="n">
        <f aca="false">(B301-B$16)^2</f>
        <v>5.7378674556213</v>
      </c>
      <c r="AD301" s="106" t="n">
        <f aca="false">(B301-V301)^2</f>
        <v>9.05372669869115</v>
      </c>
      <c r="AE301" s="32"/>
      <c r="AF301" s="32" t="n">
        <f aca="false">B301-V301</f>
        <v>3.00894112582668</v>
      </c>
      <c r="AG301" s="32" t="str">
        <f aca="false">B301</f>
        <v>3,395</v>
      </c>
      <c r="AH301" s="32"/>
      <c r="AI301" s="116" t="str">
        <f aca="false">IF(V301&lt;B301,"-","+")</f>
        <v>-</v>
      </c>
      <c r="AJ301" s="117" t="n">
        <f aca="false">IF(AI301="-",AJ300-1,AJ300+1)</f>
        <v>-284</v>
      </c>
      <c r="AK301" s="113"/>
      <c r="AL301" s="106" t="n">
        <f aca="false">V301-V$16+AL300</f>
        <v>362.531493800846</v>
      </c>
      <c r="AM301" s="106" t="n">
        <f aca="false">B301-B$16+AM300</f>
        <v>362.79576923077</v>
      </c>
      <c r="AN301" s="106" t="n">
        <f aca="false">(AM301-AM$16)^2</f>
        <v>1049.07002261436</v>
      </c>
      <c r="AO301" s="106" t="n">
        <f aca="false">(AM301-AL301)^2</f>
        <v>0.0698415028613639</v>
      </c>
      <c r="AP301" s="32"/>
      <c r="AQ301" s="110" t="n">
        <f aca="false">((V301-B301)/B301)^2</f>
        <v>0.785502955155065</v>
      </c>
    </row>
    <row r="302" customFormat="false" ht="12.8" hidden="false" customHeight="false" outlineLevel="0" collapsed="false">
      <c r="A302" s="114" t="n">
        <v>41193</v>
      </c>
      <c r="B302" s="115" t="s">
        <v>149</v>
      </c>
      <c r="C302" s="15" t="n">
        <v>6.56232979890193</v>
      </c>
      <c r="D302" s="15" t="n">
        <v>0</v>
      </c>
      <c r="E302" s="15" t="n">
        <v>0</v>
      </c>
      <c r="F302" s="15" t="n">
        <v>0</v>
      </c>
      <c r="G302" s="15" t="n">
        <v>0</v>
      </c>
      <c r="H302" s="15" t="n">
        <v>0</v>
      </c>
      <c r="I302" s="15" t="n">
        <v>0</v>
      </c>
      <c r="J302" s="110" t="n">
        <f aca="false">(D302*D$15*D$8+E302*E$15*E$8+F302*F$15*F$8+G302*G$15*G$8+H302*H$15*H$8+I302*I$15*I$8)*M$15</f>
        <v>0</v>
      </c>
      <c r="K302" s="110" t="n">
        <f aca="false">K301+J302-M302-N302-O302</f>
        <v>57.5870300148578</v>
      </c>
      <c r="L302" s="110" t="n">
        <f aca="false">K301/$K$3</f>
        <v>0.288747005301413</v>
      </c>
      <c r="M302" s="110" t="n">
        <f aca="false">IF(J302&gt;K$6,(J302-K$6)^2/(J302-K$6+K$3-K301),0)</f>
        <v>0</v>
      </c>
      <c r="N302" s="110" t="n">
        <f aca="false">IF((J302-M302)&gt;C302,C302,(J302-M302+(C302-(J302-M302))*L302))</f>
        <v>1.89485307723315</v>
      </c>
      <c r="O302" s="110" t="n">
        <f aca="false">IF(K301&gt;(K$5/100*K$3),(K$4/100*L302*(K301-(K$5/100*K$3))),0)</f>
        <v>0</v>
      </c>
      <c r="P302" s="110" t="n">
        <f aca="false">P301+M302-Q302</f>
        <v>2.02421044560747E-005</v>
      </c>
      <c r="Q302" s="110" t="n">
        <f aca="false">P301*(1-0.5^(1/K$7))</f>
        <v>2.02421044560747E-005</v>
      </c>
      <c r="R302" s="110" t="n">
        <f aca="false">R301-S302+O302</f>
        <v>5.03241111155154</v>
      </c>
      <c r="S302" s="110" t="n">
        <f aca="false">R301*(1-0.5^(1/K$8))</f>
        <v>0.117627033804776</v>
      </c>
      <c r="T302" s="110" t="n">
        <f aca="false">Q302*R$8/86.4</f>
        <v>6.48965617399618E-005</v>
      </c>
      <c r="U302" s="110" t="n">
        <f aca="false">S302*R$8/86.4</f>
        <v>0.377114448656515</v>
      </c>
      <c r="V302" s="110" t="n">
        <f aca="false">(Q302+S302)*R$8/86.4</f>
        <v>0.377179345218255</v>
      </c>
      <c r="Y302" s="15"/>
      <c r="Z302" s="15"/>
      <c r="AA302" s="15"/>
      <c r="AB302" s="15"/>
      <c r="AC302" s="106" t="n">
        <f aca="false">(B302-B$16)^2</f>
        <v>6.39272876331361</v>
      </c>
      <c r="AD302" s="106" t="n">
        <f aca="false">(B302-V302)^2</f>
        <v>8.32219021025538</v>
      </c>
      <c r="AE302" s="32"/>
      <c r="AF302" s="32" t="n">
        <f aca="false">B302-V302</f>
        <v>2.88482065478174</v>
      </c>
      <c r="AG302" s="32" t="str">
        <f aca="false">B302</f>
        <v>3,262</v>
      </c>
      <c r="AH302" s="32"/>
      <c r="AI302" s="116" t="str">
        <f aca="false">IF(V302&lt;B302,"-","+")</f>
        <v>-</v>
      </c>
      <c r="AJ302" s="117" t="n">
        <f aca="false">IF(AI302="-",AJ301-1,AJ301+1)</f>
        <v>-285</v>
      </c>
      <c r="AK302" s="113"/>
      <c r="AL302" s="106" t="n">
        <f aca="false">V302-V$16+AL301</f>
        <v>354.213136279643</v>
      </c>
      <c r="AM302" s="106" t="n">
        <f aca="false">B302-B$16+AM301</f>
        <v>360.267384615386</v>
      </c>
      <c r="AN302" s="106" t="n">
        <f aca="false">(AM302-AM$16)^2</f>
        <v>891.677280614277</v>
      </c>
      <c r="AO302" s="106" t="n">
        <f aca="false">(AM302-AL302)^2</f>
        <v>36.6539229108436</v>
      </c>
      <c r="AP302" s="32"/>
      <c r="AQ302" s="110" t="n">
        <f aca="false">((V302-B302)/B302)^2</f>
        <v>0.782113395604192</v>
      </c>
    </row>
    <row r="303" customFormat="false" ht="12.8" hidden="false" customHeight="false" outlineLevel="0" collapsed="false">
      <c r="A303" s="114" t="n">
        <v>41194</v>
      </c>
      <c r="B303" s="115" t="n">
        <v>3.53</v>
      </c>
      <c r="C303" s="15" t="n">
        <v>1.33535582122991</v>
      </c>
      <c r="D303" s="15" t="n">
        <v>0</v>
      </c>
      <c r="E303" s="15" t="n">
        <v>14.7</v>
      </c>
      <c r="F303" s="15" t="n">
        <v>30.3</v>
      </c>
      <c r="G303" s="15" t="n">
        <v>14.7</v>
      </c>
      <c r="H303" s="15" t="n">
        <v>5.7</v>
      </c>
      <c r="I303" s="15" t="n">
        <v>11.9</v>
      </c>
      <c r="J303" s="110" t="n">
        <f aca="false">(D303*D$15*D$8+E303*E$15*E$8+F303*F$15*F$8+G303*G$15*G$8+H303*H$15*H$8+I303*I$15*I$8)*M$15</f>
        <v>7.66962363328202</v>
      </c>
      <c r="K303" s="110" t="n">
        <f aca="false">K302+J303-M303-N303-O303</f>
        <v>63.7472871667164</v>
      </c>
      <c r="L303" s="110" t="n">
        <f aca="false">K302/$K$3</f>
        <v>0.279548689392514</v>
      </c>
      <c r="M303" s="110" t="n">
        <f aca="false">IF(J303&gt;K$6,(J303-K$6)^2/(J303-K$6+K$3-K302),0)</f>
        <v>0.174010660193604</v>
      </c>
      <c r="N303" s="110" t="n">
        <f aca="false">IF((J303-M303)&gt;C303,C303,(J303-M303+(C303-(J303-M303))*L303))</f>
        <v>1.33535582122991</v>
      </c>
      <c r="O303" s="110" t="n">
        <f aca="false">IF(K302&gt;(K$5/100*K$3),(K$4/100*L303*(K302-(K$5/100*K$3))),0)</f>
        <v>0</v>
      </c>
      <c r="P303" s="110" t="n">
        <f aca="false">P302+M303-Q303</f>
        <v>0.174020781245832</v>
      </c>
      <c r="Q303" s="110" t="n">
        <f aca="false">P302*(1-0.5^(1/K$7))</f>
        <v>1.01210522280374E-005</v>
      </c>
      <c r="R303" s="110" t="n">
        <f aca="false">R302-S303+O303</f>
        <v>4.91747068291185</v>
      </c>
      <c r="S303" s="110" t="n">
        <f aca="false">R302*(1-0.5^(1/K$8))</f>
        <v>0.114940428639689</v>
      </c>
      <c r="T303" s="110" t="n">
        <f aca="false">Q303*R$8/86.4</f>
        <v>3.24482808699809E-005</v>
      </c>
      <c r="U303" s="110" t="n">
        <f aca="false">S303*R$8/86.4</f>
        <v>0.368501142745299</v>
      </c>
      <c r="V303" s="110" t="n">
        <f aca="false">(Q303+S303)*R$8/86.4</f>
        <v>0.368533591026169</v>
      </c>
      <c r="Y303" s="15"/>
      <c r="Z303" s="15"/>
      <c r="AA303" s="15"/>
      <c r="AB303" s="15"/>
      <c r="AC303" s="106" t="n">
        <f aca="false">(B303-B$16)^2</f>
        <v>5.10933860946746</v>
      </c>
      <c r="AD303" s="106" t="n">
        <f aca="false">(B303-V303)^2</f>
        <v>9.99486985506989</v>
      </c>
      <c r="AE303" s="32"/>
      <c r="AF303" s="32" t="n">
        <f aca="false">B303-V303</f>
        <v>3.16146640897383</v>
      </c>
      <c r="AG303" s="32" t="n">
        <f aca="false">B303</f>
        <v>3.53</v>
      </c>
      <c r="AH303" s="32"/>
      <c r="AI303" s="116" t="str">
        <f aca="false">IF(V303&lt;B303,"-","+")</f>
        <v>-</v>
      </c>
      <c r="AJ303" s="117" t="n">
        <f aca="false">IF(AI303="-",AJ302-1,AJ302+1)</f>
        <v>-286</v>
      </c>
      <c r="AK303" s="113"/>
      <c r="AL303" s="106" t="n">
        <f aca="false">V303-V$16+AL302</f>
        <v>345.886133004248</v>
      </c>
      <c r="AM303" s="106" t="n">
        <f aca="false">B303-B$16+AM302</f>
        <v>358.007000000001</v>
      </c>
      <c r="AN303" s="106" t="n">
        <f aca="false">(AM303-AM$16)^2</f>
        <v>761.792083674671</v>
      </c>
      <c r="AO303" s="106" t="n">
        <f aca="false">(AM303-AL303)^2</f>
        <v>146.915416728731</v>
      </c>
      <c r="AP303" s="32"/>
      <c r="AQ303" s="110" t="n">
        <f aca="false">((V303-B303)/B303)^2</f>
        <v>0.802098552678369</v>
      </c>
    </row>
    <row r="304" customFormat="false" ht="12.8" hidden="false" customHeight="false" outlineLevel="0" collapsed="false">
      <c r="A304" s="114" t="n">
        <v>41195</v>
      </c>
      <c r="B304" s="115" t="s">
        <v>137</v>
      </c>
      <c r="C304" s="15" t="n">
        <v>0.907854754962108</v>
      </c>
      <c r="D304" s="15" t="n">
        <v>0</v>
      </c>
      <c r="E304" s="15" t="n">
        <v>28.8</v>
      </c>
      <c r="F304" s="15" t="n">
        <v>22.1</v>
      </c>
      <c r="G304" s="15" t="n">
        <v>27.5</v>
      </c>
      <c r="H304" s="15" t="n">
        <v>27.1</v>
      </c>
      <c r="I304" s="15" t="n">
        <v>34.6</v>
      </c>
      <c r="J304" s="110" t="n">
        <f aca="false">(D304*D$15*D$8+E304*E$15*E$8+F304*F$15*F$8+G304*G$15*G$8+H304*H$15*H$8+I304*I$15*I$8)*M$15</f>
        <v>13.8716617281798</v>
      </c>
      <c r="K304" s="110" t="n">
        <f aca="false">K303+J304-M304-N304-O304</f>
        <v>75.8693352014239</v>
      </c>
      <c r="L304" s="110" t="n">
        <f aca="false">K303/$K$3</f>
        <v>0.309452850323866</v>
      </c>
      <c r="M304" s="110" t="n">
        <f aca="false">IF(J304&gt;K$6,(J304-K$6)^2/(J304-K$6+K$3-K303),0)</f>
        <v>0.841758938510188</v>
      </c>
      <c r="N304" s="110" t="n">
        <f aca="false">IF((J304-M304)&gt;C304,C304,(J304-M304+(C304-(J304-M304))*L304))</f>
        <v>0.907854754962108</v>
      </c>
      <c r="O304" s="110" t="n">
        <f aca="false">IF(K303&gt;(K$5/100*K$3),(K$4/100*L304*(K303-(K$5/100*K$3))),0)</f>
        <v>0</v>
      </c>
      <c r="P304" s="110" t="n">
        <f aca="false">P303+M304-Q304</f>
        <v>0.928769329133104</v>
      </c>
      <c r="Q304" s="110" t="n">
        <f aca="false">P303*(1-0.5^(1/K$7))</f>
        <v>0.087010390622916</v>
      </c>
      <c r="R304" s="110" t="n">
        <f aca="false">R303-S304+O304</f>
        <v>4.80515549729047</v>
      </c>
      <c r="S304" s="110" t="n">
        <f aca="false">R303*(1-0.5^(1/K$8))</f>
        <v>0.112315185621377</v>
      </c>
      <c r="T304" s="110" t="n">
        <f aca="false">Q304*R$8/86.4</f>
        <v>0.278956923640599</v>
      </c>
      <c r="U304" s="110" t="n">
        <f aca="false">S304*R$8/86.4</f>
        <v>0.360084565012979</v>
      </c>
      <c r="V304" s="110" t="n">
        <f aca="false">(Q304+S304)*R$8/86.4</f>
        <v>0.639041488653578</v>
      </c>
      <c r="Y304" s="15"/>
      <c r="Z304" s="15"/>
      <c r="AA304" s="15"/>
      <c r="AB304" s="15"/>
      <c r="AC304" s="106" t="n">
        <f aca="false">(B304-B$16)^2</f>
        <v>0.36528076331361</v>
      </c>
      <c r="AD304" s="106" t="n">
        <f aca="false">(B304-V304)^2</f>
        <v>20.6748317039057</v>
      </c>
      <c r="AE304" s="32"/>
      <c r="AF304" s="32" t="n">
        <f aca="false">B304-V304</f>
        <v>4.54695851134642</v>
      </c>
      <c r="AG304" s="32" t="str">
        <f aca="false">B304</f>
        <v>5,186</v>
      </c>
      <c r="AH304" s="32"/>
      <c r="AI304" s="116" t="str">
        <f aca="false">IF(V304&lt;B304,"-","+")</f>
        <v>-</v>
      </c>
      <c r="AJ304" s="117" t="n">
        <f aca="false">IF(AI304="-",AJ303-1,AJ303+1)</f>
        <v>-287</v>
      </c>
      <c r="AK304" s="113"/>
      <c r="AL304" s="106" t="n">
        <f aca="false">V304-V$16+AL303</f>
        <v>337.82963762648</v>
      </c>
      <c r="AM304" s="106" t="n">
        <f aca="false">B304-B$16+AM303</f>
        <v>357.402615384617</v>
      </c>
      <c r="AN304" s="106" t="n">
        <f aca="false">(AM304-AM$16)^2</f>
        <v>728.794631108058</v>
      </c>
      <c r="AO304" s="106" t="n">
        <f aca="false">(AM304-AL304)^2</f>
        <v>383.101458320507</v>
      </c>
      <c r="AP304" s="32"/>
      <c r="AQ304" s="110" t="n">
        <f aca="false">((V304-B304)/B304)^2</f>
        <v>0.768735537202554</v>
      </c>
    </row>
    <row r="305" customFormat="false" ht="12.8" hidden="false" customHeight="false" outlineLevel="0" collapsed="false">
      <c r="A305" s="114" t="n">
        <v>41196</v>
      </c>
      <c r="B305" s="115" t="s">
        <v>150</v>
      </c>
      <c r="C305" s="15" t="n">
        <v>2.07019393328737</v>
      </c>
      <c r="D305" s="15" t="n">
        <v>0</v>
      </c>
      <c r="E305" s="15" t="n">
        <v>17.1</v>
      </c>
      <c r="F305" s="15" t="n">
        <v>0</v>
      </c>
      <c r="G305" s="15" t="n">
        <v>1.1</v>
      </c>
      <c r="H305" s="15" t="n">
        <v>0.1</v>
      </c>
      <c r="I305" s="15" t="n">
        <v>1.4</v>
      </c>
      <c r="J305" s="110" t="n">
        <f aca="false">(D305*D$15*D$8+E305*E$15*E$8+F305*F$15*F$8+G305*G$15*G$8+H305*H$15*H$8+I305*I$15*I$8)*M$15</f>
        <v>0.873982971866487</v>
      </c>
      <c r="K305" s="110" t="n">
        <f aca="false">K304+J305-M305-N305-O305</f>
        <v>75.4287734033478</v>
      </c>
      <c r="L305" s="110" t="n">
        <f aca="false">K304/$K$3</f>
        <v>0.368297743696232</v>
      </c>
      <c r="M305" s="110" t="n">
        <f aca="false">IF(J305&gt;K$6,(J305-K$6)^2/(J305-K$6+K$3-K304),0)</f>
        <v>0</v>
      </c>
      <c r="N305" s="110" t="n">
        <f aca="false">IF((J305-M305)&gt;C305,C305,(J305-M305+(C305-(J305-M305))*L305))</f>
        <v>1.3145447699425</v>
      </c>
      <c r="O305" s="110" t="n">
        <f aca="false">IF(K304&gt;(K$5/100*K$3),(K$4/100*L305*(K304-(K$5/100*K$3))),0)</f>
        <v>0</v>
      </c>
      <c r="P305" s="110" t="n">
        <f aca="false">P304+M305-Q305</f>
        <v>0.464384664566552</v>
      </c>
      <c r="Q305" s="110" t="n">
        <f aca="false">P304*(1-0.5^(1/K$7))</f>
        <v>0.464384664566552</v>
      </c>
      <c r="R305" s="110" t="n">
        <f aca="false">R304-S305+O305</f>
        <v>4.695405594054</v>
      </c>
      <c r="S305" s="110" t="n">
        <f aca="false">R304*(1-0.5^(1/K$8))</f>
        <v>0.109749903236471</v>
      </c>
      <c r="T305" s="110" t="n">
        <f aca="false">Q305*R$8/86.4</f>
        <v>1.48882583431638</v>
      </c>
      <c r="U305" s="110" t="n">
        <f aca="false">S305*R$8/86.4</f>
        <v>0.351860222181742</v>
      </c>
      <c r="V305" s="110" t="n">
        <f aca="false">(Q305+S305)*R$8/86.4</f>
        <v>1.84068605649812</v>
      </c>
      <c r="Y305" s="15"/>
      <c r="Z305" s="15"/>
      <c r="AA305" s="15"/>
      <c r="AB305" s="15"/>
      <c r="AC305" s="106" t="n">
        <f aca="false">(B305-B$16)^2</f>
        <v>64.6193373017752</v>
      </c>
      <c r="AD305" s="106" t="n">
        <f aca="false">(B305-V305)^2</f>
        <v>143.719671207962</v>
      </c>
      <c r="AE305" s="32"/>
      <c r="AF305" s="32" t="n">
        <f aca="false">B305-V305</f>
        <v>11.9883139435019</v>
      </c>
      <c r="AG305" s="32" t="str">
        <f aca="false">B305</f>
        <v>13,829</v>
      </c>
      <c r="AH305" s="32"/>
      <c r="AI305" s="116" t="str">
        <f aca="false">IF(V305&lt;B305,"-","+")</f>
        <v>-</v>
      </c>
      <c r="AJ305" s="117" t="n">
        <f aca="false">IF(AI305="-",AJ304-1,AJ304+1)</f>
        <v>-288</v>
      </c>
      <c r="AK305" s="113"/>
      <c r="AL305" s="106" t="n">
        <f aca="false">V305-V$16+AL304</f>
        <v>330.974786816557</v>
      </c>
      <c r="AM305" s="106" t="n">
        <f aca="false">B305-B$16+AM304</f>
        <v>365.441230769232</v>
      </c>
      <c r="AN305" s="106" t="n">
        <f aca="false">(AM305-AM$16)^2</f>
        <v>1227.43805111168</v>
      </c>
      <c r="AO305" s="106" t="n">
        <f aca="false">(AM305-AL305)^2</f>
        <v>1187.93575874287</v>
      </c>
      <c r="AP305" s="32"/>
      <c r="AQ305" s="110" t="n">
        <f aca="false">((V305-B305)/B305)^2</f>
        <v>0.751509823176485</v>
      </c>
    </row>
    <row r="306" customFormat="false" ht="12.8" hidden="false" customHeight="false" outlineLevel="0" collapsed="false">
      <c r="A306" s="114" t="n">
        <v>41197</v>
      </c>
      <c r="B306" s="115" t="s">
        <v>128</v>
      </c>
      <c r="C306" s="15" t="n">
        <v>2.13581511278056</v>
      </c>
      <c r="D306" s="15" t="n">
        <v>0</v>
      </c>
      <c r="E306" s="15" t="n">
        <v>8.6</v>
      </c>
      <c r="F306" s="15" t="n">
        <v>0</v>
      </c>
      <c r="G306" s="15" t="n">
        <v>0</v>
      </c>
      <c r="H306" s="15" t="n">
        <v>0.3</v>
      </c>
      <c r="I306" s="15" t="n">
        <v>0</v>
      </c>
      <c r="J306" s="110" t="n">
        <f aca="false">(D306*D$15*D$8+E306*E$15*E$8+F306*F$15*F$8+G306*G$15*G$8+H306*H$15*H$8+I306*I$15*I$8)*M$15</f>
        <v>0.2639968088645</v>
      </c>
      <c r="K306" s="110" t="n">
        <f aca="false">K305+J306-M306-N306-O306</f>
        <v>74.7433901086958</v>
      </c>
      <c r="L306" s="110" t="n">
        <f aca="false">K305/$K$3</f>
        <v>0.366159094191009</v>
      </c>
      <c r="M306" s="110" t="n">
        <f aca="false">IF(J306&gt;K$6,(J306-K$6)^2/(J306-K$6+K$3-K305),0)</f>
        <v>0</v>
      </c>
      <c r="N306" s="110" t="n">
        <f aca="false">IF((J306-M306)&gt;C306,C306,(J306-M306+(C306-(J306-M306))*L306))</f>
        <v>0.949380103516555</v>
      </c>
      <c r="O306" s="110" t="n">
        <f aca="false">IF(K305&gt;(K$5/100*K$3),(K$4/100*L306*(K305-(K$5/100*K$3))),0)</f>
        <v>0</v>
      </c>
      <c r="P306" s="110" t="n">
        <f aca="false">P305+M306-Q306</f>
        <v>0.232192332283276</v>
      </c>
      <c r="Q306" s="110" t="n">
        <f aca="false">P305*(1-0.5^(1/K$7))</f>
        <v>0.232192332283276</v>
      </c>
      <c r="R306" s="110" t="n">
        <f aca="false">R305-S306+O306</f>
        <v>4.58816238207179</v>
      </c>
      <c r="S306" s="110" t="n">
        <f aca="false">R305*(1-0.5^(1/K$8))</f>
        <v>0.107243211982212</v>
      </c>
      <c r="T306" s="110" t="n">
        <f aca="false">Q306*R$8/86.4</f>
        <v>0.744412917158188</v>
      </c>
      <c r="U306" s="110" t="n">
        <f aca="false">S306*R$8/86.4</f>
        <v>0.343823723600378</v>
      </c>
      <c r="V306" s="110" t="n">
        <f aca="false">(Q306+S306)*R$8/86.4</f>
        <v>1.08823664075857</v>
      </c>
      <c r="Y306" s="15"/>
      <c r="Z306" s="15"/>
      <c r="AA306" s="15"/>
      <c r="AB306" s="15"/>
      <c r="AC306" s="106" t="n">
        <f aca="false">(B306-B$16)^2</f>
        <v>0.0638145325443786</v>
      </c>
      <c r="AD306" s="106" t="n">
        <f aca="false">(B306-V306)^2</f>
        <v>24.5496799460815</v>
      </c>
      <c r="AE306" s="32"/>
      <c r="AF306" s="32" t="n">
        <f aca="false">B306-V306</f>
        <v>4.95476335924144</v>
      </c>
      <c r="AG306" s="32" t="str">
        <f aca="false">B306</f>
        <v>6,043</v>
      </c>
      <c r="AH306" s="32"/>
      <c r="AI306" s="116" t="str">
        <f aca="false">IF(V306&lt;B306,"-","+")</f>
        <v>-</v>
      </c>
      <c r="AJ306" s="117" t="n">
        <f aca="false">IF(AI306="-",AJ305-1,AJ305+1)</f>
        <v>-289</v>
      </c>
      <c r="AK306" s="113"/>
      <c r="AL306" s="106" t="n">
        <f aca="false">V306-V$16+AL305</f>
        <v>323.367486590895</v>
      </c>
      <c r="AM306" s="106" t="n">
        <f aca="false">B306-B$16+AM305</f>
        <v>365.693846153847</v>
      </c>
      <c r="AN306" s="106" t="n">
        <f aca="false">(AM306-AM$16)^2</f>
        <v>1245.20253065533</v>
      </c>
      <c r="AO306" s="106" t="n">
        <f aca="false">(AM306-AL306)^2</f>
        <v>1791.52071385233</v>
      </c>
      <c r="AP306" s="32"/>
      <c r="AQ306" s="110" t="n">
        <f aca="false">((V306-B306)/B306)^2</f>
        <v>0.672265224221763</v>
      </c>
    </row>
    <row r="307" customFormat="false" ht="12.8" hidden="false" customHeight="false" outlineLevel="0" collapsed="false">
      <c r="A307" s="114" t="n">
        <v>41198</v>
      </c>
      <c r="B307" s="115" t="s">
        <v>141</v>
      </c>
      <c r="C307" s="15" t="n">
        <v>2.80706590887093</v>
      </c>
      <c r="D307" s="15" t="n">
        <v>0</v>
      </c>
      <c r="E307" s="15" t="n">
        <v>0</v>
      </c>
      <c r="F307" s="15" t="n">
        <v>0</v>
      </c>
      <c r="G307" s="15" t="n">
        <v>0</v>
      </c>
      <c r="H307" s="15" t="n">
        <v>0</v>
      </c>
      <c r="I307" s="15" t="n">
        <v>0</v>
      </c>
      <c r="J307" s="110" t="n">
        <f aca="false">(D307*D$15*D$8+E307*E$15*E$8+F307*F$15*F$8+G307*G$15*G$8+H307*H$15*H$8+I307*I$15*I$8)*M$15</f>
        <v>0</v>
      </c>
      <c r="K307" s="110" t="n">
        <f aca="false">K306+J307-M307-N307-O307</f>
        <v>73.7248967966202</v>
      </c>
      <c r="L307" s="110" t="n">
        <f aca="false">K306/$K$3</f>
        <v>0.362831990818912</v>
      </c>
      <c r="M307" s="110" t="n">
        <f aca="false">IF(J307&gt;K$6,(J307-K$6)^2/(J307-K$6+K$3-K306),0)</f>
        <v>0</v>
      </c>
      <c r="N307" s="110" t="n">
        <f aca="false">IF((J307-M307)&gt;C307,C307,(J307-M307+(C307-(J307-M307))*L307))</f>
        <v>1.01849331207554</v>
      </c>
      <c r="O307" s="110" t="n">
        <f aca="false">IF(K306&gt;(K$5/100*K$3),(K$4/100*L307*(K306-(K$5/100*K$3))),0)</f>
        <v>0</v>
      </c>
      <c r="P307" s="110" t="n">
        <f aca="false">P306+M307-Q307</f>
        <v>0.116096166141638</v>
      </c>
      <c r="Q307" s="110" t="n">
        <f aca="false">P306*(1-0.5^(1/K$7))</f>
        <v>0.116096166141638</v>
      </c>
      <c r="R307" s="110" t="n">
        <f aca="false">R306-S307+O307</f>
        <v>4.48336860843646</v>
      </c>
      <c r="S307" s="110" t="n">
        <f aca="false">R306*(1-0.5^(1/K$8))</f>
        <v>0.104793773635325</v>
      </c>
      <c r="T307" s="110" t="n">
        <f aca="false">Q307*R$8/86.4</f>
        <v>0.372206458579094</v>
      </c>
      <c r="U307" s="110" t="n">
        <f aca="false">S307*R$8/86.4</f>
        <v>0.33597077890029</v>
      </c>
      <c r="V307" s="110" t="n">
        <f aca="false">(Q307+S307)*R$8/86.4</f>
        <v>0.708177237479384</v>
      </c>
      <c r="Y307" s="15"/>
      <c r="Z307" s="15"/>
      <c r="AA307" s="15"/>
      <c r="AB307" s="15"/>
      <c r="AC307" s="106" t="n">
        <f aca="false">(B307-B$16)^2</f>
        <v>1.54351953254438</v>
      </c>
      <c r="AD307" s="106" t="n">
        <f aca="false">(B307-V307)^2</f>
        <v>14.7442388475715</v>
      </c>
      <c r="AE307" s="32"/>
      <c r="AF307" s="32" t="n">
        <f aca="false">B307-V307</f>
        <v>3.83982276252062</v>
      </c>
      <c r="AG307" s="32" t="str">
        <f aca="false">B307</f>
        <v>4,548</v>
      </c>
      <c r="AH307" s="32"/>
      <c r="AI307" s="116" t="str">
        <f aca="false">IF(V307&lt;B307,"-","+")</f>
        <v>-</v>
      </c>
      <c r="AJ307" s="117" t="n">
        <f aca="false">IF(AI307="-",AJ306-1,AJ306+1)</f>
        <v>-290</v>
      </c>
      <c r="AK307" s="113"/>
      <c r="AL307" s="106" t="n">
        <f aca="false">V307-V$16+AL306</f>
        <v>315.380126961953</v>
      </c>
      <c r="AM307" s="106" t="n">
        <f aca="false">B307-B$16+AM306</f>
        <v>364.451461538463</v>
      </c>
      <c r="AN307" s="106" t="n">
        <f aca="false">(AM307-AM$16)^2</f>
        <v>1159.06493641667</v>
      </c>
      <c r="AO307" s="106" t="n">
        <f aca="false">(AM307-AL307)^2</f>
        <v>2407.99587711981</v>
      </c>
      <c r="AP307" s="32"/>
      <c r="AQ307" s="110" t="n">
        <f aca="false">((V307-B307)/B307)^2</f>
        <v>0.712822575396854</v>
      </c>
    </row>
    <row r="308" customFormat="false" ht="12.8" hidden="false" customHeight="false" outlineLevel="0" collapsed="false">
      <c r="A308" s="114" t="n">
        <v>41199</v>
      </c>
      <c r="B308" s="115" t="s">
        <v>145</v>
      </c>
      <c r="C308" s="15" t="n">
        <v>4.11282879904828</v>
      </c>
      <c r="D308" s="15" t="n">
        <v>0</v>
      </c>
      <c r="E308" s="15" t="n">
        <v>0</v>
      </c>
      <c r="F308" s="15" t="n">
        <v>0</v>
      </c>
      <c r="G308" s="15" t="n">
        <v>0</v>
      </c>
      <c r="H308" s="15" t="n">
        <v>0</v>
      </c>
      <c r="I308" s="15" t="n">
        <v>0</v>
      </c>
      <c r="J308" s="110" t="n">
        <f aca="false">(D308*D$15*D$8+E308*E$15*E$8+F308*F$15*F$8+G308*G$15*G$8+H308*H$15*H$8+I308*I$15*I$8)*M$15</f>
        <v>0</v>
      </c>
      <c r="K308" s="110" t="n">
        <f aca="false">K307+J308-M308-N308-O308</f>
        <v>72.2529653463678</v>
      </c>
      <c r="L308" s="110" t="n">
        <f aca="false">K307/$K$3</f>
        <v>0.357887848527283</v>
      </c>
      <c r="M308" s="110" t="n">
        <f aca="false">IF(J308&gt;K$6,(J308-K$6)^2/(J308-K$6+K$3-K307),0)</f>
        <v>0</v>
      </c>
      <c r="N308" s="110" t="n">
        <f aca="false">IF((J308-M308)&gt;C308,C308,(J308-M308+(C308-(J308-M308))*L308))</f>
        <v>1.47193145025244</v>
      </c>
      <c r="O308" s="110" t="n">
        <f aca="false">IF(K307&gt;(K$5/100*K$3),(K$4/100*L308*(K307-(K$5/100*K$3))),0)</f>
        <v>0</v>
      </c>
      <c r="P308" s="110" t="n">
        <f aca="false">P307+M308-Q308</f>
        <v>0.058048083070819</v>
      </c>
      <c r="Q308" s="110" t="n">
        <f aca="false">P307*(1-0.5^(1/K$7))</f>
        <v>0.058048083070819</v>
      </c>
      <c r="R308" s="110" t="n">
        <f aca="false">R307-S308+O308</f>
        <v>4.38096832789887</v>
      </c>
      <c r="S308" s="110" t="n">
        <f aca="false">R307*(1-0.5^(1/K$8))</f>
        <v>0.1024002805376</v>
      </c>
      <c r="T308" s="110" t="n">
        <f aca="false">Q308*R$8/86.4</f>
        <v>0.186103229289547</v>
      </c>
      <c r="U308" s="110" t="n">
        <f aca="false">S308*R$8/86.4</f>
        <v>0.328297195705037</v>
      </c>
      <c r="V308" s="110" t="n">
        <f aca="false">(Q308+S308)*R$8/86.4</f>
        <v>0.514400424994584</v>
      </c>
      <c r="Y308" s="15"/>
      <c r="Z308" s="15"/>
      <c r="AA308" s="15"/>
      <c r="AB308" s="15"/>
      <c r="AC308" s="106" t="n">
        <f aca="false">(B308-B$16)^2</f>
        <v>3.38333576331361</v>
      </c>
      <c r="AD308" s="106" t="n">
        <f aca="false">(B308-V308)^2</f>
        <v>11.8102166389274</v>
      </c>
      <c r="AE308" s="32"/>
      <c r="AF308" s="32" t="n">
        <f aca="false">B308-V308</f>
        <v>3.43659957500542</v>
      </c>
      <c r="AG308" s="32" t="str">
        <f aca="false">B308</f>
        <v>3,951</v>
      </c>
      <c r="AH308" s="32"/>
      <c r="AI308" s="116" t="str">
        <f aca="false">IF(V308&lt;B308,"-","+")</f>
        <v>-</v>
      </c>
      <c r="AJ308" s="117" t="n">
        <f aca="false">IF(AI308="-",AJ307-1,AJ307+1)</f>
        <v>-291</v>
      </c>
      <c r="AK308" s="113"/>
      <c r="AL308" s="106" t="n">
        <f aca="false">V308-V$16+AL307</f>
        <v>307.198990520526</v>
      </c>
      <c r="AM308" s="106" t="n">
        <f aca="false">B308-B$16+AM307</f>
        <v>362.612076923078</v>
      </c>
      <c r="AN308" s="106" t="n">
        <f aca="false">(AM308-AM$16)^2</f>
        <v>1037.2044164204</v>
      </c>
      <c r="AO308" s="106" t="n">
        <f aca="false">(AM308-AL308)^2</f>
        <v>3070.61014465669</v>
      </c>
      <c r="AP308" s="32"/>
      <c r="AQ308" s="110" t="n">
        <f aca="false">((V308-B308)/B308)^2</f>
        <v>0.756560746833307</v>
      </c>
    </row>
    <row r="309" customFormat="false" ht="12.8" hidden="false" customHeight="false" outlineLevel="0" collapsed="false">
      <c r="A309" s="114" t="n">
        <v>41200</v>
      </c>
      <c r="B309" s="115" t="s">
        <v>147</v>
      </c>
      <c r="C309" s="15" t="n">
        <v>4.66351603719463</v>
      </c>
      <c r="D309" s="15" t="n">
        <v>0</v>
      </c>
      <c r="E309" s="15" t="n">
        <v>0</v>
      </c>
      <c r="F309" s="15" t="n">
        <v>0</v>
      </c>
      <c r="G309" s="15" t="n">
        <v>0</v>
      </c>
      <c r="H309" s="15" t="n">
        <v>0.5</v>
      </c>
      <c r="I309" s="15" t="n">
        <v>0</v>
      </c>
      <c r="J309" s="110" t="n">
        <f aca="false">(D309*D$15*D$8+E309*E$15*E$8+F309*F$15*F$8+G309*G$15*G$8+H309*H$15*H$8+I309*I$15*I$8)*M$15</f>
        <v>0.03621261105</v>
      </c>
      <c r="K309" s="110" t="n">
        <f aca="false">K308+J309-M309-N309-O309</f>
        <v>70.6299731420166</v>
      </c>
      <c r="L309" s="110" t="n">
        <f aca="false">K308/$K$3</f>
        <v>0.350742550225086</v>
      </c>
      <c r="M309" s="110" t="n">
        <f aca="false">IF(J309&gt;K$6,(J309-K$6)^2/(J309-K$6+K$3-K308),0)</f>
        <v>0</v>
      </c>
      <c r="N309" s="110" t="n">
        <f aca="false">IF((J309-M309)&gt;C309,C309,(J309-M309+(C309-(J309-M309))*L309))</f>
        <v>1.65920481540125</v>
      </c>
      <c r="O309" s="110" t="n">
        <f aca="false">IF(K308&gt;(K$5/100*K$3),(K$4/100*L309*(K308-(K$5/100*K$3))),0)</f>
        <v>0</v>
      </c>
      <c r="P309" s="110" t="n">
        <f aca="false">P308+M309-Q309</f>
        <v>0.0290240415354095</v>
      </c>
      <c r="Q309" s="110" t="n">
        <f aca="false">P308*(1-0.5^(1/K$7))</f>
        <v>0.0290240415354095</v>
      </c>
      <c r="R309" s="110" t="n">
        <f aca="false">R308-S309+O309</f>
        <v>4.28090687300109</v>
      </c>
      <c r="S309" s="110" t="n">
        <f aca="false">R308*(1-0.5^(1/K$8))</f>
        <v>0.100061454897779</v>
      </c>
      <c r="T309" s="110" t="n">
        <f aca="false">Q309*R$8/86.4</f>
        <v>0.0930516146447735</v>
      </c>
      <c r="U309" s="110" t="n">
        <f aca="false">S309*R$8/86.4</f>
        <v>0.320798877392185</v>
      </c>
      <c r="V309" s="110" t="n">
        <f aca="false">(Q309+S309)*R$8/86.4</f>
        <v>0.413850492036959</v>
      </c>
      <c r="Y309" s="15"/>
      <c r="Z309" s="15"/>
      <c r="AA309" s="15"/>
      <c r="AB309" s="15"/>
      <c r="AC309" s="106" t="n">
        <f aca="false">(B309-B$16)^2</f>
        <v>4.5045164556213</v>
      </c>
      <c r="AD309" s="106" t="n">
        <f aca="false">(B309-V309)^2</f>
        <v>10.5894890201761</v>
      </c>
      <c r="AE309" s="32"/>
      <c r="AF309" s="32" t="n">
        <f aca="false">B309-V309</f>
        <v>3.25414950796304</v>
      </c>
      <c r="AG309" s="32" t="str">
        <f aca="false">B309</f>
        <v>3,668</v>
      </c>
      <c r="AH309" s="32"/>
      <c r="AI309" s="116" t="str">
        <f aca="false">IF(V309&lt;B309,"-","+")</f>
        <v>-</v>
      </c>
      <c r="AJ309" s="117" t="n">
        <f aca="false">IF(AI309="-",AJ308-1,AJ308+1)</f>
        <v>-292</v>
      </c>
      <c r="AK309" s="113"/>
      <c r="AL309" s="106" t="n">
        <f aca="false">V309-V$16+AL308</f>
        <v>298.917304146142</v>
      </c>
      <c r="AM309" s="106" t="n">
        <f aca="false">B309-B$16+AM308</f>
        <v>360.489692307694</v>
      </c>
      <c r="AN309" s="106" t="n">
        <f aca="false">(AM309-AM$16)^2</f>
        <v>905.003346134169</v>
      </c>
      <c r="AO309" s="106" t="n">
        <f aca="false">(AM309-AL309)^2</f>
        <v>3791.15898391686</v>
      </c>
      <c r="AP309" s="32"/>
      <c r="AQ309" s="110" t="n">
        <f aca="false">((V309-B309)/B309)^2</f>
        <v>0.787075421085312</v>
      </c>
    </row>
    <row r="310" customFormat="false" ht="12.8" hidden="false" customHeight="false" outlineLevel="0" collapsed="false">
      <c r="A310" s="114" t="n">
        <v>41201</v>
      </c>
      <c r="B310" s="115" t="s">
        <v>147</v>
      </c>
      <c r="C310" s="15" t="n">
        <v>2.45466493200028</v>
      </c>
      <c r="D310" s="15" t="n">
        <v>0</v>
      </c>
      <c r="E310" s="15" t="n">
        <v>0</v>
      </c>
      <c r="F310" s="15" t="n">
        <v>0</v>
      </c>
      <c r="G310" s="15" t="n">
        <v>0</v>
      </c>
      <c r="H310" s="15" t="n">
        <v>0</v>
      </c>
      <c r="I310" s="15" t="n">
        <v>0</v>
      </c>
      <c r="J310" s="110" t="n">
        <f aca="false">(D310*D$15*D$8+E310*E$15*E$8+F310*F$15*F$8+G310*G$15*G$8+H310*H$15*H$8+I310*I$15*I$8)*M$15</f>
        <v>0</v>
      </c>
      <c r="K310" s="110" t="n">
        <f aca="false">K309+J310-M310-N310-O310</f>
        <v>69.7883570341533</v>
      </c>
      <c r="L310" s="110" t="n">
        <f aca="false">K309/$K$3</f>
        <v>0.342863947291343</v>
      </c>
      <c r="M310" s="110" t="n">
        <f aca="false">IF(J310&gt;K$6,(J310-K$6)^2/(J310-K$6+K$3-K309),0)</f>
        <v>0</v>
      </c>
      <c r="N310" s="110" t="n">
        <f aca="false">IF((J310-M310)&gt;C310,C310,(J310-M310+(C310-(J310-M310))*L310))</f>
        <v>0.841616107863251</v>
      </c>
      <c r="O310" s="110" t="n">
        <f aca="false">IF(K309&gt;(K$5/100*K$3),(K$4/100*L310*(K309-(K$5/100*K$3))),0)</f>
        <v>0</v>
      </c>
      <c r="P310" s="110" t="n">
        <f aca="false">P309+M310-Q310</f>
        <v>0.0145120207677048</v>
      </c>
      <c r="Q310" s="110" t="n">
        <f aca="false">P309*(1-0.5^(1/K$7))</f>
        <v>0.0145120207677048</v>
      </c>
      <c r="R310" s="110" t="n">
        <f aca="false">R309-S310+O310</f>
        <v>4.18313082489169</v>
      </c>
      <c r="S310" s="110" t="n">
        <f aca="false">R309*(1-0.5^(1/K$8))</f>
        <v>0.0977760481093984</v>
      </c>
      <c r="T310" s="110" t="n">
        <f aca="false">Q310*R$8/86.4</f>
        <v>0.0465258073223868</v>
      </c>
      <c r="U310" s="110" t="n">
        <f aca="false">S310*R$8/86.4</f>
        <v>0.313471820906289</v>
      </c>
      <c r="V310" s="110" t="n">
        <f aca="false">(Q310+S310)*R$8/86.4</f>
        <v>0.359997628228676</v>
      </c>
      <c r="Y310" s="15"/>
      <c r="Z310" s="15"/>
      <c r="AA310" s="15"/>
      <c r="AB310" s="15"/>
      <c r="AC310" s="106" t="n">
        <f aca="false">(B310-B$16)^2</f>
        <v>4.5045164556213</v>
      </c>
      <c r="AD310" s="106" t="n">
        <f aca="false">(B310-V310)^2</f>
        <v>10.9428796916447</v>
      </c>
      <c r="AE310" s="32"/>
      <c r="AF310" s="32" t="n">
        <f aca="false">B310-V310</f>
        <v>3.30800237177132</v>
      </c>
      <c r="AG310" s="32" t="str">
        <f aca="false">B310</f>
        <v>3,668</v>
      </c>
      <c r="AH310" s="32"/>
      <c r="AI310" s="116" t="str">
        <f aca="false">IF(V310&lt;B310,"-","+")</f>
        <v>-</v>
      </c>
      <c r="AJ310" s="117" t="n">
        <f aca="false">IF(AI310="-",AJ309-1,AJ309+1)</f>
        <v>-293</v>
      </c>
      <c r="AK310" s="113"/>
      <c r="AL310" s="106" t="n">
        <f aca="false">V310-V$16+AL309</f>
        <v>290.581764907949</v>
      </c>
      <c r="AM310" s="106" t="n">
        <f aca="false">B310-B$16+AM309</f>
        <v>358.367307692309</v>
      </c>
      <c r="AN310" s="106" t="n">
        <f aca="false">(AM310-AM$16)^2</f>
        <v>781.811308759178</v>
      </c>
      <c r="AO310" s="106" t="n">
        <f aca="false">(AM310-AL310)^2</f>
        <v>4594.87981057029</v>
      </c>
      <c r="AP310" s="32"/>
      <c r="AQ310" s="110" t="n">
        <f aca="false">((V310-B310)/B310)^2</f>
        <v>0.813341571512761</v>
      </c>
    </row>
    <row r="311" customFormat="false" ht="12.8" hidden="false" customHeight="false" outlineLevel="0" collapsed="false">
      <c r="A311" s="114" t="n">
        <v>41202</v>
      </c>
      <c r="B311" s="115" t="s">
        <v>147</v>
      </c>
      <c r="C311" s="15" t="n">
        <v>3.77557072544184</v>
      </c>
      <c r="D311" s="15" t="n">
        <v>24.9</v>
      </c>
      <c r="E311" s="15" t="n">
        <v>13.1</v>
      </c>
      <c r="F311" s="15" t="n">
        <v>19.3</v>
      </c>
      <c r="G311" s="15" t="n">
        <v>3.5</v>
      </c>
      <c r="H311" s="15" t="n">
        <v>7.1</v>
      </c>
      <c r="I311" s="15" t="n">
        <v>5.2</v>
      </c>
      <c r="J311" s="110" t="n">
        <f aca="false">(D311*D$15*D$8+E311*E$15*E$8+F311*F$15*F$8+G311*G$15*G$8+H311*H$15*H$8+I311*I$15*I$8)*M$15</f>
        <v>14.3756190648562</v>
      </c>
      <c r="K311" s="110" t="n">
        <f aca="false">K310+J311-M311-N311-O311</f>
        <v>79.43605926196</v>
      </c>
      <c r="L311" s="110" t="n">
        <f aca="false">K310/$K$3</f>
        <v>0.338778432204628</v>
      </c>
      <c r="M311" s="110" t="n">
        <f aca="false">IF(J311&gt;K$6,(J311-K$6)^2/(J311-K$6+K$3-K310),0)</f>
        <v>0.952346111607741</v>
      </c>
      <c r="N311" s="110" t="n">
        <f aca="false">IF((J311-M311)&gt;C311,C311,(J311-M311+(C311-(J311-M311))*L311))</f>
        <v>3.77557072544184</v>
      </c>
      <c r="O311" s="110" t="n">
        <f aca="false">IF(K310&gt;(K$5/100*K$3),(K$4/100*L311*(K310-(K$5/100*K$3))),0)</f>
        <v>0</v>
      </c>
      <c r="P311" s="110" t="n">
        <f aca="false">P310+M311-Q311</f>
        <v>0.959602121991593</v>
      </c>
      <c r="Q311" s="110" t="n">
        <f aca="false">P310*(1-0.5^(1/K$7))</f>
        <v>0.00725601038385238</v>
      </c>
      <c r="R311" s="110" t="n">
        <f aca="false">R310-S311+O311</f>
        <v>4.08758798480748</v>
      </c>
      <c r="S311" s="110" t="n">
        <f aca="false">R310*(1-0.5^(1/K$8))</f>
        <v>0.0955428400842051</v>
      </c>
      <c r="T311" s="110" t="n">
        <f aca="false">Q311*R$8/86.4</f>
        <v>0.0232629036611934</v>
      </c>
      <c r="U311" s="110" t="n">
        <f aca="false">S311*R$8/86.4</f>
        <v>0.306312114621815</v>
      </c>
      <c r="V311" s="110" t="n">
        <f aca="false">(Q311+S311)*R$8/86.4</f>
        <v>0.329575018283008</v>
      </c>
      <c r="Y311" s="15"/>
      <c r="Z311" s="15"/>
      <c r="AA311" s="15"/>
      <c r="AB311" s="15"/>
      <c r="AC311" s="106" t="n">
        <f aca="false">(B311-B$16)^2</f>
        <v>4.5045164556213</v>
      </c>
      <c r="AD311" s="106" t="n">
        <f aca="false">(B311-V311)^2</f>
        <v>11.1450813585521</v>
      </c>
      <c r="AE311" s="32"/>
      <c r="AF311" s="32" t="n">
        <f aca="false">B311-V311</f>
        <v>3.33842498171699</v>
      </c>
      <c r="AG311" s="32" t="str">
        <f aca="false">B311</f>
        <v>3,668</v>
      </c>
      <c r="AH311" s="32"/>
      <c r="AI311" s="116" t="str">
        <f aca="false">IF(V311&lt;B311,"-","+")</f>
        <v>-</v>
      </c>
      <c r="AJ311" s="117" t="n">
        <f aca="false">IF(AI311="-",AJ310-1,AJ310+1)</f>
        <v>-294</v>
      </c>
      <c r="AK311" s="113"/>
      <c r="AL311" s="106" t="n">
        <f aca="false">V311-V$16+AL310</f>
        <v>282.215803059811</v>
      </c>
      <c r="AM311" s="106" t="n">
        <f aca="false">B311-B$16+AM310</f>
        <v>356.244923076924</v>
      </c>
      <c r="AN311" s="106" t="n">
        <f aca="false">(AM311-AM$16)^2</f>
        <v>667.62830429543</v>
      </c>
      <c r="AO311" s="106" t="n">
        <f aca="false">(AM311-AL311)^2</f>
        <v>5480.31061050815</v>
      </c>
      <c r="AP311" s="32"/>
      <c r="AQ311" s="110" t="n">
        <f aca="false">((V311-B311)/B311)^2</f>
        <v>0.828370432850835</v>
      </c>
    </row>
    <row r="312" customFormat="false" ht="12.8" hidden="false" customHeight="false" outlineLevel="0" collapsed="false">
      <c r="A312" s="114" t="n">
        <v>41203</v>
      </c>
      <c r="B312" s="115" t="n">
        <v>3.53</v>
      </c>
      <c r="C312" s="15" t="n">
        <v>4.29497769733202</v>
      </c>
      <c r="D312" s="15" t="n">
        <v>0</v>
      </c>
      <c r="E312" s="15" t="n">
        <v>0</v>
      </c>
      <c r="F312" s="15" t="n">
        <v>0</v>
      </c>
      <c r="G312" s="15" t="n">
        <v>8.3</v>
      </c>
      <c r="H312" s="15" t="n">
        <v>0</v>
      </c>
      <c r="I312" s="15" t="n">
        <v>13.5</v>
      </c>
      <c r="J312" s="110" t="n">
        <f aca="false">(D312*D$15*D$8+E312*E$15*E$8+F312*F$15*F$8+G312*G$15*G$8+H312*H$15*H$8+I312*I$15*I$8)*M$15</f>
        <v>3.05566649754499</v>
      </c>
      <c r="K312" s="110" t="n">
        <f aca="false">K311+J312-M312-N312-O312</f>
        <v>78.957229441908</v>
      </c>
      <c r="L312" s="110" t="n">
        <f aca="false">K311/$K$3</f>
        <v>0.385611938164854</v>
      </c>
      <c r="M312" s="110" t="n">
        <f aca="false">IF(J312&gt;K$6,(J312-K$6)^2/(J312-K$6+K$3-K311),0)</f>
        <v>0.00242893494723985</v>
      </c>
      <c r="N312" s="110" t="n">
        <f aca="false">IF((J312-M312)&gt;C312,C312,(J312-M312+(C312-(J312-M312))*L312))</f>
        <v>3.53206738264972</v>
      </c>
      <c r="O312" s="110" t="n">
        <f aca="false">IF(K311&gt;(K$5/100*K$3),(K$4/100*L312*(K311-(K$5/100*K$3))),0)</f>
        <v>0</v>
      </c>
      <c r="P312" s="110" t="n">
        <f aca="false">P311+M312-Q312</f>
        <v>0.482229995943037</v>
      </c>
      <c r="Q312" s="110" t="n">
        <f aca="false">P311*(1-0.5^(1/K$7))</f>
        <v>0.479801060995797</v>
      </c>
      <c r="R312" s="110" t="n">
        <f aca="false">R311-S312+O312</f>
        <v>3.99422734620668</v>
      </c>
      <c r="S312" s="110" t="n">
        <f aca="false">R311*(1-0.5^(1/K$8))</f>
        <v>0.0933606386008</v>
      </c>
      <c r="T312" s="110" t="n">
        <f aca="false">Q312*R$8/86.4</f>
        <v>1.53825108675736</v>
      </c>
      <c r="U312" s="110" t="n">
        <f aca="false">S312*R$8/86.4</f>
        <v>0.29931593625488</v>
      </c>
      <c r="V312" s="110" t="n">
        <f aca="false">(Q312+S312)*R$8/86.4</f>
        <v>1.83756702301224</v>
      </c>
      <c r="Y312" s="15"/>
      <c r="Z312" s="15"/>
      <c r="AA312" s="15"/>
      <c r="AB312" s="15"/>
      <c r="AC312" s="106" t="n">
        <f aca="false">(B312-B$16)^2</f>
        <v>5.10933860946746</v>
      </c>
      <c r="AD312" s="106" t="n">
        <f aca="false">(B312-V312)^2</f>
        <v>2.86432938159566</v>
      </c>
      <c r="AE312" s="32"/>
      <c r="AF312" s="32" t="n">
        <f aca="false">B312-V312</f>
        <v>1.69243297698776</v>
      </c>
      <c r="AG312" s="32" t="n">
        <f aca="false">B312</f>
        <v>3.53</v>
      </c>
      <c r="AH312" s="32"/>
      <c r="AI312" s="116" t="str">
        <f aca="false">IF(V312&lt;B312,"-","+")</f>
        <v>-</v>
      </c>
      <c r="AJ312" s="117" t="n">
        <f aca="false">IF(AI312="-",AJ311-1,AJ311+1)</f>
        <v>-295</v>
      </c>
      <c r="AK312" s="113"/>
      <c r="AL312" s="106" t="n">
        <f aca="false">V312-V$16+AL311</f>
        <v>275.357833216402</v>
      </c>
      <c r="AM312" s="106" t="n">
        <f aca="false">B312-B$16+AM311</f>
        <v>353.98453846154</v>
      </c>
      <c r="AN312" s="106" t="n">
        <f aca="false">(AM312-AM$16)^2</f>
        <v>555.927727710853</v>
      </c>
      <c r="AO312" s="106" t="n">
        <f aca="false">(AM312-AL312)^2</f>
        <v>6182.15877770585</v>
      </c>
      <c r="AP312" s="32"/>
      <c r="AQ312" s="110" t="n">
        <f aca="false">((V312-B312)/B312)^2</f>
        <v>0.229865369403146</v>
      </c>
    </row>
    <row r="313" customFormat="false" ht="12.8" hidden="false" customHeight="false" outlineLevel="0" collapsed="false">
      <c r="A313" s="114" t="n">
        <v>41204</v>
      </c>
      <c r="B313" s="115" t="s">
        <v>147</v>
      </c>
      <c r="C313" s="15" t="n">
        <v>3.68033734649228</v>
      </c>
      <c r="D313" s="15" t="n">
        <v>0</v>
      </c>
      <c r="E313" s="15" t="n">
        <v>0</v>
      </c>
      <c r="F313" s="15" t="n">
        <v>3.2</v>
      </c>
      <c r="G313" s="15" t="n">
        <v>0.9</v>
      </c>
      <c r="H313" s="15" t="n">
        <v>0</v>
      </c>
      <c r="I313" s="15" t="n">
        <v>0</v>
      </c>
      <c r="J313" s="110" t="n">
        <f aca="false">(D313*D$15*D$8+E313*E$15*E$8+F313*F$15*F$8+G313*G$15*G$8+H313*H$15*H$8+I313*I$15*I$8)*M$15</f>
        <v>0.472427519676959</v>
      </c>
      <c r="K313" s="110" t="n">
        <f aca="false">K312+J313-M313-N313-O313</f>
        <v>77.7276776349914</v>
      </c>
      <c r="L313" s="110" t="n">
        <f aca="false">K312/$K$3</f>
        <v>0.38328752156266</v>
      </c>
      <c r="M313" s="110" t="n">
        <f aca="false">IF(J313&gt;K$6,(J313-K$6)^2/(J313-K$6+K$3-K312),0)</f>
        <v>0</v>
      </c>
      <c r="N313" s="110" t="n">
        <f aca="false">IF((J313-M313)&gt;C313,C313,(J313-M313+(C313-(J313-M313))*L313))</f>
        <v>1.70197932659351</v>
      </c>
      <c r="O313" s="110" t="n">
        <f aca="false">IF(K312&gt;(K$5/100*K$3),(K$4/100*L313*(K312-(K$5/100*K$3))),0)</f>
        <v>0</v>
      </c>
      <c r="P313" s="110" t="n">
        <f aca="false">P312+M313-Q313</f>
        <v>0.241114997971518</v>
      </c>
      <c r="Q313" s="110" t="n">
        <f aca="false">P312*(1-0.5^(1/K$7))</f>
        <v>0.241114997971518</v>
      </c>
      <c r="R313" s="110" t="n">
        <f aca="false">R312-S313+O313</f>
        <v>3.90299906753852</v>
      </c>
      <c r="S313" s="110" t="n">
        <f aca="false">R312*(1-0.5^(1/K$8))</f>
        <v>0.0912282786681588</v>
      </c>
      <c r="T313" s="110" t="n">
        <f aca="false">Q313*R$8/86.4</f>
        <v>0.773019148589243</v>
      </c>
      <c r="U313" s="110" t="n">
        <f aca="false">S313*R$8/86.4</f>
        <v>0.292479550822685</v>
      </c>
      <c r="V313" s="110" t="n">
        <f aca="false">(Q313+S313)*R$8/86.4</f>
        <v>1.06549869941193</v>
      </c>
      <c r="Y313" s="15"/>
      <c r="Z313" s="15"/>
      <c r="AA313" s="15"/>
      <c r="AB313" s="15"/>
      <c r="AC313" s="106" t="n">
        <f aca="false">(B313-B$16)^2</f>
        <v>4.5045164556213</v>
      </c>
      <c r="AD313" s="106" t="n">
        <f aca="false">(B313-V313)^2</f>
        <v>6.77301301956261</v>
      </c>
      <c r="AE313" s="32"/>
      <c r="AF313" s="32" t="n">
        <f aca="false">B313-V313</f>
        <v>2.60250130058807</v>
      </c>
      <c r="AG313" s="32" t="str">
        <f aca="false">B313</f>
        <v>3,668</v>
      </c>
      <c r="AH313" s="32"/>
      <c r="AI313" s="116" t="str">
        <f aca="false">IF(V313&lt;B313,"-","+")</f>
        <v>-</v>
      </c>
      <c r="AJ313" s="117" t="n">
        <f aca="false">IF(AI313="-",AJ312-1,AJ312+1)</f>
        <v>-296</v>
      </c>
      <c r="AK313" s="113"/>
      <c r="AL313" s="106" t="n">
        <f aca="false">V313-V$16+AL312</f>
        <v>267.727795049392</v>
      </c>
      <c r="AM313" s="106" t="n">
        <f aca="false">B313-B$16+AM312</f>
        <v>351.862153846155</v>
      </c>
      <c r="AN313" s="106" t="n">
        <f aca="false">(AM313-AM$16)^2</f>
        <v>460.348567223435</v>
      </c>
      <c r="AO313" s="106" t="n">
        <f aca="false">(AM313-AL313)^2</f>
        <v>7078.59033014238</v>
      </c>
      <c r="AP313" s="32"/>
      <c r="AQ313" s="110" t="n">
        <f aca="false">((V313-B313)/B313)^2</f>
        <v>0.503411643775413</v>
      </c>
    </row>
    <row r="314" customFormat="false" ht="12.8" hidden="false" customHeight="false" outlineLevel="0" collapsed="false">
      <c r="A314" s="114" t="n">
        <v>41205</v>
      </c>
      <c r="B314" s="115" t="s">
        <v>147</v>
      </c>
      <c r="C314" s="15" t="n">
        <v>3.65277430470337</v>
      </c>
      <c r="D314" s="15" t="n">
        <v>0</v>
      </c>
      <c r="E314" s="15" t="n">
        <v>0</v>
      </c>
      <c r="F314" s="15" t="n">
        <v>3.3</v>
      </c>
      <c r="G314" s="15" t="n">
        <v>0</v>
      </c>
      <c r="H314" s="15" t="n">
        <v>0</v>
      </c>
      <c r="I314" s="15" t="n">
        <v>1.2</v>
      </c>
      <c r="J314" s="110" t="n">
        <f aca="false">(D314*D$15*D$8+E314*E$15*E$8+F314*F$15*F$8+G314*G$15*G$8+H314*H$15*H$8+I314*I$15*I$8)*M$15</f>
        <v>0.284397792813835</v>
      </c>
      <c r="K314" s="110" t="n">
        <f aca="false">K313+J314-M314-N314-O314</f>
        <v>76.4567257725185</v>
      </c>
      <c r="L314" s="110" t="n">
        <f aca="false">K313/$K$3</f>
        <v>0.377318823470832</v>
      </c>
      <c r="M314" s="110" t="n">
        <f aca="false">IF(J314&gt;K$6,(J314-K$6)^2/(J314-K$6+K$3-K313),0)</f>
        <v>0</v>
      </c>
      <c r="N314" s="110" t="n">
        <f aca="false">IF((J314-M314)&gt;C314,C314,(J314-M314+(C314-(J314-M314))*L314))</f>
        <v>1.55534965528678</v>
      </c>
      <c r="O314" s="110" t="n">
        <f aca="false">IF(K313&gt;(K$5/100*K$3),(K$4/100*L314*(K313-(K$5/100*K$3))),0)</f>
        <v>0</v>
      </c>
      <c r="P314" s="110" t="n">
        <f aca="false">P313+M314-Q314</f>
        <v>0.120557498985759</v>
      </c>
      <c r="Q314" s="110" t="n">
        <f aca="false">P313*(1-0.5^(1/K$7))</f>
        <v>0.120557498985759</v>
      </c>
      <c r="R314" s="110" t="n">
        <f aca="false">R313-S314+O314</f>
        <v>3.81385444563483</v>
      </c>
      <c r="S314" s="110" t="n">
        <f aca="false">R313*(1-0.5^(1/K$8))</f>
        <v>0.0891446219036887</v>
      </c>
      <c r="T314" s="110" t="n">
        <f aca="false">Q314*R$8/86.4</f>
        <v>0.386509574294621</v>
      </c>
      <c r="U314" s="110" t="n">
        <f aca="false">S314*R$8/86.4</f>
        <v>0.285799308649557</v>
      </c>
      <c r="V314" s="110" t="n">
        <f aca="false">(Q314+S314)*R$8/86.4</f>
        <v>0.672308882944179</v>
      </c>
      <c r="Y314" s="15"/>
      <c r="Z314" s="15"/>
      <c r="AA314" s="15"/>
      <c r="AB314" s="15"/>
      <c r="AC314" s="106" t="n">
        <f aca="false">(B314-B$16)^2</f>
        <v>4.5045164556213</v>
      </c>
      <c r="AD314" s="106" t="n">
        <f aca="false">(B314-V314)^2</f>
        <v>8.97416526880716</v>
      </c>
      <c r="AE314" s="32"/>
      <c r="AF314" s="32" t="n">
        <f aca="false">B314-V314</f>
        <v>2.99569111705582</v>
      </c>
      <c r="AG314" s="32" t="str">
        <f aca="false">B314</f>
        <v>3,668</v>
      </c>
      <c r="AH314" s="32"/>
      <c r="AI314" s="116" t="str">
        <f aca="false">IF(V314&lt;B314,"-","+")</f>
        <v>-</v>
      </c>
      <c r="AJ314" s="117" t="n">
        <f aca="false">IF(AI314="-",AJ313-1,AJ313+1)</f>
        <v>-297</v>
      </c>
      <c r="AK314" s="113"/>
      <c r="AL314" s="106" t="n">
        <f aca="false">V314-V$16+AL313</f>
        <v>259.704567065915</v>
      </c>
      <c r="AM314" s="106" t="n">
        <f aca="false">B314-B$16+AM313</f>
        <v>349.739769230771</v>
      </c>
      <c r="AN314" s="106" t="n">
        <f aca="false">(AM314-AM$16)^2</f>
        <v>373.77843964726</v>
      </c>
      <c r="AO314" s="106" t="n">
        <f aca="false">(AM314-AL314)^2</f>
        <v>8106.33762886643</v>
      </c>
      <c r="AP314" s="32"/>
      <c r="AQ314" s="110" t="n">
        <f aca="false">((V314-B314)/B314)^2</f>
        <v>0.667014706222162</v>
      </c>
    </row>
    <row r="315" customFormat="false" ht="12.8" hidden="false" customHeight="false" outlineLevel="0" collapsed="false">
      <c r="A315" s="114" t="n">
        <v>41206</v>
      </c>
      <c r="B315" s="115" t="s">
        <v>137</v>
      </c>
      <c r="C315" s="15" t="n">
        <v>2.88915068251955</v>
      </c>
      <c r="D315" s="15" t="n">
        <v>0</v>
      </c>
      <c r="E315" s="15" t="n">
        <v>11.4</v>
      </c>
      <c r="F315" s="15" t="n">
        <v>1.1</v>
      </c>
      <c r="G315" s="15" t="n">
        <v>14.9</v>
      </c>
      <c r="H315" s="15" t="n">
        <v>0</v>
      </c>
      <c r="I315" s="15" t="n">
        <v>0</v>
      </c>
      <c r="J315" s="110" t="n">
        <f aca="false">(D315*D$15*D$8+E315*E$15*E$8+F315*F$15*F$8+G315*G$15*G$8+H315*H$15*H$8+I315*I$15*I$8)*M$15</f>
        <v>4.63859350004968</v>
      </c>
      <c r="K315" s="110" t="n">
        <f aca="false">K314+J315-M315-N315-O315</f>
        <v>78.1714365328764</v>
      </c>
      <c r="L315" s="110" t="n">
        <f aca="false">K314/$K$3</f>
        <v>0.371149154235527</v>
      </c>
      <c r="M315" s="110" t="n">
        <f aca="false">IF(J315&gt;K$6,(J315-K$6)^2/(J315-K$6+K$3-K314),0)</f>
        <v>0.0347320571722004</v>
      </c>
      <c r="N315" s="110" t="n">
        <f aca="false">IF((J315-M315)&gt;C315,C315,(J315-M315+(C315-(J315-M315))*L315))</f>
        <v>2.88915068251955</v>
      </c>
      <c r="O315" s="110" t="n">
        <f aca="false">IF(K314&gt;(K$5/100*K$3),(K$4/100*L315*(K314-(K$5/100*K$3))),0)</f>
        <v>0</v>
      </c>
      <c r="P315" s="110" t="n">
        <f aca="false">P314+M315-Q315</f>
        <v>0.09501080666508</v>
      </c>
      <c r="Q315" s="110" t="n">
        <f aca="false">P314*(1-0.5^(1/K$7))</f>
        <v>0.0602787494928796</v>
      </c>
      <c r="R315" s="110" t="n">
        <f aca="false">R314-S315+O315</f>
        <v>3.72674588970934</v>
      </c>
      <c r="S315" s="110" t="n">
        <f aca="false">R314*(1-0.5^(1/K$8))</f>
        <v>0.0871085559254912</v>
      </c>
      <c r="T315" s="110" t="n">
        <f aca="false">Q315*R$8/86.4</f>
        <v>0.193254787147311</v>
      </c>
      <c r="U315" s="110" t="n">
        <f aca="false">S315*R$8/86.4</f>
        <v>0.279271643418531</v>
      </c>
      <c r="V315" s="110" t="n">
        <f aca="false">(Q315+S315)*R$8/86.4</f>
        <v>0.472526430565841</v>
      </c>
      <c r="Y315" s="15"/>
      <c r="Z315" s="15"/>
      <c r="AA315" s="15"/>
      <c r="AB315" s="15"/>
      <c r="AC315" s="106" t="n">
        <f aca="false">(B315-B$16)^2</f>
        <v>0.36528076331361</v>
      </c>
      <c r="AD315" s="106" t="n">
        <f aca="false">(B315-V315)^2</f>
        <v>22.2168330897544</v>
      </c>
      <c r="AE315" s="32"/>
      <c r="AF315" s="32" t="n">
        <f aca="false">B315-V315</f>
        <v>4.71347356943416</v>
      </c>
      <c r="AG315" s="32" t="str">
        <f aca="false">B315</f>
        <v>5,186</v>
      </c>
      <c r="AH315" s="32"/>
      <c r="AI315" s="116" t="str">
        <f aca="false">IF(V315&lt;B315,"-","+")</f>
        <v>-</v>
      </c>
      <c r="AJ315" s="117" t="n">
        <f aca="false">IF(AI315="-",AJ314-1,AJ314+1)</f>
        <v>-298</v>
      </c>
      <c r="AK315" s="113"/>
      <c r="AL315" s="106" t="n">
        <f aca="false">V315-V$16+AL314</f>
        <v>251.48155663006</v>
      </c>
      <c r="AM315" s="106" t="n">
        <f aca="false">B315-B$16+AM314</f>
        <v>349.135384615386</v>
      </c>
      <c r="AN315" s="106" t="n">
        <f aca="false">(AM315-AM$16)^2</f>
        <v>350.774161258162</v>
      </c>
      <c r="AO315" s="106" t="n">
        <f aca="false">(AM315-AL315)^2</f>
        <v>9536.27012018765</v>
      </c>
      <c r="AP315" s="32"/>
      <c r="AQ315" s="110" t="n">
        <f aca="false">((V315-B315)/B315)^2</f>
        <v>0.826070526947287</v>
      </c>
    </row>
    <row r="316" customFormat="false" ht="12.8" hidden="false" customHeight="false" outlineLevel="0" collapsed="false">
      <c r="A316" s="114" t="n">
        <v>41207</v>
      </c>
      <c r="B316" s="115" t="s">
        <v>139</v>
      </c>
      <c r="C316" s="15" t="n">
        <v>2.93790160063107</v>
      </c>
      <c r="D316" s="15" t="n">
        <v>0</v>
      </c>
      <c r="E316" s="15" t="n">
        <v>0.8</v>
      </c>
      <c r="F316" s="15" t="n">
        <v>0</v>
      </c>
      <c r="G316" s="15" t="n">
        <v>0</v>
      </c>
      <c r="H316" s="15" t="n">
        <v>0</v>
      </c>
      <c r="I316" s="15" t="n">
        <v>0</v>
      </c>
      <c r="J316" s="110" t="n">
        <f aca="false">(D316*D$15*D$8+E316*E$15*E$8+F316*F$15*F$8+G316*G$15*G$8+H316*H$15*H$8+I316*I$15*I$8)*M$15</f>
        <v>0.0225366736962325</v>
      </c>
      <c r="K316" s="110" t="n">
        <f aca="false">K315+J316-M316-N316-O316</f>
        <v>77.0651342787208</v>
      </c>
      <c r="L316" s="110" t="n">
        <f aca="false">K315/$K$3</f>
        <v>0.379472992878041</v>
      </c>
      <c r="M316" s="110" t="n">
        <f aca="false">IF(J316&gt;K$6,(J316-K$6)^2/(J316-K$6+K$3-K315),0)</f>
        <v>0</v>
      </c>
      <c r="N316" s="110" t="n">
        <f aca="false">IF((J316-M316)&gt;C316,C316,(J316-M316+(C316-(J316-M316))*L316))</f>
        <v>1.12883892785187</v>
      </c>
      <c r="O316" s="110" t="n">
        <f aca="false">IF(K315&gt;(K$5/100*K$3),(K$4/100*L316*(K315-(K$5/100*K$3))),0)</f>
        <v>0</v>
      </c>
      <c r="P316" s="110" t="n">
        <f aca="false">P315+M316-Q316</f>
        <v>0.04750540333254</v>
      </c>
      <c r="Q316" s="110" t="n">
        <f aca="false">P315*(1-0.5^(1/K$7))</f>
        <v>0.04750540333254</v>
      </c>
      <c r="R316" s="110" t="n">
        <f aca="false">R315-S316+O316</f>
        <v>3.64162689595084</v>
      </c>
      <c r="S316" s="110" t="n">
        <f aca="false">R315*(1-0.5^(1/K$8))</f>
        <v>0.0851189937585057</v>
      </c>
      <c r="T316" s="110" t="n">
        <f aca="false">Q316*R$8/86.4</f>
        <v>0.152303202813815</v>
      </c>
      <c r="U316" s="110" t="n">
        <f aca="false">S316*R$8/86.4</f>
        <v>0.272893070267432</v>
      </c>
      <c r="V316" s="110" t="n">
        <f aca="false">(Q316+S316)*R$8/86.4</f>
        <v>0.425196273081246</v>
      </c>
      <c r="Y316" s="15"/>
      <c r="Z316" s="15"/>
      <c r="AA316" s="15"/>
      <c r="AB316" s="15"/>
      <c r="AC316" s="106" t="n">
        <f aca="false">(B316-B$16)^2</f>
        <v>0.861897994082841</v>
      </c>
      <c r="AD316" s="106" t="n">
        <f aca="false">(B316-V316)^2</f>
        <v>19.6852273112001</v>
      </c>
      <c r="AE316" s="32"/>
      <c r="AF316" s="32" t="n">
        <f aca="false">B316-V316</f>
        <v>4.43680372691875</v>
      </c>
      <c r="AG316" s="32" t="str">
        <f aca="false">B316</f>
        <v>4,862</v>
      </c>
      <c r="AH316" s="32"/>
      <c r="AI316" s="116" t="str">
        <f aca="false">IF(V316&lt;B316,"-","+")</f>
        <v>-</v>
      </c>
      <c r="AJ316" s="117" t="n">
        <f aca="false">IF(AI316="-",AJ315-1,AJ315+1)</f>
        <v>-299</v>
      </c>
      <c r="AK316" s="113"/>
      <c r="AL316" s="106" t="n">
        <f aca="false">V316-V$16+AL315</f>
        <v>243.21121603672</v>
      </c>
      <c r="AM316" s="106" t="n">
        <f aca="false">B316-B$16+AM315</f>
        <v>348.207000000001</v>
      </c>
      <c r="AN316" s="106" t="n">
        <f aca="false">(AM316-AM$16)^2</f>
        <v>316.860691765214</v>
      </c>
      <c r="AO316" s="106" t="n">
        <f aca="false">(AM316-AL316)^2</f>
        <v>11024.114650064</v>
      </c>
      <c r="AP316" s="32"/>
      <c r="AQ316" s="110" t="n">
        <f aca="false">((V316-B316)/B316)^2</f>
        <v>0.832742107134288</v>
      </c>
    </row>
    <row r="317" customFormat="false" ht="12.8" hidden="false" customHeight="false" outlineLevel="0" collapsed="false">
      <c r="A317" s="114" t="n">
        <v>41208</v>
      </c>
      <c r="B317" s="115" t="s">
        <v>147</v>
      </c>
      <c r="C317" s="15" t="n">
        <v>3.10562596688704</v>
      </c>
      <c r="D317" s="15" t="n">
        <v>0</v>
      </c>
      <c r="E317" s="15" t="n">
        <v>1.2</v>
      </c>
      <c r="F317" s="15" t="n">
        <v>0</v>
      </c>
      <c r="G317" s="15" t="n">
        <v>0</v>
      </c>
      <c r="H317" s="15" t="n">
        <v>0</v>
      </c>
      <c r="I317" s="15" t="n">
        <v>0</v>
      </c>
      <c r="J317" s="110" t="n">
        <f aca="false">(D317*D$15*D$8+E317*E$15*E$8+F317*F$15*F$8+G317*G$15*G$8+H317*H$15*H$8+I317*I$15*I$8)*M$15</f>
        <v>0.0338050105443488</v>
      </c>
      <c r="K317" s="110" t="n">
        <f aca="false">K316+J317-M317-N317-O317</f>
        <v>75.9159580919211</v>
      </c>
      <c r="L317" s="110" t="n">
        <f aca="false">K316/$K$3</f>
        <v>0.374102593586023</v>
      </c>
      <c r="M317" s="110" t="n">
        <f aca="false">IF(J317&gt;K$6,(J317-K$6)^2/(J317-K$6+K$3-K316),0)</f>
        <v>0</v>
      </c>
      <c r="N317" s="110" t="n">
        <f aca="false">IF((J317-M317)&gt;C317,C317,(J317-M317+(C317-(J317-M317))*L317))</f>
        <v>1.18298119734405</v>
      </c>
      <c r="O317" s="110" t="n">
        <f aca="false">IF(K316&gt;(K$5/100*K$3),(K$4/100*L317*(K316-(K$5/100*K$3))),0)</f>
        <v>0</v>
      </c>
      <c r="P317" s="110" t="n">
        <f aca="false">P316+M317-Q317</f>
        <v>0.02375270166627</v>
      </c>
      <c r="Q317" s="110" t="n">
        <f aca="false">P316*(1-0.5^(1/K$7))</f>
        <v>0.02375270166627</v>
      </c>
      <c r="R317" s="110" t="n">
        <f aca="false">R316-S317+O317</f>
        <v>3.55845202269662</v>
      </c>
      <c r="S317" s="110" t="n">
        <f aca="false">R316*(1-0.5^(1/K$8))</f>
        <v>0.0831748732542162</v>
      </c>
      <c r="T317" s="110" t="n">
        <f aca="false">Q317*R$8/86.4</f>
        <v>0.0761516014069073</v>
      </c>
      <c r="U317" s="110" t="n">
        <f aca="false">S317*R$8/86.4</f>
        <v>0.266660183928448</v>
      </c>
      <c r="V317" s="110" t="n">
        <f aca="false">(Q317+S317)*R$8/86.4</f>
        <v>0.342811785335355</v>
      </c>
      <c r="Y317" s="15"/>
      <c r="Z317" s="15"/>
      <c r="AA317" s="15"/>
      <c r="AB317" s="15"/>
      <c r="AC317" s="106" t="n">
        <f aca="false">(B317-B$16)^2</f>
        <v>4.5045164556213</v>
      </c>
      <c r="AD317" s="106" t="n">
        <f aca="false">(B317-V317)^2</f>
        <v>11.0568766629447</v>
      </c>
      <c r="AE317" s="32"/>
      <c r="AF317" s="32" t="n">
        <f aca="false">B317-V317</f>
        <v>3.32518821466465</v>
      </c>
      <c r="AG317" s="32" t="str">
        <f aca="false">B317</f>
        <v>3,668</v>
      </c>
      <c r="AH317" s="32"/>
      <c r="AI317" s="116" t="str">
        <f aca="false">IF(V317&lt;B317,"-","+")</f>
        <v>-</v>
      </c>
      <c r="AJ317" s="117" t="n">
        <f aca="false">IF(AI317="-",AJ316-1,AJ316+1)</f>
        <v>-300</v>
      </c>
      <c r="AK317" s="113"/>
      <c r="AL317" s="106" t="n">
        <f aca="false">V317-V$16+AL316</f>
        <v>234.858490955634</v>
      </c>
      <c r="AM317" s="106" t="n">
        <f aca="false">B317-B$16+AM316</f>
        <v>346.084615384617</v>
      </c>
      <c r="AN317" s="106" t="n">
        <f aca="false">(AM317-AM$16)^2</f>
        <v>245.80584876892</v>
      </c>
      <c r="AO317" s="106" t="n">
        <f aca="false">(AM317-AL317)^2</f>
        <v>12371.2507554916</v>
      </c>
      <c r="AP317" s="32"/>
      <c r="AQ317" s="110" t="n">
        <f aca="false">((V317-B317)/B317)^2</f>
        <v>0.821814521814461</v>
      </c>
    </row>
    <row r="318" customFormat="false" ht="12.8" hidden="false" customHeight="false" outlineLevel="0" collapsed="false">
      <c r="A318" s="114" t="n">
        <v>41209</v>
      </c>
      <c r="B318" s="115" t="n">
        <v>3.53</v>
      </c>
      <c r="C318" s="15" t="n">
        <v>4.20982167825236</v>
      </c>
      <c r="D318" s="15" t="n">
        <v>27.3</v>
      </c>
      <c r="E318" s="15" t="n">
        <v>31.3</v>
      </c>
      <c r="F318" s="15" t="n">
        <v>0</v>
      </c>
      <c r="G318" s="15" t="n">
        <v>0</v>
      </c>
      <c r="H318" s="15" t="n">
        <v>0</v>
      </c>
      <c r="I318" s="15" t="n">
        <v>0</v>
      </c>
      <c r="J318" s="110" t="n">
        <f aca="false">(D318*D$15*D$8+E318*E$15*E$8+F318*F$15*F$8+G318*G$15*G$8+H318*H$15*H$8+I318*I$15*I$8)*M$15</f>
        <v>12.8603682657881</v>
      </c>
      <c r="K318" s="110" t="n">
        <f aca="false">K317+J318-M318-N318-O318</f>
        <v>83.8022362370897</v>
      </c>
      <c r="L318" s="110" t="n">
        <f aca="false">K317/$K$3</f>
        <v>0.368524068407384</v>
      </c>
      <c r="M318" s="110" t="n">
        <f aca="false">IF(J318&gt;K$6,(J318-K$6)^2/(J318-K$6+K$3-K317),0)</f>
        <v>0.764268442367114</v>
      </c>
      <c r="N318" s="110" t="n">
        <f aca="false">IF((J318-M318)&gt;C318,C318,(J318-M318+(C318-(J318-M318))*L318))</f>
        <v>4.20982167825236</v>
      </c>
      <c r="O318" s="110" t="n">
        <f aca="false">IF(K317&gt;(K$5/100*K$3),(K$4/100*L318*(K317-(K$5/100*K$3))),0)</f>
        <v>0</v>
      </c>
      <c r="P318" s="110" t="n">
        <f aca="false">P317+M318-Q318</f>
        <v>0.776144793200249</v>
      </c>
      <c r="Q318" s="110" t="n">
        <f aca="false">P317*(1-0.5^(1/K$7))</f>
        <v>0.011876350833135</v>
      </c>
      <c r="R318" s="110" t="n">
        <f aca="false">R317-S318+O318</f>
        <v>3.47717686617301</v>
      </c>
      <c r="S318" s="110" t="n">
        <f aca="false">R317*(1-0.5^(1/K$8))</f>
        <v>0.0812751565236123</v>
      </c>
      <c r="T318" s="110" t="n">
        <f aca="false">Q318*R$8/86.4</f>
        <v>0.0380758007034536</v>
      </c>
      <c r="U318" s="110" t="n">
        <f aca="false">S318*R$8/86.4</f>
        <v>0.260569656910192</v>
      </c>
      <c r="V318" s="110" t="n">
        <f aca="false">(Q318+S318)*R$8/86.4</f>
        <v>0.298645457613646</v>
      </c>
      <c r="Y318" s="15"/>
      <c r="Z318" s="15"/>
      <c r="AA318" s="15"/>
      <c r="AB318" s="15"/>
      <c r="AC318" s="106" t="n">
        <f aca="false">(B318-B$16)^2</f>
        <v>5.10933860946746</v>
      </c>
      <c r="AD318" s="106" t="n">
        <f aca="false">(B318-V318)^2</f>
        <v>10.4416521786009</v>
      </c>
      <c r="AE318" s="32"/>
      <c r="AF318" s="32" t="n">
        <f aca="false">B318-V318</f>
        <v>3.23135454238635</v>
      </c>
      <c r="AG318" s="32" t="n">
        <f aca="false">B318</f>
        <v>3.53</v>
      </c>
      <c r="AH318" s="32"/>
      <c r="AI318" s="116" t="str">
        <f aca="false">IF(V318&lt;B318,"-","+")</f>
        <v>-</v>
      </c>
      <c r="AJ318" s="117" t="n">
        <f aca="false">IF(AI318="-",AJ317-1,AJ317+1)</f>
        <v>-301</v>
      </c>
      <c r="AK318" s="113"/>
      <c r="AL318" s="106" t="n">
        <f aca="false">V318-V$16+AL317</f>
        <v>226.461599546826</v>
      </c>
      <c r="AM318" s="106" t="n">
        <f aca="false">B318-B$16+AM317</f>
        <v>343.824230769232</v>
      </c>
      <c r="AN318" s="106" t="n">
        <f aca="false">(AM318-AM$16)^2</f>
        <v>180.037678574876</v>
      </c>
      <c r="AO318" s="106" t="n">
        <f aca="false">(AM318-AL318)^2</f>
        <v>13773.9872074464</v>
      </c>
      <c r="AP318" s="32"/>
      <c r="AQ318" s="110" t="n">
        <f aca="false">((V318-B318)/B318)^2</f>
        <v>0.837953292186032</v>
      </c>
    </row>
    <row r="319" customFormat="false" ht="12.8" hidden="false" customHeight="false" outlineLevel="0" collapsed="false">
      <c r="A319" s="114" t="n">
        <v>41210</v>
      </c>
      <c r="B319" s="115" t="s">
        <v>147</v>
      </c>
      <c r="C319" s="15" t="n">
        <v>3.90731149058947</v>
      </c>
      <c r="D319" s="15" t="n">
        <v>0</v>
      </c>
      <c r="E319" s="15" t="n">
        <v>16.4</v>
      </c>
      <c r="F319" s="15" t="n">
        <v>0</v>
      </c>
      <c r="G319" s="15" t="n">
        <v>0</v>
      </c>
      <c r="H319" s="15" t="n">
        <v>0</v>
      </c>
      <c r="I319" s="15" t="n">
        <v>0</v>
      </c>
      <c r="J319" s="110" t="n">
        <f aca="false">(D319*D$15*D$8+E319*E$15*E$8+F319*F$15*F$8+G319*G$15*G$8+H319*H$15*H$8+I319*I$15*I$8)*M$15</f>
        <v>0.462001810772767</v>
      </c>
      <c r="K319" s="110" t="n">
        <f aca="false">K318+J319-M319-N319-O319</f>
        <v>82.4006602385561</v>
      </c>
      <c r="L319" s="110" t="n">
        <f aca="false">K318/$K$3</f>
        <v>0.406806972024708</v>
      </c>
      <c r="M319" s="110" t="n">
        <f aca="false">IF(J319&gt;K$6,(J319-K$6)^2/(J319-K$6+K$3-K318),0)</f>
        <v>0</v>
      </c>
      <c r="N319" s="110" t="n">
        <f aca="false">IF((J319-M319)&gt;C319,C319,(J319-M319+(C319-(J319-M319))*L319))</f>
        <v>1.86357780930641</v>
      </c>
      <c r="O319" s="110" t="n">
        <f aca="false">IF(K318&gt;(K$5/100*K$3),(K$4/100*L319*(K318-(K$5/100*K$3))),0)</f>
        <v>0</v>
      </c>
      <c r="P319" s="110" t="n">
        <f aca="false">P318+M319-Q319</f>
        <v>0.388072396600125</v>
      </c>
      <c r="Q319" s="110" t="n">
        <f aca="false">P318*(1-0.5^(1/K$7))</f>
        <v>0.388072396600125</v>
      </c>
      <c r="R319" s="110" t="n">
        <f aca="false">R318-S319+O319</f>
        <v>3.39775803678991</v>
      </c>
      <c r="S319" s="110" t="n">
        <f aca="false">R318*(1-0.5^(1/K$8))</f>
        <v>0.0794188293831014</v>
      </c>
      <c r="T319" s="110" t="n">
        <f aca="false">Q319*R$8/86.4</f>
        <v>1.24416729002586</v>
      </c>
      <c r="U319" s="110" t="n">
        <f aca="false">S319*R$8/86.4</f>
        <v>0.254618237721286</v>
      </c>
      <c r="V319" s="110" t="n">
        <f aca="false">(Q319+S319)*R$8/86.4</f>
        <v>1.49878552774715</v>
      </c>
      <c r="Y319" s="15"/>
      <c r="Z319" s="15"/>
      <c r="AA319" s="15"/>
      <c r="AB319" s="15"/>
      <c r="AC319" s="106" t="n">
        <f aca="false">(B319-B$16)^2</f>
        <v>4.5045164556213</v>
      </c>
      <c r="AD319" s="106" t="n">
        <f aca="false">(B319-V319)^2</f>
        <v>4.70549142663122</v>
      </c>
      <c r="AE319" s="32"/>
      <c r="AF319" s="32" t="n">
        <f aca="false">B319-V319</f>
        <v>2.16921447225285</v>
      </c>
      <c r="AG319" s="32" t="str">
        <f aca="false">B319</f>
        <v>3,668</v>
      </c>
      <c r="AH319" s="32"/>
      <c r="AI319" s="116" t="str">
        <f aca="false">IF(V319&lt;B319,"-","+")</f>
        <v>-</v>
      </c>
      <c r="AJ319" s="117" t="n">
        <f aca="false">IF(AI319="-",AJ318-1,AJ318+1)</f>
        <v>-302</v>
      </c>
      <c r="AK319" s="113"/>
      <c r="AL319" s="106" t="n">
        <f aca="false">V319-V$16+AL318</f>
        <v>219.264848208152</v>
      </c>
      <c r="AM319" s="106" t="n">
        <f aca="false">B319-B$16+AM318</f>
        <v>341.701846153848</v>
      </c>
      <c r="AN319" s="106" t="n">
        <f aca="false">(AM319-AM$16)^2</f>
        <v>127.586679554913</v>
      </c>
      <c r="AO319" s="106" t="n">
        <f aca="false">(AM319-AL319)^2</f>
        <v>14990.8184659543</v>
      </c>
      <c r="AP319" s="32"/>
      <c r="AQ319" s="110" t="n">
        <f aca="false">((V319-B319)/B319)^2</f>
        <v>0.349740826868292</v>
      </c>
    </row>
    <row r="320" customFormat="false" ht="12.8" hidden="false" customHeight="false" outlineLevel="0" collapsed="false">
      <c r="A320" s="114" t="n">
        <v>41211</v>
      </c>
      <c r="B320" s="115" t="s">
        <v>146</v>
      </c>
      <c r="C320" s="15" t="n">
        <v>4.22856274190272</v>
      </c>
      <c r="D320" s="15" t="n">
        <v>0</v>
      </c>
      <c r="E320" s="15" t="n">
        <v>7.4</v>
      </c>
      <c r="F320" s="15" t="n">
        <v>0</v>
      </c>
      <c r="G320" s="15" t="n">
        <v>2.5</v>
      </c>
      <c r="H320" s="15" t="n">
        <v>3.7</v>
      </c>
      <c r="I320" s="15" t="n">
        <v>36.8</v>
      </c>
      <c r="J320" s="110" t="n">
        <f aca="false">(D320*D$15*D$8+E320*E$15*E$8+F320*F$15*F$8+G320*G$15*G$8+H320*H$15*H$8+I320*I$15*I$8)*M$15</f>
        <v>3.07480335775087</v>
      </c>
      <c r="K320" s="110" t="n">
        <f aca="false">K319+J320-M320-N320-O320</f>
        <v>81.9380884703104</v>
      </c>
      <c r="L320" s="110" t="n">
        <f aca="false">K319/$K$3</f>
        <v>0.400003205041534</v>
      </c>
      <c r="M320" s="110" t="n">
        <f aca="false">IF(J320&gt;K$6,(J320-K$6)^2/(J320-K$6+K$3-K319),0)</f>
        <v>0.0026607705258294</v>
      </c>
      <c r="N320" s="110" t="n">
        <f aca="false">IF((J320-M320)&gt;C320,C320,(J320-M320+(C320-(J320-M320))*L320))</f>
        <v>3.53471435547074</v>
      </c>
      <c r="O320" s="110" t="n">
        <f aca="false">IF(K319&gt;(K$5/100*K$3),(K$4/100*L320*(K319-(K$5/100*K$3))),0)</f>
        <v>0</v>
      </c>
      <c r="P320" s="110" t="n">
        <f aca="false">P319+M320-Q320</f>
        <v>0.196696968825892</v>
      </c>
      <c r="Q320" s="110" t="n">
        <f aca="false">P319*(1-0.5^(1/K$7))</f>
        <v>0.194036198300062</v>
      </c>
      <c r="R320" s="110" t="n">
        <f aca="false">R319-S320+O320</f>
        <v>3.32015313597683</v>
      </c>
      <c r="S320" s="110" t="n">
        <f aca="false">R319*(1-0.5^(1/K$8))</f>
        <v>0.0776049008130762</v>
      </c>
      <c r="T320" s="110" t="n">
        <f aca="false">Q320*R$8/86.4</f>
        <v>0.622083645012931</v>
      </c>
      <c r="U320" s="110" t="n">
        <f aca="false">S320*R$8/86.4</f>
        <v>0.248802749134515</v>
      </c>
      <c r="V320" s="110" t="n">
        <f aca="false">(Q320+S320)*R$8/86.4</f>
        <v>0.870886394147446</v>
      </c>
      <c r="Y320" s="15"/>
      <c r="Z320" s="15"/>
      <c r="AA320" s="15"/>
      <c r="AB320" s="15"/>
      <c r="AC320" s="106" t="n">
        <f aca="false">(B320-B$16)^2</f>
        <v>3.92984876331361</v>
      </c>
      <c r="AD320" s="106" t="n">
        <f aca="false">(B320-V320)^2</f>
        <v>8.62663633368419</v>
      </c>
      <c r="AE320" s="32"/>
      <c r="AF320" s="32" t="n">
        <f aca="false">B320-V320</f>
        <v>2.93711360585255</v>
      </c>
      <c r="AG320" s="32" t="str">
        <f aca="false">B320</f>
        <v>3,808</v>
      </c>
      <c r="AH320" s="32"/>
      <c r="AI320" s="116" t="str">
        <f aca="false">IF(V320&lt;B320,"-","+")</f>
        <v>-</v>
      </c>
      <c r="AJ320" s="117" t="n">
        <f aca="false">IF(AI320="-",AJ319-1,AJ319+1)</f>
        <v>-303</v>
      </c>
      <c r="AK320" s="113"/>
      <c r="AL320" s="106" t="n">
        <f aca="false">V320-V$16+AL319</f>
        <v>211.440197735878</v>
      </c>
      <c r="AM320" s="106" t="n">
        <f aca="false">B320-B$16+AM319</f>
        <v>339.719461538463</v>
      </c>
      <c r="AN320" s="106" t="n">
        <f aca="false">(AM320-AM$16)^2</f>
        <v>86.7327654185257</v>
      </c>
      <c r="AO320" s="106" t="n">
        <f aca="false">(AM320-AL320)^2</f>
        <v>16455.5695217331</v>
      </c>
      <c r="AP320" s="32"/>
      <c r="AQ320" s="110" t="n">
        <f aca="false">((V320-B320)/B320)^2</f>
        <v>0.594904988674068</v>
      </c>
    </row>
    <row r="321" customFormat="false" ht="12.8" hidden="false" customHeight="false" outlineLevel="0" collapsed="false">
      <c r="A321" s="114" t="n">
        <v>41212</v>
      </c>
      <c r="B321" s="115" t="s">
        <v>146</v>
      </c>
      <c r="C321" s="15" t="n">
        <v>4.16248770513313</v>
      </c>
      <c r="D321" s="15" t="n">
        <v>0</v>
      </c>
      <c r="E321" s="15" t="n">
        <v>0</v>
      </c>
      <c r="F321" s="15" t="n">
        <v>0</v>
      </c>
      <c r="G321" s="15" t="n">
        <v>0</v>
      </c>
      <c r="H321" s="15" t="n">
        <v>6.3</v>
      </c>
      <c r="I321" s="15" t="n">
        <v>33.2</v>
      </c>
      <c r="J321" s="110" t="n">
        <f aca="false">(D321*D$15*D$8+E321*E$15*E$8+F321*F$15*F$8+G321*G$15*G$8+H321*H$15*H$8+I321*I$15*I$8)*M$15</f>
        <v>2.15816473137</v>
      </c>
      <c r="K321" s="110" t="n">
        <f aca="false">K320+J321-M321-N321-O321</f>
        <v>81.1408535521197</v>
      </c>
      <c r="L321" s="110" t="n">
        <f aca="false">K320/$K$3</f>
        <v>0.397757711020924</v>
      </c>
      <c r="M321" s="110" t="n">
        <f aca="false">IF(J321&gt;K$6,(J321-K$6)^2/(J321-K$6+K$3-K320),0)</f>
        <v>0</v>
      </c>
      <c r="N321" s="110" t="n">
        <f aca="false">IF((J321-M321)&gt;C321,C321,(J321-M321+(C321-(J321-M321))*L321))</f>
        <v>2.95539964956067</v>
      </c>
      <c r="O321" s="110" t="n">
        <f aca="false">IF(K320&gt;(K$5/100*K$3),(K$4/100*L321*(K320-(K$5/100*K$3))),0)</f>
        <v>0</v>
      </c>
      <c r="P321" s="110" t="n">
        <f aca="false">P320+M321-Q321</f>
        <v>0.0983484844129458</v>
      </c>
      <c r="Q321" s="110" t="n">
        <f aca="false">P320*(1-0.5^(1/K$7))</f>
        <v>0.0983484844129458</v>
      </c>
      <c r="R321" s="110" t="n">
        <f aca="false">R320-S321+O321</f>
        <v>3.24432073354798</v>
      </c>
      <c r="S321" s="110" t="n">
        <f aca="false">R320*(1-0.5^(1/K$8))</f>
        <v>0.0758324024288483</v>
      </c>
      <c r="T321" s="110" t="n">
        <f aca="false">Q321*R$8/86.4</f>
        <v>0.315307062296134</v>
      </c>
      <c r="U321" s="110" t="n">
        <f aca="false">S321*R$8/86.4</f>
        <v>0.243120086490636</v>
      </c>
      <c r="V321" s="110" t="n">
        <f aca="false">(Q321+S321)*R$8/86.4</f>
        <v>0.558427148786771</v>
      </c>
      <c r="Y321" s="15"/>
      <c r="Z321" s="15"/>
      <c r="AA321" s="15"/>
      <c r="AB321" s="15"/>
      <c r="AC321" s="106" t="n">
        <f aca="false">(B321-B$16)^2</f>
        <v>3.92984876331361</v>
      </c>
      <c r="AD321" s="106" t="n">
        <f aca="false">(B321-V321)^2</f>
        <v>10.5597237153421</v>
      </c>
      <c r="AE321" s="32"/>
      <c r="AF321" s="32" t="n">
        <f aca="false">B321-V321</f>
        <v>3.24957285121323</v>
      </c>
      <c r="AG321" s="32" t="str">
        <f aca="false">B321</f>
        <v>3,808</v>
      </c>
      <c r="AH321" s="32"/>
      <c r="AI321" s="116" t="str">
        <f aca="false">IF(V321&lt;B321,"-","+")</f>
        <v>-</v>
      </c>
      <c r="AJ321" s="117" t="n">
        <f aca="false">IF(AI321="-",AJ320-1,AJ320+1)</f>
        <v>-304</v>
      </c>
      <c r="AK321" s="113"/>
      <c r="AL321" s="106" t="n">
        <f aca="false">V321-V$16+AL320</f>
        <v>203.303088018244</v>
      </c>
      <c r="AM321" s="106" t="n">
        <f aca="false">B321-B$16+AM320</f>
        <v>337.737076923078</v>
      </c>
      <c r="AN321" s="106" t="n">
        <f aca="false">(AM321-AM$16)^2</f>
        <v>53.7385488087654</v>
      </c>
      <c r="AO321" s="106" t="n">
        <f aca="false">(AM321-AL321)^2</f>
        <v>18072.4973728651</v>
      </c>
      <c r="AP321" s="32"/>
      <c r="AQ321" s="110" t="n">
        <f aca="false">((V321-B321)/B321)^2</f>
        <v>0.728213416479327</v>
      </c>
    </row>
    <row r="322" customFormat="false" ht="12.8" hidden="false" customHeight="false" outlineLevel="0" collapsed="false">
      <c r="A322" s="114" t="n">
        <v>41213</v>
      </c>
      <c r="B322" s="115" t="s">
        <v>148</v>
      </c>
      <c r="C322" s="15" t="n">
        <v>3.595042138499</v>
      </c>
      <c r="D322" s="15" t="n">
        <v>0</v>
      </c>
      <c r="E322" s="15" t="n">
        <v>20</v>
      </c>
      <c r="F322" s="15" t="n">
        <v>0</v>
      </c>
      <c r="G322" s="15" t="n">
        <v>0</v>
      </c>
      <c r="H322" s="15" t="n">
        <v>6.6</v>
      </c>
      <c r="I322" s="15" t="n">
        <v>0</v>
      </c>
      <c r="J322" s="110" t="n">
        <f aca="false">(D322*D$15*D$8+E322*E$15*E$8+F322*F$15*F$8+G322*G$15*G$8+H322*H$15*H$8+I322*I$15*I$8)*M$15</f>
        <v>1.04142330826581</v>
      </c>
      <c r="K322" s="110" t="n">
        <f aca="false">K321+J322-M322-N322-O322</f>
        <v>80.1350146611882</v>
      </c>
      <c r="L322" s="110" t="n">
        <f aca="false">K321/$K$3</f>
        <v>0.393887638602523</v>
      </c>
      <c r="M322" s="110" t="n">
        <f aca="false">IF(J322&gt;K$6,(J322-K$6)^2/(J322-K$6+K$3-K321),0)</f>
        <v>0</v>
      </c>
      <c r="N322" s="110" t="n">
        <f aca="false">IF((J322-M322)&gt;C322,C322,(J322-M322+(C322-(J322-M322))*L322))</f>
        <v>2.0472621991973</v>
      </c>
      <c r="O322" s="110" t="n">
        <f aca="false">IF(K321&gt;(K$5/100*K$3),(K$4/100*L322*(K321-(K$5/100*K$3))),0)</f>
        <v>0</v>
      </c>
      <c r="P322" s="110" t="n">
        <f aca="false">P321+M322-Q322</f>
        <v>0.0491742422064729</v>
      </c>
      <c r="Q322" s="110" t="n">
        <f aca="false">P321*(1-0.5^(1/K$7))</f>
        <v>0.0491742422064729</v>
      </c>
      <c r="R322" s="110" t="n">
        <f aca="false">R321-S322+O322</f>
        <v>3.17022034558432</v>
      </c>
      <c r="S322" s="110" t="n">
        <f aca="false">R321*(1-0.5^(1/K$8))</f>
        <v>0.0741003879636664</v>
      </c>
      <c r="T322" s="110" t="n">
        <f aca="false">Q322*R$8/86.4</f>
        <v>0.157653531148067</v>
      </c>
      <c r="U322" s="110" t="n">
        <f aca="false">S322*R$8/86.4</f>
        <v>0.237567216040921</v>
      </c>
      <c r="V322" s="110" t="n">
        <f aca="false">(Q322+S322)*R$8/86.4</f>
        <v>0.395220747188988</v>
      </c>
      <c r="Y322" s="15"/>
      <c r="Z322" s="15"/>
      <c r="AA322" s="15"/>
      <c r="AB322" s="15"/>
      <c r="AC322" s="106" t="n">
        <f aca="false">(B322-B$16)^2</f>
        <v>5.7378674556213</v>
      </c>
      <c r="AD322" s="106" t="n">
        <f aca="false">(B322-V322)^2</f>
        <v>8.99867556559539</v>
      </c>
      <c r="AE322" s="32"/>
      <c r="AF322" s="32" t="n">
        <f aca="false">B322-V322</f>
        <v>2.99977925281101</v>
      </c>
      <c r="AG322" s="32" t="str">
        <f aca="false">B322</f>
        <v>3,395</v>
      </c>
      <c r="AH322" s="32"/>
      <c r="AI322" s="116" t="str">
        <f aca="false">IF(V322&lt;B322,"-","+")</f>
        <v>-</v>
      </c>
      <c r="AJ322" s="117" t="n">
        <f aca="false">IF(AI322="-",AJ321-1,AJ321+1)</f>
        <v>-305</v>
      </c>
      <c r="AK322" s="113"/>
      <c r="AL322" s="106" t="n">
        <f aca="false">V322-V$16+AL321</f>
        <v>195.002771899012</v>
      </c>
      <c r="AM322" s="106" t="n">
        <f aca="false">B322-B$16+AM321</f>
        <v>335.341692307694</v>
      </c>
      <c r="AN322" s="106" t="n">
        <f aca="false">(AM322-AM$16)^2</f>
        <v>24.356924791865</v>
      </c>
      <c r="AO322" s="106" t="n">
        <f aca="false">(AM322-AL322)^2</f>
        <v>19695.0125814745</v>
      </c>
      <c r="AP322" s="32"/>
      <c r="AQ322" s="110" t="n">
        <f aca="false">((V322-B322)/B322)^2</f>
        <v>0.78072670895607</v>
      </c>
    </row>
    <row r="323" customFormat="false" ht="12.8" hidden="false" customHeight="false" outlineLevel="0" collapsed="false">
      <c r="A323" s="114" t="n">
        <v>41214</v>
      </c>
      <c r="B323" s="115" t="s">
        <v>148</v>
      </c>
      <c r="C323" s="15" t="n">
        <v>2.67625086359939</v>
      </c>
      <c r="D323" s="15" t="n">
        <v>45</v>
      </c>
      <c r="E323" s="15" t="n">
        <v>0</v>
      </c>
      <c r="F323" s="15" t="n">
        <v>9.9</v>
      </c>
      <c r="G323" s="15" t="n">
        <v>29.5</v>
      </c>
      <c r="H323" s="15" t="n">
        <v>4.1</v>
      </c>
      <c r="I323" s="15" t="n">
        <v>0</v>
      </c>
      <c r="J323" s="110" t="n">
        <f aca="false">(D323*D$15*D$8+E323*E$15*E$8+F323*F$15*F$8+G323*G$15*G$8+H323*H$15*H$8+I323*I$15*I$8)*M$15</f>
        <v>29.1114444617442</v>
      </c>
      <c r="K323" s="110" t="n">
        <f aca="false">K322+J323-M323-N323-O323</f>
        <v>101.925759427033</v>
      </c>
      <c r="L323" s="110" t="n">
        <f aca="false">K322/$K$3</f>
        <v>0.389004925539749</v>
      </c>
      <c r="M323" s="110" t="n">
        <f aca="false">IF(J323&gt;K$6,(J323-K$6)^2/(J323-K$6+K$3-K322),0)</f>
        <v>4.64444883230022</v>
      </c>
      <c r="N323" s="110" t="n">
        <f aca="false">IF((J323-M323)&gt;C323,C323,(J323-M323+(C323-(J323-M323))*L323))</f>
        <v>2.67625086359939</v>
      </c>
      <c r="O323" s="110" t="n">
        <f aca="false">IF(K322&gt;(K$5/100*K$3),(K$4/100*L323*(K322-(K$5/100*K$3))),0)</f>
        <v>0</v>
      </c>
      <c r="P323" s="110" t="n">
        <f aca="false">P322+M323-Q323</f>
        <v>4.66903595340346</v>
      </c>
      <c r="Q323" s="110" t="n">
        <f aca="false">P322*(1-0.5^(1/K$7))</f>
        <v>0.0245871211032365</v>
      </c>
      <c r="R323" s="110" t="n">
        <f aca="false">R322-S323+O323</f>
        <v>3.09781241282078</v>
      </c>
      <c r="S323" s="110" t="n">
        <f aca="false">R322*(1-0.5^(1/K$8))</f>
        <v>0.0724079327635416</v>
      </c>
      <c r="T323" s="110" t="n">
        <f aca="false">Q323*R$8/86.4</f>
        <v>0.0788267655740336</v>
      </c>
      <c r="U323" s="110" t="n">
        <f aca="false">S323*R$8/86.4</f>
        <v>0.232141173327558</v>
      </c>
      <c r="V323" s="110" t="n">
        <f aca="false">(Q323+S323)*R$8/86.4</f>
        <v>0.310967938901592</v>
      </c>
      <c r="Y323" s="15"/>
      <c r="Z323" s="15"/>
      <c r="AA323" s="15"/>
      <c r="AB323" s="15"/>
      <c r="AC323" s="106" t="n">
        <f aca="false">(B323-B$16)^2</f>
        <v>5.7378674556213</v>
      </c>
      <c r="AD323" s="106" t="n">
        <f aca="false">(B323-V323)^2</f>
        <v>9.5112537538829</v>
      </c>
      <c r="AE323" s="32"/>
      <c r="AF323" s="32" t="n">
        <f aca="false">B323-V323</f>
        <v>3.08403206109841</v>
      </c>
      <c r="AG323" s="32" t="str">
        <f aca="false">B323</f>
        <v>3,395</v>
      </c>
      <c r="AH323" s="32"/>
      <c r="AI323" s="116" t="str">
        <f aca="false">IF(V323&lt;B323,"-","+")</f>
        <v>-</v>
      </c>
      <c r="AJ323" s="117" t="n">
        <f aca="false">IF(AI323="-",AJ322-1,AJ322+1)</f>
        <v>-306</v>
      </c>
      <c r="AK323" s="113"/>
      <c r="AL323" s="106" t="n">
        <f aca="false">V323-V$16+AL322</f>
        <v>186.618202971492</v>
      </c>
      <c r="AM323" s="106" t="n">
        <f aca="false">B323-B$16+AM322</f>
        <v>332.946307692309</v>
      </c>
      <c r="AN323" s="106" t="n">
        <f aca="false">(AM323-AM$16)^2</f>
        <v>6.45103568620713</v>
      </c>
      <c r="AO323" s="106" t="n">
        <f aca="false">(AM323-AL323)^2</f>
        <v>21411.9142311864</v>
      </c>
      <c r="AP323" s="32"/>
      <c r="AQ323" s="110" t="n">
        <f aca="false">((V323-B323)/B323)^2</f>
        <v>0.825198084672113</v>
      </c>
    </row>
    <row r="324" customFormat="false" ht="12.8" hidden="false" customHeight="false" outlineLevel="0" collapsed="false">
      <c r="A324" s="114" t="n">
        <v>41215</v>
      </c>
      <c r="B324" s="115" t="s">
        <v>148</v>
      </c>
      <c r="C324" s="15" t="n">
        <v>1.39057460158801</v>
      </c>
      <c r="D324" s="15" t="n">
        <v>0</v>
      </c>
      <c r="E324" s="15" t="n">
        <v>12.4</v>
      </c>
      <c r="F324" s="15" t="n">
        <v>0</v>
      </c>
      <c r="G324" s="15" t="n">
        <v>12.5</v>
      </c>
      <c r="H324" s="15" t="n">
        <v>0</v>
      </c>
      <c r="I324" s="15" t="n">
        <v>0</v>
      </c>
      <c r="J324" s="110" t="n">
        <f aca="false">(D324*D$15*D$8+E324*E$15*E$8+F324*F$15*F$8+G324*G$15*G$8+H324*H$15*H$8+I324*I$15*I$8)*M$15</f>
        <v>3.9090091169452</v>
      </c>
      <c r="K324" s="110" t="n">
        <f aca="false">K323+J324-M324-N324-O324</f>
        <v>104.42537288125</v>
      </c>
      <c r="L324" s="110" t="n">
        <f aca="false">K323/$K$3</f>
        <v>0.494785239937053</v>
      </c>
      <c r="M324" s="110" t="n">
        <f aca="false">IF(J324&gt;K$6,(J324-K$6)^2/(J324-K$6+K$3-K323),0)</f>
        <v>0.0188210611397628</v>
      </c>
      <c r="N324" s="110" t="n">
        <f aca="false">IF((J324-M324)&gt;C324,C324,(J324-M324+(C324-(J324-M324))*L324))</f>
        <v>1.39057460158801</v>
      </c>
      <c r="O324" s="110" t="n">
        <f aca="false">IF(K323&gt;(K$5/100*K$3),(K$4/100*L324*(K323-(K$5/100*K$3))),0)</f>
        <v>0</v>
      </c>
      <c r="P324" s="110" t="n">
        <f aca="false">P323+M324-Q324</f>
        <v>2.35333903784149</v>
      </c>
      <c r="Q324" s="110" t="n">
        <f aca="false">P323*(1-0.5^(1/K$7))</f>
        <v>2.33451797670173</v>
      </c>
      <c r="R324" s="110" t="n">
        <f aca="false">R323-S324+O324</f>
        <v>3.02705827952716</v>
      </c>
      <c r="S324" s="110" t="n">
        <f aca="false">R323*(1-0.5^(1/K$8))</f>
        <v>0.0707541332936114</v>
      </c>
      <c r="T324" s="110" t="n">
        <f aca="false">Q324*R$8/86.4</f>
        <v>7.48450786512012</v>
      </c>
      <c r="U324" s="110" t="n">
        <f aca="false">S324*R$8/86.4</f>
        <v>0.226839061601046</v>
      </c>
      <c r="V324" s="110" t="n">
        <f aca="false">(Q324+S324)*R$8/86.4</f>
        <v>7.71134692672117</v>
      </c>
      <c r="Y324" s="15"/>
      <c r="Z324" s="15"/>
      <c r="AA324" s="15"/>
      <c r="AB324" s="15"/>
      <c r="AC324" s="106" t="n">
        <f aca="false">(B324-B$16)^2</f>
        <v>5.7378674556213</v>
      </c>
      <c r="AD324" s="106" t="n">
        <f aca="false">(B324-V324)^2</f>
        <v>18.6308507918153</v>
      </c>
      <c r="AE324" s="32"/>
      <c r="AF324" s="32" t="n">
        <f aca="false">B324-V324</f>
        <v>-4.31634692672117</v>
      </c>
      <c r="AG324" s="32" t="str">
        <f aca="false">B324</f>
        <v>3,395</v>
      </c>
      <c r="AH324" s="32"/>
      <c r="AI324" s="116" t="str">
        <f aca="false">IF(V324&lt;B324,"-","+")</f>
        <v>-</v>
      </c>
      <c r="AJ324" s="117" t="n">
        <f aca="false">IF(AI324="-",AJ323-1,AJ323+1)</f>
        <v>-307</v>
      </c>
      <c r="AK324" s="113"/>
      <c r="AL324" s="106" t="n">
        <f aca="false">V324-V$16+AL323</f>
        <v>185.634013031792</v>
      </c>
      <c r="AM324" s="106" t="n">
        <f aca="false">B324-B$16+AM323</f>
        <v>330.550923076924</v>
      </c>
      <c r="AN324" s="106" t="n">
        <f aca="false">(AM324-AM$16)^2</f>
        <v>0.0208814917918865</v>
      </c>
      <c r="AO324" s="106" t="n">
        <f aca="false">(AM324-AL324)^2</f>
        <v>21000.910817029</v>
      </c>
      <c r="AP324" s="32"/>
      <c r="AQ324" s="110" t="n">
        <f aca="false">((V324-B324)/B324)^2</f>
        <v>1.61641596229535</v>
      </c>
    </row>
    <row r="325" customFormat="false" ht="12.8" hidden="false" customHeight="false" outlineLevel="0" collapsed="false">
      <c r="A325" s="114" t="n">
        <v>41216</v>
      </c>
      <c r="B325" s="115" t="s">
        <v>147</v>
      </c>
      <c r="C325" s="15" t="n">
        <v>0.923151374815916</v>
      </c>
      <c r="D325" s="15" t="n">
        <v>0</v>
      </c>
      <c r="E325" s="15" t="n">
        <v>2.9</v>
      </c>
      <c r="F325" s="15" t="n">
        <v>2.5</v>
      </c>
      <c r="G325" s="15" t="n">
        <v>0.5</v>
      </c>
      <c r="H325" s="15" t="n">
        <v>0</v>
      </c>
      <c r="I325" s="15" t="n">
        <v>10.2</v>
      </c>
      <c r="J325" s="110" t="n">
        <f aca="false">(D325*D$15*D$8+E325*E$15*E$8+F325*F$15*F$8+G325*G$15*G$8+H325*H$15*H$8+I325*I$15*I$8)*M$15</f>
        <v>0.915803007223346</v>
      </c>
      <c r="K325" s="110" t="n">
        <f aca="false">K324+J325-M325-N325-O325</f>
        <v>104.349392951698</v>
      </c>
      <c r="L325" s="110" t="n">
        <f aca="false">K324/$K$3</f>
        <v>0.506919285831312</v>
      </c>
      <c r="M325" s="110" t="n">
        <f aca="false">IF(J325&gt;K$6,(J325-K$6)^2/(J325-K$6+K$3-K324),0)</f>
        <v>0</v>
      </c>
      <c r="N325" s="110" t="n">
        <f aca="false">IF((J325-M325)&gt;C325,C325,(J325-M325+(C325-(J325-M325))*L325))</f>
        <v>0.919528036475398</v>
      </c>
      <c r="O325" s="110" t="n">
        <f aca="false">IF(K324&gt;(K$5/100*K$3),(K$4/100*L325*(K324-(K$5/100*K$3))),0)</f>
        <v>0.0722549003006713</v>
      </c>
      <c r="P325" s="110" t="n">
        <f aca="false">P324+M325-Q325</f>
        <v>1.17666951892075</v>
      </c>
      <c r="Q325" s="110" t="n">
        <f aca="false">P324*(1-0.5^(1/K$7))</f>
        <v>1.17666951892075</v>
      </c>
      <c r="R325" s="110" t="n">
        <f aca="false">R324-S325+O325</f>
        <v>3.03017507317206</v>
      </c>
      <c r="S325" s="110" t="n">
        <f aca="false">R324*(1-0.5^(1/K$8))</f>
        <v>0.0691381066557777</v>
      </c>
      <c r="T325" s="110" t="n">
        <f aca="false">Q325*R$8/86.4</f>
        <v>3.77242426783619</v>
      </c>
      <c r="U325" s="110" t="n">
        <f aca="false">S325*R$8/86.4</f>
        <v>0.221658050273732</v>
      </c>
      <c r="V325" s="110" t="n">
        <f aca="false">(Q325+S325)*R$8/86.4</f>
        <v>3.99408231810992</v>
      </c>
      <c r="Y325" s="15"/>
      <c r="Z325" s="15"/>
      <c r="AA325" s="15"/>
      <c r="AB325" s="15"/>
      <c r="AC325" s="106" t="n">
        <f aca="false">(B325-B$16)^2</f>
        <v>4.5045164556213</v>
      </c>
      <c r="AD325" s="106" t="n">
        <f aca="false">(B325-V325)^2</f>
        <v>0.106329678183937</v>
      </c>
      <c r="AE325" s="32"/>
      <c r="AF325" s="32" t="n">
        <f aca="false">B325-V325</f>
        <v>-0.326082318109918</v>
      </c>
      <c r="AG325" s="32" t="str">
        <f aca="false">B325</f>
        <v>3,668</v>
      </c>
      <c r="AH325" s="32"/>
      <c r="AI325" s="116" t="str">
        <f aca="false">IF(V325&lt;B325,"-","+")</f>
        <v>-</v>
      </c>
      <c r="AJ325" s="117" t="n">
        <f aca="false">IF(AI325="-",AJ324-1,AJ324+1)</f>
        <v>-308</v>
      </c>
      <c r="AK325" s="113"/>
      <c r="AL325" s="106" t="n">
        <f aca="false">V325-V$16+AL324</f>
        <v>180.93255848348</v>
      </c>
      <c r="AM325" s="106" t="n">
        <f aca="false">B325-B$16+AM324</f>
        <v>328.42853846154</v>
      </c>
      <c r="AN325" s="106" t="n">
        <f aca="false">(AM325-AM$16)^2</f>
        <v>3.91201055466859</v>
      </c>
      <c r="AO325" s="106" t="n">
        <f aca="false">(AM325-AL325)^2</f>
        <v>21755.0641096882</v>
      </c>
      <c r="AP325" s="32"/>
      <c r="AQ325" s="110" t="n">
        <f aca="false">((V325-B325)/B325)^2</f>
        <v>0.00790307030594536</v>
      </c>
    </row>
    <row r="326" customFormat="false" ht="12.8" hidden="false" customHeight="false" outlineLevel="0" collapsed="false">
      <c r="A326" s="114" t="n">
        <v>41217</v>
      </c>
      <c r="B326" s="115" t="s">
        <v>147</v>
      </c>
      <c r="C326" s="15" t="n">
        <v>1.86989921974412</v>
      </c>
      <c r="D326" s="15" t="n">
        <v>0</v>
      </c>
      <c r="E326" s="15" t="n">
        <v>5.5</v>
      </c>
      <c r="F326" s="15" t="n">
        <v>0</v>
      </c>
      <c r="G326" s="15" t="n">
        <v>1.4</v>
      </c>
      <c r="H326" s="15" t="n">
        <v>0</v>
      </c>
      <c r="I326" s="15" t="n">
        <v>0</v>
      </c>
      <c r="J326" s="110" t="n">
        <f aca="false">(D326*D$15*D$8+E326*E$15*E$8+F326*F$15*F$8+G326*G$15*G$8+H326*H$15*H$8+I326*I$15*I$8)*M$15</f>
        <v>0.553624987222802</v>
      </c>
      <c r="K326" s="110" t="n">
        <f aca="false">K325+J326-M326-N326-O326</f>
        <v>103.614280084426</v>
      </c>
      <c r="L326" s="110" t="n">
        <f aca="false">K325/$K$3</f>
        <v>0.506550451221833</v>
      </c>
      <c r="M326" s="110" t="n">
        <f aca="false">IF(J326&gt;K$6,(J326-K$6)^2/(J326-K$6+K$3-K325),0)</f>
        <v>0</v>
      </c>
      <c r="N326" s="110" t="n">
        <f aca="false">IF((J326-M326)&gt;C326,C326,(J326-M326+(C326-(J326-M326))*L326))</f>
        <v>1.22038429363815</v>
      </c>
      <c r="O326" s="110" t="n">
        <f aca="false">IF(K325&gt;(K$5/100*K$3),(K$4/100*L326*(K325-(K$5/100*K$3))),0)</f>
        <v>0.0683535608557956</v>
      </c>
      <c r="P326" s="110" t="n">
        <f aca="false">P325+M326-Q326</f>
        <v>0.588334759460373</v>
      </c>
      <c r="Q326" s="110" t="n">
        <f aca="false">P325*(1-0.5^(1/K$7))</f>
        <v>0.588334759460373</v>
      </c>
      <c r="R326" s="110" t="n">
        <f aca="false">R325-S326+O326</f>
        <v>3.02931933970684</v>
      </c>
      <c r="S326" s="110" t="n">
        <f aca="false">R325*(1-0.5^(1/K$8))</f>
        <v>0.069209294321011</v>
      </c>
      <c r="T326" s="110" t="n">
        <f aca="false">Q326*R$8/86.4</f>
        <v>1.88621213391809</v>
      </c>
      <c r="U326" s="110" t="n">
        <f aca="false">S326*R$8/86.4</f>
        <v>0.22188627924676</v>
      </c>
      <c r="V326" s="110" t="n">
        <f aca="false">(Q326+S326)*R$8/86.4</f>
        <v>2.10809841316485</v>
      </c>
      <c r="Y326" s="15"/>
      <c r="Z326" s="15"/>
      <c r="AA326" s="15"/>
      <c r="AB326" s="15"/>
      <c r="AC326" s="106" t="n">
        <f aca="false">(B326-B$16)^2</f>
        <v>4.5045164556213</v>
      </c>
      <c r="AD326" s="106" t="n">
        <f aca="false">(B326-V326)^2</f>
        <v>2.43329296061081</v>
      </c>
      <c r="AE326" s="32"/>
      <c r="AF326" s="32" t="n">
        <f aca="false">B326-V326</f>
        <v>1.55990158683515</v>
      </c>
      <c r="AG326" s="32" t="str">
        <f aca="false">B326</f>
        <v>3,668</v>
      </c>
      <c r="AH326" s="32"/>
      <c r="AI326" s="116" t="str">
        <f aca="false">IF(V326&lt;B326,"-","+")</f>
        <v>-</v>
      </c>
      <c r="AJ326" s="117" t="n">
        <f aca="false">IF(AI326="-",AJ325-1,AJ325+1)</f>
        <v>-309</v>
      </c>
      <c r="AK326" s="113"/>
      <c r="AL326" s="106" t="n">
        <f aca="false">V326-V$16+AL325</f>
        <v>174.345120030224</v>
      </c>
      <c r="AM326" s="106" t="n">
        <f aca="false">B326-B$16+AM325</f>
        <v>326.306153846155</v>
      </c>
      <c r="AN326" s="106" t="n">
        <f aca="false">(AM326-AM$16)^2</f>
        <v>16.8121725287877</v>
      </c>
      <c r="AO326" s="106" t="n">
        <f aca="false">(AM326-AL326)^2</f>
        <v>23092.1557984065</v>
      </c>
      <c r="AP326" s="32"/>
      <c r="AQ326" s="110" t="n">
        <f aca="false">((V326-B326)/B326)^2</f>
        <v>0.180857176200635</v>
      </c>
    </row>
    <row r="327" customFormat="false" ht="12.8" hidden="false" customHeight="false" outlineLevel="0" collapsed="false">
      <c r="A327" s="114" t="n">
        <v>41218</v>
      </c>
      <c r="B327" s="115" t="n">
        <v>3.53</v>
      </c>
      <c r="C327" s="15" t="n">
        <v>2.5076174118417</v>
      </c>
      <c r="D327" s="15" t="n">
        <v>39.1</v>
      </c>
      <c r="E327" s="15" t="n">
        <v>21.7</v>
      </c>
      <c r="F327" s="15" t="n">
        <v>0</v>
      </c>
      <c r="G327" s="15" t="n">
        <v>11.5</v>
      </c>
      <c r="H327" s="15" t="n">
        <v>80.5</v>
      </c>
      <c r="I327" s="15" t="n">
        <v>9.1</v>
      </c>
      <c r="J327" s="110" t="n">
        <f aca="false">(D327*D$15*D$8+E327*E$15*E$8+F327*F$15*F$8+G327*G$15*G$8+H327*H$15*H$8+I327*I$15*I$8)*M$15</f>
        <v>27.3391271432311</v>
      </c>
      <c r="K327" s="110" t="n">
        <f aca="false">K326+J327-M327-N327-O327</f>
        <v>123.565350652685</v>
      </c>
      <c r="L327" s="110" t="n">
        <f aca="false">K326/$K$3</f>
        <v>0.50298194215741</v>
      </c>
      <c r="M327" s="110" t="n">
        <f aca="false">IF(J327&gt;K$6,(J327-K$6)^2/(J327-K$6+K$3-K326),0)</f>
        <v>4.84954198414108</v>
      </c>
      <c r="N327" s="110" t="n">
        <f aca="false">IF((J327-M327)&gt;C327,C327,(J327-M327+(C327-(J327-M327))*L327))</f>
        <v>2.5076174118417</v>
      </c>
      <c r="O327" s="110" t="n">
        <f aca="false">IF(K326&gt;(K$5/100*K$3),(K$4/100*L327*(K326-(K$5/100*K$3))),0)</f>
        <v>0.0308971789893414</v>
      </c>
      <c r="P327" s="110" t="n">
        <f aca="false">P326+M327-Q327</f>
        <v>5.14370936387127</v>
      </c>
      <c r="Q327" s="110" t="n">
        <f aca="false">P326*(1-0.5^(1/K$7))</f>
        <v>0.294167379730186</v>
      </c>
      <c r="R327" s="110" t="n">
        <f aca="false">R326-S327+O327</f>
        <v>2.99102676935453</v>
      </c>
      <c r="S327" s="110" t="n">
        <f aca="false">R326*(1-0.5^(1/K$8))</f>
        <v>0.0691897493416536</v>
      </c>
      <c r="T327" s="110" t="n">
        <f aca="false">Q327*R$8/86.4</f>
        <v>0.943106066959047</v>
      </c>
      <c r="U327" s="110" t="n">
        <f aca="false">S327*R$8/86.4</f>
        <v>0.221823617680996</v>
      </c>
      <c r="V327" s="110" t="n">
        <f aca="false">(Q327+S327)*R$8/86.4</f>
        <v>1.16492968464004</v>
      </c>
      <c r="Y327" s="15"/>
      <c r="Z327" s="15"/>
      <c r="AA327" s="15"/>
      <c r="AB327" s="15"/>
      <c r="AC327" s="106" t="n">
        <f aca="false">(B327-B$16)^2</f>
        <v>5.10933860946746</v>
      </c>
      <c r="AD327" s="106" t="n">
        <f aca="false">(B327-V327)^2</f>
        <v>5.59355759659685</v>
      </c>
      <c r="AE327" s="32"/>
      <c r="AF327" s="32" t="n">
        <f aca="false">B327-V327</f>
        <v>2.36507031535996</v>
      </c>
      <c r="AG327" s="32" t="n">
        <f aca="false">B327</f>
        <v>3.53</v>
      </c>
      <c r="AH327" s="32"/>
      <c r="AI327" s="116" t="str">
        <f aca="false">IF(V327&lt;B327,"-","+")</f>
        <v>-</v>
      </c>
      <c r="AJ327" s="117" t="n">
        <f aca="false">IF(AI327="-",AJ326-1,AJ326+1)</f>
        <v>-310</v>
      </c>
      <c r="AK327" s="113"/>
      <c r="AL327" s="106" t="n">
        <f aca="false">V327-V$16+AL326</f>
        <v>166.814512848443</v>
      </c>
      <c r="AM327" s="106" t="n">
        <f aca="false">B327-B$16+AM326</f>
        <v>324.045769230771</v>
      </c>
      <c r="AN327" s="106" t="n">
        <f aca="false">(AM327-AM$16)^2</f>
        <v>40.4578626897729</v>
      </c>
      <c r="AO327" s="106" t="n">
        <f aca="false">(AM327-AL327)^2</f>
        <v>24721.6679835655</v>
      </c>
      <c r="AP327" s="32"/>
      <c r="AQ327" s="110" t="n">
        <f aca="false">((V327-B327)/B327)^2</f>
        <v>0.448888731680444</v>
      </c>
    </row>
    <row r="328" customFormat="false" ht="12.8" hidden="false" customHeight="false" outlineLevel="0" collapsed="false">
      <c r="A328" s="114" t="n">
        <v>41219</v>
      </c>
      <c r="B328" s="115" t="n">
        <v>3.53</v>
      </c>
      <c r="C328" s="15" t="n">
        <v>2.73051425087565</v>
      </c>
      <c r="D328" s="15" t="n">
        <v>0</v>
      </c>
      <c r="E328" s="15" t="n">
        <v>7.5</v>
      </c>
      <c r="F328" s="15" t="n">
        <v>4.7</v>
      </c>
      <c r="G328" s="15" t="n">
        <v>59.4</v>
      </c>
      <c r="H328" s="15" t="n">
        <v>0.4</v>
      </c>
      <c r="I328" s="15" t="n">
        <v>28.4</v>
      </c>
      <c r="J328" s="110" t="n">
        <f aca="false">(D328*D$15*D$8+E328*E$15*E$8+F328*F$15*F$8+G328*G$15*G$8+H328*H$15*H$8+I328*I$15*I$8)*M$15</f>
        <v>18.929172170557</v>
      </c>
      <c r="K328" s="110" t="n">
        <f aca="false">K327+J328-M328-N328-O328</f>
        <v>135.800236552173</v>
      </c>
      <c r="L328" s="110" t="n">
        <f aca="false">K327/$K$3</f>
        <v>0.599831799284881</v>
      </c>
      <c r="M328" s="110" t="n">
        <f aca="false">IF(J328&gt;K$6,(J328-K$6)^2/(J328-K$6+K$3-K327),0)</f>
        <v>2.73019689170129</v>
      </c>
      <c r="N328" s="110" t="n">
        <f aca="false">IF((J328-M328)&gt;C328,C328,(J328-M328+(C328-(J328-M328))*L328))</f>
        <v>2.73051425087565</v>
      </c>
      <c r="O328" s="110" t="n">
        <f aca="false">IF(K327&gt;(K$5/100*K$3),(K$4/100*L328*(K327-(K$5/100*K$3))),0)</f>
        <v>1.23357512849248</v>
      </c>
      <c r="P328" s="110" t="n">
        <f aca="false">P327+M328-Q328</f>
        <v>5.30205157363692</v>
      </c>
      <c r="Q328" s="110" t="n">
        <f aca="false">P327*(1-0.5^(1/K$7))</f>
        <v>2.57185468193563</v>
      </c>
      <c r="R328" s="110" t="n">
        <f aca="false">R327-S328+O328</f>
        <v>4.15628675202094</v>
      </c>
      <c r="S328" s="110" t="n">
        <f aca="false">R327*(1-0.5^(1/K$8))</f>
        <v>0.068315145826073</v>
      </c>
      <c r="T328" s="110" t="n">
        <f aca="false">Q328*R$8/86.4</f>
        <v>8.24541373722419</v>
      </c>
      <c r="U328" s="110" t="n">
        <f aca="false">S328*R$8/86.4</f>
        <v>0.219019622613683</v>
      </c>
      <c r="V328" s="110" t="n">
        <f aca="false">(Q328+S328)*R$8/86.4</f>
        <v>8.46443335983788</v>
      </c>
      <c r="Y328" s="15"/>
      <c r="Z328" s="15"/>
      <c r="AA328" s="15"/>
      <c r="AB328" s="15"/>
      <c r="AC328" s="106" t="n">
        <f aca="false">(B328-B$16)^2</f>
        <v>5.10933860946746</v>
      </c>
      <c r="AD328" s="106" t="n">
        <f aca="false">(B328-V328)^2</f>
        <v>24.3486325826809</v>
      </c>
      <c r="AE328" s="32"/>
      <c r="AF328" s="32" t="n">
        <f aca="false">B328-V328</f>
        <v>-4.93443335983788</v>
      </c>
      <c r="AG328" s="32" t="n">
        <f aca="false">B328</f>
        <v>3.53</v>
      </c>
      <c r="AH328" s="32"/>
      <c r="AI328" s="116" t="str">
        <f aca="false">IF(V328&lt;B328,"-","+")</f>
        <v>+</v>
      </c>
      <c r="AJ328" s="117" t="n">
        <f aca="false">IF(AI328="-",AJ327-1,AJ327+1)</f>
        <v>-309</v>
      </c>
      <c r="AK328" s="113"/>
      <c r="AL328" s="106" t="n">
        <f aca="false">V328-V$16+AL327</f>
        <v>166.583409341859</v>
      </c>
      <c r="AM328" s="106" t="n">
        <f aca="false">B328-B$16+AM327</f>
        <v>321.785384615386</v>
      </c>
      <c r="AN328" s="106" t="n">
        <f aca="false">(AM328-AM$16)^2</f>
        <v>74.3222300696931</v>
      </c>
      <c r="AO328" s="106" t="n">
        <f aca="false">(AM328-AL328)^2</f>
        <v>24087.6531288044</v>
      </c>
      <c r="AP328" s="32"/>
      <c r="AQ328" s="110" t="n">
        <f aca="false">((V328-B328)/B328)^2</f>
        <v>1.95400272714498</v>
      </c>
    </row>
    <row r="329" customFormat="false" ht="12.8" hidden="false" customHeight="false" outlineLevel="0" collapsed="false">
      <c r="A329" s="114" t="n">
        <v>41220</v>
      </c>
      <c r="B329" s="115" t="s">
        <v>147</v>
      </c>
      <c r="C329" s="15" t="n">
        <v>3.0420298105224</v>
      </c>
      <c r="D329" s="15" t="n">
        <v>1</v>
      </c>
      <c r="E329" s="15" t="n">
        <v>17.1</v>
      </c>
      <c r="F329" s="15" t="n">
        <v>0</v>
      </c>
      <c r="G329" s="15" t="n">
        <v>0</v>
      </c>
      <c r="H329" s="15" t="n">
        <v>0.8</v>
      </c>
      <c r="I329" s="15" t="n">
        <v>0</v>
      </c>
      <c r="J329" s="110" t="n">
        <f aca="false">(D329*D$15*D$8+E329*E$15*E$8+F329*F$15*F$8+G329*G$15*G$8+H329*H$15*H$8+I329*I$15*I$8)*M$15</f>
        <v>0.978438900553199</v>
      </c>
      <c r="K329" s="110" t="n">
        <f aca="false">K328+J329-M329-N329-O329</f>
        <v>132.277595183261</v>
      </c>
      <c r="L329" s="110" t="n">
        <f aca="false">K328/$K$3</f>
        <v>0.659224449282393</v>
      </c>
      <c r="M329" s="110" t="n">
        <f aca="false">IF(J329&gt;K$6,(J329-K$6)^2/(J329-K$6+K$3-K328),0)</f>
        <v>0</v>
      </c>
      <c r="N329" s="110" t="n">
        <f aca="false">IF((J329-M329)&gt;C329,C329,(J329-M329+(C329-(J329-M329))*L329))</f>
        <v>2.3388084817218</v>
      </c>
      <c r="O329" s="110" t="n">
        <f aca="false">IF(K328&gt;(K$5/100*K$3),(K$4/100*L329*(K328-(K$5/100*K$3))),0)</f>
        <v>2.16227178774385</v>
      </c>
      <c r="P329" s="110" t="n">
        <f aca="false">P328+M329-Q329</f>
        <v>2.65102578681846</v>
      </c>
      <c r="Q329" s="110" t="n">
        <f aca="false">P328*(1-0.5^(1/K$7))</f>
        <v>2.65102578681846</v>
      </c>
      <c r="R329" s="110" t="n">
        <f aca="false">R328-S329+O329</f>
        <v>6.2236288191523</v>
      </c>
      <c r="S329" s="110" t="n">
        <f aca="false">R328*(1-0.5^(1/K$8))</f>
        <v>0.0949297206124838</v>
      </c>
      <c r="T329" s="110" t="n">
        <f aca="false">Q329*R$8/86.4</f>
        <v>8.49923776561011</v>
      </c>
      <c r="U329" s="110" t="n">
        <f aca="false">S329*R$8/86.4</f>
        <v>0.304346442241412</v>
      </c>
      <c r="V329" s="110" t="n">
        <f aca="false">(Q329+S329)*R$8/86.4</f>
        <v>8.80358420785153</v>
      </c>
      <c r="Y329" s="15"/>
      <c r="Z329" s="15"/>
      <c r="AA329" s="15"/>
      <c r="AB329" s="15"/>
      <c r="AC329" s="106" t="n">
        <f aca="false">(B329-B$16)^2</f>
        <v>4.5045164556213</v>
      </c>
      <c r="AD329" s="106" t="n">
        <f aca="false">(B329-V329)^2</f>
        <v>26.374225155934</v>
      </c>
      <c r="AE329" s="32"/>
      <c r="AF329" s="32" t="n">
        <f aca="false">B329-V329</f>
        <v>-5.13558420785153</v>
      </c>
      <c r="AG329" s="32" t="str">
        <f aca="false">B329</f>
        <v>3,668</v>
      </c>
      <c r="AH329" s="32"/>
      <c r="AI329" s="116" t="str">
        <f aca="false">IF(V329&lt;B329,"-","+")</f>
        <v>-</v>
      </c>
      <c r="AJ329" s="117" t="n">
        <f aca="false">IF(AI329="-",AJ328-1,AJ328+1)</f>
        <v>-310</v>
      </c>
      <c r="AK329" s="113"/>
      <c r="AL329" s="106" t="n">
        <f aca="false">V329-V$16+AL328</f>
        <v>166.69145668329</v>
      </c>
      <c r="AM329" s="106" t="n">
        <f aca="false">B329-B$16+AM328</f>
        <v>319.663000000001</v>
      </c>
      <c r="AN329" s="106" t="n">
        <f aca="false">(AM329-AM$16)^2</f>
        <v>115.421047085232</v>
      </c>
      <c r="AO329" s="106" t="n">
        <f aca="false">(AM329-AL329)^2</f>
        <v>23400.2930646965</v>
      </c>
      <c r="AP329" s="32"/>
      <c r="AQ329" s="110" t="n">
        <f aca="false">((V329-B329)/B329)^2</f>
        <v>1.96029329940798</v>
      </c>
    </row>
    <row r="330" customFormat="false" ht="12.8" hidden="false" customHeight="false" outlineLevel="0" collapsed="false">
      <c r="A330" s="114" t="n">
        <v>41221</v>
      </c>
      <c r="B330" s="115" t="s">
        <v>148</v>
      </c>
      <c r="C330" s="15" t="n">
        <v>3.46590730663554</v>
      </c>
      <c r="D330" s="15" t="n">
        <v>0</v>
      </c>
      <c r="E330" s="15" t="n">
        <v>11.5</v>
      </c>
      <c r="F330" s="15" t="n">
        <v>0</v>
      </c>
      <c r="G330" s="15" t="n">
        <v>0</v>
      </c>
      <c r="H330" s="15" t="n">
        <v>0.1</v>
      </c>
      <c r="I330" s="15" t="n">
        <v>0</v>
      </c>
      <c r="J330" s="110" t="n">
        <f aca="false">(D330*D$15*D$8+E330*E$15*E$8+F330*F$15*F$8+G330*G$15*G$8+H330*H$15*H$8+I330*I$15*I$8)*M$15</f>
        <v>0.331207206593343</v>
      </c>
      <c r="K330" s="110" t="n">
        <f aca="false">K329+J330-M330-N330-O330</f>
        <v>128.384742856982</v>
      </c>
      <c r="L330" s="110" t="n">
        <f aca="false">K329/$K$3</f>
        <v>0.64212424846243</v>
      </c>
      <c r="M330" s="110" t="n">
        <f aca="false">IF(J330&gt;K$6,(J330-K$6)^2/(J330-K$6+K$3-K329),0)</f>
        <v>0</v>
      </c>
      <c r="N330" s="110" t="n">
        <f aca="false">IF((J330-M330)&gt;C330,C330,(J330-M330+(C330-(J330-M330))*L330))</f>
        <v>2.34407415248804</v>
      </c>
      <c r="O330" s="110" t="n">
        <f aca="false">IF(K329&gt;(K$5/100*K$3),(K$4/100*L330*(K329-(K$5/100*K$3))),0)</f>
        <v>1.87998538038384</v>
      </c>
      <c r="P330" s="110" t="n">
        <f aca="false">P329+M330-Q330</f>
        <v>1.32551289340923</v>
      </c>
      <c r="Q330" s="110" t="n">
        <f aca="false">P329*(1-0.5^(1/K$7))</f>
        <v>1.32551289340923</v>
      </c>
      <c r="R330" s="110" t="n">
        <f aca="false">R329-S330+O330</f>
        <v>7.96146632085317</v>
      </c>
      <c r="S330" s="110" t="n">
        <f aca="false">R329*(1-0.5^(1/K$8))</f>
        <v>0.142147878682976</v>
      </c>
      <c r="T330" s="110" t="n">
        <f aca="false">Q330*R$8/86.4</f>
        <v>4.24961888280506</v>
      </c>
      <c r="U330" s="110" t="n">
        <f aca="false">S330*R$8/86.4</f>
        <v>0.455728731425743</v>
      </c>
      <c r="V330" s="110" t="n">
        <f aca="false">(Q330+S330)*R$8/86.4</f>
        <v>4.7053476142308</v>
      </c>
      <c r="Y330" s="15"/>
      <c r="Z330" s="15"/>
      <c r="AA330" s="15"/>
      <c r="AB330" s="15"/>
      <c r="AC330" s="106" t="n">
        <f aca="false">(B330-B$16)^2</f>
        <v>5.7378674556213</v>
      </c>
      <c r="AD330" s="106" t="n">
        <f aca="false">(B330-V330)^2</f>
        <v>1.71701087012035</v>
      </c>
      <c r="AE330" s="32"/>
      <c r="AF330" s="32" t="n">
        <f aca="false">B330-V330</f>
        <v>-1.3103476142308</v>
      </c>
      <c r="AG330" s="32" t="str">
        <f aca="false">B330</f>
        <v>3,395</v>
      </c>
      <c r="AH330" s="32"/>
      <c r="AI330" s="116" t="str">
        <f aca="false">IF(V330&lt;B330,"-","+")</f>
        <v>-</v>
      </c>
      <c r="AJ330" s="117" t="n">
        <f aca="false">IF(AI330="-",AJ329-1,AJ329+1)</f>
        <v>-311</v>
      </c>
      <c r="AK330" s="113"/>
      <c r="AL330" s="106" t="n">
        <f aca="false">V330-V$16+AL329</f>
        <v>162.701267431099</v>
      </c>
      <c r="AM330" s="106" t="n">
        <f aca="false">B330-B$16+AM329</f>
        <v>317.267615384617</v>
      </c>
      <c r="AN330" s="106" t="n">
        <f aca="false">(AM330-AM$16)^2</f>
        <v>172.628154665964</v>
      </c>
      <c r="AO330" s="106" t="n">
        <f aca="false">(AM330-AL330)^2</f>
        <v>23890.755919688</v>
      </c>
      <c r="AP330" s="32"/>
      <c r="AQ330" s="110" t="n">
        <f aca="false">((V330-B330)/B330)^2</f>
        <v>0.148968171604725</v>
      </c>
    </row>
    <row r="331" customFormat="false" ht="12.8" hidden="false" customHeight="false" outlineLevel="0" collapsed="false">
      <c r="A331" s="114" t="n">
        <v>41222</v>
      </c>
      <c r="B331" s="115" t="s">
        <v>148</v>
      </c>
      <c r="C331" s="15" t="n">
        <v>2.21645726584553</v>
      </c>
      <c r="D331" s="15" t="n">
        <v>2.1</v>
      </c>
      <c r="E331" s="15" t="n">
        <v>0</v>
      </c>
      <c r="F331" s="15" t="n">
        <v>0</v>
      </c>
      <c r="G331" s="15" t="n">
        <v>0.7</v>
      </c>
      <c r="H331" s="15" t="n">
        <v>0.5</v>
      </c>
      <c r="I331" s="15" t="n">
        <v>0</v>
      </c>
      <c r="J331" s="110" t="n">
        <f aca="false">(D331*D$15*D$8+E331*E$15*E$8+F331*F$15*F$8+G331*G$15*G$8+H331*H$15*H$8+I331*I$15*I$8)*M$15</f>
        <v>1.15698766632468</v>
      </c>
      <c r="K331" s="110" t="n">
        <f aca="false">K330+J331-M331-N331-O331</f>
        <v>126.142407417576</v>
      </c>
      <c r="L331" s="110" t="n">
        <f aca="false">K330/$K$3</f>
        <v>0.623226907072728</v>
      </c>
      <c r="M331" s="110" t="n">
        <f aca="false">IF(J331&gt;K$6,(J331-K$6)^2/(J331-K$6+K$3-K330),0)</f>
        <v>0</v>
      </c>
      <c r="N331" s="110" t="n">
        <f aca="false">IF((J331-M331)&gt;C331,C331,(J331-M331+(C331-(J331-M331))*L331))</f>
        <v>1.81727762797164</v>
      </c>
      <c r="O331" s="110" t="n">
        <f aca="false">IF(K330&gt;(K$5/100*K$3),(K$4/100*L331*(K330-(K$5/100*K$3))),0)</f>
        <v>1.58204547775934</v>
      </c>
      <c r="P331" s="110" t="n">
        <f aca="false">P330+M331-Q331</f>
        <v>0.662756446704615</v>
      </c>
      <c r="Q331" s="110" t="n">
        <f aca="false">P330*(1-0.5^(1/K$7))</f>
        <v>0.662756446704615</v>
      </c>
      <c r="R331" s="110" t="n">
        <f aca="false">R330-S331+O331</f>
        <v>9.36167165653453</v>
      </c>
      <c r="S331" s="110" t="n">
        <f aca="false">R330*(1-0.5^(1/K$8))</f>
        <v>0.181840142077974</v>
      </c>
      <c r="T331" s="110" t="n">
        <f aca="false">Q331*R$8/86.4</f>
        <v>2.12480944140253</v>
      </c>
      <c r="U331" s="110" t="n">
        <f aca="false">S331*R$8/86.4</f>
        <v>0.582982862912025</v>
      </c>
      <c r="V331" s="110" t="n">
        <f aca="false">(Q331+S331)*R$8/86.4</f>
        <v>2.70779230431455</v>
      </c>
      <c r="Y331" s="15"/>
      <c r="Z331" s="15"/>
      <c r="AA331" s="15"/>
      <c r="AB331" s="15"/>
      <c r="AC331" s="106" t="n">
        <f aca="false">(B331-B$16)^2</f>
        <v>5.7378674556213</v>
      </c>
      <c r="AD331" s="106" t="n">
        <f aca="false">(B331-V331)^2</f>
        <v>0.472254417009302</v>
      </c>
      <c r="AE331" s="32"/>
      <c r="AF331" s="32" t="n">
        <f aca="false">B331-V331</f>
        <v>0.687207695685447</v>
      </c>
      <c r="AG331" s="32" t="str">
        <f aca="false">B331</f>
        <v>3,395</v>
      </c>
      <c r="AH331" s="32"/>
      <c r="AI331" s="116" t="str">
        <f aca="false">IF(V331&lt;B331,"-","+")</f>
        <v>-</v>
      </c>
      <c r="AJ331" s="117" t="n">
        <f aca="false">IF(AI331="-",AJ330-1,AJ330+1)</f>
        <v>-312</v>
      </c>
      <c r="AK331" s="113"/>
      <c r="AL331" s="106" t="n">
        <f aca="false">V331-V$16+AL330</f>
        <v>156.713522868992</v>
      </c>
      <c r="AM331" s="106" t="n">
        <f aca="false">B331-B$16+AM330</f>
        <v>314.872230769232</v>
      </c>
      <c r="AN331" s="106" t="n">
        <f aca="false">(AM331-AM$16)^2</f>
        <v>241.310997157939</v>
      </c>
      <c r="AO331" s="106" t="n">
        <f aca="false">(AM331-AL331)^2</f>
        <v>25014.1768846733</v>
      </c>
      <c r="AP331" s="32"/>
      <c r="AQ331" s="110" t="n">
        <f aca="false">((V331-B331)/B331)^2</f>
        <v>0.0409728780745575</v>
      </c>
    </row>
    <row r="332" customFormat="false" ht="12.8" hidden="false" customHeight="false" outlineLevel="0" collapsed="false">
      <c r="A332" s="114" t="n">
        <v>41223</v>
      </c>
      <c r="B332" s="115" t="s">
        <v>141</v>
      </c>
      <c r="C332" s="15" t="n">
        <v>1.43376380910187</v>
      </c>
      <c r="D332" s="15" t="n">
        <v>6.8</v>
      </c>
      <c r="E332" s="15" t="n">
        <v>21.7</v>
      </c>
      <c r="F332" s="15" t="n">
        <v>15.2</v>
      </c>
      <c r="G332" s="15" t="n">
        <v>12.5</v>
      </c>
      <c r="H332" s="15" t="n">
        <v>7.9</v>
      </c>
      <c r="I332" s="15" t="n">
        <v>17.7</v>
      </c>
      <c r="J332" s="110" t="n">
        <f aca="false">(D332*D$15*D$8+E332*E$15*E$8+F332*F$15*F$8+G332*G$15*G$8+H332*H$15*H$8+I332*I$15*I$8)*M$15</f>
        <v>9.66079020444328</v>
      </c>
      <c r="K332" s="110" t="n">
        <f aca="false">K331+J332-M332-N332-O332</f>
        <v>132.363062175992</v>
      </c>
      <c r="L332" s="110" t="n">
        <f aca="false">K331/$K$3</f>
        <v>0.612341783580465</v>
      </c>
      <c r="M332" s="110" t="n">
        <f aca="false">IF(J332&gt;K$6,(J332-K$6)^2/(J332-K$6+K$3-K331),0)</f>
        <v>0.589265333482954</v>
      </c>
      <c r="N332" s="110" t="n">
        <f aca="false">IF((J332-M332)&gt;C332,C332,(J332-M332+(C332-(J332-M332))*L332))</f>
        <v>1.43376380910187</v>
      </c>
      <c r="O332" s="110" t="n">
        <f aca="false">IF(K331&gt;(K$5/100*K$3),(K$4/100*L332*(K331-(K$5/100*K$3))),0)</f>
        <v>1.41710630344241</v>
      </c>
      <c r="P332" s="110" t="n">
        <f aca="false">P331+M332-Q332</f>
        <v>0.920643556835262</v>
      </c>
      <c r="Q332" s="110" t="n">
        <f aca="false">P331*(1-0.5^(1/K$7))</f>
        <v>0.331378223352308</v>
      </c>
      <c r="R332" s="110" t="n">
        <f aca="false">R331-S332+O332</f>
        <v>10.5649570838335</v>
      </c>
      <c r="S332" s="110" t="n">
        <f aca="false">R331*(1-0.5^(1/K$8))</f>
        <v>0.213820876143474</v>
      </c>
      <c r="T332" s="110" t="n">
        <f aca="false">Q332*R$8/86.4</f>
        <v>1.06240472070126</v>
      </c>
      <c r="U332" s="110" t="n">
        <f aca="false">S332*R$8/86.4</f>
        <v>0.685513688561833</v>
      </c>
      <c r="V332" s="110" t="n">
        <f aca="false">(Q332+S332)*R$8/86.4</f>
        <v>1.7479184092631</v>
      </c>
      <c r="Y332" s="15"/>
      <c r="Z332" s="15"/>
      <c r="AA332" s="15"/>
      <c r="AB332" s="15"/>
      <c r="AC332" s="106" t="n">
        <f aca="false">(B332-B$16)^2</f>
        <v>1.54351953254438</v>
      </c>
      <c r="AD332" s="106" t="n">
        <f aca="false">(B332-V332)^2</f>
        <v>7.84045691478371</v>
      </c>
      <c r="AE332" s="32"/>
      <c r="AF332" s="32" t="n">
        <f aca="false">B332-V332</f>
        <v>2.8000815907369</v>
      </c>
      <c r="AG332" s="32" t="str">
        <f aca="false">B332</f>
        <v>4,548</v>
      </c>
      <c r="AH332" s="32"/>
      <c r="AI332" s="116" t="str">
        <f aca="false">IF(V332&lt;B332,"-","+")</f>
        <v>-</v>
      </c>
      <c r="AJ332" s="117" t="n">
        <f aca="false">IF(AI332="-",AJ331-1,AJ331+1)</f>
        <v>-313</v>
      </c>
      <c r="AK332" s="113"/>
      <c r="AL332" s="106" t="n">
        <f aca="false">V332-V$16+AL331</f>
        <v>149.765904411834</v>
      </c>
      <c r="AM332" s="106" t="n">
        <f aca="false">B332-B$16+AM331</f>
        <v>313.629846153848</v>
      </c>
      <c r="AN332" s="106" t="n">
        <f aca="false">(AM332-AM$16)^2</f>
        <v>281.453389084948</v>
      </c>
      <c r="AO332" s="106" t="n">
        <f aca="false">(AM332-AL332)^2</f>
        <v>26851.3914032301</v>
      </c>
      <c r="AP332" s="32"/>
      <c r="AQ332" s="110" t="n">
        <f aca="false">((V332-B332)/B332)^2</f>
        <v>0.379053455933722</v>
      </c>
    </row>
    <row r="333" customFormat="false" ht="12.8" hidden="false" customHeight="false" outlineLevel="0" collapsed="false">
      <c r="A333" s="114" t="n">
        <v>41224</v>
      </c>
      <c r="B333" s="115" t="s">
        <v>145</v>
      </c>
      <c r="C333" s="15" t="n">
        <v>3.11239017896912</v>
      </c>
      <c r="D333" s="15" t="n">
        <v>8.9</v>
      </c>
      <c r="E333" s="15" t="n">
        <v>9.1</v>
      </c>
      <c r="F333" s="15" t="n">
        <v>6</v>
      </c>
      <c r="G333" s="15" t="n">
        <v>4.7</v>
      </c>
      <c r="H333" s="15" t="n">
        <v>10.1</v>
      </c>
      <c r="I333" s="15" t="n">
        <v>17.4</v>
      </c>
      <c r="J333" s="110" t="n">
        <f aca="false">(D333*D$15*D$8+E333*E$15*E$8+F333*F$15*F$8+G333*G$15*G$8+H333*H$15*H$8+I333*I$15*I$8)*M$15</f>
        <v>7.52860684300489</v>
      </c>
      <c r="K333" s="110" t="n">
        <f aca="false">K332+J333-M333-N333-O333</f>
        <v>134.571139116904</v>
      </c>
      <c r="L333" s="110" t="n">
        <f aca="false">K332/$K$3</f>
        <v>0.642539136776659</v>
      </c>
      <c r="M333" s="110" t="n">
        <f aca="false">IF(J333&gt;K$6,(J333-K$6)^2/(J333-K$6+K$3-K332),0)</f>
        <v>0.321448060755869</v>
      </c>
      <c r="N333" s="110" t="n">
        <f aca="false">IF((J333-M333)&gt;C333,C333,(J333-M333+(C333-(J333-M333))*L333))</f>
        <v>3.11239017896912</v>
      </c>
      <c r="O333" s="110" t="n">
        <f aca="false">IF(K332&gt;(K$5/100*K$3),(K$4/100*L333*(K332-(K$5/100*K$3))),0)</f>
        <v>1.88669166236811</v>
      </c>
      <c r="P333" s="110" t="n">
        <f aca="false">P332+M333-Q333</f>
        <v>0.7817698391735</v>
      </c>
      <c r="Q333" s="110" t="n">
        <f aca="false">P332*(1-0.5^(1/K$7))</f>
        <v>0.460321778417631</v>
      </c>
      <c r="R333" s="110" t="n">
        <f aca="false">R332-S333+O333</f>
        <v>12.210344792916</v>
      </c>
      <c r="S333" s="110" t="n">
        <f aca="false">R332*(1-0.5^(1/K$8))</f>
        <v>0.241303953285594</v>
      </c>
      <c r="T333" s="110" t="n">
        <f aca="false">Q333*R$8/86.4</f>
        <v>1.4758001460843</v>
      </c>
      <c r="U333" s="110" t="n">
        <f aca="false">S333*R$8/86.4</f>
        <v>0.773624942825341</v>
      </c>
      <c r="V333" s="110" t="n">
        <f aca="false">(Q333+S333)*R$8/86.4</f>
        <v>2.24942508890964</v>
      </c>
      <c r="Y333" s="15"/>
      <c r="Z333" s="15"/>
      <c r="AA333" s="15"/>
      <c r="AB333" s="15"/>
      <c r="AC333" s="106" t="n">
        <f aca="false">(B333-B$16)^2</f>
        <v>3.38333576331361</v>
      </c>
      <c r="AD333" s="106" t="n">
        <f aca="false">(B333-V333)^2</f>
        <v>2.89535717805216</v>
      </c>
      <c r="AE333" s="32"/>
      <c r="AF333" s="32" t="n">
        <f aca="false">B333-V333</f>
        <v>1.70157491109036</v>
      </c>
      <c r="AG333" s="32" t="str">
        <f aca="false">B333</f>
        <v>3,951</v>
      </c>
      <c r="AH333" s="32"/>
      <c r="AI333" s="116" t="str">
        <f aca="false">IF(V333&lt;B333,"-","+")</f>
        <v>-</v>
      </c>
      <c r="AJ333" s="117" t="n">
        <f aca="false">IF(AI333="-",AJ332-1,AJ332+1)</f>
        <v>-314</v>
      </c>
      <c r="AK333" s="113"/>
      <c r="AL333" s="106" t="n">
        <f aca="false">V333-V$16+AL332</f>
        <v>143.319792634322</v>
      </c>
      <c r="AM333" s="106" t="n">
        <f aca="false">B333-B$16+AM332</f>
        <v>311.790461538463</v>
      </c>
      <c r="AN333" s="106" t="n">
        <f aca="false">(AM333-AM$16)^2</f>
        <v>346.553864023597</v>
      </c>
      <c r="AO333" s="106" t="n">
        <f aca="false">(AM333-AL333)^2</f>
        <v>28382.3662810085</v>
      </c>
      <c r="AP333" s="32"/>
      <c r="AQ333" s="110" t="n">
        <f aca="false">((V333-B333)/B333)^2</f>
        <v>0.185476156445447</v>
      </c>
    </row>
    <row r="334" customFormat="false" ht="12.8" hidden="false" customHeight="false" outlineLevel="0" collapsed="false">
      <c r="A334" s="114" t="n">
        <v>41225</v>
      </c>
      <c r="B334" s="115" t="s">
        <v>147</v>
      </c>
      <c r="C334" s="15" t="n">
        <v>3.89760965087382</v>
      </c>
      <c r="D334" s="15" t="n">
        <v>4.6</v>
      </c>
      <c r="E334" s="15" t="n">
        <v>4</v>
      </c>
      <c r="F334" s="15" t="n">
        <v>0</v>
      </c>
      <c r="G334" s="15" t="n">
        <v>9.4</v>
      </c>
      <c r="H334" s="15" t="n">
        <v>10.5</v>
      </c>
      <c r="I334" s="15" t="n">
        <v>0</v>
      </c>
      <c r="J334" s="110" t="n">
        <f aca="false">(D334*D$15*D$8+E334*E$15*E$8+F334*F$15*F$8+G334*G$15*G$8+H334*H$15*H$8+I334*I$15*I$8)*M$15</f>
        <v>5.56841127190532</v>
      </c>
      <c r="K334" s="110" t="n">
        <f aca="false">K333+J334-M334-N334-O334</f>
        <v>134.053148504886</v>
      </c>
      <c r="L334" s="110" t="n">
        <f aca="false">K333/$K$3</f>
        <v>0.653257956878173</v>
      </c>
      <c r="M334" s="110" t="n">
        <f aca="false">IF(J334&gt;K$6,(J334-K$6)^2/(J334-K$6+K$3-K333),0)</f>
        <v>0.126382449466956</v>
      </c>
      <c r="N334" s="110" t="n">
        <f aca="false">IF((J334-M334)&gt;C334,C334,(J334-M334+(C334-(J334-M334))*L334))</f>
        <v>3.89760965087382</v>
      </c>
      <c r="O334" s="110" t="n">
        <f aca="false">IF(K333&gt;(K$5/100*K$3),(K$4/100*L334*(K333-(K$5/100*K$3))),0)</f>
        <v>2.0624097835825</v>
      </c>
      <c r="P334" s="110" t="n">
        <f aca="false">P333+M334-Q334</f>
        <v>0.517267369053706</v>
      </c>
      <c r="Q334" s="110" t="n">
        <f aca="false">P333*(1-0.5^(1/K$7))</f>
        <v>0.39088491958675</v>
      </c>
      <c r="R334" s="110" t="n">
        <f aca="false">R333-S334+O334</f>
        <v>13.9938699159995</v>
      </c>
      <c r="S334" s="110" t="n">
        <f aca="false">R333*(1-0.5^(1/K$8))</f>
        <v>0.278884660498942</v>
      </c>
      <c r="T334" s="110" t="n">
        <f aca="false">Q334*R$8/86.4</f>
        <v>1.25318429080474</v>
      </c>
      <c r="U334" s="110" t="n">
        <f aca="false">S334*R$8/86.4</f>
        <v>0.894109386090359</v>
      </c>
      <c r="V334" s="110" t="n">
        <f aca="false">(Q334+S334)*R$8/86.4</f>
        <v>2.1472936768951</v>
      </c>
      <c r="Y334" s="15"/>
      <c r="Z334" s="15"/>
      <c r="AA334" s="15"/>
      <c r="AB334" s="15"/>
      <c r="AC334" s="106" t="n">
        <f aca="false">(B334-B$16)^2</f>
        <v>4.5045164556213</v>
      </c>
      <c r="AD334" s="106" t="n">
        <f aca="false">(B334-V334)^2</f>
        <v>2.31254772113122</v>
      </c>
      <c r="AE334" s="32"/>
      <c r="AF334" s="32" t="n">
        <f aca="false">B334-V334</f>
        <v>1.5207063231049</v>
      </c>
      <c r="AG334" s="32" t="str">
        <f aca="false">B334</f>
        <v>3,668</v>
      </c>
      <c r="AH334" s="32"/>
      <c r="AI334" s="116" t="str">
        <f aca="false">IF(V334&lt;B334,"-","+")</f>
        <v>-</v>
      </c>
      <c r="AJ334" s="117" t="n">
        <f aca="false">IF(AI334="-",AJ333-1,AJ333+1)</f>
        <v>-315</v>
      </c>
      <c r="AK334" s="113"/>
      <c r="AL334" s="106" t="n">
        <f aca="false">V334-V$16+AL333</f>
        <v>136.771549444796</v>
      </c>
      <c r="AM334" s="106" t="n">
        <f aca="false">B334-B$16+AM333</f>
        <v>309.668076923078</v>
      </c>
      <c r="AN334" s="106" t="n">
        <f aca="false">(AM334-AM$16)^2</f>
        <v>430.078822979964</v>
      </c>
      <c r="AO334" s="106" t="n">
        <f aca="false">(AM334-AL334)^2</f>
        <v>29893.2092140482</v>
      </c>
      <c r="AP334" s="32"/>
      <c r="AQ334" s="110" t="n">
        <f aca="false">((V334-B334)/B334)^2</f>
        <v>0.171882653442608</v>
      </c>
    </row>
    <row r="335" customFormat="false" ht="12.8" hidden="false" customHeight="false" outlineLevel="0" collapsed="false">
      <c r="A335" s="114" t="n">
        <v>41226</v>
      </c>
      <c r="B335" s="115" t="s">
        <v>91</v>
      </c>
      <c r="C335" s="15" t="n">
        <v>0.955156343350601</v>
      </c>
      <c r="D335" s="15" t="n">
        <v>7.5</v>
      </c>
      <c r="E335" s="15" t="n">
        <v>7.4</v>
      </c>
      <c r="F335" s="15" t="n">
        <v>0</v>
      </c>
      <c r="G335" s="15" t="n">
        <v>44.9</v>
      </c>
      <c r="H335" s="15" t="n">
        <v>1.5</v>
      </c>
      <c r="I335" s="15" t="n">
        <v>0</v>
      </c>
      <c r="J335" s="110" t="n">
        <f aca="false">(D335*D$15*D$8+E335*E$15*E$8+F335*F$15*F$8+G335*G$15*G$8+H335*H$15*H$8+I335*I$15*I$8)*M$15</f>
        <v>16.3943408878176</v>
      </c>
      <c r="K335" s="110" t="n">
        <f aca="false">K334+J335-M335-N335-O335</f>
        <v>145.222617929908</v>
      </c>
      <c r="L335" s="110" t="n">
        <f aca="false">K334/$K$3</f>
        <v>0.650743439344105</v>
      </c>
      <c r="M335" s="110" t="n">
        <f aca="false">IF(J335&gt;K$6,(J335-K$6)^2/(J335-K$6+K$3-K334),0)</f>
        <v>2.2489518533909</v>
      </c>
      <c r="N335" s="110" t="n">
        <f aca="false">IF((J335-M335)&gt;C335,C335,(J335-M335+(C335-(J335-M335))*L335))</f>
        <v>0.955156343350601</v>
      </c>
      <c r="O335" s="110" t="n">
        <f aca="false">IF(K334&gt;(K$5/100*K$3),(K$4/100*L335*(K334-(K$5/100*K$3))),0)</f>
        <v>2.02076326605325</v>
      </c>
      <c r="P335" s="110" t="n">
        <f aca="false">P334+M335-Q335</f>
        <v>2.50758553791775</v>
      </c>
      <c r="Q335" s="110" t="n">
        <f aca="false">P334*(1-0.5^(1/K$7))</f>
        <v>0.258633684526853</v>
      </c>
      <c r="R335" s="110" t="n">
        <f aca="false">R334-S335+O335</f>
        <v>15.6950127514443</v>
      </c>
      <c r="S335" s="110" t="n">
        <f aca="false">R334*(1-0.5^(1/K$8))</f>
        <v>0.319620430608486</v>
      </c>
      <c r="T335" s="110" t="n">
        <f aca="false">Q335*R$8/86.4</f>
        <v>0.829184382105767</v>
      </c>
      <c r="U335" s="110" t="n">
        <f aca="false">S335*R$8/86.4</f>
        <v>1.02470901942767</v>
      </c>
      <c r="V335" s="110" t="n">
        <f aca="false">(Q335+S335)*R$8/86.4</f>
        <v>1.85389340153344</v>
      </c>
      <c r="Y335" s="15"/>
      <c r="Z335" s="15"/>
      <c r="AA335" s="15"/>
      <c r="AB335" s="15"/>
      <c r="AC335" s="106" t="n">
        <f aca="false">(B335-B$16)^2</f>
        <v>0.634596071005916</v>
      </c>
      <c r="AD335" s="106" t="n">
        <f aca="false">(B335-V335)^2</f>
        <v>22.4022980724477</v>
      </c>
      <c r="AE335" s="32"/>
      <c r="AF335" s="32" t="n">
        <f aca="false">B335-V335</f>
        <v>4.73310659846656</v>
      </c>
      <c r="AG335" s="32" t="str">
        <f aca="false">B335</f>
        <v>6,587</v>
      </c>
      <c r="AH335" s="32"/>
      <c r="AI335" s="116" t="str">
        <f aca="false">IF(V335&lt;B335,"-","+")</f>
        <v>-</v>
      </c>
      <c r="AJ335" s="117" t="n">
        <f aca="false">IF(AI335="-",AJ334-1,AJ334+1)</f>
        <v>-316</v>
      </c>
      <c r="AK335" s="113"/>
      <c r="AL335" s="106" t="n">
        <f aca="false">V335-V$16+AL334</f>
        <v>129.929905979908</v>
      </c>
      <c r="AM335" s="106" t="n">
        <f aca="false">B335-B$16+AM334</f>
        <v>310.464692307694</v>
      </c>
      <c r="AN335" s="106" t="n">
        <f aca="false">(AM335-AM$16)^2</f>
        <v>397.672454701487</v>
      </c>
      <c r="AO335" s="106" t="n">
        <f aca="false">(AM335-AL335)^2</f>
        <v>32592.8090744192</v>
      </c>
      <c r="AP335" s="32"/>
      <c r="AQ335" s="110" t="n">
        <f aca="false">((V335-B335)/B335)^2</f>
        <v>0.516317974728499</v>
      </c>
    </row>
    <row r="336" customFormat="false" ht="12.8" hidden="false" customHeight="false" outlineLevel="0" collapsed="false">
      <c r="A336" s="114" t="n">
        <v>41227</v>
      </c>
      <c r="B336" s="115" t="s">
        <v>92</v>
      </c>
      <c r="C336" s="15" t="n">
        <v>1.14158877069821</v>
      </c>
      <c r="D336" s="15" t="n">
        <v>9.8</v>
      </c>
      <c r="E336" s="15" t="n">
        <v>23.9</v>
      </c>
      <c r="F336" s="15" t="n">
        <v>5.9</v>
      </c>
      <c r="G336" s="15" t="n">
        <v>12.5</v>
      </c>
      <c r="H336" s="15" t="n">
        <v>1.5</v>
      </c>
      <c r="I336" s="15" t="n">
        <v>12.7</v>
      </c>
      <c r="J336" s="110" t="n">
        <f aca="false">(D336*D$15*D$8+E336*E$15*E$8+F336*F$15*F$8+G336*G$15*G$8+H336*H$15*H$8+I336*I$15*I$8)*M$15</f>
        <v>9.69114129087671</v>
      </c>
      <c r="K336" s="110" t="n">
        <f aca="false">K335+J336-M336-N336-O336</f>
        <v>150.034796876621</v>
      </c>
      <c r="L336" s="110" t="n">
        <f aca="false">K335/$K$3</f>
        <v>0.704964164708293</v>
      </c>
      <c r="M336" s="110" t="n">
        <f aca="false">IF(J336&gt;K$6,(J336-K$6)^2/(J336-K$6+K$3-K335),0)</f>
        <v>0.760830315390498</v>
      </c>
      <c r="N336" s="110" t="n">
        <f aca="false">IF((J336-M336)&gt;C336,C336,(J336-M336+(C336-(J336-M336))*L336))</f>
        <v>1.14158877069821</v>
      </c>
      <c r="O336" s="110" t="n">
        <f aca="false">IF(K335&gt;(K$5/100*K$3),(K$4/100*L336*(K335-(K$5/100*K$3))),0)</f>
        <v>2.97654325807553</v>
      </c>
      <c r="P336" s="110" t="n">
        <f aca="false">P335+M336-Q336</f>
        <v>2.01462308434937</v>
      </c>
      <c r="Q336" s="110" t="n">
        <f aca="false">P335*(1-0.5^(1/K$7))</f>
        <v>1.25379276895888</v>
      </c>
      <c r="R336" s="110" t="n">
        <f aca="false">R335-S336+O336</f>
        <v>18.3130814228519</v>
      </c>
      <c r="S336" s="110" t="n">
        <f aca="false">R335*(1-0.5^(1/K$8))</f>
        <v>0.358474586667901</v>
      </c>
      <c r="T336" s="110" t="n">
        <f aca="false">Q336*R$8/86.4</f>
        <v>4.01968283566677</v>
      </c>
      <c r="U336" s="110" t="n">
        <f aca="false">S336*R$8/86.4</f>
        <v>1.14927616327556</v>
      </c>
      <c r="V336" s="110" t="n">
        <f aca="false">(Q336+S336)*R$8/86.4</f>
        <v>5.16895899894233</v>
      </c>
      <c r="Y336" s="15"/>
      <c r="Z336" s="15"/>
      <c r="AA336" s="15"/>
      <c r="AB336" s="15"/>
      <c r="AC336" s="106" t="n">
        <f aca="false">(B336-B$16)^2</f>
        <v>16.7331342248521</v>
      </c>
      <c r="AD336" s="106" t="n">
        <f aca="false">(B336-V336)^2</f>
        <v>22.2033303956486</v>
      </c>
      <c r="AE336" s="32"/>
      <c r="AF336" s="32" t="n">
        <f aca="false">B336-V336</f>
        <v>4.71204100105767</v>
      </c>
      <c r="AG336" s="32" t="str">
        <f aca="false">B336</f>
        <v>9,881</v>
      </c>
      <c r="AH336" s="32"/>
      <c r="AI336" s="116" t="str">
        <f aca="false">IF(V336&lt;B336,"-","+")</f>
        <v>-</v>
      </c>
      <c r="AJ336" s="117" t="n">
        <f aca="false">IF(AI336="-",AJ335-1,AJ335+1)</f>
        <v>-317</v>
      </c>
      <c r="AK336" s="113"/>
      <c r="AL336" s="106" t="n">
        <f aca="false">V336-V$16+AL335</f>
        <v>126.40332811243</v>
      </c>
      <c r="AM336" s="106" t="n">
        <f aca="false">B336-B$16+AM335</f>
        <v>314.555307692309</v>
      </c>
      <c r="AN336" s="106" t="n">
        <f aca="false">(AM336-AM$16)^2</f>
        <v>251.257722718456</v>
      </c>
      <c r="AO336" s="106" t="n">
        <f aca="false">(AM336-AL336)^2</f>
        <v>35401.1674198274</v>
      </c>
      <c r="AP336" s="32"/>
      <c r="AQ336" s="110" t="n">
        <f aca="false">((V336-B336)/B336)^2</f>
        <v>0.227413542229841</v>
      </c>
    </row>
    <row r="337" customFormat="false" ht="12.8" hidden="false" customHeight="false" outlineLevel="0" collapsed="false">
      <c r="A337" s="114" t="n">
        <v>41228</v>
      </c>
      <c r="B337" s="115" t="s">
        <v>90</v>
      </c>
      <c r="C337" s="15" t="n">
        <v>0.8640098068449</v>
      </c>
      <c r="D337" s="15" t="n">
        <v>5.6</v>
      </c>
      <c r="E337" s="15" t="n">
        <v>13.9</v>
      </c>
      <c r="F337" s="15" t="n">
        <v>0</v>
      </c>
      <c r="G337" s="15" t="n">
        <v>5.9</v>
      </c>
      <c r="H337" s="15" t="n">
        <v>1.3</v>
      </c>
      <c r="I337" s="15" t="n">
        <v>0</v>
      </c>
      <c r="J337" s="110" t="n">
        <f aca="false">(D337*D$15*D$8+E337*E$15*E$8+F337*F$15*F$8+G337*G$15*G$8+H337*H$15*H$8+I337*I$15*I$8)*M$15</f>
        <v>4.62305449928942</v>
      </c>
      <c r="K337" s="110" t="n">
        <f aca="false">K336+J337-M337-N337-O337</f>
        <v>150.29058818632</v>
      </c>
      <c r="L337" s="110" t="n">
        <f aca="false">K336/$K$3</f>
        <v>0.728324256682626</v>
      </c>
      <c r="M337" s="110" t="n">
        <f aca="false">IF(J337&gt;K$6,(J337-K$6)^2/(J337-K$6+K$3-K336),0)</f>
        <v>0.0775950354068472</v>
      </c>
      <c r="N337" s="110" t="n">
        <f aca="false">IF((J337-M337)&gt;C337,C337,(J337-M337+(C337-(J337-M337))*L337))</f>
        <v>0.8640098068449</v>
      </c>
      <c r="O337" s="110" t="n">
        <f aca="false">IF(K336&gt;(K$5/100*K$3),(K$4/100*L337*(K336-(K$5/100*K$3))),0)</f>
        <v>3.42565834733832</v>
      </c>
      <c r="P337" s="110" t="n">
        <f aca="false">P336+M337-Q337</f>
        <v>1.08490657758153</v>
      </c>
      <c r="Q337" s="110" t="n">
        <f aca="false">P336*(1-0.5^(1/K$7))</f>
        <v>1.00731154217469</v>
      </c>
      <c r="R337" s="110" t="n">
        <f aca="false">R336-S337+O337</f>
        <v>21.3204684124261</v>
      </c>
      <c r="S337" s="110" t="n">
        <f aca="false">R336*(1-0.5^(1/K$8))</f>
        <v>0.418271357764163</v>
      </c>
      <c r="T337" s="110" t="n">
        <f aca="false">Q337*R$8/86.4</f>
        <v>3.2294594581295</v>
      </c>
      <c r="U337" s="110" t="n">
        <f aca="false">S337*R$8/86.4</f>
        <v>1.34098571875779</v>
      </c>
      <c r="V337" s="110" t="n">
        <f aca="false">(Q337+S337)*R$8/86.4</f>
        <v>4.57044517688729</v>
      </c>
      <c r="Y337" s="15"/>
      <c r="Z337" s="15"/>
      <c r="AA337" s="15"/>
      <c r="AB337" s="15"/>
      <c r="AC337" s="106" t="n">
        <f aca="false">(B337-B$16)^2</f>
        <v>2.42928191715976</v>
      </c>
      <c r="AD337" s="106" t="n">
        <f aca="false">(B337-V337)^2</f>
        <v>7.72036690504292</v>
      </c>
      <c r="AE337" s="32"/>
      <c r="AF337" s="32" t="n">
        <f aca="false">B337-V337</f>
        <v>2.77855482311271</v>
      </c>
      <c r="AG337" s="32" t="str">
        <f aca="false">B337</f>
        <v>7,349</v>
      </c>
      <c r="AH337" s="32"/>
      <c r="AI337" s="116" t="str">
        <f aca="false">IF(V337&lt;B337,"-","+")</f>
        <v>-</v>
      </c>
      <c r="AJ337" s="117" t="n">
        <f aca="false">IF(AI337="-",AJ336-1,AJ336+1)</f>
        <v>-318</v>
      </c>
      <c r="AK337" s="113"/>
      <c r="AL337" s="106" t="n">
        <f aca="false">V337-V$16+AL336</f>
        <v>122.278236422896</v>
      </c>
      <c r="AM337" s="106" t="n">
        <f aca="false">B337-B$16+AM336</f>
        <v>316.113923076925</v>
      </c>
      <c r="AN337" s="106" t="n">
        <f aca="false">(AM337-AM$16)^2</f>
        <v>204.275433426163</v>
      </c>
      <c r="AO337" s="106" t="n">
        <f aca="false">(AM337-AL337)^2</f>
        <v>37572.2734206391</v>
      </c>
      <c r="AP337" s="32"/>
      <c r="AQ337" s="110" t="n">
        <f aca="false">((V337-B337)/B337)^2</f>
        <v>0.142949106649295</v>
      </c>
    </row>
    <row r="338" customFormat="false" ht="12.8" hidden="false" customHeight="false" outlineLevel="0" collapsed="false">
      <c r="A338" s="114" t="n">
        <v>41229</v>
      </c>
      <c r="B338" s="115" t="s">
        <v>137</v>
      </c>
      <c r="C338" s="15" t="n">
        <v>1.00138291086363</v>
      </c>
      <c r="D338" s="15" t="n">
        <v>9.4</v>
      </c>
      <c r="E338" s="15" t="n">
        <v>8.1</v>
      </c>
      <c r="F338" s="15" t="n">
        <v>3.9</v>
      </c>
      <c r="G338" s="15" t="n">
        <v>5.7</v>
      </c>
      <c r="H338" s="15" t="n">
        <v>6.7</v>
      </c>
      <c r="I338" s="15" t="n">
        <v>19.1</v>
      </c>
      <c r="J338" s="110" t="n">
        <f aca="false">(D338*D$15*D$8+E338*E$15*E$8+F338*F$15*F$8+G338*G$15*G$8+H338*H$15*H$8+I338*I$15*I$8)*M$15</f>
        <v>7.70366374207938</v>
      </c>
      <c r="K338" s="110" t="n">
        <f aca="false">K337+J338-M338-N338-O338</f>
        <v>153.098171663084</v>
      </c>
      <c r="L338" s="110" t="n">
        <f aca="false">K337/$K$3</f>
        <v>0.729565962069516</v>
      </c>
      <c r="M338" s="110" t="n">
        <f aca="false">IF(J338&gt;K$6,(J338-K$6)^2/(J338-K$6+K$3-K337),0)</f>
        <v>0.444537007753689</v>
      </c>
      <c r="N338" s="110" t="n">
        <f aca="false">IF((J338-M338)&gt;C338,C338,(J338-M338+(C338-(J338-M338))*L338))</f>
        <v>1.00138291086363</v>
      </c>
      <c r="O338" s="110" t="n">
        <f aca="false">IF(K337&gt;(K$5/100*K$3),(K$4/100*L338*(K337-(K$5/100*K$3))),0)</f>
        <v>3.4501603466986</v>
      </c>
      <c r="P338" s="110" t="n">
        <f aca="false">P337+M338-Q338</f>
        <v>0.986990296544456</v>
      </c>
      <c r="Q338" s="110" t="n">
        <f aca="false">P337*(1-0.5^(1/K$7))</f>
        <v>0.542453288790767</v>
      </c>
      <c r="R338" s="110" t="n">
        <f aca="false">R337-S338+O338</f>
        <v>24.2836685875882</v>
      </c>
      <c r="S338" s="110" t="n">
        <f aca="false">R337*(1-0.5^(1/K$8))</f>
        <v>0.486960171536475</v>
      </c>
      <c r="T338" s="110" t="n">
        <f aca="false">Q338*R$8/86.4</f>
        <v>1.73911528929447</v>
      </c>
      <c r="U338" s="110" t="n">
        <f aca="false">S338*R$8/86.4</f>
        <v>1.56120332772689</v>
      </c>
      <c r="V338" s="110" t="n">
        <f aca="false">(Q338+S338)*R$8/86.4</f>
        <v>3.30031861702137</v>
      </c>
      <c r="Y338" s="15"/>
      <c r="Z338" s="15"/>
      <c r="AA338" s="15"/>
      <c r="AB338" s="15"/>
      <c r="AC338" s="106" t="n">
        <f aca="false">(B338-B$16)^2</f>
        <v>0.36528076331361</v>
      </c>
      <c r="AD338" s="106" t="n">
        <f aca="false">(B338-V338)^2</f>
        <v>3.55579427811221</v>
      </c>
      <c r="AE338" s="32"/>
      <c r="AF338" s="32" t="n">
        <f aca="false">B338-V338</f>
        <v>1.88568138297863</v>
      </c>
      <c r="AG338" s="32" t="str">
        <f aca="false">B338</f>
        <v>5,186</v>
      </c>
      <c r="AH338" s="32"/>
      <c r="AI338" s="116" t="str">
        <f aca="false">IF(V338&lt;B338,"-","+")</f>
        <v>-</v>
      </c>
      <c r="AJ338" s="117" t="n">
        <f aca="false">IF(AI338="-",AJ337-1,AJ337+1)</f>
        <v>-319</v>
      </c>
      <c r="AK338" s="113"/>
      <c r="AL338" s="106" t="n">
        <f aca="false">V338-V$16+AL337</f>
        <v>116.883018173496</v>
      </c>
      <c r="AM338" s="106" t="n">
        <f aca="false">B338-B$16+AM337</f>
        <v>315.50953846154</v>
      </c>
      <c r="AN338" s="106" t="n">
        <f aca="false">(AM338-AM$16)^2</f>
        <v>221.917043226414</v>
      </c>
      <c r="AO338" s="106" t="n">
        <f aca="false">(AM338-AL338)^2</f>
        <v>39452.4945617369</v>
      </c>
      <c r="AP338" s="32"/>
      <c r="AQ338" s="110" t="n">
        <f aca="false">((V338-B338)/B338)^2</f>
        <v>0.132212221299484</v>
      </c>
    </row>
    <row r="339" customFormat="false" ht="12.8" hidden="false" customHeight="false" outlineLevel="0" collapsed="false">
      <c r="A339" s="114" t="n">
        <v>41230</v>
      </c>
      <c r="B339" s="115" t="s">
        <v>145</v>
      </c>
      <c r="C339" s="15" t="n">
        <v>1.96186671057206</v>
      </c>
      <c r="D339" s="15" t="n">
        <v>0</v>
      </c>
      <c r="E339" s="15" t="n">
        <v>0</v>
      </c>
      <c r="F339" s="15" t="n">
        <v>2.1</v>
      </c>
      <c r="G339" s="15" t="n">
        <v>4.1</v>
      </c>
      <c r="H339" s="15" t="n">
        <v>0</v>
      </c>
      <c r="I339" s="15" t="n">
        <v>0</v>
      </c>
      <c r="J339" s="110" t="n">
        <f aca="false">(D339*D$15*D$8+E339*E$15*E$8+F339*F$15*F$8+G339*G$15*G$8+H339*H$15*H$8+I339*I$15*I$8)*M$15</f>
        <v>1.309413716697</v>
      </c>
      <c r="K339" s="110" t="n">
        <f aca="false">K338+J339-M339-N339-O339</f>
        <v>148.890000745673</v>
      </c>
      <c r="L339" s="110" t="n">
        <f aca="false">K338/$K$3</f>
        <v>0.743195008073222</v>
      </c>
      <c r="M339" s="110" t="n">
        <f aca="false">IF(J339&gt;K$6,(J339-K$6)^2/(J339-K$6+K$3-K338),0)</f>
        <v>0</v>
      </c>
      <c r="N339" s="110" t="n">
        <f aca="false">IF((J339-M339)&gt;C339,C339,(J339-M339+(C339-(J339-M339))*L339))</f>
        <v>1.79431352474737</v>
      </c>
      <c r="O339" s="110" t="n">
        <f aca="false">IF(K338&gt;(K$5/100*K$3),(K$4/100*L339*(K338-(K$5/100*K$3))),0)</f>
        <v>3.72327110935991</v>
      </c>
      <c r="P339" s="110" t="n">
        <f aca="false">P338+M339-Q339</f>
        <v>0.493495148272228</v>
      </c>
      <c r="Q339" s="110" t="n">
        <f aca="false">P338*(1-0.5^(1/K$7))</f>
        <v>0.493495148272228</v>
      </c>
      <c r="R339" s="110" t="n">
        <f aca="false">R338-S339+O339</f>
        <v>27.4522999398753</v>
      </c>
      <c r="S339" s="110" t="n">
        <f aca="false">R338*(1-0.5^(1/K$8))</f>
        <v>0.554639757072826</v>
      </c>
      <c r="T339" s="110" t="n">
        <f aca="false">Q339*R$8/86.4</f>
        <v>1.58215458415981</v>
      </c>
      <c r="U339" s="110" t="n">
        <f aca="false">S339*R$8/86.4</f>
        <v>1.77818533228209</v>
      </c>
      <c r="V339" s="110" t="n">
        <f aca="false">(Q339+S339)*R$8/86.4</f>
        <v>3.3603399164419</v>
      </c>
      <c r="Y339" s="15"/>
      <c r="Z339" s="15"/>
      <c r="AA339" s="15"/>
      <c r="AB339" s="15"/>
      <c r="AC339" s="106" t="n">
        <f aca="false">(B339-B$16)^2</f>
        <v>3.38333576331361</v>
      </c>
      <c r="AD339" s="106" t="n">
        <f aca="false">(B339-V339)^2</f>
        <v>0.348879334308865</v>
      </c>
      <c r="AE339" s="32"/>
      <c r="AF339" s="32" t="n">
        <f aca="false">B339-V339</f>
        <v>0.590660083558102</v>
      </c>
      <c r="AG339" s="32" t="str">
        <f aca="false">B339</f>
        <v>3,951</v>
      </c>
      <c r="AH339" s="32"/>
      <c r="AI339" s="116" t="str">
        <f aca="false">IF(V339&lt;B339,"-","+")</f>
        <v>-</v>
      </c>
      <c r="AJ339" s="117" t="n">
        <f aca="false">IF(AI339="-",AJ338-1,AJ338+1)</f>
        <v>-320</v>
      </c>
      <c r="AK339" s="113"/>
      <c r="AL339" s="106" t="n">
        <f aca="false">V339-V$16+AL338</f>
        <v>111.547821223516</v>
      </c>
      <c r="AM339" s="106" t="n">
        <f aca="false">B339-B$16+AM338</f>
        <v>313.670153846155</v>
      </c>
      <c r="AN339" s="106" t="n">
        <f aca="false">(AM339-AM$16)^2</f>
        <v>280.102563940211</v>
      </c>
      <c r="AO339" s="106" t="n">
        <f aca="false">(AM339-AL339)^2</f>
        <v>40853.4373448166</v>
      </c>
      <c r="AP339" s="32"/>
      <c r="AQ339" s="110" t="n">
        <f aca="false">((V339-B339)/B339)^2</f>
        <v>0.0223491590196091</v>
      </c>
    </row>
    <row r="340" customFormat="false" ht="12.8" hidden="false" customHeight="false" outlineLevel="0" collapsed="false">
      <c r="A340" s="114" t="n">
        <v>41231</v>
      </c>
      <c r="B340" s="115" t="s">
        <v>142</v>
      </c>
      <c r="C340" s="15" t="n">
        <v>2.65145322706738</v>
      </c>
      <c r="D340" s="15" t="n">
        <v>0</v>
      </c>
      <c r="E340" s="15" t="n">
        <v>2.9</v>
      </c>
      <c r="F340" s="15" t="n">
        <v>0</v>
      </c>
      <c r="G340" s="15" t="n">
        <v>0</v>
      </c>
      <c r="H340" s="15" t="n">
        <v>0</v>
      </c>
      <c r="I340" s="15" t="n">
        <v>0</v>
      </c>
      <c r="J340" s="110" t="n">
        <f aca="false">(D340*D$15*D$8+E340*E$15*E$8+F340*F$15*F$8+G340*G$15*G$8+H340*H$15*H$8+I340*I$15*I$8)*M$15</f>
        <v>0.081695442148843</v>
      </c>
      <c r="K340" s="110" t="n">
        <f aca="false">K339+J340-M340-N340-O340</f>
        <v>143.715886847436</v>
      </c>
      <c r="L340" s="110" t="n">
        <f aca="false">K339/$K$3</f>
        <v>0.722766993911036</v>
      </c>
      <c r="M340" s="110" t="n">
        <f aca="false">IF(J340&gt;K$6,(J340-K$6)^2/(J340-K$6+K$3-K339),0)</f>
        <v>0</v>
      </c>
      <c r="N340" s="110" t="n">
        <f aca="false">IF((J340-M340)&gt;C340,C340,(J340-M340+(C340-(J340-M340))*L340))</f>
        <v>1.9390315514339</v>
      </c>
      <c r="O340" s="110" t="n">
        <f aca="false">IF(K339&gt;(K$5/100*K$3),(K$4/100*L340*(K339-(K$5/100*K$3))),0)</f>
        <v>3.31677778895256</v>
      </c>
      <c r="P340" s="110" t="n">
        <f aca="false">P339+M340-Q340</f>
        <v>0.246747574136114</v>
      </c>
      <c r="Q340" s="110" t="n">
        <f aca="false">P339*(1-0.5^(1/K$7))</f>
        <v>0.246747574136114</v>
      </c>
      <c r="R340" s="110" t="n">
        <f aca="false">R339-S340+O340</f>
        <v>30.1420663316486</v>
      </c>
      <c r="S340" s="110" t="n">
        <f aca="false">R339*(1-0.5^(1/K$8))</f>
        <v>0.627011397179301</v>
      </c>
      <c r="T340" s="110" t="n">
        <f aca="false">Q340*R$8/86.4</f>
        <v>0.791077292079903</v>
      </c>
      <c r="U340" s="110" t="n">
        <f aca="false">S340*R$8/86.4</f>
        <v>2.01021015067901</v>
      </c>
      <c r="V340" s="110" t="n">
        <f aca="false">(Q340+S340)*R$8/86.4</f>
        <v>2.80128744275891</v>
      </c>
      <c r="Y340" s="15"/>
      <c r="Z340" s="15"/>
      <c r="AA340" s="15"/>
      <c r="AB340" s="15"/>
      <c r="AC340" s="106" t="n">
        <f aca="false">(B340-B$16)^2</f>
        <v>1.94709822485207</v>
      </c>
      <c r="AD340" s="106" t="n">
        <f aca="false">(B340-V340)^2</f>
        <v>2.53991971510793</v>
      </c>
      <c r="AE340" s="32"/>
      <c r="AF340" s="32" t="n">
        <f aca="false">B340-V340</f>
        <v>1.59371255724109</v>
      </c>
      <c r="AG340" s="32" t="str">
        <f aca="false">B340</f>
        <v>4,395</v>
      </c>
      <c r="AH340" s="32"/>
      <c r="AI340" s="116" t="str">
        <f aca="false">IF(V340&lt;B340,"-","+")</f>
        <v>-</v>
      </c>
      <c r="AJ340" s="117" t="n">
        <f aca="false">IF(AI340="-",AJ339-1,AJ339+1)</f>
        <v>-321</v>
      </c>
      <c r="AK340" s="113"/>
      <c r="AL340" s="106" t="n">
        <f aca="false">V340-V$16+AL339</f>
        <v>105.653571799854</v>
      </c>
      <c r="AM340" s="106" t="n">
        <f aca="false">B340-B$16+AM339</f>
        <v>312.274769230771</v>
      </c>
      <c r="AN340" s="106" t="n">
        <f aca="false">(AM340-AM$16)^2</f>
        <v>328.756715380803</v>
      </c>
      <c r="AO340" s="106" t="n">
        <f aca="false">(AM340-AL340)^2</f>
        <v>42692.3192277861</v>
      </c>
      <c r="AP340" s="32"/>
      <c r="AQ340" s="110" t="n">
        <f aca="false">((V340-B340)/B340)^2</f>
        <v>0.131492877810415</v>
      </c>
    </row>
    <row r="341" customFormat="false" ht="12.8" hidden="false" customHeight="false" outlineLevel="0" collapsed="false">
      <c r="A341" s="114" t="n">
        <v>41232</v>
      </c>
      <c r="B341" s="115" t="s">
        <v>145</v>
      </c>
      <c r="C341" s="15" t="n">
        <v>2.98255921178929</v>
      </c>
      <c r="D341" s="15" t="n">
        <v>0</v>
      </c>
      <c r="E341" s="15" t="n">
        <v>0</v>
      </c>
      <c r="F341" s="15" t="n">
        <v>0</v>
      </c>
      <c r="G341" s="15" t="n">
        <v>0</v>
      </c>
      <c r="H341" s="15" t="n">
        <v>0</v>
      </c>
      <c r="I341" s="15" t="n">
        <v>0</v>
      </c>
      <c r="J341" s="110" t="n">
        <f aca="false">(D341*D$15*D$8+E341*E$15*E$8+F341*F$15*F$8+G341*G$15*G$8+H341*H$15*H$8+I341*I$15*I$8)*M$15</f>
        <v>0</v>
      </c>
      <c r="K341" s="110" t="n">
        <f aca="false">K340+J341-M341-N341-O341</f>
        <v>138.794561017809</v>
      </c>
      <c r="L341" s="110" t="n">
        <f aca="false">K340/$K$3</f>
        <v>0.697649936152601</v>
      </c>
      <c r="M341" s="110" t="n">
        <f aca="false">IF(J341&gt;K$6,(J341-K$6)^2/(J341-K$6+K$3-K340),0)</f>
        <v>0</v>
      </c>
      <c r="N341" s="110" t="n">
        <f aca="false">IF((J341-M341)&gt;C341,C341,(J341-M341+(C341-(J341-M341))*L341))</f>
        <v>2.08078224367615</v>
      </c>
      <c r="O341" s="110" t="n">
        <f aca="false">IF(K340&gt;(K$5/100*K$3),(K$4/100*L341*(K340-(K$5/100*K$3))),0)</f>
        <v>2.84054358595101</v>
      </c>
      <c r="P341" s="110" t="n">
        <f aca="false">P340+M341-Q341</f>
        <v>0.123373787068057</v>
      </c>
      <c r="Q341" s="110" t="n">
        <f aca="false">P340*(1-0.5^(1/K$7))</f>
        <v>0.123373787068057</v>
      </c>
      <c r="R341" s="110" t="n">
        <f aca="false">R340-S341+O341</f>
        <v>32.2941641711277</v>
      </c>
      <c r="S341" s="110" t="n">
        <f aca="false">R340*(1-0.5^(1/K$8))</f>
        <v>0.688445746471907</v>
      </c>
      <c r="T341" s="110" t="n">
        <f aca="false">Q341*R$8/86.4</f>
        <v>0.395538646039951</v>
      </c>
      <c r="U341" s="110" t="n">
        <f aca="false">S341*R$8/86.4</f>
        <v>2.20716981218424</v>
      </c>
      <c r="V341" s="110" t="n">
        <f aca="false">(Q341+S341)*R$8/86.4</f>
        <v>2.60270845822419</v>
      </c>
      <c r="Y341" s="15"/>
      <c r="Z341" s="15"/>
      <c r="AA341" s="15"/>
      <c r="AB341" s="15"/>
      <c r="AC341" s="106" t="n">
        <f aca="false">(B341-B$16)^2</f>
        <v>3.38333576331361</v>
      </c>
      <c r="AD341" s="106" t="n">
        <f aca="false">(B341-V341)^2</f>
        <v>1.81789008162419</v>
      </c>
      <c r="AE341" s="32"/>
      <c r="AF341" s="32" t="n">
        <f aca="false">B341-V341</f>
        <v>1.34829154177581</v>
      </c>
      <c r="AG341" s="32" t="str">
        <f aca="false">B341</f>
        <v>3,951</v>
      </c>
      <c r="AH341" s="32"/>
      <c r="AI341" s="116" t="str">
        <f aca="false">IF(V341&lt;B341,"-","+")</f>
        <v>-</v>
      </c>
      <c r="AJ341" s="117" t="n">
        <f aca="false">IF(AI341="-",AJ340-1,AJ340+1)</f>
        <v>-322</v>
      </c>
      <c r="AK341" s="113"/>
      <c r="AL341" s="106" t="n">
        <f aca="false">V341-V$16+AL340</f>
        <v>99.5607433916567</v>
      </c>
      <c r="AM341" s="106" t="n">
        <f aca="false">B341-B$16+AM340</f>
        <v>310.435384615386</v>
      </c>
      <c r="AN341" s="106" t="n">
        <f aca="false">(AM341-AM$16)^2</f>
        <v>398.842205609394</v>
      </c>
      <c r="AO341" s="106" t="n">
        <f aca="false">(AM341-AL341)^2</f>
        <v>44468.1143112365</v>
      </c>
      <c r="AP341" s="32"/>
      <c r="AQ341" s="110" t="n">
        <f aca="false">((V341-B341)/B341)^2</f>
        <v>0.116453772175628</v>
      </c>
    </row>
    <row r="342" customFormat="false" ht="12.8" hidden="false" customHeight="false" outlineLevel="0" collapsed="false">
      <c r="A342" s="114" t="n">
        <v>41233</v>
      </c>
      <c r="B342" s="115" t="s">
        <v>101</v>
      </c>
      <c r="C342" s="15" t="n">
        <v>2.10993074552396</v>
      </c>
      <c r="D342" s="15" t="n">
        <v>0</v>
      </c>
      <c r="E342" s="15" t="n">
        <v>43.2</v>
      </c>
      <c r="F342" s="15" t="n">
        <v>9.8</v>
      </c>
      <c r="G342" s="15" t="n">
        <v>32</v>
      </c>
      <c r="H342" s="15" t="n">
        <v>8.7</v>
      </c>
      <c r="I342" s="15" t="n">
        <v>32.8</v>
      </c>
      <c r="J342" s="110" t="n">
        <f aca="false">(D342*D$15*D$8+E342*E$15*E$8+F342*F$15*F$8+G342*G$15*G$8+H342*H$15*H$8+I342*I$15*I$8)*M$15</f>
        <v>13.3031666077893</v>
      </c>
      <c r="K342" s="110" t="n">
        <f aca="false">K341+J342-M342-N342-O342</f>
        <v>146.080005929998</v>
      </c>
      <c r="L342" s="110" t="n">
        <f aca="false">K341/$K$3</f>
        <v>0.673760004940819</v>
      </c>
      <c r="M342" s="110" t="n">
        <f aca="false">IF(J342&gt;K$6,(J342-K$6)^2/(J342-K$6+K$3-K341),0)</f>
        <v>1.49609658925431</v>
      </c>
      <c r="N342" s="110" t="n">
        <f aca="false">IF((J342-M342)&gt;C342,C342,(J342-M342+(C342-(J342-M342))*L342))</f>
        <v>2.10993074552396</v>
      </c>
      <c r="O342" s="110" t="n">
        <f aca="false">IF(K341&gt;(K$5/100*K$3),(K$4/100*L342*(K341-(K$5/100*K$3))),0)</f>
        <v>2.41169436082132</v>
      </c>
      <c r="P342" s="110" t="n">
        <f aca="false">P341+M342-Q342</f>
        <v>1.55778348278834</v>
      </c>
      <c r="Q342" s="110" t="n">
        <f aca="false">P341*(1-0.5^(1/K$7))</f>
        <v>0.0616868935340285</v>
      </c>
      <c r="R342" s="110" t="n">
        <f aca="false">R341-S342+O342</f>
        <v>33.9682588028908</v>
      </c>
      <c r="S342" s="110" t="n">
        <f aca="false">R341*(1-0.5^(1/K$8))</f>
        <v>0.737599729058201</v>
      </c>
      <c r="T342" s="110" t="n">
        <f aca="false">Q342*R$8/86.4</f>
        <v>0.197769323019976</v>
      </c>
      <c r="U342" s="110" t="n">
        <f aca="false">S342*R$8/86.4</f>
        <v>2.36475839061483</v>
      </c>
      <c r="V342" s="110" t="n">
        <f aca="false">(Q342+S342)*R$8/86.4</f>
        <v>2.56252771363481</v>
      </c>
      <c r="Y342" s="15"/>
      <c r="Z342" s="15"/>
      <c r="AA342" s="15"/>
      <c r="AB342" s="15"/>
      <c r="AC342" s="106" t="n">
        <f aca="false">(B342-B$16)^2</f>
        <v>27.6109828402367</v>
      </c>
      <c r="AD342" s="106" t="n">
        <f aca="false">(B342-V342)^2</f>
        <v>71.9523360889535</v>
      </c>
      <c r="AE342" s="32"/>
      <c r="AF342" s="32" t="n">
        <f aca="false">B342-V342</f>
        <v>8.48247228636519</v>
      </c>
      <c r="AG342" s="32" t="str">
        <f aca="false">B342</f>
        <v>11,045</v>
      </c>
      <c r="AH342" s="32"/>
      <c r="AI342" s="116" t="str">
        <f aca="false">IF(V342&lt;B342,"-","+")</f>
        <v>-</v>
      </c>
      <c r="AJ342" s="117" t="n">
        <f aca="false">IF(AI342="-",AJ341-1,AJ341+1)</f>
        <v>-323</v>
      </c>
      <c r="AK342" s="113"/>
      <c r="AL342" s="106" t="n">
        <f aca="false">V342-V$16+AL341</f>
        <v>93.4277342388703</v>
      </c>
      <c r="AM342" s="106" t="n">
        <f aca="false">B342-B$16+AM341</f>
        <v>315.690000000001</v>
      </c>
      <c r="AN342" s="106" t="n">
        <f aca="false">(AM342-AM$16)^2</f>
        <v>216.572981712139</v>
      </c>
      <c r="AO342" s="106" t="n">
        <f aca="false">(AM342-AL342)^2</f>
        <v>49400.5147812715</v>
      </c>
      <c r="AP342" s="32"/>
      <c r="AQ342" s="110" t="n">
        <f aca="false">((V342-B342)/B342)^2</f>
        <v>0.589811801951427</v>
      </c>
    </row>
    <row r="343" customFormat="false" ht="12.8" hidden="false" customHeight="false" outlineLevel="0" collapsed="false">
      <c r="A343" s="114" t="n">
        <v>41234</v>
      </c>
      <c r="B343" s="115" t="s">
        <v>127</v>
      </c>
      <c r="C343" s="15" t="n">
        <v>2.59026935868552</v>
      </c>
      <c r="D343" s="15" t="n">
        <v>39.9</v>
      </c>
      <c r="E343" s="15" t="n">
        <v>18.6</v>
      </c>
      <c r="F343" s="15" t="n">
        <v>9.1</v>
      </c>
      <c r="G343" s="15" t="n">
        <v>15.7</v>
      </c>
      <c r="H343" s="15" t="n">
        <v>0.2</v>
      </c>
      <c r="I343" s="15" t="n">
        <v>0</v>
      </c>
      <c r="J343" s="110" t="n">
        <f aca="false">(D343*D$15*D$8+E343*E$15*E$8+F343*F$15*F$8+G343*G$15*G$8+H343*H$15*H$8+I343*I$15*I$8)*M$15</f>
        <v>23.1312684610558</v>
      </c>
      <c r="K343" s="110" t="n">
        <f aca="false">K342+J343-M343-N343-O343</f>
        <v>158.281885571092</v>
      </c>
      <c r="L343" s="110" t="n">
        <f aca="false">K342/$K$3</f>
        <v>0.709126242378633</v>
      </c>
      <c r="M343" s="110" t="n">
        <f aca="false">IF(J343&gt;K$6,(J343-K$6)^2/(J343-K$6+K$3-K342),0)</f>
        <v>5.28420318859737</v>
      </c>
      <c r="N343" s="110" t="n">
        <f aca="false">IF((J343-M343)&gt;C343,C343,(J343-M343+(C343-(J343-M343))*L343))</f>
        <v>2.59026935868552</v>
      </c>
      <c r="O343" s="110" t="n">
        <f aca="false">IF(K342&gt;(K$5/100*K$3),(K$4/100*L343*(K342-(K$5/100*K$3))),0)</f>
        <v>3.0549162726789</v>
      </c>
      <c r="P343" s="110" t="n">
        <f aca="false">P342+M343-Q343</f>
        <v>6.06309492999154</v>
      </c>
      <c r="Q343" s="110" t="n">
        <f aca="false">P342*(1-0.5^(1/K$7))</f>
        <v>0.778891741394169</v>
      </c>
      <c r="R343" s="110" t="n">
        <f aca="false">R342-S343+O343</f>
        <v>36.247338972278</v>
      </c>
      <c r="S343" s="110" t="n">
        <f aca="false">R342*(1-0.5^(1/K$8))</f>
        <v>0.77583610329173</v>
      </c>
      <c r="T343" s="110" t="n">
        <f aca="false">Q343*R$8/86.4</f>
        <v>2.49714134683084</v>
      </c>
      <c r="U343" s="110" t="n">
        <f aca="false">S343*R$8/86.4</f>
        <v>2.48734491448853</v>
      </c>
      <c r="V343" s="110" t="n">
        <f aca="false">(Q343+S343)*R$8/86.4</f>
        <v>4.98448626131938</v>
      </c>
      <c r="Y343" s="15"/>
      <c r="Z343" s="15"/>
      <c r="AA343" s="15"/>
      <c r="AB343" s="15"/>
      <c r="AC343" s="106" t="n">
        <f aca="false">(B343-B$16)^2</f>
        <v>0.185429609467455</v>
      </c>
      <c r="AD343" s="106" t="n">
        <f aca="false">(B343-V343)^2</f>
        <v>1.52896622594594</v>
      </c>
      <c r="AE343" s="32"/>
      <c r="AF343" s="32" t="n">
        <f aca="false">B343-V343</f>
        <v>1.23651373868062</v>
      </c>
      <c r="AG343" s="32" t="str">
        <f aca="false">B343</f>
        <v>6,221</v>
      </c>
      <c r="AH343" s="32"/>
      <c r="AI343" s="116" t="str">
        <f aca="false">IF(V343&lt;B343,"-","+")</f>
        <v>-</v>
      </c>
      <c r="AJ343" s="117" t="n">
        <f aca="false">IF(AI343="-",AJ342-1,AJ342+1)</f>
        <v>-324</v>
      </c>
      <c r="AK343" s="113"/>
      <c r="AL343" s="106" t="n">
        <f aca="false">V343-V$16+AL342</f>
        <v>89.7166836337684</v>
      </c>
      <c r="AM343" s="106" t="n">
        <f aca="false">B343-B$16+AM342</f>
        <v>316.120615384617</v>
      </c>
      <c r="AN343" s="106" t="n">
        <f aca="false">(AM343-AM$16)^2</f>
        <v>204.084178655273</v>
      </c>
      <c r="AO343" s="106" t="n">
        <f aca="false">(AM343-AL343)^2</f>
        <v>51258.7403122429</v>
      </c>
      <c r="AP343" s="32"/>
      <c r="AQ343" s="110" t="n">
        <f aca="false">((V343-B343)/B343)^2</f>
        <v>0.0395073126691468</v>
      </c>
    </row>
    <row r="344" customFormat="false" ht="12.8" hidden="false" customHeight="false" outlineLevel="0" collapsed="false">
      <c r="A344" s="114" t="n">
        <v>41235</v>
      </c>
      <c r="B344" s="115" t="s">
        <v>141</v>
      </c>
      <c r="C344" s="15" t="n">
        <v>2.67154658332964</v>
      </c>
      <c r="D344" s="15" t="n">
        <v>4.3</v>
      </c>
      <c r="E344" s="15" t="n">
        <v>0</v>
      </c>
      <c r="F344" s="15" t="n">
        <v>0</v>
      </c>
      <c r="G344" s="15" t="n">
        <v>0</v>
      </c>
      <c r="H344" s="15" t="n">
        <v>0</v>
      </c>
      <c r="I344" s="15" t="n">
        <v>0</v>
      </c>
      <c r="J344" s="110" t="n">
        <f aca="false">(D344*D$15*D$8+E344*E$15*E$8+F344*F$15*F$8+G344*G$15*G$8+H344*H$15*H$8+I344*I$15*I$8)*M$15</f>
        <v>1.88674248724978</v>
      </c>
      <c r="K344" s="110" t="n">
        <f aca="false">K343+J344-M344-N344-O344</f>
        <v>153.431242946125</v>
      </c>
      <c r="L344" s="110" t="n">
        <f aca="false">K343/$K$3</f>
        <v>0.768358667820837</v>
      </c>
      <c r="M344" s="110" t="n">
        <f aca="false">IF(J344&gt;K$6,(J344-K$6)^2/(J344-K$6+K$3-K343),0)</f>
        <v>0</v>
      </c>
      <c r="N344" s="110" t="n">
        <f aca="false">IF((J344-M344)&gt;C344,C344,(J344-M344+(C344-(J344-M344))*L344))</f>
        <v>2.48975351701404</v>
      </c>
      <c r="O344" s="110" t="n">
        <f aca="false">IF(K343&gt;(K$5/100*K$3),(K$4/100*L344*(K343-(K$5/100*K$3))),0)</f>
        <v>4.24763159520286</v>
      </c>
      <c r="P344" s="110" t="n">
        <f aca="false">P343+M344-Q344</f>
        <v>3.03154746499577</v>
      </c>
      <c r="Q344" s="110" t="n">
        <f aca="false">P343*(1-0.5^(1/K$7))</f>
        <v>3.03154746499577</v>
      </c>
      <c r="R344" s="110" t="n">
        <f aca="false">R343-S344+O344</f>
        <v>39.6670802011794</v>
      </c>
      <c r="S344" s="110" t="n">
        <f aca="false">R343*(1-0.5^(1/K$8))</f>
        <v>0.827890366301417</v>
      </c>
      <c r="T344" s="110" t="n">
        <f aca="false">Q344*R$8/86.4</f>
        <v>9.71919731254431</v>
      </c>
      <c r="U344" s="110" t="n">
        <f aca="false">S344*R$8/86.4</f>
        <v>2.65423184566542</v>
      </c>
      <c r="V344" s="110" t="n">
        <f aca="false">(Q344+S344)*R$8/86.4</f>
        <v>12.3734291582097</v>
      </c>
      <c r="Y344" s="15"/>
      <c r="Z344" s="15"/>
      <c r="AA344" s="15"/>
      <c r="AB344" s="15"/>
      <c r="AC344" s="106" t="n">
        <f aca="false">(B344-B$16)^2</f>
        <v>1.54351953254438</v>
      </c>
      <c r="AD344" s="106" t="n">
        <f aca="false">(B344-V344)^2</f>
        <v>61.237341510159</v>
      </c>
      <c r="AE344" s="32"/>
      <c r="AF344" s="32" t="n">
        <f aca="false">B344-V344</f>
        <v>-7.82542915820973</v>
      </c>
      <c r="AG344" s="32" t="str">
        <f aca="false">B344</f>
        <v>4,548</v>
      </c>
      <c r="AH344" s="32"/>
      <c r="AI344" s="116" t="str">
        <f aca="false">IF(V344&lt;B344,"-","+")</f>
        <v>-</v>
      </c>
      <c r="AJ344" s="117" t="n">
        <f aca="false">IF(AI344="-",AJ343-1,AJ343+1)</f>
        <v>-325</v>
      </c>
      <c r="AK344" s="113"/>
      <c r="AL344" s="106" t="n">
        <f aca="false">V344-V$16+AL343</f>
        <v>93.3945759255568</v>
      </c>
      <c r="AM344" s="106" t="n">
        <f aca="false">B344-B$16+AM343</f>
        <v>314.878230769232</v>
      </c>
      <c r="AN344" s="106" t="n">
        <f aca="false">(AM344-AM$16)^2</f>
        <v>241.124622901808</v>
      </c>
      <c r="AO344" s="106" t="n">
        <f aca="false">(AM344-AL344)^2</f>
        <v>49055.0093629123</v>
      </c>
      <c r="AP344" s="32"/>
      <c r="AQ344" s="110" t="n">
        <f aca="false">((V344-B344)/B344)^2</f>
        <v>2.96057056162775</v>
      </c>
    </row>
    <row r="345" customFormat="false" ht="12.8" hidden="false" customHeight="false" outlineLevel="0" collapsed="false">
      <c r="A345" s="114" t="n">
        <v>41236</v>
      </c>
      <c r="B345" s="115" t="s">
        <v>145</v>
      </c>
      <c r="C345" s="15" t="n">
        <v>3.48965881922076</v>
      </c>
      <c r="D345" s="15" t="n">
        <v>9.3</v>
      </c>
      <c r="E345" s="15" t="n">
        <v>0</v>
      </c>
      <c r="F345" s="15" t="n">
        <v>0</v>
      </c>
      <c r="G345" s="15" t="n">
        <v>0</v>
      </c>
      <c r="H345" s="15" t="n">
        <v>0</v>
      </c>
      <c r="I345" s="15" t="n">
        <v>0</v>
      </c>
      <c r="J345" s="110" t="n">
        <f aca="false">(D345*D$15*D$8+E345*E$15*E$8+F345*F$15*F$8+G345*G$15*G$8+H345*H$15*H$8+I345*I$15*I$8)*M$15</f>
        <v>4.08062910033092</v>
      </c>
      <c r="K345" s="110" t="n">
        <f aca="false">K344+J345-M345-N345-O345</f>
        <v>150.219895634295</v>
      </c>
      <c r="L345" s="110" t="n">
        <f aca="false">K344/$K$3</f>
        <v>0.744811858961774</v>
      </c>
      <c r="M345" s="110" t="n">
        <f aca="false">IF(J345&gt;K$6,(J345-K$6)^2/(J345-K$6+K$3-K344),0)</f>
        <v>0.0461388120947127</v>
      </c>
      <c r="N345" s="110" t="n">
        <f aca="false">IF((J345-M345)&gt;C345,C345,(J345-M345+(C345-(J345-M345))*L345))</f>
        <v>3.48965881922076</v>
      </c>
      <c r="O345" s="110" t="n">
        <f aca="false">IF(K344&gt;(K$5/100*K$3),(K$4/100*L345*(K344-(K$5/100*K$3))),0)</f>
        <v>3.75617878084565</v>
      </c>
      <c r="P345" s="110" t="n">
        <f aca="false">P344+M345-Q345</f>
        <v>1.5619125445926</v>
      </c>
      <c r="Q345" s="110" t="n">
        <f aca="false">P344*(1-0.5^(1/K$7))</f>
        <v>1.51577373249788</v>
      </c>
      <c r="R345" s="110" t="n">
        <f aca="false">R344-S345+O345</f>
        <v>42.5172616181088</v>
      </c>
      <c r="S345" s="110" t="n">
        <f aca="false">R344*(1-0.5^(1/K$8))</f>
        <v>0.905997363916237</v>
      </c>
      <c r="T345" s="110" t="n">
        <f aca="false">Q345*R$8/86.4</f>
        <v>4.85959865627215</v>
      </c>
      <c r="U345" s="110" t="n">
        <f aca="false">S345*R$8/86.4</f>
        <v>2.90464432644442</v>
      </c>
      <c r="V345" s="110" t="n">
        <f aca="false">(Q345+S345)*R$8/86.4</f>
        <v>7.76424298271657</v>
      </c>
      <c r="Y345" s="15"/>
      <c r="Z345" s="15"/>
      <c r="AA345" s="15"/>
      <c r="AB345" s="15"/>
      <c r="AC345" s="106" t="n">
        <f aca="false">(B345-B$16)^2</f>
        <v>3.38333576331361</v>
      </c>
      <c r="AD345" s="106" t="n">
        <f aca="false">(B345-V345)^2</f>
        <v>14.5408220452372</v>
      </c>
      <c r="AE345" s="32"/>
      <c r="AF345" s="32" t="n">
        <f aca="false">B345-V345</f>
        <v>-3.81324298271657</v>
      </c>
      <c r="AG345" s="32" t="str">
        <f aca="false">B345</f>
        <v>3,951</v>
      </c>
      <c r="AH345" s="32"/>
      <c r="AI345" s="116" t="str">
        <f aca="false">IF(V345&lt;B345,"-","+")</f>
        <v>-</v>
      </c>
      <c r="AJ345" s="117" t="n">
        <f aca="false">IF(AI345="-",AJ344-1,AJ344+1)</f>
        <v>-326</v>
      </c>
      <c r="AK345" s="113"/>
      <c r="AL345" s="106" t="n">
        <f aca="false">V345-V$16+AL344</f>
        <v>92.4632820418521</v>
      </c>
      <c r="AM345" s="106" t="n">
        <f aca="false">B345-B$16+AM344</f>
        <v>313.038846153848</v>
      </c>
      <c r="AN345" s="106" t="n">
        <f aca="false">(AM345-AM$16)^2</f>
        <v>301.632578929214</v>
      </c>
      <c r="AO345" s="106" t="n">
        <f aca="false">(AM345-AL345)^2</f>
        <v>48653.5794833252</v>
      </c>
      <c r="AP345" s="32"/>
      <c r="AQ345" s="110" t="n">
        <f aca="false">((V345-B345)/B345)^2</f>
        <v>0.931482928929063</v>
      </c>
    </row>
    <row r="346" customFormat="false" ht="12.8" hidden="false" customHeight="false" outlineLevel="0" collapsed="false">
      <c r="A346" s="114" t="n">
        <v>41237</v>
      </c>
      <c r="B346" s="115" t="n">
        <v>3.53</v>
      </c>
      <c r="C346" s="15" t="n">
        <v>3.95231500667826</v>
      </c>
      <c r="D346" s="15" t="n">
        <v>8.4</v>
      </c>
      <c r="E346" s="15" t="n">
        <v>0</v>
      </c>
      <c r="F346" s="15" t="n">
        <v>0</v>
      </c>
      <c r="G346" s="15" t="n">
        <v>0</v>
      </c>
      <c r="H346" s="15" t="n">
        <v>0</v>
      </c>
      <c r="I346" s="15" t="n">
        <v>0</v>
      </c>
      <c r="J346" s="110" t="n">
        <f aca="false">(D346*D$15*D$8+E346*E$15*E$8+F346*F$15*F$8+G346*G$15*G$8+H346*H$15*H$8+I346*I$15*I$8)*M$15</f>
        <v>3.68572950997631</v>
      </c>
      <c r="K346" s="110" t="n">
        <f aca="false">K345+J346-M346-N346-O346</f>
        <v>146.564115288119</v>
      </c>
      <c r="L346" s="110" t="n">
        <f aca="false">K345/$K$3</f>
        <v>0.729222794341239</v>
      </c>
      <c r="M346" s="110" t="n">
        <f aca="false">IF(J346&gt;K$6,(J346-K$6)^2/(J346-K$6+K$3-K345),0)</f>
        <v>0.024680661638289</v>
      </c>
      <c r="N346" s="110" t="n">
        <f aca="false">IF((J346-M346)&gt;C346,C346,(J346-M346+(C346-(J346-M346))*L346))</f>
        <v>3.87344677021993</v>
      </c>
      <c r="O346" s="110" t="n">
        <f aca="false">IF(K345&gt;(K$5/100*K$3),(K$4/100*L346*(K345-(K$5/100*K$3))),0)</f>
        <v>3.44338242429424</v>
      </c>
      <c r="P346" s="110" t="n">
        <f aca="false">P345+M346-Q346</f>
        <v>0.805636933934588</v>
      </c>
      <c r="Q346" s="110" t="n">
        <f aca="false">P345*(1-0.5^(1/K$7))</f>
        <v>0.780956272296299</v>
      </c>
      <c r="R346" s="110" t="n">
        <f aca="false">R345-S346+O346</f>
        <v>44.989548444956</v>
      </c>
      <c r="S346" s="110" t="n">
        <f aca="false">R345*(1-0.5^(1/K$8))</f>
        <v>0.97109559744703</v>
      </c>
      <c r="T346" s="110" t="n">
        <f aca="false">Q346*R$8/86.4</f>
        <v>2.50376027113513</v>
      </c>
      <c r="U346" s="110" t="n">
        <f aca="false">S346*R$8/86.4</f>
        <v>3.11335046866698</v>
      </c>
      <c r="V346" s="110" t="n">
        <f aca="false">(Q346+S346)*R$8/86.4</f>
        <v>5.61711073980211</v>
      </c>
      <c r="Y346" s="15"/>
      <c r="Z346" s="15"/>
      <c r="AA346" s="15"/>
      <c r="AB346" s="15"/>
      <c r="AC346" s="106" t="n">
        <f aca="false">(B346-B$16)^2</f>
        <v>5.10933860946746</v>
      </c>
      <c r="AD346" s="106" t="n">
        <f aca="false">(B346-V346)^2</f>
        <v>4.35603124019731</v>
      </c>
      <c r="AE346" s="32"/>
      <c r="AF346" s="32" t="n">
        <f aca="false">B346-V346</f>
        <v>-2.08711073980211</v>
      </c>
      <c r="AG346" s="32" t="n">
        <f aca="false">B346</f>
        <v>3.53</v>
      </c>
      <c r="AH346" s="32"/>
      <c r="AI346" s="116" t="str">
        <f aca="false">IF(V346&lt;B346,"-","+")</f>
        <v>+</v>
      </c>
      <c r="AJ346" s="117" t="n">
        <f aca="false">IF(AI346="-",AJ345-1,AJ345+1)</f>
        <v>-325</v>
      </c>
      <c r="AK346" s="113"/>
      <c r="AL346" s="106" t="n">
        <f aca="false">V346-V$16+AL345</f>
        <v>89.3848559152329</v>
      </c>
      <c r="AM346" s="106" t="n">
        <f aca="false">B346-B$16+AM345</f>
        <v>310.778461538463</v>
      </c>
      <c r="AN346" s="106" t="n">
        <f aca="false">(AM346-AM$16)^2</f>
        <v>385.256705480732</v>
      </c>
      <c r="AO346" s="106" t="n">
        <f aca="false">(AM346-AL346)^2</f>
        <v>49015.1286108543</v>
      </c>
      <c r="AP346" s="32"/>
      <c r="AQ346" s="110" t="n">
        <f aca="false">((V346-B346)/B346)^2</f>
        <v>0.349575972858887</v>
      </c>
    </row>
    <row r="347" customFormat="false" ht="12.8" hidden="false" customHeight="false" outlineLevel="0" collapsed="false">
      <c r="A347" s="114" t="n">
        <v>41238</v>
      </c>
      <c r="B347" s="115" t="s">
        <v>142</v>
      </c>
      <c r="C347" s="15" t="n">
        <v>0.694720477922603</v>
      </c>
      <c r="D347" s="15" t="n">
        <v>6.2</v>
      </c>
      <c r="E347" s="15" t="n">
        <v>7.1</v>
      </c>
      <c r="F347" s="15" t="n">
        <v>19.7</v>
      </c>
      <c r="G347" s="15" t="n">
        <v>13.7</v>
      </c>
      <c r="H347" s="15" t="n">
        <v>6</v>
      </c>
      <c r="I347" s="15" t="n">
        <v>34.1</v>
      </c>
      <c r="J347" s="110" t="n">
        <f aca="false">(D347*D$15*D$8+E347*E$15*E$8+F347*F$15*F$8+G347*G$15*G$8+H347*H$15*H$8+I347*I$15*I$8)*M$15</f>
        <v>10.3349750092111</v>
      </c>
      <c r="K347" s="110" t="n">
        <f aca="false">K346+J347-M347-N347-O347</f>
        <v>152.192354001113</v>
      </c>
      <c r="L347" s="110" t="n">
        <f aca="false">K346/$K$3</f>
        <v>0.711476287806403</v>
      </c>
      <c r="M347" s="110" t="n">
        <f aca="false">IF(J347&gt;K$6,(J347-K$6)^2/(J347-K$6+K$3-K346),0)</f>
        <v>0.9125323156189</v>
      </c>
      <c r="N347" s="110" t="n">
        <f aca="false">IF((J347-M347)&gt;C347,C347,(J347-M347+(C347-(J347-M347))*L347))</f>
        <v>0.694720477922603</v>
      </c>
      <c r="O347" s="110" t="n">
        <f aca="false">IF(K346&gt;(K$5/100*K$3),(K$4/100*L347*(K346-(K$5/100*K$3))),0)</f>
        <v>3.09948350267611</v>
      </c>
      <c r="P347" s="110" t="n">
        <f aca="false">P346+M347-Q347</f>
        <v>1.31535078258619</v>
      </c>
      <c r="Q347" s="110" t="n">
        <f aca="false">P346*(1-0.5^(1/K$7))</f>
        <v>0.402818466967294</v>
      </c>
      <c r="R347" s="110" t="n">
        <f aca="false">R346-S347+O347</f>
        <v>47.0614692410203</v>
      </c>
      <c r="S347" s="110" t="n">
        <f aca="false">R346*(1-0.5^(1/K$8))</f>
        <v>1.02756270661182</v>
      </c>
      <c r="T347" s="110" t="n">
        <f aca="false">Q347*R$8/86.4</f>
        <v>1.29144346469838</v>
      </c>
      <c r="U347" s="110" t="n">
        <f aca="false">S347*R$8/86.4</f>
        <v>3.2943850663365</v>
      </c>
      <c r="V347" s="110" t="n">
        <f aca="false">(Q347+S347)*R$8/86.4</f>
        <v>4.58582853103489</v>
      </c>
      <c r="Y347" s="15"/>
      <c r="Z347" s="15"/>
      <c r="AA347" s="15"/>
      <c r="AB347" s="15"/>
      <c r="AC347" s="106" t="n">
        <f aca="false">(B347-B$16)^2</f>
        <v>1.94709822485207</v>
      </c>
      <c r="AD347" s="106" t="n">
        <f aca="false">(B347-V347)^2</f>
        <v>0.0364155282569328</v>
      </c>
      <c r="AE347" s="32"/>
      <c r="AF347" s="32" t="n">
        <f aca="false">B347-V347</f>
        <v>-0.190828531034887</v>
      </c>
      <c r="AG347" s="32" t="str">
        <f aca="false">B347</f>
        <v>4,395</v>
      </c>
      <c r="AH347" s="32"/>
      <c r="AI347" s="116" t="str">
        <f aca="false">IF(V347&lt;B347,"-","+")</f>
        <v>-</v>
      </c>
      <c r="AJ347" s="117" t="n">
        <f aca="false">IF(AI347="-",AJ346-1,AJ346+1)</f>
        <v>-326</v>
      </c>
      <c r="AK347" s="113"/>
      <c r="AL347" s="106" t="n">
        <f aca="false">V347-V$16+AL346</f>
        <v>85.2751475798465</v>
      </c>
      <c r="AM347" s="106" t="n">
        <f aca="false">B347-B$16+AM346</f>
        <v>309.383076923078</v>
      </c>
      <c r="AN347" s="106" t="n">
        <f aca="false">(AM347-AM$16)^2</f>
        <v>441.980902838484</v>
      </c>
      <c r="AO347" s="106" t="n">
        <f aca="false">(AM347-AL347)^2</f>
        <v>50224.3639945108</v>
      </c>
      <c r="AP347" s="32"/>
      <c r="AQ347" s="110" t="n">
        <f aca="false">((V347-B347)/B347)^2</f>
        <v>0.00188524959234277</v>
      </c>
    </row>
    <row r="348" customFormat="false" ht="12.8" hidden="false" customHeight="false" outlineLevel="0" collapsed="false">
      <c r="A348" s="114" t="n">
        <v>41239</v>
      </c>
      <c r="B348" s="115" t="s">
        <v>140</v>
      </c>
      <c r="C348" s="15" t="n">
        <v>1.40411110114874</v>
      </c>
      <c r="D348" s="15" t="n">
        <v>9.7</v>
      </c>
      <c r="E348" s="15" t="n">
        <v>12.5</v>
      </c>
      <c r="F348" s="15" t="n">
        <v>9.7</v>
      </c>
      <c r="G348" s="15" t="n">
        <v>12.7</v>
      </c>
      <c r="H348" s="15" t="n">
        <v>0.7</v>
      </c>
      <c r="I348" s="15" t="n">
        <v>7.2</v>
      </c>
      <c r="J348" s="110" t="n">
        <f aca="false">(D348*D$15*D$8+E348*E$15*E$8+F348*F$15*F$8+G348*G$15*G$8+H348*H$15*H$8+I348*I$15*I$8)*M$15</f>
        <v>9.29984604051673</v>
      </c>
      <c r="K348" s="110" t="n">
        <f aca="false">K347+J348-M348-N348-O348</f>
        <v>155.690861044196</v>
      </c>
      <c r="L348" s="110" t="n">
        <f aca="false">K347/$K$3</f>
        <v>0.738797834956857</v>
      </c>
      <c r="M348" s="110" t="n">
        <f aca="false">IF(J348&gt;K$6,(J348-K$6)^2/(J348-K$6+K$3-K347),0)</f>
        <v>0.76290743303929</v>
      </c>
      <c r="N348" s="110" t="n">
        <f aca="false">IF((J348-M348)&gt;C348,C348,(J348-M348+(C348-(J348-M348))*L348))</f>
        <v>1.40411110114874</v>
      </c>
      <c r="O348" s="110" t="n">
        <f aca="false">IF(K347&gt;(K$5/100*K$3),(K$4/100*L348*(K347-(K$5/100*K$3))),0)</f>
        <v>3.63432046324532</v>
      </c>
      <c r="P348" s="110" t="n">
        <f aca="false">P347+M348-Q348</f>
        <v>1.42058282433239</v>
      </c>
      <c r="Q348" s="110" t="n">
        <f aca="false">P347*(1-0.5^(1/K$7))</f>
        <v>0.657675391293097</v>
      </c>
      <c r="R348" s="110" t="n">
        <f aca="false">R347-S348+O348</f>
        <v>49.62090426127</v>
      </c>
      <c r="S348" s="110" t="n">
        <f aca="false">R347*(1-0.5^(1/K$8))</f>
        <v>1.07488544299567</v>
      </c>
      <c r="T348" s="110" t="n">
        <f aca="false">Q348*R$8/86.4</f>
        <v>2.10851948365958</v>
      </c>
      <c r="U348" s="110" t="n">
        <f aca="false">S348*R$8/86.4</f>
        <v>3.4461026355301</v>
      </c>
      <c r="V348" s="110" t="n">
        <f aca="false">(Q348+S348)*R$8/86.4</f>
        <v>5.55462211918968</v>
      </c>
      <c r="Y348" s="15"/>
      <c r="Z348" s="15"/>
      <c r="AA348" s="15"/>
      <c r="AB348" s="15"/>
      <c r="AC348" s="106" t="n">
        <f aca="false">(B348-B$16)^2</f>
        <v>1.18023153254438</v>
      </c>
      <c r="AD348" s="106" t="n">
        <f aca="false">(B348-V348)^2</f>
        <v>0.723557989654741</v>
      </c>
      <c r="AE348" s="32"/>
      <c r="AF348" s="32" t="n">
        <f aca="false">B348-V348</f>
        <v>-0.850622119189679</v>
      </c>
      <c r="AG348" s="32" t="str">
        <f aca="false">B348</f>
        <v>4,704</v>
      </c>
      <c r="AH348" s="32"/>
      <c r="AI348" s="116" t="str">
        <f aca="false">IF(V348&lt;B348,"-","+")</f>
        <v>-</v>
      </c>
      <c r="AJ348" s="117" t="n">
        <f aca="false">IF(AI348="-",AJ347-1,AJ347+1)</f>
        <v>-327</v>
      </c>
      <c r="AK348" s="113"/>
      <c r="AL348" s="106" t="n">
        <f aca="false">V348-V$16+AL347</f>
        <v>82.1342328326149</v>
      </c>
      <c r="AM348" s="106" t="n">
        <f aca="false">B348-B$16+AM347</f>
        <v>308.296692307694</v>
      </c>
      <c r="AN348" s="106" t="n">
        <f aca="false">(AM348-AM$16)^2</f>
        <v>488.840004685973</v>
      </c>
      <c r="AO348" s="106" t="n">
        <f aca="false">(AM348-AL348)^2</f>
        <v>51149.4580758168</v>
      </c>
      <c r="AP348" s="32"/>
      <c r="AQ348" s="110" t="n">
        <f aca="false">((V348-B348)/B348)^2</f>
        <v>0.0326993196942111</v>
      </c>
    </row>
    <row r="349" customFormat="false" ht="12.8" hidden="false" customHeight="false" outlineLevel="0" collapsed="false">
      <c r="A349" s="114" t="n">
        <v>41240</v>
      </c>
      <c r="B349" s="115" t="s">
        <v>127</v>
      </c>
      <c r="C349" s="15" t="n">
        <v>1.17400559931194</v>
      </c>
      <c r="D349" s="15" t="n">
        <v>4.2</v>
      </c>
      <c r="E349" s="15" t="n">
        <v>16.4</v>
      </c>
      <c r="F349" s="15" t="n">
        <v>7.7</v>
      </c>
      <c r="G349" s="15" t="n">
        <v>2.7</v>
      </c>
      <c r="H349" s="15" t="n">
        <v>16.3</v>
      </c>
      <c r="I349" s="15" t="n">
        <v>16.7</v>
      </c>
      <c r="J349" s="110" t="n">
        <f aca="false">(D349*D$15*D$8+E349*E$15*E$8+F349*F$15*F$8+G349*G$15*G$8+H349*H$15*H$8+I349*I$15*I$8)*M$15</f>
        <v>5.63042225977005</v>
      </c>
      <c r="K349" s="110" t="n">
        <f aca="false">K348+J349-M349-N349-O349</f>
        <v>155.981626980528</v>
      </c>
      <c r="L349" s="110" t="n">
        <f aca="false">K348/$K$3</f>
        <v>0.75578087885532</v>
      </c>
      <c r="M349" s="110" t="n">
        <f aca="false">IF(J349&gt;K$6,(J349-K$6)^2/(J349-K$6+K$3-K348),0)</f>
        <v>0.183376197363085</v>
      </c>
      <c r="N349" s="110" t="n">
        <f aca="false">IF((J349-M349)&gt;C349,C349,(J349-M349+(C349-(J349-M349))*L349))</f>
        <v>1.17400559931194</v>
      </c>
      <c r="O349" s="110" t="n">
        <f aca="false">IF(K348&gt;(K$5/100*K$3),(K$4/100*L349*(K348-(K$5/100*K$3))),0)</f>
        <v>3.98227452676259</v>
      </c>
      <c r="P349" s="110" t="n">
        <f aca="false">P348+M349-Q349</f>
        <v>0.893667609529279</v>
      </c>
      <c r="Q349" s="110" t="n">
        <f aca="false">P348*(1-0.5^(1/K$7))</f>
        <v>0.710291412166194</v>
      </c>
      <c r="R349" s="110" t="n">
        <f aca="false">R348-S349+O349</f>
        <v>52.4698357683839</v>
      </c>
      <c r="S349" s="110" t="n">
        <f aca="false">R348*(1-0.5^(1/K$8))</f>
        <v>1.13334301964867</v>
      </c>
      <c r="T349" s="110" t="n">
        <f aca="false">Q349*R$8/86.4</f>
        <v>2.27720742094949</v>
      </c>
      <c r="U349" s="110" t="n">
        <f aca="false">S349*R$8/86.4</f>
        <v>3.63351870882733</v>
      </c>
      <c r="V349" s="110" t="n">
        <f aca="false">(Q349+S349)*R$8/86.4</f>
        <v>5.91072612977681</v>
      </c>
      <c r="Y349" s="15"/>
      <c r="Z349" s="15"/>
      <c r="AA349" s="15"/>
      <c r="AB349" s="15"/>
      <c r="AC349" s="106" t="n">
        <f aca="false">(B349-B$16)^2</f>
        <v>0.185429609467455</v>
      </c>
      <c r="AD349" s="106" t="n">
        <f aca="false">(B349-V349)^2</f>
        <v>0.0962698745432764</v>
      </c>
      <c r="AE349" s="32"/>
      <c r="AF349" s="32" t="n">
        <f aca="false">B349-V349</f>
        <v>0.310273870223189</v>
      </c>
      <c r="AG349" s="32" t="str">
        <f aca="false">B349</f>
        <v>6,221</v>
      </c>
      <c r="AH349" s="32"/>
      <c r="AI349" s="116" t="str">
        <f aca="false">IF(V349&lt;B349,"-","+")</f>
        <v>-</v>
      </c>
      <c r="AJ349" s="117" t="n">
        <f aca="false">IF(AI349="-",AJ348-1,AJ348+1)</f>
        <v>-328</v>
      </c>
      <c r="AK349" s="113"/>
      <c r="AL349" s="106" t="n">
        <f aca="false">V349-V$16+AL348</f>
        <v>79.3494220959704</v>
      </c>
      <c r="AM349" s="106" t="n">
        <f aca="false">B349-B$16+AM348</f>
        <v>308.727307692309</v>
      </c>
      <c r="AN349" s="106" t="n">
        <f aca="false">(AM349-AM$16)^2</f>
        <v>469.983857558101</v>
      </c>
      <c r="AO349" s="106" t="n">
        <f aca="false">(AM349-AL349)^2</f>
        <v>52614.214400647</v>
      </c>
      <c r="AP349" s="32"/>
      <c r="AQ349" s="110" t="n">
        <f aca="false">((V349-B349)/B349)^2</f>
        <v>0.00248753960006389</v>
      </c>
    </row>
    <row r="350" customFormat="false" ht="12.8" hidden="false" customHeight="false" outlineLevel="0" collapsed="false">
      <c r="A350" s="114" t="n">
        <v>41241</v>
      </c>
      <c r="B350" s="115" t="s">
        <v>125</v>
      </c>
      <c r="C350" s="15" t="n">
        <v>2.32495519613108</v>
      </c>
      <c r="D350" s="15" t="n">
        <v>12.4</v>
      </c>
      <c r="E350" s="15" t="n">
        <v>4.9</v>
      </c>
      <c r="F350" s="15" t="n">
        <v>38.5</v>
      </c>
      <c r="G350" s="15" t="n">
        <v>12.4</v>
      </c>
      <c r="H350" s="15" t="n">
        <v>18.1</v>
      </c>
      <c r="I350" s="15" t="n">
        <v>39.3</v>
      </c>
      <c r="J350" s="110" t="n">
        <f aca="false">(D350*D$15*D$8+E350*E$15*E$8+F350*F$15*F$8+G350*G$15*G$8+H350*H$15*H$8+I350*I$15*I$8)*M$15</f>
        <v>15.0358788682768</v>
      </c>
      <c r="K350" s="110" t="n">
        <f aca="false">K349+J350-M350-N350-O350</f>
        <v>162.168630828654</v>
      </c>
      <c r="L350" s="110" t="n">
        <f aca="false">K349/$K$3</f>
        <v>0.757192363983147</v>
      </c>
      <c r="M350" s="110" t="n">
        <f aca="false">IF(J350&gt;K$6,(J350-K$6)^2/(J350-K$6+K$3-K349),0)</f>
        <v>2.51219148591378</v>
      </c>
      <c r="N350" s="110" t="n">
        <f aca="false">IF((J350-M350)&gt;C350,C350,(J350-M350+(C350-(J350-M350))*L350))</f>
        <v>2.32495519613108</v>
      </c>
      <c r="O350" s="110" t="n">
        <f aca="false">IF(K349&gt;(K$5/100*K$3),(K$4/100*L350*(K349-(K$5/100*K$3))),0)</f>
        <v>4.01172833810595</v>
      </c>
      <c r="P350" s="110" t="n">
        <f aca="false">P349+M350-Q350</f>
        <v>2.95902529067842</v>
      </c>
      <c r="Q350" s="110" t="n">
        <f aca="false">P349*(1-0.5^(1/K$7))</f>
        <v>0.446833804764639</v>
      </c>
      <c r="R350" s="110" t="n">
        <f aca="false">R349-S350+O350</f>
        <v>55.28315140129</v>
      </c>
      <c r="S350" s="110" t="n">
        <f aca="false">R349*(1-0.5^(1/K$8))</f>
        <v>1.19841270519982</v>
      </c>
      <c r="T350" s="110" t="n">
        <f aca="false">Q350*R$8/86.4</f>
        <v>1.43255745277552</v>
      </c>
      <c r="U350" s="110" t="n">
        <f aca="false">S350*R$8/86.4</f>
        <v>3.8421333256985</v>
      </c>
      <c r="V350" s="110" t="n">
        <f aca="false">(Q350+S350)*R$8/86.4</f>
        <v>5.27469077847402</v>
      </c>
      <c r="Y350" s="15"/>
      <c r="Z350" s="15"/>
      <c r="AA350" s="15"/>
      <c r="AB350" s="15"/>
      <c r="AC350" s="106" t="n">
        <f aca="false">(B350-B$16)^2</f>
        <v>0.375297609467455</v>
      </c>
      <c r="AD350" s="106" t="n">
        <f aca="false">(B350-V350)^2</f>
        <v>1.27308169938056</v>
      </c>
      <c r="AE350" s="32"/>
      <c r="AF350" s="32" t="n">
        <f aca="false">B350-V350</f>
        <v>1.12830922152598</v>
      </c>
      <c r="AG350" s="32" t="str">
        <f aca="false">B350</f>
        <v>6,403</v>
      </c>
      <c r="AH350" s="32"/>
      <c r="AI350" s="116" t="str">
        <f aca="false">IF(V350&lt;B350,"-","+")</f>
        <v>-</v>
      </c>
      <c r="AJ350" s="117" t="n">
        <f aca="false">IF(AI350="-",AJ349-1,AJ349+1)</f>
        <v>-329</v>
      </c>
      <c r="AK350" s="113"/>
      <c r="AL350" s="106" t="n">
        <f aca="false">V350-V$16+AL349</f>
        <v>75.9285760080232</v>
      </c>
      <c r="AM350" s="106" t="n">
        <f aca="false">B350-B$16+AM349</f>
        <v>309.339923076925</v>
      </c>
      <c r="AN350" s="106" t="n">
        <f aca="false">(AM350-AM$16)^2</f>
        <v>443.797241213199</v>
      </c>
      <c r="AO350" s="106" t="n">
        <f aca="false">(AM350-AL350)^2</f>
        <v>54480.8569405193</v>
      </c>
      <c r="AP350" s="32"/>
      <c r="AQ350" s="110" t="n">
        <f aca="false">((V350-B350)/B350)^2</f>
        <v>0.0310519781238477</v>
      </c>
    </row>
    <row r="351" customFormat="false" ht="12.8" hidden="false" customHeight="false" outlineLevel="0" collapsed="false">
      <c r="A351" s="114" t="n">
        <v>41242</v>
      </c>
      <c r="B351" s="115" t="s">
        <v>137</v>
      </c>
      <c r="C351" s="15" t="n">
        <v>3.10346017243026</v>
      </c>
      <c r="D351" s="15" t="n">
        <v>5.8</v>
      </c>
      <c r="E351" s="15" t="n">
        <v>1.7</v>
      </c>
      <c r="F351" s="15" t="n">
        <v>3.7</v>
      </c>
      <c r="G351" s="15" t="n">
        <v>1.5</v>
      </c>
      <c r="H351" s="15" t="n">
        <v>27.1</v>
      </c>
      <c r="I351" s="15" t="n">
        <v>0</v>
      </c>
      <c r="J351" s="110" t="n">
        <f aca="false">(D351*D$15*D$8+E351*E$15*E$8+F351*F$15*F$8+G351*G$15*G$8+H351*H$15*H$8+I351*I$15*I$8)*M$15</f>
        <v>5.23258537360862</v>
      </c>
      <c r="K351" s="110" t="n">
        <f aca="false">K350+J351-M351-N351-O351</f>
        <v>159.479484841864</v>
      </c>
      <c r="L351" s="110" t="n">
        <f aca="false">K350/$K$3</f>
        <v>0.787226363245895</v>
      </c>
      <c r="M351" s="110" t="n">
        <f aca="false">IF(J351&gt;K$6,(J351-K$6)^2/(J351-K$6+K$3-K350),0)</f>
        <v>0.160360581420353</v>
      </c>
      <c r="N351" s="110" t="n">
        <f aca="false">IF((J351-M351)&gt;C351,C351,(J351-M351+(C351-(J351-M351))*L351))</f>
        <v>3.10346017243026</v>
      </c>
      <c r="O351" s="110" t="n">
        <f aca="false">IF(K350&gt;(K$5/100*K$3),(K$4/100*L351*(K350-(K$5/100*K$3))),0)</f>
        <v>4.65791060654804</v>
      </c>
      <c r="P351" s="110" t="n">
        <f aca="false">P350+M351-Q351</f>
        <v>1.63987322675956</v>
      </c>
      <c r="Q351" s="110" t="n">
        <f aca="false">P350*(1-0.5^(1/K$7))</f>
        <v>1.47951264533921</v>
      </c>
      <c r="R351" s="110" t="n">
        <f aca="false">R350-S351+O351</f>
        <v>58.6783930847782</v>
      </c>
      <c r="S351" s="110" t="n">
        <f aca="false">R350*(1-0.5^(1/K$8))</f>
        <v>1.26266892305983</v>
      </c>
      <c r="T351" s="110" t="n">
        <f aca="false">Q351*R$8/86.4</f>
        <v>4.74334493933983</v>
      </c>
      <c r="U351" s="110" t="n">
        <f aca="false">S351*R$8/86.4</f>
        <v>4.04813995008764</v>
      </c>
      <c r="V351" s="110" t="n">
        <f aca="false">(Q351+S351)*R$8/86.4</f>
        <v>8.79148488942746</v>
      </c>
      <c r="Y351" s="15"/>
      <c r="Z351" s="15"/>
      <c r="AA351" s="15"/>
      <c r="AB351" s="15"/>
      <c r="AC351" s="106" t="n">
        <f aca="false">(B351-B$16)^2</f>
        <v>0.36528076331361</v>
      </c>
      <c r="AD351" s="106" t="n">
        <f aca="false">(B351-V351)^2</f>
        <v>12.9995212878898</v>
      </c>
      <c r="AE351" s="32"/>
      <c r="AF351" s="32" t="n">
        <f aca="false">B351-V351</f>
        <v>-3.60548488942746</v>
      </c>
      <c r="AG351" s="32" t="str">
        <f aca="false">B351</f>
        <v>5,186</v>
      </c>
      <c r="AH351" s="32"/>
      <c r="AI351" s="116" t="str">
        <f aca="false">IF(V351&lt;B351,"-","+")</f>
        <v>-</v>
      </c>
      <c r="AJ351" s="117" t="n">
        <f aca="false">IF(AI351="-",AJ350-1,AJ350+1)</f>
        <v>-330</v>
      </c>
      <c r="AK351" s="113"/>
      <c r="AL351" s="106" t="n">
        <f aca="false">V351-V$16+AL350</f>
        <v>76.0245240310294</v>
      </c>
      <c r="AM351" s="106" t="n">
        <f aca="false">B351-B$16+AM350</f>
        <v>308.73553846154</v>
      </c>
      <c r="AN351" s="106" t="n">
        <f aca="false">(AM351-AM$16)^2</f>
        <v>469.62705378268</v>
      </c>
      <c r="AO351" s="106" t="n">
        <f aca="false">(AM351-AL351)^2</f>
        <v>54154.4162372773</v>
      </c>
      <c r="AP351" s="32"/>
      <c r="AQ351" s="110" t="n">
        <f aca="false">((V351-B351)/B351)^2</f>
        <v>0.48335068085387</v>
      </c>
    </row>
    <row r="352" customFormat="false" ht="12.8" hidden="false" customHeight="false" outlineLevel="0" collapsed="false">
      <c r="A352" s="114" t="n">
        <v>41243</v>
      </c>
      <c r="B352" s="115" t="s">
        <v>145</v>
      </c>
      <c r="C352" s="15" t="n">
        <v>2.88493695037841</v>
      </c>
      <c r="D352" s="15" t="n">
        <v>10.6</v>
      </c>
      <c r="E352" s="15" t="n">
        <v>2.3</v>
      </c>
      <c r="F352" s="15" t="n">
        <v>0</v>
      </c>
      <c r="G352" s="15" t="n">
        <v>0</v>
      </c>
      <c r="H352" s="15" t="n">
        <v>0</v>
      </c>
      <c r="I352" s="15" t="n">
        <v>0</v>
      </c>
      <c r="J352" s="110" t="n">
        <f aca="false">(D352*D$15*D$8+E352*E$15*E$8+F352*F$15*F$8+G352*G$15*G$8+H352*H$15*H$8+I352*I$15*I$8)*M$15</f>
        <v>4.71583255660868</v>
      </c>
      <c r="K352" s="110" t="n">
        <f aca="false">K351+J352-M352-N352-O352</f>
        <v>156.837151029312</v>
      </c>
      <c r="L352" s="110" t="n">
        <f aca="false">K351/$K$3</f>
        <v>0.774172256513904</v>
      </c>
      <c r="M352" s="110" t="n">
        <f aca="false">IF(J352&gt;K$6,(J352-K$6)^2/(J352-K$6+K$3-K351),0)</f>
        <v>0.100744396105857</v>
      </c>
      <c r="N352" s="110" t="n">
        <f aca="false">IF((J352-M352)&gt;C352,C352,(J352-M352+(C352-(J352-M352))*L352))</f>
        <v>2.88493695037841</v>
      </c>
      <c r="O352" s="110" t="n">
        <f aca="false">IF(K351&gt;(K$5/100*K$3),(K$4/100*L352*(K351-(K$5/100*K$3))),0)</f>
        <v>4.37248502267689</v>
      </c>
      <c r="P352" s="110" t="n">
        <f aca="false">P351+M352-Q352</f>
        <v>0.920681009485638</v>
      </c>
      <c r="Q352" s="110" t="n">
        <f aca="false">P351*(1-0.5^(1/K$7))</f>
        <v>0.819936613379781</v>
      </c>
      <c r="R352" s="110" t="n">
        <f aca="false">R351-S352+O352</f>
        <v>61.710661757171</v>
      </c>
      <c r="S352" s="110" t="n">
        <f aca="false">R351*(1-0.5^(1/K$8))</f>
        <v>1.34021635028406</v>
      </c>
      <c r="T352" s="110" t="n">
        <f aca="false">Q352*R$8/86.4</f>
        <v>2.62873196650694</v>
      </c>
      <c r="U352" s="110" t="n">
        <f aca="false">S352*R$8/86.4</f>
        <v>4.296758437832</v>
      </c>
      <c r="V352" s="110" t="n">
        <f aca="false">(Q352+S352)*R$8/86.4</f>
        <v>6.92549040433894</v>
      </c>
      <c r="Y352" s="15"/>
      <c r="Z352" s="15"/>
      <c r="AA352" s="15"/>
      <c r="AB352" s="15"/>
      <c r="AC352" s="106" t="n">
        <f aca="false">(B352-B$16)^2</f>
        <v>3.38333576331361</v>
      </c>
      <c r="AD352" s="106" t="n">
        <f aca="false">(B352-V352)^2</f>
        <v>8.84759316550442</v>
      </c>
      <c r="AE352" s="32"/>
      <c r="AF352" s="32" t="n">
        <f aca="false">B352-V352</f>
        <v>-2.97449040433894</v>
      </c>
      <c r="AG352" s="32" t="str">
        <f aca="false">B352</f>
        <v>3,951</v>
      </c>
      <c r="AH352" s="32"/>
      <c r="AI352" s="116" t="str">
        <f aca="false">IF(V352&lt;B352,"-","+")</f>
        <v>-</v>
      </c>
      <c r="AJ352" s="117" t="n">
        <f aca="false">IF(AI352="-",AJ351-1,AJ351+1)</f>
        <v>-331</v>
      </c>
      <c r="AK352" s="113"/>
      <c r="AL352" s="106" t="n">
        <f aca="false">V352-V$16+AL351</f>
        <v>74.254477568947</v>
      </c>
      <c r="AM352" s="106" t="n">
        <f aca="false">B352-B$16+AM351</f>
        <v>306.896153846155</v>
      </c>
      <c r="AN352" s="106" t="n">
        <f aca="false">(AM352-AM$16)^2</f>
        <v>552.732557265708</v>
      </c>
      <c r="AO352" s="106" t="n">
        <f aca="false">(AM352-AL352)^2</f>
        <v>54122.1495410692</v>
      </c>
      <c r="AP352" s="32"/>
      <c r="AQ352" s="110" t="n">
        <f aca="false">((V352-B352)/B352)^2</f>
        <v>0.566775521365814</v>
      </c>
    </row>
    <row r="353" customFormat="false" ht="12.8" hidden="false" customHeight="false" outlineLevel="0" collapsed="false">
      <c r="A353" s="114" t="n">
        <v>41244</v>
      </c>
      <c r="B353" s="115" t="s">
        <v>147</v>
      </c>
      <c r="C353" s="15" t="n">
        <v>3.27097903558517</v>
      </c>
      <c r="D353" s="15" t="n">
        <v>4.2</v>
      </c>
      <c r="E353" s="15" t="n">
        <v>0</v>
      </c>
      <c r="F353" s="15" t="n">
        <v>0</v>
      </c>
      <c r="G353" s="15" t="n">
        <v>0</v>
      </c>
      <c r="H353" s="15" t="n">
        <v>0.7</v>
      </c>
      <c r="I353" s="15" t="n">
        <v>0</v>
      </c>
      <c r="J353" s="110" t="n">
        <f aca="false">(D353*D$15*D$8+E353*E$15*E$8+F353*F$15*F$8+G353*G$15*G$8+H353*H$15*H$8+I353*I$15*I$8)*M$15</f>
        <v>1.89356241045816</v>
      </c>
      <c r="K353" s="110" t="n">
        <f aca="false">K352+J353-M353-N353-O353</f>
        <v>151.689594534348</v>
      </c>
      <c r="L353" s="110" t="n">
        <f aca="false">K352/$K$3</f>
        <v>0.761345393346174</v>
      </c>
      <c r="M353" s="110" t="n">
        <f aca="false">IF(J353&gt;K$6,(J353-K$6)^2/(J353-K$6+K$3-K352),0)</f>
        <v>0</v>
      </c>
      <c r="N353" s="110" t="n">
        <f aca="false">IF((J353-M353)&gt;C353,C353,(J353-M353+(C353-(J353-M353))*L353))</f>
        <v>2.94225221271704</v>
      </c>
      <c r="O353" s="110" t="n">
        <f aca="false">IF(K352&gt;(K$5/100*K$3),(K$4/100*L353*(K352-(K$5/100*K$3))),0)</f>
        <v>4.09886669270487</v>
      </c>
      <c r="P353" s="110" t="n">
        <f aca="false">P352+M353-Q353</f>
        <v>0.460340504742819</v>
      </c>
      <c r="Q353" s="110" t="n">
        <f aca="false">P352*(1-0.5^(1/K$7))</f>
        <v>0.460340504742819</v>
      </c>
      <c r="R353" s="110" t="n">
        <f aca="false">R352-S353+O353</f>
        <v>64.4000549873986</v>
      </c>
      <c r="S353" s="110" t="n">
        <f aca="false">R352*(1-0.5^(1/K$8))</f>
        <v>1.40947346247736</v>
      </c>
      <c r="T353" s="110" t="n">
        <f aca="false">Q353*R$8/86.4</f>
        <v>1.47586018302964</v>
      </c>
      <c r="U353" s="110" t="n">
        <f aca="false">S353*R$8/86.4</f>
        <v>4.51879802206283</v>
      </c>
      <c r="V353" s="110" t="n">
        <f aca="false">(Q353+S353)*R$8/86.4</f>
        <v>5.99465820509247</v>
      </c>
      <c r="Y353" s="15"/>
      <c r="Z353" s="15"/>
      <c r="AA353" s="15"/>
      <c r="AB353" s="15"/>
      <c r="AC353" s="106" t="n">
        <f aca="false">(B353-B$16)^2</f>
        <v>4.5045164556213</v>
      </c>
      <c r="AD353" s="106" t="n">
        <f aca="false">(B353-V353)^2</f>
        <v>5.41333840332413</v>
      </c>
      <c r="AE353" s="32"/>
      <c r="AF353" s="32" t="n">
        <f aca="false">B353-V353</f>
        <v>-2.32665820509247</v>
      </c>
      <c r="AG353" s="32" t="str">
        <f aca="false">B353</f>
        <v>3,668</v>
      </c>
      <c r="AH353" s="32"/>
      <c r="AI353" s="116" t="str">
        <f aca="false">IF(V353&lt;B353,"-","+")</f>
        <v>-</v>
      </c>
      <c r="AJ353" s="117" t="n">
        <f aca="false">IF(AI353="-",AJ352-1,AJ352+1)</f>
        <v>-332</v>
      </c>
      <c r="AK353" s="113"/>
      <c r="AL353" s="106" t="n">
        <f aca="false">V353-V$16+AL352</f>
        <v>71.5535989076182</v>
      </c>
      <c r="AM353" s="106" t="n">
        <f aca="false">B353-B$16+AM352</f>
        <v>304.773769230771</v>
      </c>
      <c r="AN353" s="106" t="n">
        <f aca="false">(AM353-AM$16)^2</f>
        <v>657.032722920299</v>
      </c>
      <c r="AO353" s="106" t="n">
        <f aca="false">(AM353-AL353)^2</f>
        <v>54391.6478455604</v>
      </c>
      <c r="AP353" s="32"/>
      <c r="AQ353" s="110" t="n">
        <f aca="false">((V353-B353)/B353)^2</f>
        <v>0.402352332124404</v>
      </c>
    </row>
    <row r="354" customFormat="false" ht="12.8" hidden="false" customHeight="false" outlineLevel="0" collapsed="false">
      <c r="A354" s="114" t="n">
        <v>41245</v>
      </c>
      <c r="B354" s="115" t="n">
        <v>3.53</v>
      </c>
      <c r="C354" s="15" t="n">
        <v>4.14442254315538</v>
      </c>
      <c r="D354" s="15" t="n">
        <v>2.4</v>
      </c>
      <c r="E354" s="15" t="n">
        <v>0</v>
      </c>
      <c r="F354" s="15" t="n">
        <v>0</v>
      </c>
      <c r="G354" s="15" t="n">
        <v>0.7</v>
      </c>
      <c r="H354" s="15" t="n">
        <v>16.1</v>
      </c>
      <c r="I354" s="15" t="n">
        <v>0</v>
      </c>
      <c r="J354" s="110" t="n">
        <f aca="false">(D354*D$15*D$8+E354*E$15*E$8+F354*F$15*F$8+G354*G$15*G$8+H354*H$15*H$8+I354*I$15*I$8)*M$15</f>
        <v>2.41845432786955</v>
      </c>
      <c r="K354" s="110" t="n">
        <f aca="false">K353+J354-M354-N354-O354</f>
        <v>146.833371699146</v>
      </c>
      <c r="L354" s="110" t="n">
        <f aca="false">K353/$K$3</f>
        <v>0.736357255021107</v>
      </c>
      <c r="M354" s="110" t="n">
        <f aca="false">IF(J354&gt;K$6,(J354-K$6)^2/(J354-K$6+K$3-K353),0)</f>
        <v>0</v>
      </c>
      <c r="N354" s="110" t="n">
        <f aca="false">IF((J354-M354)&gt;C354,C354,(J354-M354+(C354-(J354-M354))*L354))</f>
        <v>3.6893835451311</v>
      </c>
      <c r="O354" s="110" t="n">
        <f aca="false">IF(K353&gt;(K$5/100*K$3),(K$4/100*L354*(K353-(K$5/100*K$3))),0)</f>
        <v>3.58529361794032</v>
      </c>
      <c r="P354" s="110" t="n">
        <f aca="false">P353+M354-Q354</f>
        <v>0.23017025237141</v>
      </c>
      <c r="Q354" s="110" t="n">
        <f aca="false">P353*(1-0.5^(1/K$7))</f>
        <v>0.23017025237141</v>
      </c>
      <c r="R354" s="110" t="n">
        <f aca="false">R353-S354+O354</f>
        <v>66.5144493165904</v>
      </c>
      <c r="S354" s="110" t="n">
        <f aca="false">R353*(1-0.5^(1/K$8))</f>
        <v>1.47089928874848</v>
      </c>
      <c r="T354" s="110" t="n">
        <f aca="false">Q354*R$8/86.4</f>
        <v>0.73793009151482</v>
      </c>
      <c r="U354" s="110" t="n">
        <f aca="false">S354*R$8/86.4</f>
        <v>4.71573035860335</v>
      </c>
      <c r="V354" s="110" t="n">
        <f aca="false">(Q354+S354)*R$8/86.4</f>
        <v>5.45366045011817</v>
      </c>
      <c r="Y354" s="15"/>
      <c r="Z354" s="15"/>
      <c r="AA354" s="15"/>
      <c r="AB354" s="15"/>
      <c r="AC354" s="106" t="n">
        <f aca="false">(B354-B$16)^2</f>
        <v>5.10933860946746</v>
      </c>
      <c r="AD354" s="106" t="n">
        <f aca="false">(B354-V354)^2</f>
        <v>3.70046952734884</v>
      </c>
      <c r="AE354" s="32"/>
      <c r="AF354" s="32" t="n">
        <f aca="false">B354-V354</f>
        <v>-1.92366045011817</v>
      </c>
      <c r="AG354" s="32" t="n">
        <f aca="false">B354</f>
        <v>3.53</v>
      </c>
      <c r="AH354" s="32"/>
      <c r="AI354" s="116" t="str">
        <f aca="false">IF(V354&lt;B354,"-","+")</f>
        <v>+</v>
      </c>
      <c r="AJ354" s="117" t="n">
        <f aca="false">IF(AI354="-",AJ353-1,AJ353+1)</f>
        <v>-331</v>
      </c>
      <c r="AK354" s="113"/>
      <c r="AL354" s="106" t="n">
        <f aca="false">V354-V$16+AL353</f>
        <v>68.3117224913151</v>
      </c>
      <c r="AM354" s="106" t="n">
        <f aca="false">B354-B$16+AM353</f>
        <v>302.513384615386</v>
      </c>
      <c r="AN354" s="106" t="n">
        <f aca="false">(AM354-AM$16)^2</f>
        <v>778.021354915604</v>
      </c>
      <c r="AO354" s="106" t="n">
        <f aca="false">(AM354-AL354)^2</f>
        <v>54850.4185416775</v>
      </c>
      <c r="AP354" s="32"/>
      <c r="AQ354" s="110" t="n">
        <f aca="false">((V354-B354)/B354)^2</f>
        <v>0.296966473316441</v>
      </c>
    </row>
    <row r="355" customFormat="false" ht="12.8" hidden="false" customHeight="false" outlineLevel="0" collapsed="false">
      <c r="A355" s="114" t="n">
        <v>41246</v>
      </c>
      <c r="B355" s="115" t="s">
        <v>143</v>
      </c>
      <c r="C355" s="15" t="n">
        <v>2.62709901186973</v>
      </c>
      <c r="D355" s="15" t="n">
        <v>3.6</v>
      </c>
      <c r="E355" s="15" t="n">
        <v>50</v>
      </c>
      <c r="F355" s="15" t="n">
        <v>15.6</v>
      </c>
      <c r="G355" s="15" t="n">
        <v>0.5</v>
      </c>
      <c r="H355" s="15" t="n">
        <v>0</v>
      </c>
      <c r="I355" s="15" t="n">
        <v>0</v>
      </c>
      <c r="J355" s="110" t="n">
        <f aca="false">(D355*D$15*D$8+E355*E$15*E$8+F355*F$15*F$8+G355*G$15*G$8+H355*H$15*H$8+I355*I$15*I$8)*M$15</f>
        <v>4.18416082604086</v>
      </c>
      <c r="K355" s="110" t="n">
        <f aca="false">K354+J355-M355-N355-O355</f>
        <v>145.219451386877</v>
      </c>
      <c r="L355" s="110" t="n">
        <f aca="false">K354/$K$3</f>
        <v>0.712783357762845</v>
      </c>
      <c r="M355" s="110" t="n">
        <f aca="false">IF(J355&gt;K$6,(J355-K$6)^2/(J355-K$6+K$3-K354),0)</f>
        <v>0.0466123402616156</v>
      </c>
      <c r="N355" s="110" t="n">
        <f aca="false">IF((J355-M355)&gt;C355,C355,(J355-M355+(C355-(J355-M355))*L355))</f>
        <v>2.62709901186973</v>
      </c>
      <c r="O355" s="110" t="n">
        <f aca="false">IF(K354&gt;(K$5/100*K$3),(K$4/100*L355*(K354-(K$5/100*K$3))),0)</f>
        <v>3.12436978617842</v>
      </c>
      <c r="P355" s="110" t="n">
        <f aca="false">P354+M355-Q355</f>
        <v>0.16169746644732</v>
      </c>
      <c r="Q355" s="110" t="n">
        <f aca="false">P354*(1-0.5^(1/K$7))</f>
        <v>0.115085126185705</v>
      </c>
      <c r="R355" s="110" t="n">
        <f aca="false">R354-S355+O355</f>
        <v>68.1196269807991</v>
      </c>
      <c r="S355" s="110" t="n">
        <f aca="false">R354*(1-0.5^(1/K$8))</f>
        <v>1.51919212196968</v>
      </c>
      <c r="T355" s="110" t="n">
        <f aca="false">Q355*R$8/86.4</f>
        <v>0.36896504575741</v>
      </c>
      <c r="U355" s="110" t="n">
        <f aca="false">S355*R$8/86.4</f>
        <v>4.87055807622222</v>
      </c>
      <c r="V355" s="110" t="n">
        <f aca="false">(Q355+S355)*R$8/86.4</f>
        <v>5.23952312197963</v>
      </c>
      <c r="Y355" s="15"/>
      <c r="Z355" s="15"/>
      <c r="AA355" s="15"/>
      <c r="AB355" s="15"/>
      <c r="AC355" s="106" t="n">
        <f aca="false">(B355-B$16)^2</f>
        <v>2.39130537869823</v>
      </c>
      <c r="AD355" s="106" t="n">
        <f aca="false">(B355-V355)^2</f>
        <v>0.991066286396075</v>
      </c>
      <c r="AE355" s="32"/>
      <c r="AF355" s="32" t="n">
        <f aca="false">B355-V355</f>
        <v>-0.995523121979633</v>
      </c>
      <c r="AG355" s="32" t="str">
        <f aca="false">B355</f>
        <v>4,244</v>
      </c>
      <c r="AH355" s="32"/>
      <c r="AI355" s="116" t="str">
        <f aca="false">IF(V355&lt;B355,"-","+")</f>
        <v>-</v>
      </c>
      <c r="AJ355" s="117" t="n">
        <f aca="false">IF(AI355="-",AJ354-1,AJ354+1)</f>
        <v>-332</v>
      </c>
      <c r="AK355" s="113"/>
      <c r="AL355" s="106" t="n">
        <f aca="false">V355-V$16+AL354</f>
        <v>64.8557087468735</v>
      </c>
      <c r="AM355" s="106" t="n">
        <f aca="false">B355-B$16+AM354</f>
        <v>300.967000000001</v>
      </c>
      <c r="AN355" s="106" t="n">
        <f aca="false">(AM355-AM$16)^2</f>
        <v>866.67937811182</v>
      </c>
      <c r="AO355" s="106" t="n">
        <f aca="false">(AM355-AL355)^2</f>
        <v>55748.5418572192</v>
      </c>
      <c r="AP355" s="32"/>
      <c r="AQ355" s="110" t="n">
        <f aca="false">((V355-B355)/B355)^2</f>
        <v>0.0550239738796333</v>
      </c>
    </row>
    <row r="356" customFormat="false" ht="12.8" hidden="false" customHeight="false" outlineLevel="0" collapsed="false">
      <c r="A356" s="114" t="n">
        <v>41247</v>
      </c>
      <c r="B356" s="115" t="s">
        <v>145</v>
      </c>
      <c r="C356" s="15" t="n">
        <v>3.4423613219667</v>
      </c>
      <c r="D356" s="15" t="n">
        <v>0</v>
      </c>
      <c r="E356" s="15" t="n">
        <v>26.3</v>
      </c>
      <c r="F356" s="15" t="n">
        <v>21.2</v>
      </c>
      <c r="G356" s="15" t="n">
        <v>19.5</v>
      </c>
      <c r="H356" s="15" t="n">
        <v>0</v>
      </c>
      <c r="I356" s="15" t="n">
        <v>0</v>
      </c>
      <c r="J356" s="110" t="n">
        <f aca="false">(D356*D$15*D$8+E356*E$15*E$8+F356*F$15*F$8+G356*G$15*G$8+H356*H$15*H$8+I356*I$15*I$8)*M$15</f>
        <v>7.72587046627335</v>
      </c>
      <c r="K356" s="110" t="n">
        <f aca="false">K355+J356-M356-N356-O356</f>
        <v>146.112961972502</v>
      </c>
      <c r="L356" s="110" t="n">
        <f aca="false">K355/$K$3</f>
        <v>0.704948793140181</v>
      </c>
      <c r="M356" s="110" t="n">
        <f aca="false">IF(J356&gt;K$6,(J356-K$6)^2/(J356-K$6+K$3-K355),0)</f>
        <v>0.413743428459865</v>
      </c>
      <c r="N356" s="110" t="n">
        <f aca="false">IF((J356-M356)&gt;C356,C356,(J356-M356+(C356-(J356-M356))*L356))</f>
        <v>3.4423613219667</v>
      </c>
      <c r="O356" s="110" t="n">
        <f aca="false">IF(K355&gt;(K$5/100*K$3),(K$4/100*L356*(K355-(K$5/100*K$3))),0)</f>
        <v>2.97625513022196</v>
      </c>
      <c r="P356" s="110" t="n">
        <f aca="false">P355+M356-Q356</f>
        <v>0.494592161683525</v>
      </c>
      <c r="Q356" s="110" t="n">
        <f aca="false">P355*(1-0.5^(1/K$7))</f>
        <v>0.0808487332236602</v>
      </c>
      <c r="R356" s="110" t="n">
        <f aca="false">R355-S356+O356</f>
        <v>69.5400276805322</v>
      </c>
      <c r="S356" s="110" t="n">
        <f aca="false">R355*(1-0.5^(1/K$8))</f>
        <v>1.55585443048885</v>
      </c>
      <c r="T356" s="110" t="n">
        <f aca="false">Q356*R$8/86.4</f>
        <v>0.259202535913818</v>
      </c>
      <c r="U356" s="110" t="n">
        <f aca="false">S356*R$8/86.4</f>
        <v>4.98809811626632</v>
      </c>
      <c r="V356" s="110" t="n">
        <f aca="false">(Q356+S356)*R$8/86.4</f>
        <v>5.24730065218014</v>
      </c>
      <c r="Y356" s="15"/>
      <c r="Z356" s="15"/>
      <c r="AA356" s="15"/>
      <c r="AB356" s="15"/>
      <c r="AC356" s="106" t="n">
        <f aca="false">(B356-B$16)^2</f>
        <v>3.38333576331361</v>
      </c>
      <c r="AD356" s="106" t="n">
        <f aca="false">(B356-V356)^2</f>
        <v>1.68039538084266</v>
      </c>
      <c r="AE356" s="32"/>
      <c r="AF356" s="32" t="n">
        <f aca="false">B356-V356</f>
        <v>-1.29630065218014</v>
      </c>
      <c r="AG356" s="32" t="str">
        <f aca="false">B356</f>
        <v>3,951</v>
      </c>
      <c r="AH356" s="32"/>
      <c r="AI356" s="116" t="str">
        <f aca="false">IF(V356&lt;B356,"-","+")</f>
        <v>-</v>
      </c>
      <c r="AJ356" s="117" t="n">
        <f aca="false">IF(AI356="-",AJ355-1,AJ355+1)</f>
        <v>-333</v>
      </c>
      <c r="AK356" s="113"/>
      <c r="AL356" s="106" t="n">
        <f aca="false">V356-V$16+AL355</f>
        <v>61.4074725326323</v>
      </c>
      <c r="AM356" s="106" t="n">
        <f aca="false">B356-B$16+AM355</f>
        <v>299.127615384617</v>
      </c>
      <c r="AN356" s="106" t="n">
        <f aca="false">(AM356-AM$16)^2</f>
        <v>978.363541855203</v>
      </c>
      <c r="AO356" s="106" t="n">
        <f aca="false">(AM356-AL356)^2</f>
        <v>56510.866317568</v>
      </c>
      <c r="AP356" s="32"/>
      <c r="AQ356" s="110" t="n">
        <f aca="false">((V356-B356)/B356)^2</f>
        <v>0.107645881796545</v>
      </c>
    </row>
    <row r="357" customFormat="false" ht="12.8" hidden="false" customHeight="false" outlineLevel="0" collapsed="false">
      <c r="A357" s="114" t="n">
        <v>41248</v>
      </c>
      <c r="B357" s="115" t="s">
        <v>147</v>
      </c>
      <c r="C357" s="15" t="n">
        <v>4.29474439819225</v>
      </c>
      <c r="D357" s="15" t="n">
        <v>0</v>
      </c>
      <c r="E357" s="15" t="n">
        <v>32.4</v>
      </c>
      <c r="F357" s="15" t="n">
        <v>0</v>
      </c>
      <c r="G357" s="15" t="n">
        <v>0.8</v>
      </c>
      <c r="H357" s="15" t="n">
        <v>0</v>
      </c>
      <c r="I357" s="15" t="n">
        <v>0</v>
      </c>
      <c r="J357" s="110" t="n">
        <f aca="false">(D357*D$15*D$8+E357*E$15*E$8+F357*F$15*F$8+G357*G$15*G$8+H357*H$15*H$8+I357*I$15*I$8)*M$15</f>
        <v>1.14055548787525</v>
      </c>
      <c r="K357" s="110" t="n">
        <f aca="false">K356+J357-M357-N357-O357</f>
        <v>140.817796236443</v>
      </c>
      <c r="L357" s="110" t="n">
        <f aca="false">K356/$K$3</f>
        <v>0.709286223167486</v>
      </c>
      <c r="M357" s="110" t="n">
        <f aca="false">IF(J357&gt;K$6,(J357-K$6)^2/(J357-K$6+K$3-K356),0)</f>
        <v>0</v>
      </c>
      <c r="N357" s="110" t="n">
        <f aca="false">IF((J357-M357)&gt;C357,C357,(J357-M357+(C357-(J357-M357))*L357))</f>
        <v>3.37777822723076</v>
      </c>
      <c r="O357" s="110" t="n">
        <f aca="false">IF(K356&gt;(K$5/100*K$3),(K$4/100*L357*(K356-(K$5/100*K$3))),0)</f>
        <v>3.05794299670394</v>
      </c>
      <c r="P357" s="110" t="n">
        <f aca="false">P356+M357-Q357</f>
        <v>0.247296080841763</v>
      </c>
      <c r="Q357" s="110" t="n">
        <f aca="false">P356*(1-0.5^(1/K$7))</f>
        <v>0.247296080841763</v>
      </c>
      <c r="R357" s="110" t="n">
        <f aca="false">R356-S357+O357</f>
        <v>71.0096742499294</v>
      </c>
      <c r="S357" s="110" t="n">
        <f aca="false">R356*(1-0.5^(1/K$8))</f>
        <v>1.58829642730677</v>
      </c>
      <c r="T357" s="110" t="n">
        <f aca="false">Q357*R$8/86.4</f>
        <v>0.792835814735744</v>
      </c>
      <c r="U357" s="110" t="n">
        <f aca="false">S357*R$8/86.4</f>
        <v>5.09210775884231</v>
      </c>
      <c r="V357" s="110" t="n">
        <f aca="false">(Q357+S357)*R$8/86.4</f>
        <v>5.88494357357805</v>
      </c>
      <c r="Y357" s="15"/>
      <c r="Z357" s="15"/>
      <c r="AA357" s="15"/>
      <c r="AB357" s="15"/>
      <c r="AC357" s="106" t="n">
        <f aca="false">(B357-B$16)^2</f>
        <v>4.5045164556213</v>
      </c>
      <c r="AD357" s="106" t="n">
        <f aca="false">(B357-V357)^2</f>
        <v>4.91483880842901</v>
      </c>
      <c r="AE357" s="32"/>
      <c r="AF357" s="32" t="n">
        <f aca="false">B357-V357</f>
        <v>-2.21694357357805</v>
      </c>
      <c r="AG357" s="32" t="str">
        <f aca="false">B357</f>
        <v>3,668</v>
      </c>
      <c r="AH357" s="32"/>
      <c r="AI357" s="116" t="str">
        <f aca="false">IF(V357&lt;B357,"-","+")</f>
        <v>-</v>
      </c>
      <c r="AJ357" s="117" t="n">
        <f aca="false">IF(AI357="-",AJ356-1,AJ356+1)</f>
        <v>-334</v>
      </c>
      <c r="AK357" s="113"/>
      <c r="AL357" s="106" t="n">
        <f aca="false">V357-V$16+AL356</f>
        <v>58.5968792397891</v>
      </c>
      <c r="AM357" s="106" t="n">
        <f aca="false">B357-B$16+AM356</f>
        <v>297.005230769232</v>
      </c>
      <c r="AN357" s="106" t="n">
        <f aca="false">(AM357-AM$16)^2</f>
        <v>1115.63936053938</v>
      </c>
      <c r="AO357" s="106" t="n">
        <f aca="false">(AM357-AL357)^2</f>
        <v>56838.5420789864</v>
      </c>
      <c r="AP357" s="32"/>
      <c r="AQ357" s="110" t="n">
        <f aca="false">((V357-B357)/B357)^2</f>
        <v>0.365300801326707</v>
      </c>
    </row>
    <row r="358" customFormat="false" ht="12.8" hidden="false" customHeight="false" outlineLevel="0" collapsed="false">
      <c r="A358" s="114" t="n">
        <v>41249</v>
      </c>
      <c r="B358" s="115" t="n">
        <v>3.53</v>
      </c>
      <c r="C358" s="15" t="n">
        <v>5.34011268283683</v>
      </c>
      <c r="D358" s="15" t="n">
        <v>0</v>
      </c>
      <c r="E358" s="15" t="n">
        <v>8.7</v>
      </c>
      <c r="F358" s="15" t="n">
        <v>15.3</v>
      </c>
      <c r="G358" s="15" t="n">
        <v>0</v>
      </c>
      <c r="H358" s="15" t="n">
        <v>0</v>
      </c>
      <c r="I358" s="15" t="n">
        <v>0</v>
      </c>
      <c r="J358" s="110" t="n">
        <f aca="false">(D358*D$15*D$8+E358*E$15*E$8+F358*F$15*F$8+G358*G$15*G$8+H358*H$15*H$8+I358*I$15*I$8)*M$15</f>
        <v>1.27845689015249</v>
      </c>
      <c r="K358" s="110" t="n">
        <f aca="false">K357+J358-M358-N358-O358</f>
        <v>135.456168613869</v>
      </c>
      <c r="L358" s="110" t="n">
        <f aca="false">K357/$K$3</f>
        <v>0.683581535128362</v>
      </c>
      <c r="M358" s="110" t="n">
        <f aca="false">IF(J358&gt;K$6,(J358-K$6)^2/(J358-K$6+K$3-K357),0)</f>
        <v>0</v>
      </c>
      <c r="N358" s="110" t="n">
        <f aca="false">IF((J358-M358)&gt;C358,C358,(J358-M358+(C358-(J358-M358))*L358))</f>
        <v>4.05492979207866</v>
      </c>
      <c r="O358" s="110" t="n">
        <f aca="false">IF(K357&gt;(K$5/100*K$3),(K$4/100*L358*(K357-(K$5/100*K$3))),0)</f>
        <v>2.5851547206479</v>
      </c>
      <c r="P358" s="110" t="n">
        <f aca="false">P357+M358-Q358</f>
        <v>0.123648040420881</v>
      </c>
      <c r="Q358" s="110" t="n">
        <f aca="false">P357*(1-0.5^(1/K$7))</f>
        <v>0.123648040420881</v>
      </c>
      <c r="R358" s="110" t="n">
        <f aca="false">R357-S358+O358</f>
        <v>71.972965769235</v>
      </c>
      <c r="S358" s="110" t="n">
        <f aca="false">R357*(1-0.5^(1/K$8))</f>
        <v>1.6218632013423</v>
      </c>
      <c r="T358" s="110" t="n">
        <f aca="false">Q358*R$8/86.4</f>
        <v>0.396417907367872</v>
      </c>
      <c r="U358" s="110" t="n">
        <f aca="false">S358*R$8/86.4</f>
        <v>5.19972345800715</v>
      </c>
      <c r="V358" s="110" t="n">
        <f aca="false">(Q358+S358)*R$8/86.4</f>
        <v>5.59614136537502</v>
      </c>
      <c r="Y358" s="15"/>
      <c r="Z358" s="15"/>
      <c r="AA358" s="15"/>
      <c r="AB358" s="15"/>
      <c r="AC358" s="106" t="n">
        <f aca="false">(B358-B$16)^2</f>
        <v>5.10933860946746</v>
      </c>
      <c r="AD358" s="106" t="n">
        <f aca="false">(B358-V358)^2</f>
        <v>4.26894014171377</v>
      </c>
      <c r="AE358" s="32"/>
      <c r="AF358" s="32" t="n">
        <f aca="false">B358-V358</f>
        <v>-2.06614136537502</v>
      </c>
      <c r="AG358" s="32" t="n">
        <f aca="false">B358</f>
        <v>3.53</v>
      </c>
      <c r="AH358" s="32"/>
      <c r="AI358" s="116" t="str">
        <f aca="false">IF(V358&lt;B358,"-","+")</f>
        <v>+</v>
      </c>
      <c r="AJ358" s="117" t="n">
        <f aca="false">IF(AI358="-",AJ357-1,AJ357+1)</f>
        <v>-333</v>
      </c>
      <c r="AK358" s="113"/>
      <c r="AL358" s="106" t="n">
        <f aca="false">V358-V$16+AL357</f>
        <v>55.4974837387428</v>
      </c>
      <c r="AM358" s="106" t="n">
        <f aca="false">B358-B$16+AM357</f>
        <v>294.744846153848</v>
      </c>
      <c r="AN358" s="106" t="n">
        <f aca="false">(AM358-AM$16)^2</f>
        <v>1271.74776217966</v>
      </c>
      <c r="AO358" s="106" t="n">
        <f aca="false">(AM358-AL358)^2</f>
        <v>57239.3004225847</v>
      </c>
      <c r="AP358" s="32"/>
      <c r="AQ358" s="110" t="n">
        <f aca="false">((V358-B358)/B358)^2</f>
        <v>0.342586822919193</v>
      </c>
    </row>
    <row r="359" customFormat="false" ht="12.8" hidden="false" customHeight="false" outlineLevel="0" collapsed="false">
      <c r="A359" s="114" t="n">
        <v>41250</v>
      </c>
      <c r="B359" s="115" t="s">
        <v>148</v>
      </c>
      <c r="C359" s="15" t="n">
        <v>4.92313647270575</v>
      </c>
      <c r="D359" s="15" t="n">
        <v>0</v>
      </c>
      <c r="E359" s="15" t="n">
        <v>0</v>
      </c>
      <c r="F359" s="15" t="n">
        <v>0</v>
      </c>
      <c r="G359" s="15" t="n">
        <v>19.2</v>
      </c>
      <c r="H359" s="15" t="n">
        <v>0</v>
      </c>
      <c r="I359" s="15" t="n">
        <v>0</v>
      </c>
      <c r="J359" s="110" t="n">
        <f aca="false">(D359*D$15*D$8+E359*E$15*E$8+F359*F$15*F$8+G359*G$15*G$8+H359*H$15*H$8+I359*I$15*I$8)*M$15</f>
        <v>5.46768487626793</v>
      </c>
      <c r="K359" s="110" t="n">
        <f aca="false">K358+J359-M359-N359-O359</f>
        <v>133.746741518557</v>
      </c>
      <c r="L359" s="110" t="n">
        <f aca="false">K358/$K$3</f>
        <v>0.657554216572177</v>
      </c>
      <c r="M359" s="110" t="n">
        <f aca="false">IF(J359&gt;K$6,(J359-K$6)^2/(J359-K$6+K$3-K358),0)</f>
        <v>0.119806446290568</v>
      </c>
      <c r="N359" s="110" t="n">
        <f aca="false">IF((J359-M359)&gt;C359,C359,(J359-M359+(C359-(J359-M359))*L359))</f>
        <v>4.92313647270575</v>
      </c>
      <c r="O359" s="110" t="n">
        <f aca="false">IF(K358&gt;(K$5/100*K$3),(K$4/100*L359*(K358-(K$5/100*K$3))),0)</f>
        <v>2.13416905258268</v>
      </c>
      <c r="P359" s="110" t="n">
        <f aca="false">P358+M359-Q359</f>
        <v>0.181630466501009</v>
      </c>
      <c r="Q359" s="110" t="n">
        <f aca="false">P358*(1-0.5^(1/K$7))</f>
        <v>0.0618240202104407</v>
      </c>
      <c r="R359" s="110" t="n">
        <f aca="false">R358-S359+O359</f>
        <v>72.4632700117674</v>
      </c>
      <c r="S359" s="110" t="n">
        <f aca="false">R358*(1-0.5^(1/K$8))</f>
        <v>1.64386481005027</v>
      </c>
      <c r="T359" s="110" t="n">
        <f aca="false">Q359*R$8/86.4</f>
        <v>0.198208953683936</v>
      </c>
      <c r="U359" s="110" t="n">
        <f aca="false">S359*R$8/86.4</f>
        <v>5.27026102296208</v>
      </c>
      <c r="V359" s="110" t="n">
        <f aca="false">(Q359+S359)*R$8/86.4</f>
        <v>5.46846997664602</v>
      </c>
      <c r="Y359" s="15"/>
      <c r="Z359" s="15"/>
      <c r="AA359" s="15"/>
      <c r="AB359" s="15"/>
      <c r="AC359" s="106" t="n">
        <f aca="false">(B359-B$16)^2</f>
        <v>5.7378674556213</v>
      </c>
      <c r="AD359" s="106" t="n">
        <f aca="false">(B359-V359)^2</f>
        <v>4.29927774405243</v>
      </c>
      <c r="AE359" s="32"/>
      <c r="AF359" s="32" t="n">
        <f aca="false">B359-V359</f>
        <v>-2.07346997664602</v>
      </c>
      <c r="AG359" s="32" t="str">
        <f aca="false">B359</f>
        <v>3,395</v>
      </c>
      <c r="AH359" s="32"/>
      <c r="AI359" s="116" t="str">
        <f aca="false">IF(V359&lt;B359,"-","+")</f>
        <v>-</v>
      </c>
      <c r="AJ359" s="117" t="n">
        <f aca="false">IF(AI359="-",AJ358-1,AJ358+1)</f>
        <v>-334</v>
      </c>
      <c r="AK359" s="113"/>
      <c r="AL359" s="106" t="n">
        <f aca="false">V359-V$16+AL358</f>
        <v>52.2704168489676</v>
      </c>
      <c r="AM359" s="106" t="n">
        <f aca="false">B359-B$16+AM358</f>
        <v>292.349461538463</v>
      </c>
      <c r="AN359" s="106" t="n">
        <f aca="false">(AM359-AM$16)^2</f>
        <v>1448.33199449412</v>
      </c>
      <c r="AO359" s="106" t="n">
        <f aca="false">(AM359-AL359)^2</f>
        <v>57637.9476990208</v>
      </c>
      <c r="AP359" s="32"/>
      <c r="AQ359" s="110" t="n">
        <f aca="false">((V359-B359)/B359)^2</f>
        <v>0.373006109569642</v>
      </c>
    </row>
    <row r="360" customFormat="false" ht="12.8" hidden="false" customHeight="false" outlineLevel="0" collapsed="false">
      <c r="A360" s="114" t="n">
        <v>41251</v>
      </c>
      <c r="B360" s="115" t="s">
        <v>148</v>
      </c>
      <c r="C360" s="15" t="n">
        <v>4.1825455501673</v>
      </c>
      <c r="D360" s="15" t="n">
        <v>0</v>
      </c>
      <c r="E360" s="15" t="n">
        <v>10.7</v>
      </c>
      <c r="F360" s="15" t="n">
        <v>13.4</v>
      </c>
      <c r="G360" s="15" t="n">
        <v>0</v>
      </c>
      <c r="H360" s="15" t="n">
        <v>4.3</v>
      </c>
      <c r="I360" s="15" t="n">
        <v>0</v>
      </c>
      <c r="J360" s="110" t="n">
        <f aca="false">(D360*D$15*D$8+E360*E$15*E$8+F360*F$15*F$8+G360*G$15*G$8+H360*H$15*H$8+I360*I$15*I$8)*M$15</f>
        <v>1.51789996595632</v>
      </c>
      <c r="K360" s="110" t="n">
        <f aca="false">K359+J360-M360-N360-O360</f>
        <v>130.020453590246</v>
      </c>
      <c r="L360" s="110" t="n">
        <f aca="false">K359/$K$3</f>
        <v>0.649256026789114</v>
      </c>
      <c r="M360" s="110" t="n">
        <f aca="false">IF(J360&gt;K$6,(J360-K$6)^2/(J360-K$6+K$3-K359),0)</f>
        <v>0</v>
      </c>
      <c r="N360" s="110" t="n">
        <f aca="false">IF((J360-M360)&gt;C360,C360,(J360-M360+(C360-(J360-M360))*L360))</f>
        <v>3.2479371707623</v>
      </c>
      <c r="O360" s="110" t="n">
        <f aca="false">IF(K359&gt;(K$5/100*K$3),(K$4/100*L360*(K359-(K$5/100*K$3))),0)</f>
        <v>1.99625072350505</v>
      </c>
      <c r="P360" s="110" t="n">
        <f aca="false">P359+M360-Q360</f>
        <v>0.0908152332505043</v>
      </c>
      <c r="Q360" s="110" t="n">
        <f aca="false">P359*(1-0.5^(1/K$7))</f>
        <v>0.0908152332505043</v>
      </c>
      <c r="R360" s="110" t="n">
        <f aca="false">R359-S360+O360</f>
        <v>72.8044573608459</v>
      </c>
      <c r="S360" s="110" t="n">
        <f aca="false">R359*(1-0.5^(1/K$8))</f>
        <v>1.65506337442653</v>
      </c>
      <c r="T360" s="110" t="n">
        <f aca="false">Q360*R$8/86.4</f>
        <v>0.291155319564696</v>
      </c>
      <c r="U360" s="110" t="n">
        <f aca="false">S360*R$8/86.4</f>
        <v>5.3061638277332</v>
      </c>
      <c r="V360" s="110" t="n">
        <f aca="false">(Q360+S360)*R$8/86.4</f>
        <v>5.5973191472979</v>
      </c>
      <c r="Y360" s="15"/>
      <c r="Z360" s="15"/>
      <c r="AA360" s="15"/>
      <c r="AB360" s="15"/>
      <c r="AC360" s="106" t="n">
        <f aca="false">(B360-B$16)^2</f>
        <v>5.7378674556213</v>
      </c>
      <c r="AD360" s="106" t="n">
        <f aca="false">(B360-V360)^2</f>
        <v>4.85020962655494</v>
      </c>
      <c r="AE360" s="32"/>
      <c r="AF360" s="32" t="n">
        <f aca="false">B360-V360</f>
        <v>-2.2023191472979</v>
      </c>
      <c r="AG360" s="32" t="str">
        <f aca="false">B360</f>
        <v>3,395</v>
      </c>
      <c r="AH360" s="32"/>
      <c r="AI360" s="116" t="str">
        <f aca="false">IF(V360&lt;B360,"-","+")</f>
        <v>-</v>
      </c>
      <c r="AJ360" s="117" t="n">
        <f aca="false">IF(AI360="-",AJ359-1,AJ359+1)</f>
        <v>-335</v>
      </c>
      <c r="AK360" s="113"/>
      <c r="AL360" s="106" t="n">
        <f aca="false">V360-V$16+AL359</f>
        <v>49.1721991298442</v>
      </c>
      <c r="AM360" s="106" t="n">
        <f aca="false">B360-B$16+AM359</f>
        <v>289.954076923078</v>
      </c>
      <c r="AN360" s="106" t="n">
        <f aca="false">(AM360-AM$16)^2</f>
        <v>1636.39196171982</v>
      </c>
      <c r="AO360" s="106" t="n">
        <f aca="false">(AM360-AL360)^2</f>
        <v>57975.9126736358</v>
      </c>
      <c r="AP360" s="32"/>
      <c r="AQ360" s="110" t="n">
        <f aca="false">((V360-B360)/B360)^2</f>
        <v>0.420805058687184</v>
      </c>
    </row>
    <row r="361" customFormat="false" ht="12.8" hidden="false" customHeight="false" outlineLevel="0" collapsed="false">
      <c r="A361" s="114" t="n">
        <v>41252</v>
      </c>
      <c r="B361" s="115" t="s">
        <v>148</v>
      </c>
      <c r="C361" s="15" t="n">
        <v>1.79691152615082</v>
      </c>
      <c r="D361" s="15" t="n">
        <v>0</v>
      </c>
      <c r="E361" s="15" t="n">
        <v>1.8</v>
      </c>
      <c r="F361" s="15" t="n">
        <v>0</v>
      </c>
      <c r="G361" s="15" t="n">
        <v>2.7</v>
      </c>
      <c r="H361" s="15" t="n">
        <v>15.9</v>
      </c>
      <c r="I361" s="15" t="n">
        <v>0</v>
      </c>
      <c r="J361" s="110" t="n">
        <f aca="false">(D361*D$15*D$8+E361*E$15*E$8+F361*F$15*F$8+G361*G$15*G$8+H361*H$15*H$8+I361*I$15*I$8)*M$15</f>
        <v>1.9711617329317</v>
      </c>
      <c r="K361" s="110" t="n">
        <f aca="false">K360+J361-M361-N361-O361</f>
        <v>128.489261257213</v>
      </c>
      <c r="L361" s="110" t="n">
        <f aca="false">K360/$K$3</f>
        <v>0.631167250438089</v>
      </c>
      <c r="M361" s="110" t="n">
        <f aca="false">IF(J361&gt;K$6,(J361-K$6)^2/(J361-K$6+K$3-K360),0)</f>
        <v>0</v>
      </c>
      <c r="N361" s="110" t="n">
        <f aca="false">IF((J361-M361)&gt;C361,C361,(J361-M361+(C361-(J361-M361))*L361))</f>
        <v>1.79691152615082</v>
      </c>
      <c r="O361" s="110" t="n">
        <f aca="false">IF(K360&gt;(K$5/100*K$3),(K$4/100*L361*(K360-(K$5/100*K$3))),0)</f>
        <v>1.70544253981458</v>
      </c>
      <c r="P361" s="110" t="n">
        <f aca="false">P360+M361-Q361</f>
        <v>0.0454076166252522</v>
      </c>
      <c r="Q361" s="110" t="n">
        <f aca="false">P360*(1-0.5^(1/K$7))</f>
        <v>0.0454076166252522</v>
      </c>
      <c r="R361" s="110" t="n">
        <f aca="false">R360-S361+O361</f>
        <v>72.8470437964112</v>
      </c>
      <c r="S361" s="110" t="n">
        <f aca="false">R360*(1-0.5^(1/K$8))</f>
        <v>1.66285610424932</v>
      </c>
      <c r="T361" s="110" t="n">
        <f aca="false">Q361*R$8/86.4</f>
        <v>0.145577659782348</v>
      </c>
      <c r="U361" s="110" t="n">
        <f aca="false">S361*R$8/86.4</f>
        <v>5.33114746385488</v>
      </c>
      <c r="V361" s="110" t="n">
        <f aca="false">(Q361+S361)*R$8/86.4</f>
        <v>5.47672512363723</v>
      </c>
      <c r="Y361" s="15"/>
      <c r="Z361" s="15"/>
      <c r="AA361" s="15"/>
      <c r="AB361" s="15"/>
      <c r="AC361" s="106" t="n">
        <f aca="false">(B361-B$16)^2</f>
        <v>5.7378674556213</v>
      </c>
      <c r="AD361" s="106" t="n">
        <f aca="false">(B361-V361)^2</f>
        <v>4.33357949038242</v>
      </c>
      <c r="AE361" s="32"/>
      <c r="AF361" s="32" t="n">
        <f aca="false">B361-V361</f>
        <v>-2.08172512363723</v>
      </c>
      <c r="AG361" s="32" t="str">
        <f aca="false">B361</f>
        <v>3,395</v>
      </c>
      <c r="AH361" s="32"/>
      <c r="AI361" s="116" t="str">
        <f aca="false">IF(V361&lt;B361,"-","+")</f>
        <v>-</v>
      </c>
      <c r="AJ361" s="117" t="n">
        <f aca="false">IF(AI361="-",AJ360-1,AJ360+1)</f>
        <v>-336</v>
      </c>
      <c r="AK361" s="113"/>
      <c r="AL361" s="106" t="n">
        <f aca="false">V361-V$16+AL360</f>
        <v>45.9533873870601</v>
      </c>
      <c r="AM361" s="106" t="n">
        <f aca="false">B361-B$16+AM360</f>
        <v>287.558692307694</v>
      </c>
      <c r="AN361" s="106" t="n">
        <f aca="false">(AM361-AM$16)^2</f>
        <v>1835.92766385676</v>
      </c>
      <c r="AO361" s="106" t="n">
        <f aca="false">(AM361-AL361)^2</f>
        <v>58373.1233657925</v>
      </c>
      <c r="AP361" s="32"/>
      <c r="AQ361" s="110" t="n">
        <f aca="false">((V361-B361)/B361)^2</f>
        <v>0.375982135244581</v>
      </c>
    </row>
    <row r="362" customFormat="false" ht="12.8" hidden="false" customHeight="false" outlineLevel="0" collapsed="false">
      <c r="A362" s="114" t="n">
        <v>41253</v>
      </c>
      <c r="B362" s="115" t="s">
        <v>147</v>
      </c>
      <c r="C362" s="15" t="n">
        <v>3.4852173723981</v>
      </c>
      <c r="D362" s="15" t="n">
        <v>20.2</v>
      </c>
      <c r="E362" s="15" t="n">
        <v>32</v>
      </c>
      <c r="F362" s="15" t="n">
        <v>0</v>
      </c>
      <c r="G362" s="15" t="n">
        <v>2.9</v>
      </c>
      <c r="H362" s="15" t="n">
        <v>18.7</v>
      </c>
      <c r="I362" s="15" t="n">
        <v>27.1</v>
      </c>
      <c r="J362" s="110" t="n">
        <f aca="false">(D362*D$15*D$8+E362*E$15*E$8+F362*F$15*F$8+G362*G$15*G$8+H362*H$15*H$8+I362*I$15*I$8)*M$15</f>
        <v>13.3341586957817</v>
      </c>
      <c r="K362" s="110" t="n">
        <f aca="false">K361+J362-M362-N362-O362</f>
        <v>135.419705115466</v>
      </c>
      <c r="L362" s="110" t="n">
        <f aca="false">K361/$K$3</f>
        <v>0.623734277947635</v>
      </c>
      <c r="M362" s="110" t="n">
        <f aca="false">IF(J362&gt;K$6,(J362-K$6)^2/(J362-K$6+K$3-K361),0)</f>
        <v>1.32864486856191</v>
      </c>
      <c r="N362" s="110" t="n">
        <f aca="false">IF((J362-M362)&gt;C362,C362,(J362-M362+(C362-(J362-M362))*L362))</f>
        <v>3.4852173723981</v>
      </c>
      <c r="O362" s="110" t="n">
        <f aca="false">IF(K361&gt;(K$5/100*K$3),(K$4/100*L362*(K361-(K$5/100*K$3))),0)</f>
        <v>1.58985259656862</v>
      </c>
      <c r="P362" s="110" t="n">
        <f aca="false">P361+M362-Q362</f>
        <v>1.35134867687454</v>
      </c>
      <c r="Q362" s="110" t="n">
        <f aca="false">P361*(1-0.5^(1/K$7))</f>
        <v>0.0227038083126261</v>
      </c>
      <c r="R362" s="110" t="n">
        <f aca="false">R361-S362+O362</f>
        <v>72.7730676131979</v>
      </c>
      <c r="S362" s="110" t="n">
        <f aca="false">R361*(1-0.5^(1/K$8))</f>
        <v>1.6638287797819</v>
      </c>
      <c r="T362" s="110" t="n">
        <f aca="false">Q362*R$8/86.4</f>
        <v>0.0727888298911739</v>
      </c>
      <c r="U362" s="110" t="n">
        <f aca="false">S362*R$8/86.4</f>
        <v>5.33426587962485</v>
      </c>
      <c r="V362" s="110" t="n">
        <f aca="false">(Q362+S362)*R$8/86.4</f>
        <v>5.40705470951602</v>
      </c>
      <c r="Y362" s="15"/>
      <c r="Z362" s="15"/>
      <c r="AA362" s="15"/>
      <c r="AB362" s="15"/>
      <c r="AC362" s="106" t="n">
        <f aca="false">(B362-B$16)^2</f>
        <v>4.5045164556213</v>
      </c>
      <c r="AD362" s="106" t="n">
        <f aca="false">(B362-V362)^2</f>
        <v>3.02431128268986</v>
      </c>
      <c r="AE362" s="32"/>
      <c r="AF362" s="32" t="n">
        <f aca="false">B362-V362</f>
        <v>-1.73905470951602</v>
      </c>
      <c r="AG362" s="32" t="str">
        <f aca="false">B362</f>
        <v>3,668</v>
      </c>
      <c r="AH362" s="32"/>
      <c r="AI362" s="116" t="str">
        <f aca="false">IF(V362&lt;B362,"-","+")</f>
        <v>-</v>
      </c>
      <c r="AJ362" s="117" t="n">
        <f aca="false">IF(AI362="-",AJ361-1,AJ361+1)</f>
        <v>-337</v>
      </c>
      <c r="AK362" s="113"/>
      <c r="AL362" s="106" t="n">
        <f aca="false">V362-V$16+AL361</f>
        <v>42.6649052301549</v>
      </c>
      <c r="AM362" s="106" t="n">
        <f aca="false">B362-B$16+AM361</f>
        <v>285.436307692309</v>
      </c>
      <c r="AN362" s="106" t="n">
        <f aca="false">(AM362-AM$16)^2</f>
        <v>2022.310891251</v>
      </c>
      <c r="AO362" s="106" t="n">
        <f aca="false">(AM362-AL362)^2</f>
        <v>58937.9538534412</v>
      </c>
      <c r="AP362" s="32"/>
      <c r="AQ362" s="110" t="n">
        <f aca="false">((V362-B362)/B362)^2</f>
        <v>0.224785263177561</v>
      </c>
    </row>
    <row r="363" customFormat="false" ht="12.8" hidden="false" customHeight="false" outlineLevel="0" collapsed="false">
      <c r="A363" s="114" t="n">
        <v>41254</v>
      </c>
      <c r="B363" s="115" t="s">
        <v>148</v>
      </c>
      <c r="C363" s="15" t="n">
        <v>4.88508482144422</v>
      </c>
      <c r="D363" s="15" t="n">
        <v>10.9</v>
      </c>
      <c r="E363" s="15" t="n">
        <v>10</v>
      </c>
      <c r="F363" s="15" t="n">
        <v>0</v>
      </c>
      <c r="G363" s="15" t="n">
        <v>7.2</v>
      </c>
      <c r="H363" s="15" t="n">
        <v>0.1</v>
      </c>
      <c r="I363" s="15" t="n">
        <v>7.4</v>
      </c>
      <c r="J363" s="110" t="n">
        <f aca="false">(D363*D$15*D$8+E363*E$15*E$8+F363*F$15*F$8+G363*G$15*G$8+H363*H$15*H$8+I363*I$15*I$8)*M$15</f>
        <v>7.50134158726026</v>
      </c>
      <c r="K363" s="110" t="n">
        <f aca="false">K362+J363-M363-N363-O363</f>
        <v>135.573818652674</v>
      </c>
      <c r="L363" s="110" t="n">
        <f aca="false">K362/$K$3</f>
        <v>0.657377209298378</v>
      </c>
      <c r="M363" s="110" t="n">
        <f aca="false">IF(J363&gt;K$6,(J363-K$6)^2/(J363-K$6+K$3-K362),0)</f>
        <v>0.330945701100207</v>
      </c>
      <c r="N363" s="110" t="n">
        <f aca="false">IF((J363-M363)&gt;C363,C363,(J363-M363+(C363-(J363-M363))*L363))</f>
        <v>4.88508482144422</v>
      </c>
      <c r="O363" s="110" t="n">
        <f aca="false">IF(K362&gt;(K$5/100*K$3),(K$4/100*L363*(K362-(K$5/100*K$3))),0)</f>
        <v>2.13119752750813</v>
      </c>
      <c r="P363" s="110" t="n">
        <f aca="false">P362+M363-Q363</f>
        <v>1.00662003953748</v>
      </c>
      <c r="Q363" s="110" t="n">
        <f aca="false">P362*(1-0.5^(1/K$7))</f>
        <v>0.675674338437268</v>
      </c>
      <c r="R363" s="110" t="n">
        <f aca="false">R362-S363+O363</f>
        <v>73.2421259792839</v>
      </c>
      <c r="S363" s="110" t="n">
        <f aca="false">R362*(1-0.5^(1/K$8))</f>
        <v>1.6621391614222</v>
      </c>
      <c r="T363" s="110" t="n">
        <f aca="false">Q363*R$8/86.4</f>
        <v>2.16622444151763</v>
      </c>
      <c r="U363" s="110" t="n">
        <f aca="false">S363*R$8/86.4</f>
        <v>5.32884893187441</v>
      </c>
      <c r="V363" s="110" t="n">
        <f aca="false">(Q363+S363)*R$8/86.4</f>
        <v>7.49507337339204</v>
      </c>
      <c r="Y363" s="15"/>
      <c r="Z363" s="15"/>
      <c r="AA363" s="15"/>
      <c r="AB363" s="15"/>
      <c r="AC363" s="106" t="n">
        <f aca="false">(B363-B$16)^2</f>
        <v>5.7378674556213</v>
      </c>
      <c r="AD363" s="106" t="n">
        <f aca="false">(B363-V363)^2</f>
        <v>16.8106016671984</v>
      </c>
      <c r="AE363" s="32"/>
      <c r="AF363" s="32" t="n">
        <f aca="false">B363-V363</f>
        <v>-4.10007337339204</v>
      </c>
      <c r="AG363" s="32" t="str">
        <f aca="false">B363</f>
        <v>3,395</v>
      </c>
      <c r="AH363" s="32"/>
      <c r="AI363" s="116" t="str">
        <f aca="false">IF(V363&lt;B363,"-","+")</f>
        <v>-</v>
      </c>
      <c r="AJ363" s="117" t="n">
        <f aca="false">IF(AI363="-",AJ362-1,AJ362+1)</f>
        <v>-338</v>
      </c>
      <c r="AK363" s="113"/>
      <c r="AL363" s="106" t="n">
        <f aca="false">V363-V$16+AL362</f>
        <v>41.4644417371256</v>
      </c>
      <c r="AM363" s="106" t="n">
        <f aca="false">B363-B$16+AM362</f>
        <v>283.040923076925</v>
      </c>
      <c r="AN363" s="106" t="n">
        <f aca="false">(AM363-AM$16)^2</f>
        <v>2243.49018321043</v>
      </c>
      <c r="AO363" s="106" t="n">
        <f aca="false">(AM363-AL363)^2</f>
        <v>58359.1963365185</v>
      </c>
      <c r="AP363" s="32"/>
      <c r="AQ363" s="110" t="n">
        <f aca="false">((V363-B363)/B363)^2</f>
        <v>1.45849082118062</v>
      </c>
    </row>
    <row r="364" customFormat="false" ht="12.8" hidden="false" customHeight="false" outlineLevel="0" collapsed="false">
      <c r="A364" s="114" t="n">
        <v>41255</v>
      </c>
      <c r="B364" s="115" t="s">
        <v>145</v>
      </c>
      <c r="C364" s="15" t="n">
        <v>3.09219509710801</v>
      </c>
      <c r="D364" s="15" t="n">
        <v>9.3</v>
      </c>
      <c r="E364" s="15" t="n">
        <v>0</v>
      </c>
      <c r="F364" s="15" t="n">
        <v>0</v>
      </c>
      <c r="G364" s="15" t="n">
        <v>0</v>
      </c>
      <c r="H364" s="15" t="n">
        <v>0.7</v>
      </c>
      <c r="I364" s="15" t="n">
        <v>0</v>
      </c>
      <c r="J364" s="110" t="n">
        <f aca="false">(D364*D$15*D$8+E364*E$15*E$8+F364*F$15*F$8+G364*G$15*G$8+H364*H$15*H$8+I364*I$15*I$8)*M$15</f>
        <v>4.13132675580092</v>
      </c>
      <c r="K364" s="110" t="n">
        <f aca="false">K363+J364-M364-N364-O364</f>
        <v>134.432252798275</v>
      </c>
      <c r="L364" s="110" t="n">
        <f aca="false">K363/$K$3</f>
        <v>0.658125333265405</v>
      </c>
      <c r="M364" s="110" t="n">
        <f aca="false">IF(J364&gt;K$6,(J364-K$6)^2/(J364-K$6+K$3-K363),0)</f>
        <v>0.0369319874395774</v>
      </c>
      <c r="N364" s="110" t="n">
        <f aca="false">IF((J364-M364)&gt;C364,C364,(J364-M364+(C364-(J364-M364))*L364))</f>
        <v>3.09219509710801</v>
      </c>
      <c r="O364" s="110" t="n">
        <f aca="false">IF(K363&gt;(K$5/100*K$3),(K$4/100*L364*(K363-(K$5/100*K$3))),0)</f>
        <v>2.14376552565176</v>
      </c>
      <c r="P364" s="110" t="n">
        <f aca="false">P363+M364-Q364</f>
        <v>0.540242007208315</v>
      </c>
      <c r="Q364" s="110" t="n">
        <f aca="false">P363*(1-0.5^(1/K$7))</f>
        <v>0.503310019768738</v>
      </c>
      <c r="R364" s="110" t="n">
        <f aca="false">R363-S364+O364</f>
        <v>73.7130390356258</v>
      </c>
      <c r="S364" s="110" t="n">
        <f aca="false">R363*(1-0.5^(1/K$8))</f>
        <v>1.67285246930978</v>
      </c>
      <c r="T364" s="110" t="n">
        <f aca="false">Q364*R$8/86.4</f>
        <v>1.61362124393449</v>
      </c>
      <c r="U364" s="110" t="n">
        <f aca="false">S364*R$8/86.4</f>
        <v>5.36319599535659</v>
      </c>
      <c r="V364" s="110" t="n">
        <f aca="false">(Q364+S364)*R$8/86.4</f>
        <v>6.97681723929108</v>
      </c>
      <c r="Y364" s="15"/>
      <c r="Z364" s="15"/>
      <c r="AA364" s="15"/>
      <c r="AB364" s="15"/>
      <c r="AC364" s="106" t="n">
        <f aca="false">(B364-B$16)^2</f>
        <v>3.38333576331361</v>
      </c>
      <c r="AD364" s="106" t="n">
        <f aca="false">(B364-V364)^2</f>
        <v>9.15556996559111</v>
      </c>
      <c r="AE364" s="32"/>
      <c r="AF364" s="32" t="n">
        <f aca="false">B364-V364</f>
        <v>-3.02581723929108</v>
      </c>
      <c r="AG364" s="32" t="str">
        <f aca="false">B364</f>
        <v>3,951</v>
      </c>
      <c r="AH364" s="32"/>
      <c r="AI364" s="116" t="str">
        <f aca="false">IF(V364&lt;B364,"-","+")</f>
        <v>-</v>
      </c>
      <c r="AJ364" s="117" t="n">
        <f aca="false">IF(AI364="-",AJ363-1,AJ363+1)</f>
        <v>-339</v>
      </c>
      <c r="AK364" s="113"/>
      <c r="AL364" s="106" t="n">
        <f aca="false">V364-V$16+AL363</f>
        <v>39.7457221099954</v>
      </c>
      <c r="AM364" s="106" t="n">
        <f aca="false">B364-B$16+AM363</f>
        <v>281.20153846154</v>
      </c>
      <c r="AN364" s="106" t="n">
        <f aca="false">(AM364-AM$16)^2</f>
        <v>2421.12024716683</v>
      </c>
      <c r="AO364" s="106" t="n">
        <f aca="false">(AM364-AL364)^2</f>
        <v>58300.9112499908</v>
      </c>
      <c r="AP364" s="32"/>
      <c r="AQ364" s="110" t="n">
        <f aca="false">((V364-B364)/B364)^2</f>
        <v>0.586504470038349</v>
      </c>
    </row>
    <row r="365" customFormat="false" ht="12.8" hidden="false" customHeight="false" outlineLevel="0" collapsed="false">
      <c r="A365" s="114" t="n">
        <v>41256</v>
      </c>
      <c r="B365" s="115" t="s">
        <v>147</v>
      </c>
      <c r="C365" s="15" t="n">
        <v>2.06391351528284</v>
      </c>
      <c r="D365" s="15" t="n">
        <v>8.5</v>
      </c>
      <c r="E365" s="15" t="n">
        <v>8.4</v>
      </c>
      <c r="F365" s="15" t="n">
        <v>14.5</v>
      </c>
      <c r="G365" s="15" t="n">
        <v>13.7</v>
      </c>
      <c r="H365" s="15" t="n">
        <v>2.1</v>
      </c>
      <c r="I365" s="15" t="n">
        <v>11.1</v>
      </c>
      <c r="J365" s="110" t="n">
        <f aca="false">(D365*D$15*D$8+E365*E$15*E$8+F365*F$15*F$8+G365*G$15*G$8+H365*H$15*H$8+I365*I$15*I$8)*M$15</f>
        <v>9.56809837590421</v>
      </c>
      <c r="K365" s="110" t="n">
        <f aca="false">K364+J365-M365-N365-O365</f>
        <v>139.249911496148</v>
      </c>
      <c r="L365" s="110" t="n">
        <f aca="false">K364/$K$3</f>
        <v>0.652583751447937</v>
      </c>
      <c r="M365" s="110" t="n">
        <f aca="false">IF(J365&gt;K$6,(J365-K$6)^2/(J365-K$6+K$3-K364),0)</f>
        <v>0.635308417992928</v>
      </c>
      <c r="N365" s="110" t="n">
        <f aca="false">IF((J365-M365)&gt;C365,C365,(J365-M365+(C365-(J365-M365))*L365))</f>
        <v>2.06391351528284</v>
      </c>
      <c r="O365" s="110" t="n">
        <f aca="false">IF(K364&gt;(K$5/100*K$3),(K$4/100*L365*(K364-(K$5/100*K$3))),0)</f>
        <v>2.05121774475583</v>
      </c>
      <c r="P365" s="110" t="n">
        <f aca="false">P364+M365-Q365</f>
        <v>0.905429421597086</v>
      </c>
      <c r="Q365" s="110" t="n">
        <f aca="false">P364*(1-0.5^(1/K$7))</f>
        <v>0.270121003604158</v>
      </c>
      <c r="R365" s="110" t="n">
        <f aca="false">R364-S365+O365</f>
        <v>74.0806486420003</v>
      </c>
      <c r="S365" s="110" t="n">
        <f aca="false">R364*(1-0.5^(1/K$8))</f>
        <v>1.68360813838136</v>
      </c>
      <c r="T365" s="110" t="n">
        <f aca="false">Q365*R$8/86.4</f>
        <v>0.866012939795737</v>
      </c>
      <c r="U365" s="110" t="n">
        <f aca="false">S365*R$8/86.4</f>
        <v>5.39767886957912</v>
      </c>
      <c r="V365" s="110" t="n">
        <f aca="false">(Q365+S365)*R$8/86.4</f>
        <v>6.26369180937486</v>
      </c>
      <c r="Y365" s="15"/>
      <c r="Z365" s="15"/>
      <c r="AA365" s="15"/>
      <c r="AB365" s="15"/>
      <c r="AC365" s="106" t="n">
        <f aca="false">(B365-B$16)^2</f>
        <v>4.5045164556213</v>
      </c>
      <c r="AD365" s="106" t="n">
        <f aca="false">(B365-V365)^2</f>
        <v>6.73761596925571</v>
      </c>
      <c r="AE365" s="32"/>
      <c r="AF365" s="32" t="n">
        <f aca="false">B365-V365</f>
        <v>-2.59569180937486</v>
      </c>
      <c r="AG365" s="32" t="str">
        <f aca="false">B365</f>
        <v>3,668</v>
      </c>
      <c r="AH365" s="32"/>
      <c r="AI365" s="116" t="str">
        <f aca="false">IF(V365&lt;B365,"-","+")</f>
        <v>-</v>
      </c>
      <c r="AJ365" s="117" t="n">
        <f aca="false">IF(AI365="-",AJ364-1,AJ364+1)</f>
        <v>-340</v>
      </c>
      <c r="AK365" s="113"/>
      <c r="AL365" s="106" t="n">
        <f aca="false">V365-V$16+AL364</f>
        <v>37.313877052949</v>
      </c>
      <c r="AM365" s="106" t="n">
        <f aca="false">B365-B$16+AM364</f>
        <v>279.079153846155</v>
      </c>
      <c r="AN365" s="106" t="n">
        <f aca="false">(AM365-AM$16)^2</f>
        <v>2634.48812560248</v>
      </c>
      <c r="AO365" s="106" t="n">
        <f aca="false">(AM365-AL365)^2</f>
        <v>58450.4490628955</v>
      </c>
      <c r="AP365" s="32"/>
      <c r="AQ365" s="110" t="n">
        <f aca="false">((V365-B365)/B365)^2</f>
        <v>0.50078071907051</v>
      </c>
    </row>
    <row r="366" customFormat="false" ht="12.8" hidden="false" customHeight="false" outlineLevel="0" collapsed="false">
      <c r="A366" s="114" t="n">
        <v>41257</v>
      </c>
      <c r="B366" s="115" t="s">
        <v>145</v>
      </c>
      <c r="C366" s="15" t="n">
        <v>1.66410982397035</v>
      </c>
      <c r="D366" s="15" t="n">
        <v>0</v>
      </c>
      <c r="E366" s="15" t="n">
        <v>32.9</v>
      </c>
      <c r="F366" s="15" t="n">
        <v>17.2</v>
      </c>
      <c r="G366" s="15" t="n">
        <v>13.8</v>
      </c>
      <c r="H366" s="15" t="n">
        <v>0</v>
      </c>
      <c r="I366" s="15" t="n">
        <v>0</v>
      </c>
      <c r="J366" s="110" t="n">
        <f aca="false">(D366*D$15*D$8+E366*E$15*E$8+F366*F$15*F$8+G366*G$15*G$8+H366*H$15*H$8+I366*I$15*I$8)*M$15</f>
        <v>6.01841683774785</v>
      </c>
      <c r="K366" s="110" t="n">
        <f aca="false">K365+J366-M366-N366-O366</f>
        <v>140.977660857458</v>
      </c>
      <c r="L366" s="110" t="n">
        <f aca="false">K365/$K$3</f>
        <v>0.675970444156057</v>
      </c>
      <c r="M366" s="110" t="n">
        <f aca="false">IF(J366&gt;K$6,(J366-K$6)^2/(J366-K$6+K$3-K365),0)</f>
        <v>0.176170775000374</v>
      </c>
      <c r="N366" s="110" t="n">
        <f aca="false">IF((J366-M366)&gt;C366,C366,(J366-M366+(C366-(J366-M366))*L366))</f>
        <v>1.66410982397035</v>
      </c>
      <c r="O366" s="110" t="n">
        <f aca="false">IF(K365&gt;(K$5/100*K$3),(K$4/100*L366*(K365-(K$5/100*K$3))),0)</f>
        <v>2.45038687746687</v>
      </c>
      <c r="P366" s="110" t="n">
        <f aca="false">P365+M366-Q366</f>
        <v>0.628885485798917</v>
      </c>
      <c r="Q366" s="110" t="n">
        <f aca="false">P365*(1-0.5^(1/K$7))</f>
        <v>0.452714710798543</v>
      </c>
      <c r="R366" s="110" t="n">
        <f aca="false">R365-S366+O366</f>
        <v>74.8390311660724</v>
      </c>
      <c r="S366" s="110" t="n">
        <f aca="false">R365*(1-0.5^(1/K$8))</f>
        <v>1.69200435339482</v>
      </c>
      <c r="T366" s="110" t="n">
        <f aca="false">Q366*R$8/86.4</f>
        <v>1.45141174642588</v>
      </c>
      <c r="U366" s="110" t="n">
        <f aca="false">S366*R$8/86.4</f>
        <v>5.42459729039776</v>
      </c>
      <c r="V366" s="110" t="n">
        <f aca="false">(Q366+S366)*R$8/86.4</f>
        <v>6.87600903682364</v>
      </c>
      <c r="Y366" s="15"/>
      <c r="Z366" s="15"/>
      <c r="AA366" s="15"/>
      <c r="AB366" s="15"/>
      <c r="AC366" s="106" t="n">
        <f aca="false">(B366-B$16)^2</f>
        <v>3.38333576331361</v>
      </c>
      <c r="AD366" s="106" t="n">
        <f aca="false">(B366-V366)^2</f>
        <v>8.55567786549997</v>
      </c>
      <c r="AE366" s="32"/>
      <c r="AF366" s="32" t="n">
        <f aca="false">B366-V366</f>
        <v>-2.92500903682364</v>
      </c>
      <c r="AG366" s="32" t="str">
        <f aca="false">B366</f>
        <v>3,951</v>
      </c>
      <c r="AH366" s="32"/>
      <c r="AI366" s="116" t="str">
        <f aca="false">IF(V366&lt;B366,"-","+")</f>
        <v>-</v>
      </c>
      <c r="AJ366" s="117" t="n">
        <f aca="false">IF(AI366="-",AJ365-1,AJ365+1)</f>
        <v>-341</v>
      </c>
      <c r="AK366" s="113"/>
      <c r="AL366" s="106" t="n">
        <f aca="false">V366-V$16+AL365</f>
        <v>35.4943492233513</v>
      </c>
      <c r="AM366" s="106" t="n">
        <f aca="false">B366-B$16+AM365</f>
        <v>277.239769230771</v>
      </c>
      <c r="AN366" s="106" t="n">
        <f aca="false">(AM366-AM$16)^2</f>
        <v>2826.69262430445</v>
      </c>
      <c r="AO366" s="106" t="n">
        <f aca="false">(AM366-AL366)^2</f>
        <v>58440.8480945637</v>
      </c>
      <c r="AP366" s="32"/>
      <c r="AQ366" s="110" t="n">
        <f aca="false">((V366-B366)/B366)^2</f>
        <v>0.548075470034368</v>
      </c>
    </row>
    <row r="367" customFormat="false" ht="12.8" hidden="false" customHeight="false" outlineLevel="0" collapsed="false">
      <c r="A367" s="114" t="n">
        <v>41258</v>
      </c>
      <c r="B367" s="115" t="s">
        <v>151</v>
      </c>
      <c r="C367" s="15" t="n">
        <v>2.54276133566322</v>
      </c>
      <c r="D367" s="15" t="n">
        <v>0</v>
      </c>
      <c r="E367" s="15" t="n">
        <v>27</v>
      </c>
      <c r="F367" s="15" t="n">
        <v>6.6</v>
      </c>
      <c r="G367" s="15" t="n">
        <v>11.2</v>
      </c>
      <c r="H367" s="15" t="n">
        <v>17.7</v>
      </c>
      <c r="I367" s="15" t="n">
        <v>27.9</v>
      </c>
      <c r="J367" s="110" t="n">
        <f aca="false">(D367*D$15*D$8+E367*E$15*E$8+F367*F$15*F$8+G367*G$15*G$8+H367*H$15*H$8+I367*I$15*I$8)*M$15</f>
        <v>7.10798894551014</v>
      </c>
      <c r="K367" s="110" t="n">
        <f aca="false">K366+J367-M367-N367-O367</f>
        <v>142.63891143557</v>
      </c>
      <c r="L367" s="110" t="n">
        <f aca="false">K366/$K$3</f>
        <v>0.684357576977951</v>
      </c>
      <c r="M367" s="110" t="n">
        <f aca="false">IF(J367&gt;K$6,(J367-K$6)^2/(J367-K$6+K$3-K366),0)</f>
        <v>0.304947035364998</v>
      </c>
      <c r="N367" s="110" t="n">
        <f aca="false">IF((J367-M367)&gt;C367,C367,(J367-M367+(C367-(J367-M367))*L367))</f>
        <v>2.54276133566322</v>
      </c>
      <c r="O367" s="110" t="n">
        <f aca="false">IF(K366&gt;(K$5/100*K$3),(K$4/100*L367*(K366-(K$5/100*K$3))),0)</f>
        <v>2.59902999637003</v>
      </c>
      <c r="P367" s="110" t="n">
        <f aca="false">P366+M367-Q367</f>
        <v>0.619389778264456</v>
      </c>
      <c r="Q367" s="110" t="n">
        <f aca="false">P366*(1-0.5^(1/K$7))</f>
        <v>0.314442742899458</v>
      </c>
      <c r="R367" s="110" t="n">
        <f aca="false">R366-S367+O367</f>
        <v>75.7287353282588</v>
      </c>
      <c r="S367" s="110" t="n">
        <f aca="false">R366*(1-0.5^(1/K$8))</f>
        <v>1.70932583418355</v>
      </c>
      <c r="T367" s="110" t="n">
        <f aca="false">Q367*R$8/86.4</f>
        <v>1.00810925674942</v>
      </c>
      <c r="U367" s="110" t="n">
        <f aca="false">S367*R$8/86.4</f>
        <v>5.48013027857457</v>
      </c>
      <c r="V367" s="110" t="n">
        <f aca="false">(Q367+S367)*R$8/86.4</f>
        <v>6.48823953532399</v>
      </c>
      <c r="Y367" s="15"/>
      <c r="Z367" s="15"/>
      <c r="AA367" s="15"/>
      <c r="AB367" s="15"/>
      <c r="AC367" s="106" t="n">
        <f aca="false">(B367-B$16)^2</f>
        <v>48.8687034556213</v>
      </c>
      <c r="AD367" s="106" t="n">
        <f aca="false">(B367-V367)^2</f>
        <v>39.5988342657895</v>
      </c>
      <c r="AE367" s="32"/>
      <c r="AF367" s="32" t="n">
        <f aca="false">B367-V367</f>
        <v>6.29276046467602</v>
      </c>
      <c r="AG367" s="32" t="str">
        <f aca="false">B367</f>
        <v>12,781</v>
      </c>
      <c r="AH367" s="32"/>
      <c r="AI367" s="116" t="str">
        <f aca="false">IF(V367&lt;B367,"-","+")</f>
        <v>-</v>
      </c>
      <c r="AJ367" s="117" t="n">
        <f aca="false">IF(AI367="-",AJ366-1,AJ366+1)</f>
        <v>-342</v>
      </c>
      <c r="AK367" s="113"/>
      <c r="AL367" s="106" t="n">
        <f aca="false">V367-V$16+AL366</f>
        <v>33.2870518922541</v>
      </c>
      <c r="AM367" s="106" t="n">
        <f aca="false">B367-B$16+AM366</f>
        <v>284.230384615386</v>
      </c>
      <c r="AN367" s="106" t="n">
        <f aca="false">(AM367-AM$16)^2</f>
        <v>2132.22613118365</v>
      </c>
      <c r="AO367" s="106" t="n">
        <f aca="false">(AM367-AL367)^2</f>
        <v>62972.5562381925</v>
      </c>
      <c r="AP367" s="32"/>
      <c r="AQ367" s="110" t="n">
        <f aca="false">((V367-B367)/B367)^2</f>
        <v>0.242411227884395</v>
      </c>
    </row>
    <row r="368" customFormat="false" ht="12.8" hidden="false" customHeight="false" outlineLevel="0" collapsed="false">
      <c r="A368" s="114" t="n">
        <v>41259</v>
      </c>
      <c r="B368" s="115" t="s">
        <v>123</v>
      </c>
      <c r="C368" s="15" t="n">
        <v>2.81179080974064</v>
      </c>
      <c r="D368" s="15" t="n">
        <v>0</v>
      </c>
      <c r="E368" s="15" t="n">
        <v>0.9</v>
      </c>
      <c r="F368" s="15" t="n">
        <v>0</v>
      </c>
      <c r="G368" s="15" t="n">
        <v>0</v>
      </c>
      <c r="H368" s="15" t="n">
        <v>35.1</v>
      </c>
      <c r="I368" s="15" t="n">
        <v>18.1</v>
      </c>
      <c r="J368" s="110" t="n">
        <f aca="false">(D368*D$15*D$8+E368*E$15*E$8+F368*F$15*F$8+G368*G$15*G$8+H368*H$15*H$8+I368*I$15*I$8)*M$15</f>
        <v>3.49531440186326</v>
      </c>
      <c r="K368" s="110" t="n">
        <f aca="false">K367+J368-M368-N368-O368</f>
        <v>140.562356793467</v>
      </c>
      <c r="L368" s="110" t="n">
        <f aca="false">K367/$K$3</f>
        <v>0.692421900172669</v>
      </c>
      <c r="M368" s="110" t="n">
        <f aca="false">IF(J368&gt;K$6,(J368-K$6)^2/(J368-K$6+K$3-K367),0)</f>
        <v>0.0153931965258418</v>
      </c>
      <c r="N368" s="110" t="n">
        <f aca="false">IF((J368-M368)&gt;C368,C368,(J368-M368+(C368-(J368-M368))*L368))</f>
        <v>2.81179080974064</v>
      </c>
      <c r="O368" s="110" t="n">
        <f aca="false">IF(K367&gt;(K$5/100*K$3),(K$4/100*L368*(K367-(K$5/100*K$3))),0)</f>
        <v>2.74468503769934</v>
      </c>
      <c r="P368" s="110" t="n">
        <f aca="false">P367+M368-Q368</f>
        <v>0.32508808565807</v>
      </c>
      <c r="Q368" s="110" t="n">
        <f aca="false">P367*(1-0.5^(1/K$7))</f>
        <v>0.309694889132228</v>
      </c>
      <c r="R368" s="110" t="n">
        <f aca="false">R367-S368+O368</f>
        <v>76.7437736606261</v>
      </c>
      <c r="S368" s="110" t="n">
        <f aca="false">R367*(1-0.5^(1/K$8))</f>
        <v>1.72964670533207</v>
      </c>
      <c r="T368" s="110" t="n">
        <f aca="false">Q368*R$8/86.4</f>
        <v>0.992887549648463</v>
      </c>
      <c r="U368" s="110" t="n">
        <f aca="false">S368*R$8/86.4</f>
        <v>5.54527936778916</v>
      </c>
      <c r="V368" s="110" t="n">
        <f aca="false">(Q368+S368)*R$8/86.4</f>
        <v>6.53816691743762</v>
      </c>
      <c r="Y368" s="15"/>
      <c r="Z368" s="15"/>
      <c r="AA368" s="15"/>
      <c r="AB368" s="15"/>
      <c r="AC368" s="106" t="n">
        <f aca="false">(B368-B$16)^2</f>
        <v>0.00571768639053245</v>
      </c>
      <c r="AD368" s="106" t="n">
        <f aca="false">(B368-V368)^2</f>
        <v>0.451808364897592</v>
      </c>
      <c r="AE368" s="32"/>
      <c r="AF368" s="32" t="n">
        <f aca="false">B368-V368</f>
        <v>-0.67216691743762</v>
      </c>
      <c r="AG368" s="32" t="str">
        <f aca="false">B368</f>
        <v>5,866</v>
      </c>
      <c r="AH368" s="32"/>
      <c r="AI368" s="116" t="str">
        <f aca="false">IF(V368&lt;B368,"-","+")</f>
        <v>-</v>
      </c>
      <c r="AJ368" s="117" t="n">
        <f aca="false">IF(AI368="-",AJ367-1,AJ367+1)</f>
        <v>-343</v>
      </c>
      <c r="AK368" s="113"/>
      <c r="AL368" s="106" t="n">
        <f aca="false">V368-V$16+AL367</f>
        <v>31.1296819432704</v>
      </c>
      <c r="AM368" s="106" t="n">
        <f aca="false">B368-B$16+AM367</f>
        <v>284.306000000002</v>
      </c>
      <c r="AN368" s="106" t="n">
        <f aca="false">(AM368-AM$16)^2</f>
        <v>2125.24861170328</v>
      </c>
      <c r="AO368" s="106" t="n">
        <f aca="false">(AM368-AL368)^2</f>
        <v>64098.2480247633</v>
      </c>
      <c r="AP368" s="32"/>
      <c r="AQ368" s="110" t="n">
        <f aca="false">((V368-B368)/B368)^2</f>
        <v>0.0131301639821217</v>
      </c>
    </row>
    <row r="369" customFormat="false" ht="12.8" hidden="false" customHeight="false" outlineLevel="0" collapsed="false">
      <c r="A369" s="114" t="n">
        <v>41260</v>
      </c>
      <c r="B369" s="115" t="s">
        <v>141</v>
      </c>
      <c r="C369" s="15" t="n">
        <v>2.77943594058728</v>
      </c>
      <c r="D369" s="15" t="n">
        <v>0</v>
      </c>
      <c r="E369" s="15" t="n">
        <v>6.7</v>
      </c>
      <c r="F369" s="15" t="n">
        <v>28.7</v>
      </c>
      <c r="G369" s="15" t="n">
        <v>8.7</v>
      </c>
      <c r="H369" s="15" t="n">
        <v>7.1</v>
      </c>
      <c r="I369" s="15" t="n">
        <v>16.2</v>
      </c>
      <c r="J369" s="110" t="n">
        <f aca="false">(D369*D$15*D$8+E369*E$15*E$8+F369*F$15*F$8+G369*G$15*G$8+H369*H$15*H$8+I369*I$15*I$8)*M$15</f>
        <v>5.94936076011002</v>
      </c>
      <c r="K369" s="110" t="n">
        <f aca="false">K368+J369-M369-N369-O369</f>
        <v>140.996527052541</v>
      </c>
      <c r="L369" s="110" t="n">
        <f aca="false">K368/$K$3</f>
        <v>0.682341537832365</v>
      </c>
      <c r="M369" s="110" t="n">
        <f aca="false">IF(J369&gt;K$6,(J369-K$6)^2/(J369-K$6+K$3-K368),0)</f>
        <v>0.172718930542373</v>
      </c>
      <c r="N369" s="110" t="n">
        <f aca="false">IF((J369-M369)&gt;C369,C369,(J369-M369+(C369-(J369-M369))*L369))</f>
        <v>2.77943594058728</v>
      </c>
      <c r="O369" s="110" t="n">
        <f aca="false">IF(K368&gt;(K$5/100*K$3),(K$4/100*L369*(K368-(K$5/100*K$3))),0)</f>
        <v>2.56303562990624</v>
      </c>
      <c r="P369" s="110" t="n">
        <f aca="false">P368+M369-Q369</f>
        <v>0.335262973371408</v>
      </c>
      <c r="Q369" s="110" t="n">
        <f aca="false">P368*(1-0.5^(1/K$7))</f>
        <v>0.162544042829035</v>
      </c>
      <c r="R369" s="110" t="n">
        <f aca="false">R368-S369+O369</f>
        <v>77.5539790776486</v>
      </c>
      <c r="S369" s="110" t="n">
        <f aca="false">R368*(1-0.5^(1/K$8))</f>
        <v>1.75283021288379</v>
      </c>
      <c r="T369" s="110" t="n">
        <f aca="false">Q369*R$8/86.4</f>
        <v>0.521119211384753</v>
      </c>
      <c r="U369" s="110" t="n">
        <f aca="false">S369*R$8/86.4</f>
        <v>5.61960612232418</v>
      </c>
      <c r="V369" s="110" t="n">
        <f aca="false">(Q369+S369)*R$8/86.4</f>
        <v>6.14072533370893</v>
      </c>
      <c r="Y369" s="15"/>
      <c r="Z369" s="15"/>
      <c r="AA369" s="15"/>
      <c r="AB369" s="15"/>
      <c r="AC369" s="106" t="n">
        <f aca="false">(B369-B$16)^2</f>
        <v>1.54351953254438</v>
      </c>
      <c r="AD369" s="106" t="n">
        <f aca="false">(B369-V369)^2</f>
        <v>2.53677398863823</v>
      </c>
      <c r="AE369" s="32"/>
      <c r="AF369" s="32" t="n">
        <f aca="false">B369-V369</f>
        <v>-1.59272533370893</v>
      </c>
      <c r="AG369" s="32" t="str">
        <f aca="false">B369</f>
        <v>4,548</v>
      </c>
      <c r="AH369" s="32"/>
      <c r="AI369" s="116" t="str">
        <f aca="false">IF(V369&lt;B369,"-","+")</f>
        <v>-</v>
      </c>
      <c r="AJ369" s="117" t="n">
        <f aca="false">IF(AI369="-",AJ368-1,AJ368+1)</f>
        <v>-344</v>
      </c>
      <c r="AK369" s="113"/>
      <c r="AL369" s="106" t="n">
        <f aca="false">V369-V$16+AL368</f>
        <v>28.574870410558</v>
      </c>
      <c r="AM369" s="106" t="n">
        <f aca="false">B369-B$16+AM368</f>
        <v>283.063615384617</v>
      </c>
      <c r="AN369" s="106" t="n">
        <f aca="false">(AM369-AM$16)^2</f>
        <v>2241.34103334626</v>
      </c>
      <c r="AO369" s="106" t="n">
        <f aca="false">(AM369-AL369)^2</f>
        <v>64764.5213184716</v>
      </c>
      <c r="AP369" s="32"/>
      <c r="AQ369" s="110" t="n">
        <f aca="false">((V369-B369)/B369)^2</f>
        <v>0.12264246303082</v>
      </c>
    </row>
    <row r="370" customFormat="false" ht="12.8" hidden="false" customHeight="false" outlineLevel="0" collapsed="false">
      <c r="A370" s="114" t="n">
        <v>41261</v>
      </c>
      <c r="B370" s="115" t="s">
        <v>145</v>
      </c>
      <c r="C370" s="15" t="n">
        <v>3.21720087508961</v>
      </c>
      <c r="D370" s="15" t="n">
        <v>0</v>
      </c>
      <c r="E370" s="15" t="n">
        <v>1.5</v>
      </c>
      <c r="F370" s="15" t="n">
        <v>2.7</v>
      </c>
      <c r="G370" s="15" t="n">
        <v>5.6</v>
      </c>
      <c r="H370" s="15" t="n">
        <v>50.7</v>
      </c>
      <c r="I370" s="15" t="n">
        <v>0</v>
      </c>
      <c r="J370" s="110" t="n">
        <f aca="false">(D370*D$15*D$8+E370*E$15*E$8+F370*F$15*F$8+G370*G$15*G$8+H370*H$15*H$8+I370*I$15*I$8)*M$15</f>
        <v>5.49131595713748</v>
      </c>
      <c r="K370" s="110" t="n">
        <f aca="false">K369+J370-M370-N370-O370</f>
        <v>140.538375134529</v>
      </c>
      <c r="L370" s="110" t="n">
        <f aca="false">K369/$K$3</f>
        <v>0.68444916044923</v>
      </c>
      <c r="M370" s="110" t="n">
        <f aca="false">IF(J370&gt;K$6,(J370-K$6)^2/(J370-K$6+K$3-K369),0)</f>
        <v>0.131597895950236</v>
      </c>
      <c r="N370" s="110" t="n">
        <f aca="false">IF((J370-M370)&gt;C370,C370,(J370-M370+(C370-(J370-M370))*L370))</f>
        <v>3.21720087508961</v>
      </c>
      <c r="O370" s="110" t="n">
        <f aca="false">IF(K369&gt;(K$5/100*K$3),(K$4/100*L370*(K369-(K$5/100*K$3))),0)</f>
        <v>2.60066910410984</v>
      </c>
      <c r="P370" s="110" t="n">
        <f aca="false">P369+M370-Q370</f>
        <v>0.29922938263594</v>
      </c>
      <c r="Q370" s="110" t="n">
        <f aca="false">P369*(1-0.5^(1/K$7))</f>
        <v>0.167631486685704</v>
      </c>
      <c r="R370" s="110" t="n">
        <f aca="false">R369-S370+O370</f>
        <v>78.3833128515751</v>
      </c>
      <c r="S370" s="110" t="n">
        <f aca="false">R369*(1-0.5^(1/K$8))</f>
        <v>1.77133533018333</v>
      </c>
      <c r="T370" s="110" t="n">
        <f aca="false">Q370*R$8/86.4</f>
        <v>0.537429650601157</v>
      </c>
      <c r="U370" s="110" t="n">
        <f aca="false">S370*R$8/86.4</f>
        <v>5.67893387107386</v>
      </c>
      <c r="V370" s="110" t="n">
        <f aca="false">(Q370+S370)*R$8/86.4</f>
        <v>6.21636352167501</v>
      </c>
      <c r="Y370" s="15"/>
      <c r="Z370" s="15"/>
      <c r="AA370" s="15"/>
      <c r="AB370" s="15"/>
      <c r="AC370" s="106" t="n">
        <f aca="false">(B370-B$16)^2</f>
        <v>3.38333576331361</v>
      </c>
      <c r="AD370" s="106" t="n">
        <f aca="false">(B370-V370)^2</f>
        <v>5.13187188533582</v>
      </c>
      <c r="AE370" s="32"/>
      <c r="AF370" s="32" t="n">
        <f aca="false">B370-V370</f>
        <v>-2.26536352167501</v>
      </c>
      <c r="AG370" s="32" t="str">
        <f aca="false">B370</f>
        <v>3,951</v>
      </c>
      <c r="AH370" s="32"/>
      <c r="AI370" s="116" t="str">
        <f aca="false">IF(V370&lt;B370,"-","+")</f>
        <v>-</v>
      </c>
      <c r="AJ370" s="117" t="n">
        <f aca="false">IF(AI370="-",AJ369-1,AJ369+1)</f>
        <v>-345</v>
      </c>
      <c r="AK370" s="113"/>
      <c r="AL370" s="106" t="n">
        <f aca="false">V370-V$16+AL369</f>
        <v>26.0956970658118</v>
      </c>
      <c r="AM370" s="106" t="n">
        <f aca="false">B370-B$16+AM369</f>
        <v>281.224230769232</v>
      </c>
      <c r="AN370" s="106" t="n">
        <f aca="false">(AM370-AM$16)^2</f>
        <v>2418.88761753935</v>
      </c>
      <c r="AO370" s="106" t="n">
        <f aca="false">(AM370-AL370)^2</f>
        <v>65090.5687096572</v>
      </c>
      <c r="AP370" s="32"/>
      <c r="AQ370" s="110" t="n">
        <f aca="false">((V370-B370)/B370)^2</f>
        <v>0.328746960781841</v>
      </c>
    </row>
    <row r="371" customFormat="false" ht="12.8" hidden="false" customHeight="false" outlineLevel="0" collapsed="false">
      <c r="A371" s="114" t="n">
        <v>41262</v>
      </c>
      <c r="B371" s="115" t="s">
        <v>144</v>
      </c>
      <c r="C371" s="15" t="n">
        <v>2.46600382875888</v>
      </c>
      <c r="D371" s="15" t="n">
        <v>0</v>
      </c>
      <c r="E371" s="15" t="n">
        <v>0.6</v>
      </c>
      <c r="F371" s="15" t="n">
        <v>0</v>
      </c>
      <c r="G371" s="15" t="n">
        <v>0.8</v>
      </c>
      <c r="H371" s="15" t="n">
        <v>12.2</v>
      </c>
      <c r="I371" s="15" t="n">
        <v>0</v>
      </c>
      <c r="J371" s="110" t="n">
        <f aca="false">(D371*D$15*D$8+E371*E$15*E$8+F371*F$15*F$8+G371*G$15*G$8+H371*H$15*H$8+I371*I$15*I$8)*M$15</f>
        <v>1.12831041807</v>
      </c>
      <c r="K371" s="110" t="n">
        <f aca="false">K370+J371-M371-N371-O371</f>
        <v>137.064804828577</v>
      </c>
      <c r="L371" s="110" t="n">
        <f aca="false">K370/$K$3</f>
        <v>0.682225122012278</v>
      </c>
      <c r="M371" s="110" t="n">
        <f aca="false">IF(J371&gt;K$6,(J371-K$6)^2/(J371-K$6+K$3-K370),0)</f>
        <v>0</v>
      </c>
      <c r="N371" s="110" t="n">
        <f aca="false">IF((J371-M371)&gt;C371,C371,(J371-M371+(C371-(J371-M371))*L371))</f>
        <v>2.04091846839224</v>
      </c>
      <c r="O371" s="110" t="n">
        <f aca="false">IF(K370&gt;(K$5/100*K$3),(K$4/100*L371*(K370-(K$5/100*K$3))),0)</f>
        <v>2.56096225562968</v>
      </c>
      <c r="P371" s="110" t="n">
        <f aca="false">P370+M371-Q371</f>
        <v>0.14961469131797</v>
      </c>
      <c r="Q371" s="110" t="n">
        <f aca="false">P370*(1-0.5^(1/K$7))</f>
        <v>0.14961469131797</v>
      </c>
      <c r="R371" s="110" t="n">
        <f aca="false">R370-S371+O371</f>
        <v>79.1539977674464</v>
      </c>
      <c r="S371" s="110" t="n">
        <f aca="false">R370*(1-0.5^(1/K$8))</f>
        <v>1.79027733975835</v>
      </c>
      <c r="T371" s="110" t="n">
        <f aca="false">Q371*R$8/86.4</f>
        <v>0.479667471007844</v>
      </c>
      <c r="U371" s="110" t="n">
        <f aca="false">S371*R$8/86.4</f>
        <v>5.73966230454935</v>
      </c>
      <c r="V371" s="110" t="n">
        <f aca="false">(Q371+S371)*R$8/86.4</f>
        <v>6.21932977555719</v>
      </c>
      <c r="Y371" s="15"/>
      <c r="Z371" s="15"/>
      <c r="AA371" s="15"/>
      <c r="AB371" s="15"/>
      <c r="AC371" s="106" t="n">
        <f aca="false">(B371-B$16)^2</f>
        <v>2.87093922485207</v>
      </c>
      <c r="AD371" s="106" t="n">
        <f aca="false">(B371-V371)^2</f>
        <v>4.50852933576776</v>
      </c>
      <c r="AE371" s="32"/>
      <c r="AF371" s="32" t="n">
        <f aca="false">B371-V371</f>
        <v>-2.12332977555719</v>
      </c>
      <c r="AG371" s="32" t="str">
        <f aca="false">B371</f>
        <v>4,096</v>
      </c>
      <c r="AH371" s="32"/>
      <c r="AI371" s="116" t="str">
        <f aca="false">IF(V371&lt;B371,"-","+")</f>
        <v>-</v>
      </c>
      <c r="AJ371" s="117" t="n">
        <f aca="false">IF(AI371="-",AJ370-1,AJ370+1)</f>
        <v>-346</v>
      </c>
      <c r="AK371" s="113"/>
      <c r="AL371" s="106" t="n">
        <f aca="false">V371-V$16+AL370</f>
        <v>23.6194899749477</v>
      </c>
      <c r="AM371" s="106" t="n">
        <f aca="false">B371-B$16+AM370</f>
        <v>279.529846153848</v>
      </c>
      <c r="AN371" s="106" t="n">
        <f aca="false">(AM371-AM$16)^2</f>
        <v>2588.42564219744</v>
      </c>
      <c r="AO371" s="106" t="n">
        <f aca="false">(AM371-AL371)^2</f>
        <v>65490.1103996116</v>
      </c>
      <c r="AP371" s="32"/>
      <c r="AQ371" s="110" t="n">
        <f aca="false">((V371-B371)/B371)^2</f>
        <v>0.268729289517865</v>
      </c>
    </row>
    <row r="372" customFormat="false" ht="12.8" hidden="false" customHeight="false" outlineLevel="0" collapsed="false">
      <c r="A372" s="114" t="n">
        <v>41263</v>
      </c>
      <c r="B372" s="115" t="s">
        <v>118</v>
      </c>
      <c r="C372" s="15" t="n">
        <v>3.94301047530978</v>
      </c>
      <c r="D372" s="15" t="n">
        <v>0</v>
      </c>
      <c r="E372" s="15" t="n">
        <v>2.5</v>
      </c>
      <c r="F372" s="15" t="n">
        <v>0</v>
      </c>
      <c r="G372" s="15" t="n">
        <v>4.2</v>
      </c>
      <c r="H372" s="15" t="n">
        <v>26.7</v>
      </c>
      <c r="I372" s="15" t="n">
        <v>37.9</v>
      </c>
      <c r="J372" s="110" t="n">
        <f aca="false">(D372*D$15*D$8+E372*E$15*E$8+F372*F$15*F$8+G372*G$15*G$8+H372*H$15*H$8+I372*I$15*I$8)*M$15</f>
        <v>5.14305205500934</v>
      </c>
      <c r="K372" s="110" t="n">
        <f aca="false">K371+J372-M372-N372-O372</f>
        <v>135.900704260653</v>
      </c>
      <c r="L372" s="110" t="n">
        <f aca="false">K371/$K$3</f>
        <v>0.665363130235812</v>
      </c>
      <c r="M372" s="110" t="n">
        <f aca="false">IF(J372&gt;K$6,(J372-K$6)^2/(J372-K$6+K$3-K371),0)</f>
        <v>0.0975956304628457</v>
      </c>
      <c r="N372" s="110" t="n">
        <f aca="false">IF((J372-M372)&gt;C372,C372,(J372-M372+(C372-(J372-M372))*L372))</f>
        <v>3.94301047530978</v>
      </c>
      <c r="O372" s="110" t="n">
        <f aca="false">IF(K371&gt;(K$5/100*K$3),(K$4/100*L372*(K371-(K$5/100*K$3))),0)</f>
        <v>2.26654651716142</v>
      </c>
      <c r="P372" s="110" t="n">
        <f aca="false">P371+M372-Q372</f>
        <v>0.172402976121831</v>
      </c>
      <c r="Q372" s="110" t="n">
        <f aca="false">P371*(1-0.5^(1/K$7))</f>
        <v>0.074807345658985</v>
      </c>
      <c r="R372" s="110" t="n">
        <f aca="false">R371-S372+O372</f>
        <v>79.6126644770437</v>
      </c>
      <c r="S372" s="110" t="n">
        <f aca="false">R371*(1-0.5^(1/K$8))</f>
        <v>1.8078798075641</v>
      </c>
      <c r="T372" s="110" t="n">
        <f aca="false">Q372*R$8/86.4</f>
        <v>0.239833735503922</v>
      </c>
      <c r="U372" s="110" t="n">
        <f aca="false">S372*R$8/86.4</f>
        <v>5.79609614230622</v>
      </c>
      <c r="V372" s="110" t="n">
        <f aca="false">(Q372+S372)*R$8/86.4</f>
        <v>6.03592987781014</v>
      </c>
      <c r="Y372" s="15"/>
      <c r="Z372" s="15"/>
      <c r="AA372" s="15"/>
      <c r="AB372" s="15"/>
      <c r="AC372" s="106" t="n">
        <f aca="false">(B372-B$16)^2</f>
        <v>0.96749922485207</v>
      </c>
      <c r="AD372" s="106" t="n">
        <f aca="false">(B372-V372)^2</f>
        <v>0.544747505269359</v>
      </c>
      <c r="AE372" s="32"/>
      <c r="AF372" s="32" t="n">
        <f aca="false">B372-V372</f>
        <v>0.738070122189863</v>
      </c>
      <c r="AG372" s="32" t="str">
        <f aca="false">B372</f>
        <v>6,774</v>
      </c>
      <c r="AH372" s="32"/>
      <c r="AI372" s="116" t="str">
        <f aca="false">IF(V372&lt;B372,"-","+")</f>
        <v>-</v>
      </c>
      <c r="AJ372" s="117" t="n">
        <f aca="false">IF(AI372="-",AJ371-1,AJ371+1)</f>
        <v>-347</v>
      </c>
      <c r="AK372" s="113"/>
      <c r="AL372" s="106" t="n">
        <f aca="false">V372-V$16+AL371</f>
        <v>20.9598829863365</v>
      </c>
      <c r="AM372" s="106" t="n">
        <f aca="false">B372-B$16+AM371</f>
        <v>280.513461538463</v>
      </c>
      <c r="AN372" s="106" t="n">
        <f aca="false">(AM372-AM$16)^2</f>
        <v>2489.30718231886</v>
      </c>
      <c r="AO372" s="106" t="n">
        <f aca="false">(AM372-AL372)^2</f>
        <v>67368.0601392149</v>
      </c>
      <c r="AP372" s="32"/>
      <c r="AQ372" s="110" t="n">
        <f aca="false">((V372-B372)/B372)^2</f>
        <v>0.0118714800060339</v>
      </c>
    </row>
    <row r="373" customFormat="false" ht="12.8" hidden="false" customHeight="false" outlineLevel="0" collapsed="false">
      <c r="A373" s="114" t="n">
        <v>41264</v>
      </c>
      <c r="B373" s="115" t="s">
        <v>90</v>
      </c>
      <c r="C373" s="15" t="n">
        <v>3.47507808673111</v>
      </c>
      <c r="D373" s="15" t="n">
        <v>0</v>
      </c>
      <c r="E373" s="15" t="n">
        <v>21.6</v>
      </c>
      <c r="F373" s="15" t="n">
        <v>29.2</v>
      </c>
      <c r="G373" s="15" t="n">
        <v>25.5</v>
      </c>
      <c r="H373" s="15" t="n">
        <v>0.3</v>
      </c>
      <c r="I373" s="15" t="n">
        <v>0</v>
      </c>
      <c r="J373" s="110" t="n">
        <f aca="false">(D373*D$15*D$8+E373*E$15*E$8+F373*F$15*F$8+G373*G$15*G$8+H373*H$15*H$8+I373*I$15*I$8)*M$15</f>
        <v>9.86417107652646</v>
      </c>
      <c r="K373" s="110" t="n">
        <f aca="false">K372+J373-M373-N373-O373</f>
        <v>139.419212736471</v>
      </c>
      <c r="L373" s="110" t="n">
        <f aca="false">K372/$K$3</f>
        <v>0.65971215660511</v>
      </c>
      <c r="M373" s="110" t="n">
        <f aca="false">IF(J373&gt;K$6,(J373-K$6)^2/(J373-K$6+K$3-K372),0)</f>
        <v>0.700085057815096</v>
      </c>
      <c r="N373" s="110" t="n">
        <f aca="false">IF((J373-M373)&gt;C373,C373,(J373-M373+(C373-(J373-M373))*L373))</f>
        <v>3.47507808673111</v>
      </c>
      <c r="O373" s="110" t="n">
        <f aca="false">IF(K372&gt;(K$5/100*K$3),(K$4/100*L373*(K372-(K$5/100*K$3))),0)</f>
        <v>2.1704994561622</v>
      </c>
      <c r="P373" s="110" t="n">
        <f aca="false">P372+M373-Q373</f>
        <v>0.786286545876011</v>
      </c>
      <c r="Q373" s="110" t="n">
        <f aca="false">P372*(1-0.5^(1/K$7))</f>
        <v>0.0862014880609154</v>
      </c>
      <c r="R373" s="110" t="n">
        <f aca="false">R372-S373+O373</f>
        <v>79.9648081635165</v>
      </c>
      <c r="S373" s="110" t="n">
        <f aca="false">R372*(1-0.5^(1/K$8))</f>
        <v>1.81835576968947</v>
      </c>
      <c r="T373" s="110" t="n">
        <f aca="false">Q373*R$8/86.4</f>
        <v>0.276363567047148</v>
      </c>
      <c r="U373" s="110" t="n">
        <f aca="false">S373*R$8/86.4</f>
        <v>5.82968227087943</v>
      </c>
      <c r="V373" s="110" t="n">
        <f aca="false">(Q373+S373)*R$8/86.4</f>
        <v>6.10604583792658</v>
      </c>
      <c r="Y373" s="15"/>
      <c r="Z373" s="15"/>
      <c r="AA373" s="15"/>
      <c r="AB373" s="15"/>
      <c r="AC373" s="106" t="n">
        <f aca="false">(B373-B$16)^2</f>
        <v>2.42928191715976</v>
      </c>
      <c r="AD373" s="106" t="n">
        <f aca="false">(B373-V373)^2</f>
        <v>1.54493504901565</v>
      </c>
      <c r="AE373" s="32"/>
      <c r="AF373" s="32" t="n">
        <f aca="false">B373-V373</f>
        <v>1.24295416207342</v>
      </c>
      <c r="AG373" s="32" t="str">
        <f aca="false">B373</f>
        <v>7,349</v>
      </c>
      <c r="AH373" s="32"/>
      <c r="AI373" s="116" t="str">
        <f aca="false">IF(V373&lt;B373,"-","+")</f>
        <v>-</v>
      </c>
      <c r="AJ373" s="117" t="n">
        <f aca="false">IF(AI373="-",AJ372-1,AJ372+1)</f>
        <v>-348</v>
      </c>
      <c r="AK373" s="113"/>
      <c r="AL373" s="106" t="n">
        <f aca="false">V373-V$16+AL372</f>
        <v>18.3703919578418</v>
      </c>
      <c r="AM373" s="106" t="n">
        <f aca="false">B373-B$16+AM372</f>
        <v>282.072076923079</v>
      </c>
      <c r="AN373" s="106" t="n">
        <f aca="false">(AM373-AM$16)^2</f>
        <v>2336.20860275438</v>
      </c>
      <c r="AO373" s="106" t="n">
        <f aca="false">(AM373-AL373)^2</f>
        <v>69538.5786535052</v>
      </c>
      <c r="AP373" s="32"/>
      <c r="AQ373" s="110" t="n">
        <f aca="false">((V373-B373)/B373)^2</f>
        <v>0.0286057758399689</v>
      </c>
    </row>
    <row r="374" customFormat="false" ht="12.8" hidden="false" customHeight="false" outlineLevel="0" collapsed="false">
      <c r="A374" s="114" t="n">
        <v>41265</v>
      </c>
      <c r="B374" s="115" t="s">
        <v>136</v>
      </c>
      <c r="C374" s="15" t="n">
        <v>2.84745779634613</v>
      </c>
      <c r="D374" s="15" t="n">
        <v>0</v>
      </c>
      <c r="E374" s="15" t="n">
        <v>0</v>
      </c>
      <c r="F374" s="15" t="n">
        <v>0</v>
      </c>
      <c r="G374" s="15" t="n">
        <v>0.9</v>
      </c>
      <c r="H374" s="15" t="n">
        <v>0.5</v>
      </c>
      <c r="I374" s="15" t="n">
        <v>0</v>
      </c>
      <c r="J374" s="110" t="n">
        <f aca="false">(D374*D$15*D$8+E374*E$15*E$8+F374*F$15*F$8+G374*G$15*G$8+H374*H$15*H$8+I374*I$15*I$8)*M$15</f>
        <v>0.292510339625059</v>
      </c>
      <c r="K374" s="110" t="n">
        <f aca="false">K373+J374-M374-N374-O374</f>
        <v>135.22521972764</v>
      </c>
      <c r="L374" s="110" t="n">
        <f aca="false">K373/$K$3</f>
        <v>0.676792294837236</v>
      </c>
      <c r="M374" s="110" t="n">
        <f aca="false">IF(J374&gt;K$6,(J374-K$6)^2/(J374-K$6+K$3-K373),0)</f>
        <v>0</v>
      </c>
      <c r="N374" s="110" t="n">
        <f aca="false">IF((J374-M374)&gt;C374,C374,(J374-M374+(C374-(J374-M374))*L374))</f>
        <v>2.02167909204787</v>
      </c>
      <c r="O374" s="110" t="n">
        <f aca="false">IF(K373&gt;(K$5/100*K$3),(K$4/100*L374*(K373-(K$5/100*K$3))),0)</f>
        <v>2.46482425640815</v>
      </c>
      <c r="P374" s="110" t="n">
        <f aca="false">P373+M374-Q374</f>
        <v>0.393143272938006</v>
      </c>
      <c r="Q374" s="110" t="n">
        <f aca="false">P373*(1-0.5^(1/K$7))</f>
        <v>0.393143272938006</v>
      </c>
      <c r="R374" s="110" t="n">
        <f aca="false">R373-S374+O374</f>
        <v>80.6032336773204</v>
      </c>
      <c r="S374" s="110" t="n">
        <f aca="false">R373*(1-0.5^(1/K$8))</f>
        <v>1.82639874260419</v>
      </c>
      <c r="T374" s="110" t="n">
        <f aca="false">Q374*R$8/86.4</f>
        <v>1.26042461347023</v>
      </c>
      <c r="U374" s="110" t="n">
        <f aca="false">S374*R$8/86.4</f>
        <v>5.85546819098796</v>
      </c>
      <c r="V374" s="110" t="n">
        <f aca="false">(Q374+S374)*R$8/86.4</f>
        <v>7.11589280445818</v>
      </c>
      <c r="Y374" s="15"/>
      <c r="Z374" s="15"/>
      <c r="AA374" s="15"/>
      <c r="AB374" s="15"/>
      <c r="AC374" s="106" t="n">
        <f aca="false">(B374-B$16)^2</f>
        <v>0.0725680710059174</v>
      </c>
      <c r="AD374" s="106" t="n">
        <f aca="false">(B374-V374)^2</f>
        <v>2.54368305771249</v>
      </c>
      <c r="AE374" s="32"/>
      <c r="AF374" s="32" t="n">
        <f aca="false">B374-V374</f>
        <v>-1.59489280445818</v>
      </c>
      <c r="AG374" s="32" t="str">
        <f aca="false">B374</f>
        <v>5,521</v>
      </c>
      <c r="AH374" s="32"/>
      <c r="AI374" s="116" t="str">
        <f aca="false">IF(V374&lt;B374,"-","+")</f>
        <v>-</v>
      </c>
      <c r="AJ374" s="117" t="n">
        <f aca="false">IF(AI374="-",AJ373-1,AJ373+1)</f>
        <v>-349</v>
      </c>
      <c r="AK374" s="113"/>
      <c r="AL374" s="106" t="n">
        <f aca="false">V374-V$16+AL373</f>
        <v>16.7907478958787</v>
      </c>
      <c r="AM374" s="106" t="n">
        <f aca="false">B374-B$16+AM373</f>
        <v>281.802692307694</v>
      </c>
      <c r="AN374" s="106" t="n">
        <f aca="false">(AM374-AM$16)^2</f>
        <v>2362.32222700745</v>
      </c>
      <c r="AO374" s="106" t="n">
        <f aca="false">(AM374-AL374)^2</f>
        <v>70231.3306809311</v>
      </c>
      <c r="AP374" s="32"/>
      <c r="AQ374" s="110" t="n">
        <f aca="false">((V374-B374)/B374)^2</f>
        <v>0.0834502232920187</v>
      </c>
    </row>
    <row r="375" customFormat="false" ht="12.8" hidden="false" customHeight="false" outlineLevel="0" collapsed="false">
      <c r="A375" s="114" t="n">
        <v>41266</v>
      </c>
      <c r="B375" s="115" t="s">
        <v>152</v>
      </c>
      <c r="C375" s="15" t="n">
        <v>3.15889635847492</v>
      </c>
      <c r="D375" s="15" t="n">
        <v>0</v>
      </c>
      <c r="E375" s="15" t="n">
        <v>0.6</v>
      </c>
      <c r="F375" s="15" t="n">
        <v>0</v>
      </c>
      <c r="G375" s="15" t="n">
        <v>0</v>
      </c>
      <c r="H375" s="15" t="n">
        <v>5.7</v>
      </c>
      <c r="I375" s="15" t="n">
        <v>0</v>
      </c>
      <c r="J375" s="110" t="n">
        <f aca="false">(D375*D$15*D$8+E375*E$15*E$8+F375*F$15*F$8+G375*G$15*G$8+H375*H$15*H$8+I375*I$15*I$8)*M$15</f>
        <v>0.429726271242174</v>
      </c>
      <c r="K375" s="110" t="n">
        <f aca="false">K374+J375-M375-N375-O375</f>
        <v>131.318332025871</v>
      </c>
      <c r="L375" s="110" t="n">
        <f aca="false">K374/$K$3</f>
        <v>0.656433105473979</v>
      </c>
      <c r="M375" s="110" t="n">
        <f aca="false">IF(J375&gt;K$6,(J375-K$6)^2/(J375-K$6+K$3-K374),0)</f>
        <v>0</v>
      </c>
      <c r="N375" s="110" t="n">
        <f aca="false">IF((J375-M375)&gt;C375,C375,(J375-M375+(C375-(J375-M375))*L375))</f>
        <v>2.22124386697106</v>
      </c>
      <c r="O375" s="110" t="n">
        <f aca="false">IF(K374&gt;(K$5/100*K$3),(K$4/100*L375*(K374-(K$5/100*K$3))),0)</f>
        <v>2.11537010603959</v>
      </c>
      <c r="P375" s="110" t="n">
        <f aca="false">P374+M375-Q375</f>
        <v>0.196571636469003</v>
      </c>
      <c r="Q375" s="110" t="n">
        <f aca="false">P374*(1-0.5^(1/K$7))</f>
        <v>0.196571636469003</v>
      </c>
      <c r="R375" s="110" t="n">
        <f aca="false">R374-S375+O375</f>
        <v>80.8776233818682</v>
      </c>
      <c r="S375" s="110" t="n">
        <f aca="false">R374*(1-0.5^(1/K$8))</f>
        <v>1.84098040149185</v>
      </c>
      <c r="T375" s="110" t="n">
        <f aca="false">Q375*R$8/86.4</f>
        <v>0.630212306735113</v>
      </c>
      <c r="U375" s="110" t="n">
        <f aca="false">S375*R$8/86.4</f>
        <v>5.90221725941253</v>
      </c>
      <c r="V375" s="110" t="n">
        <f aca="false">(Q375+S375)*R$8/86.4</f>
        <v>6.53242956614765</v>
      </c>
      <c r="Y375" s="15"/>
      <c r="Z375" s="15"/>
      <c r="AA375" s="15"/>
      <c r="AB375" s="15"/>
      <c r="AC375" s="106" t="n">
        <f aca="false">(B375-B$16)^2</f>
        <v>111.210003840237</v>
      </c>
      <c r="AD375" s="106" t="n">
        <f aca="false">(B375-V375)^2</f>
        <v>96.109993251504</v>
      </c>
      <c r="AE375" s="32"/>
      <c r="AF375" s="32" t="n">
        <f aca="false">B375-V375</f>
        <v>9.80357043385235</v>
      </c>
      <c r="AG375" s="32" t="str">
        <f aca="false">B375</f>
        <v>16,336</v>
      </c>
      <c r="AH375" s="32"/>
      <c r="AI375" s="116" t="str">
        <f aca="false">IF(V375&lt;B375,"-","+")</f>
        <v>-</v>
      </c>
      <c r="AJ375" s="117" t="n">
        <f aca="false">IF(AI375="-",AJ374-1,AJ374+1)</f>
        <v>-350</v>
      </c>
      <c r="AK375" s="113"/>
      <c r="AL375" s="106" t="n">
        <f aca="false">V375-V$16+AL374</f>
        <v>14.6276405956051</v>
      </c>
      <c r="AM375" s="106" t="n">
        <f aca="false">B375-B$16+AM374</f>
        <v>292.348307692309</v>
      </c>
      <c r="AN375" s="106" t="n">
        <f aca="false">(AM375-AM$16)^2</f>
        <v>1448.41981957295</v>
      </c>
      <c r="AO375" s="106" t="n">
        <f aca="false">(AM375-AL375)^2</f>
        <v>77128.7689326382</v>
      </c>
      <c r="AP375" s="32"/>
      <c r="AQ375" s="110" t="n">
        <f aca="false">((V375-B375)/B375)^2</f>
        <v>0.360144757486215</v>
      </c>
    </row>
    <row r="376" customFormat="false" ht="12.8" hidden="false" customHeight="false" outlineLevel="0" collapsed="false">
      <c r="A376" s="114" t="n">
        <v>41267</v>
      </c>
      <c r="B376" s="115" t="s">
        <v>103</v>
      </c>
      <c r="C376" s="15" t="n">
        <v>4.10555372993282</v>
      </c>
      <c r="D376" s="15" t="n">
        <v>0</v>
      </c>
      <c r="E376" s="15" t="n">
        <v>36</v>
      </c>
      <c r="F376" s="15" t="n">
        <v>0</v>
      </c>
      <c r="G376" s="15" t="n">
        <v>0</v>
      </c>
      <c r="H376" s="15" t="n">
        <v>0</v>
      </c>
      <c r="I376" s="15" t="n">
        <v>0</v>
      </c>
      <c r="J376" s="110" t="n">
        <f aca="false">(D376*D$15*D$8+E376*E$15*E$8+F376*F$15*F$8+G376*G$15*G$8+H376*H$15*H$8+I376*I$15*I$8)*M$15</f>
        <v>1.01415031633046</v>
      </c>
      <c r="K376" s="110" t="n">
        <f aca="false">K375+J376-M376-N376-O376</f>
        <v>127.54246041115</v>
      </c>
      <c r="L376" s="110" t="n">
        <f aca="false">K375/$K$3</f>
        <v>0.63746763119355</v>
      </c>
      <c r="M376" s="110" t="n">
        <f aca="false">IF(J376&gt;K$6,(J376-K$6)^2/(J376-K$6+K$3-K375),0)</f>
        <v>0</v>
      </c>
      <c r="N376" s="110" t="n">
        <f aca="false">IF((J376-M376)&gt;C376,C376,(J376-M376+(C376-(J376-M376))*L376))</f>
        <v>2.98481992746321</v>
      </c>
      <c r="O376" s="110" t="n">
        <f aca="false">IF(K375&gt;(K$5/100*K$3),(K$4/100*L376*(K375-(K$5/100*K$3))),0)</f>
        <v>1.80520200358845</v>
      </c>
      <c r="P376" s="110" t="n">
        <f aca="false">P375+M376-Q376</f>
        <v>0.0982858182345014</v>
      </c>
      <c r="Q376" s="110" t="n">
        <f aca="false">P375*(1-0.5^(1/K$7))</f>
        <v>0.0982858182345014</v>
      </c>
      <c r="R376" s="110" t="n">
        <f aca="false">R375-S376+O376</f>
        <v>80.8355779144516</v>
      </c>
      <c r="S376" s="110" t="n">
        <f aca="false">R375*(1-0.5^(1/K$8))</f>
        <v>1.84724747100504</v>
      </c>
      <c r="T376" s="110" t="n">
        <f aca="false">Q376*R$8/86.4</f>
        <v>0.315106153367557</v>
      </c>
      <c r="U376" s="110" t="n">
        <f aca="false">S376*R$8/86.4</f>
        <v>5.92230960032866</v>
      </c>
      <c r="V376" s="110" t="n">
        <f aca="false">(Q376+S376)*R$8/86.4</f>
        <v>6.23741575369622</v>
      </c>
      <c r="Y376" s="15"/>
      <c r="Z376" s="15"/>
      <c r="AA376" s="15"/>
      <c r="AB376" s="15"/>
      <c r="AC376" s="106" t="n">
        <f aca="false">(B376-B$16)^2</f>
        <v>3.82443153254438</v>
      </c>
      <c r="AD376" s="106" t="n">
        <f aca="false">(B376-V376)^2</f>
        <v>2.27582642819596</v>
      </c>
      <c r="AE376" s="32"/>
      <c r="AF376" s="32" t="n">
        <f aca="false">B376-V376</f>
        <v>1.50858424630379</v>
      </c>
      <c r="AG376" s="32" t="str">
        <f aca="false">B376</f>
        <v>7,746</v>
      </c>
      <c r="AH376" s="32"/>
      <c r="AI376" s="116" t="str">
        <f aca="false">IF(V376&lt;B376,"-","+")</f>
        <v>-</v>
      </c>
      <c r="AJ376" s="117" t="n">
        <f aca="false">IF(AI376="-",AJ375-1,AJ375+1)</f>
        <v>-351</v>
      </c>
      <c r="AK376" s="113"/>
      <c r="AL376" s="106" t="n">
        <f aca="false">V376-V$16+AL375</f>
        <v>12.16951948288</v>
      </c>
      <c r="AM376" s="106" t="n">
        <f aca="false">B376-B$16+AM375</f>
        <v>294.303923076925</v>
      </c>
      <c r="AN376" s="106" t="n">
        <f aca="false">(AM376-AM$16)^2</f>
        <v>1303.39019600001</v>
      </c>
      <c r="AO376" s="106" t="n">
        <f aca="false">(AM376-AL376)^2</f>
        <v>79599.8216913674</v>
      </c>
      <c r="AP376" s="32"/>
      <c r="AQ376" s="110" t="n">
        <f aca="false">((V376-B376)/B376)^2</f>
        <v>0.0379301142709499</v>
      </c>
    </row>
    <row r="377" customFormat="false" ht="12.8" hidden="false" customHeight="false" outlineLevel="0" collapsed="false">
      <c r="A377" s="114" t="n">
        <v>41268</v>
      </c>
      <c r="B377" s="115" t="s">
        <v>128</v>
      </c>
      <c r="C377" s="15" t="n">
        <v>4.95231075676489</v>
      </c>
      <c r="D377" s="15" t="n">
        <v>0</v>
      </c>
      <c r="E377" s="15" t="n">
        <v>7.5</v>
      </c>
      <c r="F377" s="15" t="n">
        <v>0</v>
      </c>
      <c r="G377" s="15" t="n">
        <v>0</v>
      </c>
      <c r="H377" s="15" t="n">
        <v>0</v>
      </c>
      <c r="I377" s="15" t="n">
        <v>0</v>
      </c>
      <c r="J377" s="110" t="n">
        <f aca="false">(D377*D$15*D$8+E377*E$15*E$8+F377*F$15*F$8+G377*G$15*G$8+H377*H$15*H$8+I377*I$15*I$8)*M$15</f>
        <v>0.21128131590218</v>
      </c>
      <c r="K377" s="110" t="n">
        <f aca="false">K376+J377-M377-N377-O377</f>
        <v>123.087590807716</v>
      </c>
      <c r="L377" s="110" t="n">
        <f aca="false">K376/$K$3</f>
        <v>0.61913815733568</v>
      </c>
      <c r="M377" s="110" t="n">
        <f aca="false">IF(J377&gt;K$6,(J377-K$6)^2/(J377-K$6+K$3-K376),0)</f>
        <v>0</v>
      </c>
      <c r="N377" s="110" t="n">
        <f aca="false">IF((J377-M377)&gt;C377,C377,(J377-M377+(C377-(J377-M377))*L377))</f>
        <v>3.14663354779213</v>
      </c>
      <c r="O377" s="110" t="n">
        <f aca="false">IF(K376&gt;(K$5/100*K$3),(K$4/100*L377*(K376-(K$5/100*K$3))),0)</f>
        <v>1.51951737154433</v>
      </c>
      <c r="P377" s="110" t="n">
        <f aca="false">P376+M377-Q377</f>
        <v>0.0491429091172507</v>
      </c>
      <c r="Q377" s="110" t="n">
        <f aca="false">P376*(1-0.5^(1/K$7))</f>
        <v>0.0491429091172507</v>
      </c>
      <c r="R377" s="110" t="n">
        <f aca="false">R376-S377+O377</f>
        <v>80.5088081347939</v>
      </c>
      <c r="S377" s="110" t="n">
        <f aca="false">R376*(1-0.5^(1/K$8))</f>
        <v>1.84628715120205</v>
      </c>
      <c r="T377" s="110" t="n">
        <f aca="false">Q377*R$8/86.4</f>
        <v>0.157553076683778</v>
      </c>
      <c r="U377" s="110" t="n">
        <f aca="false">S377*R$8/86.4</f>
        <v>5.91923079725657</v>
      </c>
      <c r="V377" s="110" t="n">
        <f aca="false">(Q377+S377)*R$8/86.4</f>
        <v>6.07678387394035</v>
      </c>
      <c r="Y377" s="15"/>
      <c r="Z377" s="15"/>
      <c r="AA377" s="15"/>
      <c r="AB377" s="15"/>
      <c r="AC377" s="106" t="n">
        <f aca="false">(B377-B$16)^2</f>
        <v>0.0638145325443786</v>
      </c>
      <c r="AD377" s="106" t="n">
        <f aca="false">(B377-V377)^2</f>
        <v>0.0011413501384171</v>
      </c>
      <c r="AE377" s="32"/>
      <c r="AF377" s="32" t="n">
        <f aca="false">B377-V377</f>
        <v>-0.0337838739403447</v>
      </c>
      <c r="AG377" s="32" t="str">
        <f aca="false">B377</f>
        <v>6,043</v>
      </c>
      <c r="AH377" s="32"/>
      <c r="AI377" s="116" t="str">
        <f aca="false">IF(V377&lt;B377,"-","+")</f>
        <v>-</v>
      </c>
      <c r="AJ377" s="117" t="n">
        <f aca="false">IF(AI377="-",AJ376-1,AJ376+1)</f>
        <v>-352</v>
      </c>
      <c r="AK377" s="113"/>
      <c r="AL377" s="106" t="n">
        <f aca="false">V377-V$16+AL376</f>
        <v>9.55076649039909</v>
      </c>
      <c r="AM377" s="106" t="n">
        <f aca="false">B377-B$16+AM376</f>
        <v>294.55653846154</v>
      </c>
      <c r="AN377" s="106" t="n">
        <f aca="false">(AM377-AM$16)^2</f>
        <v>1285.21391885727</v>
      </c>
      <c r="AO377" s="106" t="n">
        <f aca="false">(AM377-AL377)^2</f>
        <v>81228.290056866</v>
      </c>
      <c r="AP377" s="32"/>
      <c r="AQ377" s="110" t="n">
        <f aca="false">((V377-B377)/B377)^2</f>
        <v>3.12545828867713E-005</v>
      </c>
    </row>
    <row r="378" customFormat="false" ht="12.8" hidden="false" customHeight="false" outlineLevel="0" collapsed="false">
      <c r="A378" s="114" t="n">
        <v>41269</v>
      </c>
      <c r="B378" s="115" t="s">
        <v>139</v>
      </c>
      <c r="C378" s="15" t="n">
        <v>5.54936040617923</v>
      </c>
      <c r="D378" s="15" t="n">
        <v>0</v>
      </c>
      <c r="E378" s="15" t="n">
        <v>0</v>
      </c>
      <c r="F378" s="15" t="n">
        <v>0</v>
      </c>
      <c r="G378" s="15" t="n">
        <v>0</v>
      </c>
      <c r="H378" s="15" t="n">
        <v>44.8</v>
      </c>
      <c r="I378" s="15" t="n">
        <v>0</v>
      </c>
      <c r="J378" s="110" t="n">
        <f aca="false">(D378*D$15*D$8+E378*E$15*E$8+F378*F$15*F$8+G378*G$15*G$8+H378*H$15*H$8+I378*I$15*I$8)*M$15</f>
        <v>3.24464995008</v>
      </c>
      <c r="K378" s="110" t="n">
        <f aca="false">K377+J378-M378-N378-O378</f>
        <v>120.506278021289</v>
      </c>
      <c r="L378" s="110" t="n">
        <f aca="false">K377/$K$3</f>
        <v>0.597512576736484</v>
      </c>
      <c r="M378" s="110" t="n">
        <f aca="false">IF(J378&gt;K$6,(J378-K$6)^2/(J378-K$6+K$3-K377),0)</f>
        <v>0.00662829358142407</v>
      </c>
      <c r="N378" s="110" t="n">
        <f aca="false">IF((J378-M378)&gt;C378,C378,(J378-M378+(C378-(J378-M378))*L378))</f>
        <v>4.61907562853115</v>
      </c>
      <c r="O378" s="110" t="n">
        <f aca="false">IF(K377&gt;(K$5/100*K$3),(K$4/100*L378*(K377-(K$5/100*K$3))),0)</f>
        <v>1.20025881439464</v>
      </c>
      <c r="P378" s="110" t="n">
        <f aca="false">P377+M378-Q378</f>
        <v>0.0311997481400494</v>
      </c>
      <c r="Q378" s="110" t="n">
        <f aca="false">P377*(1-0.5^(1/K$7))</f>
        <v>0.0245714545586254</v>
      </c>
      <c r="R378" s="110" t="n">
        <f aca="false">R377-S378+O378</f>
        <v>79.8702432300686</v>
      </c>
      <c r="S378" s="110" t="n">
        <f aca="false">R377*(1-0.5^(1/K$8))</f>
        <v>1.83882371911993</v>
      </c>
      <c r="T378" s="110" t="n">
        <f aca="false">Q378*R$8/86.4</f>
        <v>0.0787765383418892</v>
      </c>
      <c r="U378" s="110" t="n">
        <f aca="false">S378*R$8/86.4</f>
        <v>5.89530289578959</v>
      </c>
      <c r="V378" s="110" t="n">
        <f aca="false">(Q378+S378)*R$8/86.4</f>
        <v>5.97407943413148</v>
      </c>
      <c r="Y378" s="15"/>
      <c r="Z378" s="15"/>
      <c r="AA378" s="15"/>
      <c r="AB378" s="15"/>
      <c r="AC378" s="106" t="n">
        <f aca="false">(B378-B$16)^2</f>
        <v>0.861897994082841</v>
      </c>
      <c r="AD378" s="106" t="n">
        <f aca="false">(B378-V378)^2</f>
        <v>1.2367206678182</v>
      </c>
      <c r="AE378" s="32"/>
      <c r="AF378" s="32" t="n">
        <f aca="false">B378-V378</f>
        <v>-1.11207943413148</v>
      </c>
      <c r="AG378" s="32" t="str">
        <f aca="false">B378</f>
        <v>4,862</v>
      </c>
      <c r="AH378" s="32"/>
      <c r="AI378" s="116" t="str">
        <f aca="false">IF(V378&lt;B378,"-","+")</f>
        <v>-</v>
      </c>
      <c r="AJ378" s="117" t="n">
        <f aca="false">IF(AI378="-",AJ377-1,AJ377+1)</f>
        <v>-353</v>
      </c>
      <c r="AK378" s="113"/>
      <c r="AL378" s="106" t="n">
        <f aca="false">V378-V$16+AL377</f>
        <v>6.82930905810929</v>
      </c>
      <c r="AM378" s="106" t="n">
        <f aca="false">B378-B$16+AM377</f>
        <v>293.628153846155</v>
      </c>
      <c r="AN378" s="106" t="n">
        <f aca="false">(AM378-AM$16)^2</f>
        <v>1352.64077155367</v>
      </c>
      <c r="AO378" s="106" t="n">
        <f aca="false">(AM378-AL378)^2</f>
        <v>82253.5773717575</v>
      </c>
      <c r="AP378" s="32"/>
      <c r="AQ378" s="110" t="n">
        <f aca="false">((V378-B378)/B378)^2</f>
        <v>0.0523168647521533</v>
      </c>
    </row>
    <row r="379" customFormat="false" ht="12.8" hidden="false" customHeight="false" outlineLevel="0" collapsed="false">
      <c r="A379" s="114" t="n">
        <v>41270</v>
      </c>
      <c r="B379" s="115" t="s">
        <v>121</v>
      </c>
      <c r="C379" s="15" t="n">
        <v>3.55077185550925</v>
      </c>
      <c r="D379" s="15" t="n">
        <v>34</v>
      </c>
      <c r="E379" s="15" t="n">
        <v>12</v>
      </c>
      <c r="F379" s="15" t="n">
        <v>0</v>
      </c>
      <c r="G379" s="15" t="n">
        <v>3.3</v>
      </c>
      <c r="H379" s="15" t="n">
        <v>16.6</v>
      </c>
      <c r="I379" s="15" t="n">
        <v>0</v>
      </c>
      <c r="J379" s="110" t="n">
        <f aca="false">(D379*D$15*D$8+E379*E$15*E$8+F379*F$15*F$8+G379*G$15*G$8+H379*H$15*H$8+I379*I$15*I$8)*M$15</f>
        <v>17.3984960993638</v>
      </c>
      <c r="K379" s="110" t="n">
        <f aca="false">K378+J379-M379-N379-O379</f>
        <v>131.118936634015</v>
      </c>
      <c r="L379" s="110" t="n">
        <f aca="false">K378/$K$3</f>
        <v>0.584981932142177</v>
      </c>
      <c r="M379" s="110" t="n">
        <f aca="false">IF(J379&gt;K$6,(J379-K$6)^2/(J379-K$6+K$3-K378),0)</f>
        <v>2.21097999697681</v>
      </c>
      <c r="N379" s="110" t="n">
        <f aca="false">IF((J379-M379)&gt;C379,C379,(J379-M379+(C379-(J379-M379))*L379))</f>
        <v>3.55077185550925</v>
      </c>
      <c r="O379" s="110" t="n">
        <f aca="false">IF(K378&gt;(K$5/100*K$3),(K$4/100*L379*(K378-(K$5/100*K$3))),0)</f>
        <v>1.02408563415115</v>
      </c>
      <c r="P379" s="110" t="n">
        <f aca="false">P378+M379-Q379</f>
        <v>2.22657987104683</v>
      </c>
      <c r="Q379" s="110" t="n">
        <f aca="false">P378*(1-0.5^(1/K$7))</f>
        <v>0.0155998740700247</v>
      </c>
      <c r="R379" s="110" t="n">
        <f aca="false">R378-S379+O379</f>
        <v>79.0700899876805</v>
      </c>
      <c r="S379" s="110" t="n">
        <f aca="false">R378*(1-0.5^(1/K$8))</f>
        <v>1.82423887653922</v>
      </c>
      <c r="T379" s="110" t="n">
        <f aca="false">Q379*R$8/86.4</f>
        <v>0.0500134851550561</v>
      </c>
      <c r="U379" s="110" t="n">
        <f aca="false">S379*R$8/86.4</f>
        <v>5.84854362038617</v>
      </c>
      <c r="V379" s="110" t="n">
        <f aca="false">(Q379+S379)*R$8/86.4</f>
        <v>5.89855710554122</v>
      </c>
      <c r="Y379" s="15"/>
      <c r="Z379" s="15"/>
      <c r="AA379" s="15"/>
      <c r="AB379" s="15"/>
      <c r="AC379" s="106" t="n">
        <f aca="false">(B379-B$16)^2</f>
        <v>18.6504388402367</v>
      </c>
      <c r="AD379" s="106" t="n">
        <f aca="false">(B379-V379)^2</f>
        <v>17.7278293674984</v>
      </c>
      <c r="AE379" s="32"/>
      <c r="AF379" s="32" t="n">
        <f aca="false">B379-V379</f>
        <v>4.21044289445878</v>
      </c>
      <c r="AG379" s="32" t="str">
        <f aca="false">B379</f>
        <v>10,109</v>
      </c>
      <c r="AH379" s="32"/>
      <c r="AI379" s="116" t="str">
        <f aca="false">IF(V379&lt;B379,"-","+")</f>
        <v>-</v>
      </c>
      <c r="AJ379" s="117" t="n">
        <f aca="false">IF(AI379="-",AJ378-1,AJ378+1)</f>
        <v>-354</v>
      </c>
      <c r="AK379" s="113"/>
      <c r="AL379" s="106" t="n">
        <f aca="false">V379-V$16+AL378</f>
        <v>4.03232929722923</v>
      </c>
      <c r="AM379" s="106" t="n">
        <f aca="false">B379-B$16+AM378</f>
        <v>297.946769230771</v>
      </c>
      <c r="AN379" s="106" t="n">
        <f aca="false">(AM379-AM$16)^2</f>
        <v>1053.62884886726</v>
      </c>
      <c r="AO379" s="106" t="n">
        <f aca="false">(AM379-AL379)^2</f>
        <v>86385.6980014475</v>
      </c>
      <c r="AP379" s="32"/>
      <c r="AQ379" s="110" t="n">
        <f aca="false">((V379-B379)/B379)^2</f>
        <v>0.173475908203494</v>
      </c>
    </row>
    <row r="380" customFormat="false" ht="12.8" hidden="false" customHeight="false" outlineLevel="0" collapsed="false">
      <c r="A380" s="114" t="n">
        <v>41271</v>
      </c>
      <c r="B380" s="115" t="s">
        <v>119</v>
      </c>
      <c r="C380" s="15" t="n">
        <v>3.62696383585875</v>
      </c>
      <c r="D380" s="15" t="n">
        <v>0</v>
      </c>
      <c r="E380" s="15" t="n">
        <v>10</v>
      </c>
      <c r="F380" s="15" t="n">
        <v>0</v>
      </c>
      <c r="G380" s="15" t="n">
        <v>1.2</v>
      </c>
      <c r="H380" s="15" t="n">
        <v>17.9</v>
      </c>
      <c r="I380" s="15" t="n">
        <v>0</v>
      </c>
      <c r="J380" s="110" t="n">
        <f aca="false">(D380*D$15*D$8+E380*E$15*E$8+F380*F$15*F$8+G380*G$15*G$8+H380*H$15*H$8+I380*I$15*I$8)*M$15</f>
        <v>1.91985020155965</v>
      </c>
      <c r="K380" s="110" t="n">
        <f aca="false">K379+J380-M380-N380-O380</f>
        <v>128.242589879084</v>
      </c>
      <c r="L380" s="110" t="n">
        <f aca="false">K379/$K$3</f>
        <v>0.636499692398132</v>
      </c>
      <c r="M380" s="110" t="n">
        <f aca="false">IF(J380&gt;K$6,(J380-K$6)^2/(J380-K$6+K$3-K379),0)</f>
        <v>0</v>
      </c>
      <c r="N380" s="110" t="n">
        <f aca="false">IF((J380-M380)&gt;C380,C380,(J380-M380+(C380-(J380-M380))*L380))</f>
        <v>3.00642750467968</v>
      </c>
      <c r="O380" s="110" t="n">
        <f aca="false">IF(K379&gt;(K$5/100*K$3),(K$4/100*L380*(K379-(K$5/100*K$3))),0)</f>
        <v>1.78976945181132</v>
      </c>
      <c r="P380" s="110" t="n">
        <f aca="false">P379+M380-Q380</f>
        <v>1.11328993552342</v>
      </c>
      <c r="Q380" s="110" t="n">
        <f aca="false">P379*(1-0.5^(1/K$7))</f>
        <v>1.11328993552342</v>
      </c>
      <c r="R380" s="110" t="n">
        <f aca="false">R379-S380+O380</f>
        <v>79.0538960882662</v>
      </c>
      <c r="S380" s="110" t="n">
        <f aca="false">R379*(1-0.5^(1/K$8))</f>
        <v>1.80596335122564</v>
      </c>
      <c r="T380" s="110" t="n">
        <f aca="false">Q380*R$8/86.4</f>
        <v>3.56922814976836</v>
      </c>
      <c r="U380" s="110" t="n">
        <f aca="false">S380*R$8/86.4</f>
        <v>5.78995194779516</v>
      </c>
      <c r="V380" s="110" t="n">
        <f aca="false">(Q380+S380)*R$8/86.4</f>
        <v>9.35918009756353</v>
      </c>
      <c r="Y380" s="15"/>
      <c r="Z380" s="15"/>
      <c r="AA380" s="15"/>
      <c r="AB380" s="15"/>
      <c r="AC380" s="106" t="n">
        <f aca="false">(B380-B$16)^2</f>
        <v>20.6899019171598</v>
      </c>
      <c r="AD380" s="106" t="n">
        <f aca="false">(B380-V380)^2</f>
        <v>0.960047041210623</v>
      </c>
      <c r="AE380" s="32"/>
      <c r="AF380" s="32" t="n">
        <f aca="false">B380-V380</f>
        <v>0.979819902436475</v>
      </c>
      <c r="AG380" s="32" t="str">
        <f aca="false">B380</f>
        <v>10,339</v>
      </c>
      <c r="AH380" s="32"/>
      <c r="AI380" s="116" t="str">
        <f aca="false">IF(V380&lt;B380,"-","+")</f>
        <v>-</v>
      </c>
      <c r="AJ380" s="117" t="n">
        <f aca="false">IF(AI380="-",AJ379-1,AJ379+1)</f>
        <v>-355</v>
      </c>
      <c r="AK380" s="113"/>
      <c r="AL380" s="106" t="n">
        <f aca="false">V380-V$16+AL379</f>
        <v>4.69597252837147</v>
      </c>
      <c r="AM380" s="106" t="n">
        <f aca="false">B380-B$16+AM379</f>
        <v>302.495384615386</v>
      </c>
      <c r="AN380" s="106" t="n">
        <f aca="false">(AM380-AM$16)^2</f>
        <v>779.02582814553</v>
      </c>
      <c r="AO380" s="106" t="n">
        <f aca="false">(AM380-AL380)^2</f>
        <v>88684.4898393715</v>
      </c>
      <c r="AP380" s="32"/>
      <c r="AQ380" s="110" t="n">
        <f aca="false">((V380-B380)/B380)^2</f>
        <v>0.00898122223422218</v>
      </c>
    </row>
    <row r="381" customFormat="false" ht="12.8" hidden="false" customHeight="false" outlineLevel="0" collapsed="false">
      <c r="A381" s="114" t="n">
        <v>41272</v>
      </c>
      <c r="B381" s="115" t="s">
        <v>117</v>
      </c>
      <c r="C381" s="15" t="n">
        <v>3.17057317055142</v>
      </c>
      <c r="D381" s="15" t="n">
        <v>0</v>
      </c>
      <c r="E381" s="15" t="n">
        <v>21.8</v>
      </c>
      <c r="F381" s="15" t="n">
        <v>0</v>
      </c>
      <c r="G381" s="15" t="n">
        <v>0.5</v>
      </c>
      <c r="H381" s="15" t="n">
        <v>4.5</v>
      </c>
      <c r="I381" s="15" t="n">
        <v>0</v>
      </c>
      <c r="J381" s="110" t="n">
        <f aca="false">(D381*D$15*D$8+E381*E$15*E$8+F381*F$15*F$8+G381*G$15*G$8+H381*H$15*H$8+I381*I$15*I$8)*M$15</f>
        <v>1.08242548465848</v>
      </c>
      <c r="K381" s="110" t="n">
        <f aca="false">K380+J381-M381-N381-O381</f>
        <v>125.371196784793</v>
      </c>
      <c r="L381" s="110" t="n">
        <f aca="false">K380/$K$3</f>
        <v>0.622536844073222</v>
      </c>
      <c r="M381" s="110" t="n">
        <f aca="false">IF(J381&gt;K$6,(J381-K$6)^2/(J381-K$6+K$3-K380),0)</f>
        <v>0</v>
      </c>
      <c r="N381" s="110" t="n">
        <f aca="false">IF((J381-M381)&gt;C381,C381,(J381-M381+(C381-(J381-M381))*L381))</f>
        <v>2.38237435499307</v>
      </c>
      <c r="O381" s="110" t="n">
        <f aca="false">IF(K380&gt;(K$5/100*K$3),(K$4/100*L381*(K380-(K$5/100*K$3))),0)</f>
        <v>1.57144422395594</v>
      </c>
      <c r="P381" s="110" t="n">
        <f aca="false">P380+M381-Q381</f>
        <v>0.556644967761709</v>
      </c>
      <c r="Q381" s="110" t="n">
        <f aca="false">P380*(1-0.5^(1/K$7))</f>
        <v>0.556644967761709</v>
      </c>
      <c r="R381" s="110" t="n">
        <f aca="false">R380-S381+O381</f>
        <v>78.8197468301703</v>
      </c>
      <c r="S381" s="110" t="n">
        <f aca="false">R380*(1-0.5^(1/K$8))</f>
        <v>1.80559348205184</v>
      </c>
      <c r="T381" s="110" t="n">
        <f aca="false">Q381*R$8/86.4</f>
        <v>1.78461407488418</v>
      </c>
      <c r="U381" s="110" t="n">
        <f aca="false">S381*R$8/86.4</f>
        <v>5.78876614037454</v>
      </c>
      <c r="V381" s="110" t="n">
        <f aca="false">(Q381+S381)*R$8/86.4</f>
        <v>7.57338021525873</v>
      </c>
      <c r="Y381" s="15"/>
      <c r="Z381" s="15"/>
      <c r="AA381" s="15"/>
      <c r="AB381" s="15"/>
      <c r="AC381" s="106" t="n">
        <f aca="false">(B381-B$16)^2</f>
        <v>1.37502684023669</v>
      </c>
      <c r="AD381" s="106" t="n">
        <f aca="false">(B381-V381)^2</f>
        <v>0.372564007179288</v>
      </c>
      <c r="AE381" s="32"/>
      <c r="AF381" s="32" t="n">
        <f aca="false">B381-V381</f>
        <v>-0.610380215258726</v>
      </c>
      <c r="AG381" s="32" t="str">
        <f aca="false">B381</f>
        <v>6,963</v>
      </c>
      <c r="AH381" s="32"/>
      <c r="AI381" s="116" t="str">
        <f aca="false">IF(V381&lt;B381,"-","+")</f>
        <v>-</v>
      </c>
      <c r="AJ381" s="117" t="n">
        <f aca="false">IF(AI381="-",AJ380-1,AJ380+1)</f>
        <v>-356</v>
      </c>
      <c r="AK381" s="113"/>
      <c r="AL381" s="106" t="n">
        <f aca="false">V381-V$16+AL380</f>
        <v>3.57381587720892</v>
      </c>
      <c r="AM381" s="106" t="n">
        <f aca="false">B381-B$16+AM380</f>
        <v>303.668000000002</v>
      </c>
      <c r="AN381" s="106" t="n">
        <f aca="false">(AM381-AM$16)^2</f>
        <v>714.943038861558</v>
      </c>
      <c r="AO381" s="106" t="n">
        <f aca="false">(AM381-AL381)^2</f>
        <v>90056.5193443248</v>
      </c>
      <c r="AP381" s="32"/>
      <c r="AQ381" s="110" t="n">
        <f aca="false">((V381-B381)/B381)^2</f>
        <v>0.00768436713173312</v>
      </c>
    </row>
    <row r="382" customFormat="false" ht="12.8" hidden="false" customHeight="false" outlineLevel="0" collapsed="false">
      <c r="A382" s="114" t="n">
        <v>41273</v>
      </c>
      <c r="B382" s="115" t="s">
        <v>153</v>
      </c>
      <c r="C382" s="15" t="n">
        <v>2.49474538852512</v>
      </c>
      <c r="D382" s="15" t="n">
        <v>0</v>
      </c>
      <c r="E382" s="15" t="n">
        <v>3.7</v>
      </c>
      <c r="F382" s="15" t="n">
        <v>0</v>
      </c>
      <c r="G382" s="15" t="n">
        <v>13.5</v>
      </c>
      <c r="H382" s="15" t="n">
        <v>0.1</v>
      </c>
      <c r="I382" s="15" t="n">
        <v>0</v>
      </c>
      <c r="J382" s="110" t="n">
        <f aca="false">(D382*D$15*D$8+E382*E$15*E$8+F382*F$15*F$8+G382*G$15*G$8+H382*H$15*H$8+I382*I$15*I$8)*M$15</f>
        <v>3.95594056668096</v>
      </c>
      <c r="K382" s="110" t="n">
        <f aca="false">K381+J382-M382-N382-O382</f>
        <v>125.445061226153</v>
      </c>
      <c r="L382" s="110" t="n">
        <f aca="false">K381/$K$3</f>
        <v>0.608598042644627</v>
      </c>
      <c r="M382" s="110" t="n">
        <f aca="false">IF(J382&gt;K$6,(J382-K$6)^2/(J382-K$6+K$3-K381),0)</f>
        <v>0.0258240793117394</v>
      </c>
      <c r="N382" s="110" t="n">
        <f aca="false">IF((J382-M382)&gt;C382,C382,(J382-M382+(C382-(J382-M382))*L382))</f>
        <v>2.49474538852512</v>
      </c>
      <c r="O382" s="110" t="n">
        <f aca="false">IF(K381&gt;(K$5/100*K$3),(K$4/100*L382*(K381-(K$5/100*K$3))),0)</f>
        <v>1.36150665748429</v>
      </c>
      <c r="P382" s="110" t="n">
        <f aca="false">P381+M382-Q382</f>
        <v>0.304146563192594</v>
      </c>
      <c r="Q382" s="110" t="n">
        <f aca="false">P381*(1-0.5^(1/K$7))</f>
        <v>0.278322483880854</v>
      </c>
      <c r="R382" s="110" t="n">
        <f aca="false">R381-S382+O382</f>
        <v>78.3810079820487</v>
      </c>
      <c r="S382" s="110" t="n">
        <f aca="false">R381*(1-0.5^(1/K$8))</f>
        <v>1.80024550560583</v>
      </c>
      <c r="T382" s="110" t="n">
        <f aca="false">Q382*R$8/86.4</f>
        <v>0.892307037442091</v>
      </c>
      <c r="U382" s="110" t="n">
        <f aca="false">S382*R$8/86.4</f>
        <v>5.77162042885204</v>
      </c>
      <c r="V382" s="110" t="n">
        <f aca="false">(Q382+S382)*R$8/86.4</f>
        <v>6.66392746629413</v>
      </c>
      <c r="Y382" s="15"/>
      <c r="Z382" s="15"/>
      <c r="AA382" s="15"/>
      <c r="AB382" s="15"/>
      <c r="AC382" s="106" t="n">
        <f aca="false">(B382-B$16)^2</f>
        <v>123.890598840237</v>
      </c>
      <c r="AD382" s="106" t="n">
        <f aca="false">(B382-V382)^2</f>
        <v>105.207536961703</v>
      </c>
      <c r="AE382" s="32"/>
      <c r="AF382" s="32" t="n">
        <f aca="false">B382-V382</f>
        <v>10.2570725337059</v>
      </c>
      <c r="AG382" s="32" t="str">
        <f aca="false">B382</f>
        <v>16,921</v>
      </c>
      <c r="AH382" s="32"/>
      <c r="AI382" s="116" t="str">
        <f aca="false">IF(V382&lt;B382,"-","+")</f>
        <v>-</v>
      </c>
      <c r="AJ382" s="117" t="n">
        <f aca="false">IF(AI382="-",AJ381-1,AJ381+1)</f>
        <v>-357</v>
      </c>
      <c r="AK382" s="113"/>
      <c r="AL382" s="106" t="n">
        <f aca="false">V382-V$16+AL381</f>
        <v>1.54220647708176</v>
      </c>
      <c r="AM382" s="106" t="n">
        <f aca="false">B382-B$16+AM381</f>
        <v>314.798615384617</v>
      </c>
      <c r="AN382" s="106" t="n">
        <f aca="false">(AM382-AM$16)^2</f>
        <v>243.603526833008</v>
      </c>
      <c r="AO382" s="106" t="n">
        <f aca="false">(AM382-AL382)^2</f>
        <v>98129.5777216449</v>
      </c>
      <c r="AP382" s="32"/>
      <c r="AQ382" s="110" t="n">
        <f aca="false">((V382-B382)/B382)^2</f>
        <v>0.367447081611332</v>
      </c>
    </row>
    <row r="383" customFormat="false" ht="12.8" hidden="false" customHeight="false" outlineLevel="0" collapsed="false">
      <c r="A383" s="114" t="n">
        <v>41274</v>
      </c>
      <c r="B383" s="115" t="s">
        <v>154</v>
      </c>
      <c r="C383" s="15" t="n">
        <v>3.29696431566397</v>
      </c>
      <c r="D383" s="15" t="n">
        <v>0</v>
      </c>
      <c r="E383" s="15" t="n">
        <v>35.1</v>
      </c>
      <c r="F383" s="15" t="n">
        <v>7.5</v>
      </c>
      <c r="G383" s="15" t="n">
        <v>0.7</v>
      </c>
      <c r="H383" s="15" t="n">
        <v>0</v>
      </c>
      <c r="I383" s="15" t="n">
        <v>0</v>
      </c>
      <c r="J383" s="110" t="n">
        <f aca="false">(D383*D$15*D$8+E383*E$15*E$8+F383*F$15*F$8+G383*G$15*G$8+H383*H$15*H$8+I383*I$15*I$8)*M$15</f>
        <v>1.69469343409788</v>
      </c>
      <c r="K383" s="110" t="n">
        <f aca="false">K382+J383-M383-N383-O383</f>
        <v>123.102540950362</v>
      </c>
      <c r="L383" s="110" t="n">
        <f aca="false">K382/$K$3</f>
        <v>0.608956607893947</v>
      </c>
      <c r="M383" s="110" t="n">
        <f aca="false">IF(J383&gt;K$6,(J383-K$6)^2/(J383-K$6+K$3-K382),0)</f>
        <v>0</v>
      </c>
      <c r="N383" s="110" t="n">
        <f aca="false">IF((J383-M383)&gt;C383,C383,(J383-M383+(C383-(J383-M383))*L383))</f>
        <v>2.67040687506361</v>
      </c>
      <c r="O383" s="110" t="n">
        <f aca="false">IF(K382&gt;(K$5/100*K$3),(K$4/100*L383*(K382-(K$5/100*K$3))),0)</f>
        <v>1.36680683482501</v>
      </c>
      <c r="P383" s="110" t="n">
        <f aca="false">P382+M383-Q383</f>
        <v>0.152073281596297</v>
      </c>
      <c r="Q383" s="110" t="n">
        <f aca="false">P382*(1-0.5^(1/K$7))</f>
        <v>0.152073281596297</v>
      </c>
      <c r="R383" s="110" t="n">
        <f aca="false">R382-S383+O383</f>
        <v>77.9575901204081</v>
      </c>
      <c r="S383" s="110" t="n">
        <f aca="false">R382*(1-0.5^(1/K$8))</f>
        <v>1.79022469646562</v>
      </c>
      <c r="T383" s="110" t="n">
        <f aca="false">Q383*R$8/86.4</f>
        <v>0.487549756969609</v>
      </c>
      <c r="U383" s="110" t="n">
        <f aca="false">S383*R$8/86.4</f>
        <v>5.73949352917796</v>
      </c>
      <c r="V383" s="110" t="n">
        <f aca="false">(Q383+S383)*R$8/86.4</f>
        <v>6.22704328614757</v>
      </c>
      <c r="AC383" s="106" t="n">
        <f aca="false">(B383-B$16)^2</f>
        <v>542.965279532544</v>
      </c>
      <c r="AD383" s="106" t="n">
        <f aca="false">(B383-V383)^2</f>
        <v>522.806245526345</v>
      </c>
      <c r="AE383" s="32"/>
      <c r="AF383" s="32" t="n">
        <f aca="false">B383-V383</f>
        <v>22.8649567138524</v>
      </c>
      <c r="AG383" s="32" t="str">
        <f aca="false">B383</f>
        <v>29,092</v>
      </c>
      <c r="AH383" s="32"/>
      <c r="AI383" s="116" t="str">
        <f aca="false">IF(V383&lt;B383,"-","+")</f>
        <v>-</v>
      </c>
      <c r="AJ383" s="117" t="n">
        <f aca="false">IF(AI383="-",AJ382-1,AJ382+1)</f>
        <v>-358</v>
      </c>
      <c r="AK383" s="113"/>
      <c r="AL383" s="106" t="n">
        <f aca="false">V383-V$16+AL382</f>
        <v>-0.92628710319195</v>
      </c>
      <c r="AM383" s="106" t="n">
        <f aca="false">B383-B$16+AM382</f>
        <v>338.100230769232</v>
      </c>
      <c r="AN383" s="106" t="n">
        <f aca="false">(AM383-AM$16)^2</f>
        <v>59.1947429236456</v>
      </c>
      <c r="AO383" s="106" t="n">
        <f aca="false">(AM383-AL383)^2</f>
        <v>114938.979820701</v>
      </c>
      <c r="AP383" s="32"/>
      <c r="AQ383" s="110" t="n">
        <f aca="false">((V383-B383)/B383)^2</f>
        <v>0.617722768641333</v>
      </c>
    </row>
    <row r="384" customFormat="false" ht="12.8" hidden="false" customHeight="false" outlineLevel="0" collapsed="false">
      <c r="A384" s="114" t="n">
        <v>41275</v>
      </c>
      <c r="B384" s="115" t="s">
        <v>150</v>
      </c>
      <c r="C384" s="15" t="n">
        <v>4.91481371983346</v>
      </c>
      <c r="D384" s="15" t="n">
        <v>0</v>
      </c>
      <c r="E384" s="15" t="n">
        <v>28.1</v>
      </c>
      <c r="F384" s="15" t="n">
        <v>0</v>
      </c>
      <c r="G384" s="15" t="n">
        <v>0</v>
      </c>
      <c r="H384" s="15" t="n">
        <v>0</v>
      </c>
      <c r="I384" s="15" t="n">
        <v>0</v>
      </c>
      <c r="J384" s="110" t="n">
        <f aca="false">(D384*D$15*D$8+E384*E$15*E$8+F384*F$15*F$8+G384*G$15*G$8+H384*H$15*H$8+I384*I$15*I$8)*M$15</f>
        <v>0.791600663580168</v>
      </c>
      <c r="K384" s="110" t="n">
        <f aca="false">K383+J384-M384-N384-O384</f>
        <v>119.437272061239</v>
      </c>
      <c r="L384" s="110" t="n">
        <f aca="false">K383/$K$3</f>
        <v>0.597585150244477</v>
      </c>
      <c r="M384" s="110" t="n">
        <f aca="false">IF(J384&gt;K$6,(J384-K$6)^2/(J384-K$6+K$3-K383),0)</f>
        <v>0</v>
      </c>
      <c r="N384" s="110" t="n">
        <f aca="false">IF((J384-M384)&gt;C384,C384,(J384-M384+(C384-(J384-M384))*L384))</f>
        <v>3.25557155729128</v>
      </c>
      <c r="O384" s="110" t="n">
        <f aca="false">IF(K383&gt;(K$5/100*K$3),(K$4/100*L384*(K383-(K$5/100*K$3))),0)</f>
        <v>1.2012979954118</v>
      </c>
      <c r="P384" s="110" t="n">
        <f aca="false">P383+M384-Q384</f>
        <v>0.0760366407981484</v>
      </c>
      <c r="Q384" s="110" t="n">
        <f aca="false">P383*(1-0.5^(1/K$7))</f>
        <v>0.0760366407981484</v>
      </c>
      <c r="R384" s="110" t="n">
        <f aca="false">R383-S384+O384</f>
        <v>77.3783342966797</v>
      </c>
      <c r="S384" s="110" t="n">
        <f aca="false">R383*(1-0.5^(1/K$8))</f>
        <v>1.78055381914024</v>
      </c>
      <c r="T384" s="110" t="n">
        <f aca="false">Q384*R$8/86.4</f>
        <v>0.243774878484805</v>
      </c>
      <c r="U384" s="110" t="n">
        <f aca="false">S384*R$8/86.4</f>
        <v>5.70848851738248</v>
      </c>
      <c r="V384" s="110" t="n">
        <f aca="false">(Q384+S384)*R$8/86.4</f>
        <v>5.95226339586729</v>
      </c>
      <c r="AC384" s="106" t="n">
        <f aca="false">(B384-B$16)^2</f>
        <v>64.6193373017752</v>
      </c>
      <c r="AD384" s="106" t="n">
        <f aca="false">(B384-V384)^2</f>
        <v>62.0429795308841</v>
      </c>
      <c r="AE384" s="32"/>
      <c r="AF384" s="32" t="n">
        <f aca="false">B384-V384</f>
        <v>7.87673660413271</v>
      </c>
      <c r="AG384" s="32" t="str">
        <f aca="false">B384</f>
        <v>13,829</v>
      </c>
      <c r="AH384" s="32"/>
      <c r="AI384" s="116" t="str">
        <f aca="false">IF(V384&lt;B384,"-","+")</f>
        <v>-</v>
      </c>
      <c r="AJ384" s="117" t="n">
        <f aca="false">IF(AI384="-",AJ383-1,AJ383+1)</f>
        <v>-359</v>
      </c>
      <c r="AK384" s="113"/>
      <c r="AL384" s="106" t="n">
        <f aca="false">V384-V$16+AL383</f>
        <v>-3.66956057374594</v>
      </c>
      <c r="AM384" s="106" t="n">
        <f aca="false">B384-B$16+AM383</f>
        <v>346.138846153848</v>
      </c>
      <c r="AN384" s="106" t="n">
        <f aca="false">(AM384-AM$16)^2</f>
        <v>247.509271069285</v>
      </c>
      <c r="AO384" s="106" t="n">
        <f aca="false">(AM384-AL384)^2</f>
        <v>122365.921417298</v>
      </c>
      <c r="AP384" s="32"/>
      <c r="AQ384" s="110" t="n">
        <f aca="false">((V384-B384)/B384)^2</f>
        <v>0.324422594239932</v>
      </c>
    </row>
    <row r="385" customFormat="false" ht="12.8" hidden="false" customHeight="false" outlineLevel="0" collapsed="false">
      <c r="A385" s="114" t="n">
        <v>41276</v>
      </c>
      <c r="B385" s="115" t="s">
        <v>122</v>
      </c>
      <c r="C385" s="15" t="n">
        <v>2.95786558252312</v>
      </c>
      <c r="D385" s="15" t="n">
        <v>0</v>
      </c>
      <c r="E385" s="15" t="n">
        <v>6.1</v>
      </c>
      <c r="F385" s="15" t="n">
        <v>0</v>
      </c>
      <c r="G385" s="15" t="n">
        <v>0</v>
      </c>
      <c r="H385" s="15" t="n">
        <v>0</v>
      </c>
      <c r="I385" s="15" t="n">
        <v>0</v>
      </c>
      <c r="J385" s="110" t="n">
        <f aca="false">(D385*D$15*D$8+E385*E$15*E$8+F385*F$15*F$8+G385*G$15*G$8+H385*H$15*H$8+I385*I$15*I$8)*M$15</f>
        <v>0.171842136933773</v>
      </c>
      <c r="K385" s="110" t="n">
        <f aca="false">K384+J385-M385-N385-O385</f>
        <v>116.868935489627</v>
      </c>
      <c r="L385" s="110" t="n">
        <f aca="false">K384/$K$3</f>
        <v>0.57979258282155</v>
      </c>
      <c r="M385" s="110" t="n">
        <f aca="false">IF(J385&gt;K$6,(J385-K$6)^2/(J385-K$6+K$3-K384),0)</f>
        <v>0</v>
      </c>
      <c r="N385" s="110" t="n">
        <f aca="false">IF((J385-M385)&gt;C385,C385,(J385-M385+(C385-(J385-M385))*L385))</f>
        <v>1.78715786625342</v>
      </c>
      <c r="O385" s="110" t="n">
        <f aca="false">IF(K384&gt;(K$5/100*K$3),(K$4/100*L385*(K384-(K$5/100*K$3))),0)</f>
        <v>0.953020842292647</v>
      </c>
      <c r="P385" s="110" t="n">
        <f aca="false">P384+M385-Q385</f>
        <v>0.0380183203990742</v>
      </c>
      <c r="Q385" s="110" t="n">
        <f aca="false">P384*(1-0.5^(1/K$7))</f>
        <v>0.0380183203990742</v>
      </c>
      <c r="R385" s="110" t="n">
        <f aca="false">R384-S385+O385</f>
        <v>76.5640315411307</v>
      </c>
      <c r="S385" s="110" t="n">
        <f aca="false">R384*(1-0.5^(1/K$8))</f>
        <v>1.76732359784164</v>
      </c>
      <c r="T385" s="110" t="n">
        <f aca="false">Q385*R$8/86.4</f>
        <v>0.121887439242402</v>
      </c>
      <c r="U385" s="110" t="n">
        <f aca="false">S385*R$8/86.4</f>
        <v>5.66607218289506</v>
      </c>
      <c r="V385" s="110" t="n">
        <f aca="false">(Q385+S385)*R$8/86.4</f>
        <v>5.78795962213746</v>
      </c>
    </row>
    <row r="386" customFormat="false" ht="12.8" hidden="false" customHeight="false" outlineLevel="0" collapsed="false">
      <c r="A386" s="114" t="n">
        <v>41277</v>
      </c>
      <c r="B386" s="115" t="s">
        <v>155</v>
      </c>
      <c r="C386" s="15" t="n">
        <v>1.73419344097327</v>
      </c>
      <c r="D386" s="15" t="n">
        <v>77.3</v>
      </c>
      <c r="E386" s="15" t="n">
        <v>29.6</v>
      </c>
      <c r="F386" s="15" t="n">
        <v>0</v>
      </c>
      <c r="G386" s="15" t="n">
        <v>36.9</v>
      </c>
      <c r="H386" s="15" t="n">
        <v>3.1</v>
      </c>
      <c r="I386" s="15" t="n">
        <v>15.2</v>
      </c>
      <c r="J386" s="110" t="n">
        <f aca="false">(D386*D$15*D$8+E386*E$15*E$8+F386*F$15*F$8+G386*G$15*G$8+H386*H$15*H$8+I386*I$15*I$8)*M$15</f>
        <v>46.2632456711224</v>
      </c>
      <c r="K386" s="110" t="n">
        <f aca="false">K385+J386-M386-N386-O386</f>
        <v>146.199553151534</v>
      </c>
      <c r="L386" s="110" t="n">
        <f aca="false">K385/$K$3</f>
        <v>0.567324929561297</v>
      </c>
      <c r="M386" s="110" t="n">
        <f aca="false">IF(J386&gt;K$6,(J386-K$6)^2/(J386-K$6+K$3-K385),0)</f>
        <v>14.4116152832681</v>
      </c>
      <c r="N386" s="110" t="n">
        <f aca="false">IF((J386-M386)&gt;C386,C386,(J386-M386+(C386-(J386-M386))*L386))</f>
        <v>1.73419344097327</v>
      </c>
      <c r="O386" s="110" t="n">
        <f aca="false">IF(K385&gt;(K$5/100*K$3),(K$4/100*L386*(K385-(K$5/100*K$3))),0)</f>
        <v>0.786819284974285</v>
      </c>
      <c r="P386" s="110" t="n">
        <f aca="false">P385+M386-Q386</f>
        <v>14.4306244434676</v>
      </c>
      <c r="Q386" s="110" t="n">
        <f aca="false">P385*(1-0.5^(1/K$7))</f>
        <v>0.0190091601995371</v>
      </c>
      <c r="R386" s="110" t="n">
        <f aca="false">R385-S386+O386</f>
        <v>75.6021259289042</v>
      </c>
      <c r="S386" s="110" t="n">
        <f aca="false">R385*(1-0.5^(1/K$8))</f>
        <v>1.74872489720082</v>
      </c>
      <c r="T386" s="110" t="n">
        <f aca="false">Q386*R$8/86.4</f>
        <v>0.0609437196212011</v>
      </c>
      <c r="U386" s="110" t="n">
        <f aca="false">S386*R$8/86.4</f>
        <v>5.60644440422021</v>
      </c>
      <c r="V386" s="110" t="n">
        <f aca="false">(Q386+S386)*R$8/86.4</f>
        <v>5.66738812384141</v>
      </c>
    </row>
    <row r="387" customFormat="false" ht="12.8" hidden="false" customHeight="false" outlineLevel="0" collapsed="false">
      <c r="A387" s="114" t="n">
        <v>41278</v>
      </c>
      <c r="B387" s="115" t="s">
        <v>156</v>
      </c>
      <c r="C387" s="15" t="n">
        <v>1.82726038873208</v>
      </c>
      <c r="D387" s="15" t="n">
        <v>9.3</v>
      </c>
      <c r="E387" s="15" t="n">
        <v>13.7</v>
      </c>
      <c r="F387" s="15" t="n">
        <v>0</v>
      </c>
      <c r="G387" s="15" t="n">
        <v>1.1</v>
      </c>
      <c r="H387" s="15" t="n">
        <v>5.7</v>
      </c>
      <c r="I387" s="15" t="n">
        <v>16.1</v>
      </c>
      <c r="J387" s="110" t="n">
        <f aca="false">(D387*D$15*D$8+E387*E$15*E$8+F387*F$15*F$8+G387*G$15*G$8+H387*H$15*H$8+I387*I$15*I$8)*M$15</f>
        <v>6.01795828806342</v>
      </c>
      <c r="K387" s="110" t="n">
        <f aca="false">K386+J387-M387-N387-O387</f>
        <v>147.128893308199</v>
      </c>
      <c r="L387" s="110" t="n">
        <f aca="false">K386/$K$3</f>
        <v>0.709706568696766</v>
      </c>
      <c r="M387" s="110" t="n">
        <f aca="false">IF(J387&gt;K$6,(J387-K$6)^2/(J387-K$6+K$3-K386),0)</f>
        <v>0.195457079025734</v>
      </c>
      <c r="N387" s="110" t="n">
        <f aca="false">IF((J387-M387)&gt;C387,C387,(J387-M387+(C387-(J387-M387))*L387))</f>
        <v>1.82726038873208</v>
      </c>
      <c r="O387" s="110" t="n">
        <f aca="false">IF(K386&gt;(K$5/100*K$3),(K$4/100*L387*(K386-(K$5/100*K$3))),0)</f>
        <v>3.06590066364086</v>
      </c>
      <c r="P387" s="110" t="n">
        <f aca="false">P386+M387-Q387</f>
        <v>7.41076930075955</v>
      </c>
      <c r="Q387" s="110" t="n">
        <f aca="false">P386*(1-0.5^(1/K$7))</f>
        <v>7.21531222173382</v>
      </c>
      <c r="R387" s="110" t="n">
        <f aca="false">R386-S387+O387</f>
        <v>76.9412716498907</v>
      </c>
      <c r="S387" s="110" t="n">
        <f aca="false">R386*(1-0.5^(1/K$8))</f>
        <v>1.72675494265429</v>
      </c>
      <c r="T387" s="110" t="n">
        <f aca="false">Q387*R$8/86.4</f>
        <v>23.1324245997716</v>
      </c>
      <c r="U387" s="110" t="n">
        <f aca="false">S387*R$8/86.4</f>
        <v>5.53600832309303</v>
      </c>
      <c r="V387" s="110" t="n">
        <f aca="false">(Q387+S387)*R$8/86.4</f>
        <v>28.6684329228646</v>
      </c>
    </row>
    <row r="388" customFormat="false" ht="12.8" hidden="false" customHeight="false" outlineLevel="0" collapsed="false">
      <c r="A388" s="114" t="n">
        <v>41279</v>
      </c>
      <c r="B388" s="115" t="s">
        <v>130</v>
      </c>
      <c r="C388" s="15" t="n">
        <v>3.17450300328996</v>
      </c>
      <c r="D388" s="15" t="n">
        <v>0</v>
      </c>
      <c r="E388" s="15" t="n">
        <v>10.6</v>
      </c>
      <c r="F388" s="15" t="n">
        <v>15.2</v>
      </c>
      <c r="G388" s="15" t="n">
        <v>29.4</v>
      </c>
      <c r="H388" s="15" t="n">
        <v>0</v>
      </c>
      <c r="I388" s="15" t="n">
        <v>0</v>
      </c>
      <c r="J388" s="110" t="n">
        <f aca="false">(D388*D$15*D$8+E388*E$15*E$8+F388*F$15*F$8+G388*G$15*G$8+H388*H$15*H$8+I388*I$15*I$8)*M$15</f>
        <v>9.69761990099437</v>
      </c>
      <c r="K388" s="110" t="n">
        <f aca="false">K387+J388-M388-N388-O388</f>
        <v>149.716126703942</v>
      </c>
      <c r="L388" s="110" t="n">
        <f aca="false">K387/$K$3</f>
        <v>0.714217928680576</v>
      </c>
      <c r="M388" s="110" t="n">
        <f aca="false">IF(J388&gt;K$6,(J388-K$6)^2/(J388-K$6+K$3-K387),0)</f>
        <v>0.784118824606485</v>
      </c>
      <c r="N388" s="110" t="n">
        <f aca="false">IF((J388-M388)&gt;C388,C388,(J388-M388+(C388-(J388-M388))*L388))</f>
        <v>3.17450300328996</v>
      </c>
      <c r="O388" s="110" t="n">
        <f aca="false">IF(K387&gt;(K$5/100*K$3),(K$4/100*L388*(K387-(K$5/100*K$3))),0)</f>
        <v>3.15176467735477</v>
      </c>
      <c r="P388" s="110" t="n">
        <f aca="false">P387+M388-Q388</f>
        <v>4.48950347498626</v>
      </c>
      <c r="Q388" s="110" t="n">
        <f aca="false">P387*(1-0.5^(1/K$7))</f>
        <v>3.70538465037978</v>
      </c>
      <c r="R388" s="110" t="n">
        <f aca="false">R387-S388+O388</f>
        <v>78.3356952540528</v>
      </c>
      <c r="S388" s="110" t="n">
        <f aca="false">R387*(1-0.5^(1/K$8))</f>
        <v>1.75734107319277</v>
      </c>
      <c r="T388" s="110" t="n">
        <f aca="false">Q388*R$8/86.4</f>
        <v>11.8795318073518</v>
      </c>
      <c r="U388" s="110" t="n">
        <f aca="false">S388*R$8/86.4</f>
        <v>5.63406802400921</v>
      </c>
      <c r="V388" s="110" t="n">
        <f aca="false">(Q388+S388)*R$8/86.4</f>
        <v>17.513599831361</v>
      </c>
    </row>
    <row r="389" customFormat="false" ht="12.8" hidden="false" customHeight="false" outlineLevel="0" collapsed="false">
      <c r="A389" s="114" t="n">
        <v>41280</v>
      </c>
      <c r="B389" s="115" t="s">
        <v>131</v>
      </c>
      <c r="C389" s="15" t="n">
        <v>3.83069337577557</v>
      </c>
      <c r="D389" s="15" t="n">
        <v>21.2</v>
      </c>
      <c r="E389" s="15" t="n">
        <v>26.4</v>
      </c>
      <c r="F389" s="15" t="n">
        <v>0</v>
      </c>
      <c r="G389" s="15" t="n">
        <v>0</v>
      </c>
      <c r="H389" s="15" t="n">
        <v>0</v>
      </c>
      <c r="I389" s="15" t="n">
        <v>0</v>
      </c>
      <c r="J389" s="110" t="n">
        <f aca="false">(D389*D$15*D$8+E389*E$15*E$8+F389*F$15*F$8+G389*G$15*G$8+H389*H$15*H$8+I389*I$15*I$8)*M$15</f>
        <v>10.0457894714397</v>
      </c>
      <c r="K389" s="110" t="n">
        <f aca="false">K388+J389-M389-N389-O389</f>
        <v>151.643955577342</v>
      </c>
      <c r="L389" s="110" t="n">
        <f aca="false">K388/$K$3</f>
        <v>0.726777314096805</v>
      </c>
      <c r="M389" s="110" t="n">
        <f aca="false">IF(J389&gt;K$6,(J389-K$6)^2/(J389-K$6+K$3-K388),0)</f>
        <v>0.892045113173989</v>
      </c>
      <c r="N389" s="110" t="n">
        <f aca="false">IF((J389-M389)&gt;C389,C389,(J389-M389+(C389-(J389-M389))*L389))</f>
        <v>3.83069337577557</v>
      </c>
      <c r="O389" s="110" t="n">
        <f aca="false">IF(K388&gt;(K$5/100*K$3),(K$4/100*L389*(K388-(K$5/100*K$3))),0)</f>
        <v>3.39522210908968</v>
      </c>
      <c r="P389" s="110" t="n">
        <f aca="false">P388+M389-Q389</f>
        <v>3.13679685066712</v>
      </c>
      <c r="Q389" s="110" t="n">
        <f aca="false">P388*(1-0.5^(1/K$7))</f>
        <v>2.24475173749313</v>
      </c>
      <c r="R389" s="110" t="n">
        <f aca="false">R388-S389+O389</f>
        <v>79.9417276108146</v>
      </c>
      <c r="S389" s="110" t="n">
        <f aca="false">R388*(1-0.5^(1/K$8))</f>
        <v>1.78918975232786</v>
      </c>
      <c r="T389" s="110" t="n">
        <f aca="false">Q389*R$8/86.4</f>
        <v>7.1967156398796</v>
      </c>
      <c r="U389" s="110" t="n">
        <f aca="false">S389*R$8/86.4</f>
        <v>5.73617547910667</v>
      </c>
      <c r="V389" s="110" t="n">
        <f aca="false">(Q389+S389)*R$8/86.4</f>
        <v>12.9328911189863</v>
      </c>
    </row>
    <row r="390" customFormat="false" ht="12.8" hidden="false" customHeight="false" outlineLevel="0" collapsed="false">
      <c r="A390" s="114" t="n">
        <v>41281</v>
      </c>
      <c r="B390" s="115" t="s">
        <v>157</v>
      </c>
      <c r="C390" s="15" t="n">
        <v>3.53757291310801</v>
      </c>
      <c r="D390" s="15" t="n">
        <v>20.4</v>
      </c>
      <c r="E390" s="15" t="n">
        <v>32.4</v>
      </c>
      <c r="F390" s="15" t="n">
        <v>0</v>
      </c>
      <c r="G390" s="15" t="n">
        <v>1.9</v>
      </c>
      <c r="H390" s="15" t="n">
        <v>0</v>
      </c>
      <c r="I390" s="15" t="n">
        <v>0</v>
      </c>
      <c r="J390" s="110" t="n">
        <f aca="false">(D390*D$15*D$8+E390*E$15*E$8+F390*F$15*F$8+G390*G$15*G$8+H390*H$15*H$8+I390*I$15*I$8)*M$15</f>
        <v>10.4048656486158</v>
      </c>
      <c r="K390" s="110" t="n">
        <f aca="false">K389+J390-M390-N390-O390</f>
        <v>153.92676331239</v>
      </c>
      <c r="L390" s="110" t="n">
        <f aca="false">K389/$K$3</f>
        <v>0.736135706686127</v>
      </c>
      <c r="M390" s="110" t="n">
        <f aca="false">IF(J390&gt;K$6,(J390-K$6)^2/(J390-K$6+K$3-K389),0)</f>
        <v>1.00362973896678</v>
      </c>
      <c r="N390" s="110" t="n">
        <f aca="false">IF((J390-M390)&gt;C390,C390,(J390-M390+(C390-(J390-M390))*L390))</f>
        <v>3.53757291310801</v>
      </c>
      <c r="O390" s="110" t="n">
        <f aca="false">IF(K389&gt;(K$5/100*K$3),(K$4/100*L390*(K389-(K$5/100*K$3))),0)</f>
        <v>3.58085526149353</v>
      </c>
      <c r="P390" s="110" t="n">
        <f aca="false">P389+M390-Q390</f>
        <v>2.57202816430034</v>
      </c>
      <c r="Q390" s="110" t="n">
        <f aca="false">P389*(1-0.5^(1/K$7))</f>
        <v>1.56839842533356</v>
      </c>
      <c r="R390" s="110" t="n">
        <f aca="false">R389-S390+O390</f>
        <v>81.6967112902562</v>
      </c>
      <c r="S390" s="110" t="n">
        <f aca="false">R389*(1-0.5^(1/K$8))</f>
        <v>1.82587158205192</v>
      </c>
      <c r="T390" s="110" t="n">
        <f aca="false">Q390*R$8/86.4</f>
        <v>5.02831439603468</v>
      </c>
      <c r="U390" s="110" t="n">
        <f aca="false">S390*R$8/86.4</f>
        <v>5.85377810449516</v>
      </c>
      <c r="V390" s="110" t="n">
        <f aca="false">(Q390+S390)*R$8/86.4</f>
        <v>10.8820925005298</v>
      </c>
    </row>
    <row r="391" customFormat="false" ht="12.8" hidden="false" customHeight="false" outlineLevel="0" collapsed="false">
      <c r="A391" s="114" t="n">
        <v>41282</v>
      </c>
      <c r="B391" s="115" t="s">
        <v>133</v>
      </c>
      <c r="C391" s="15" t="n">
        <v>4.01504737098609</v>
      </c>
      <c r="D391" s="15" t="n">
        <v>2.1</v>
      </c>
      <c r="E391" s="15" t="n">
        <v>34.3</v>
      </c>
      <c r="F391" s="15" t="n">
        <v>1.5</v>
      </c>
      <c r="G391" s="15" t="n">
        <v>10.8</v>
      </c>
      <c r="H391" s="15" t="n">
        <v>0.5</v>
      </c>
      <c r="I391" s="15" t="n">
        <v>0</v>
      </c>
      <c r="J391" s="110" t="n">
        <f aca="false">(D391*D$15*D$8+E391*E$15*E$8+F391*F$15*F$8+G391*G$15*G$8+H391*H$15*H$8+I391*I$15*I$8)*M$15</f>
        <v>5.10078845574977</v>
      </c>
      <c r="K391" s="110" t="n">
        <f aca="false">K390+J391-M391-N391-O391</f>
        <v>151.08345165687</v>
      </c>
      <c r="L391" s="110" t="n">
        <f aca="false">K390/$K$3</f>
        <v>0.74721729763296</v>
      </c>
      <c r="M391" s="110" t="n">
        <f aca="false">IF(J391&gt;K$6,(J391-K$6)^2/(J391-K$6+K$3-K390),0)</f>
        <v>0.123716894335568</v>
      </c>
      <c r="N391" s="110" t="n">
        <f aca="false">IF((J391-M391)&gt;C391,C391,(J391-M391+(C391-(J391-M391))*L391))</f>
        <v>4.01504737098609</v>
      </c>
      <c r="O391" s="110" t="n">
        <f aca="false">IF(K390&gt;(K$5/100*K$3),(K$4/100*L391*(K390-(K$5/100*K$3))),0)</f>
        <v>3.80533584594771</v>
      </c>
      <c r="P391" s="110" t="n">
        <f aca="false">P390+M391-Q391</f>
        <v>1.40973097648574</v>
      </c>
      <c r="Q391" s="110" t="n">
        <f aca="false">P390*(1-0.5^(1/K$7))</f>
        <v>1.28601408215017</v>
      </c>
      <c r="R391" s="110" t="n">
        <f aca="false">R390-S391+O391</f>
        <v>83.6360916715162</v>
      </c>
      <c r="S391" s="110" t="n">
        <f aca="false">R390*(1-0.5^(1/K$8))</f>
        <v>1.86595546468775</v>
      </c>
      <c r="T391" s="110" t="n">
        <f aca="false">Q391*R$8/86.4</f>
        <v>4.12298496244904</v>
      </c>
      <c r="U391" s="110" t="n">
        <f aca="false">S391*R$8/86.4</f>
        <v>5.98228777451975</v>
      </c>
      <c r="V391" s="110" t="n">
        <f aca="false">(Q391+S391)*R$8/86.4</f>
        <v>10.1052727369688</v>
      </c>
    </row>
    <row r="392" customFormat="false" ht="12.8" hidden="false" customHeight="false" outlineLevel="0" collapsed="false">
      <c r="A392" s="114" t="n">
        <v>41283</v>
      </c>
      <c r="B392" s="115" t="n">
        <v>13.3</v>
      </c>
      <c r="C392" s="15" t="n">
        <v>3.06112101579566</v>
      </c>
      <c r="D392" s="15" t="n">
        <v>0</v>
      </c>
      <c r="E392" s="15" t="n">
        <v>35.6</v>
      </c>
      <c r="F392" s="15" t="n">
        <v>20.7</v>
      </c>
      <c r="G392" s="15" t="n">
        <v>13.3</v>
      </c>
      <c r="H392" s="15" t="n">
        <v>0.6</v>
      </c>
      <c r="I392" s="15" t="n">
        <v>35.3</v>
      </c>
      <c r="J392" s="110" t="n">
        <f aca="false">(D392*D$15*D$8+E392*E$15*E$8+F392*F$15*F$8+G392*G$15*G$8+H392*H$15*H$8+I392*I$15*I$8)*M$15</f>
        <v>8.0414728139492</v>
      </c>
      <c r="K392" s="110" t="n">
        <f aca="false">K391+J392-M392-N392-O392</f>
        <v>152.029370510083</v>
      </c>
      <c r="L392" s="110" t="n">
        <f aca="false">K391/$K$3</f>
        <v>0.733414813868301</v>
      </c>
      <c r="M392" s="110" t="n">
        <f aca="false">IF(J392&gt;K$6,(J392-K$6)^2/(J392-K$6+K$3-K391),0)</f>
        <v>0.507921370233971</v>
      </c>
      <c r="N392" s="110" t="n">
        <f aca="false">IF((J392-M392)&gt;C392,C392,(J392-M392+(C392-(J392-M392))*L392))</f>
        <v>3.06112101579566</v>
      </c>
      <c r="O392" s="110" t="n">
        <f aca="false">IF(K391&gt;(K$5/100*K$3),(K$4/100*L392*(K391-(K$5/100*K$3))),0)</f>
        <v>3.52651157470688</v>
      </c>
      <c r="P392" s="110" t="n">
        <f aca="false">P391+M392-Q392</f>
        <v>1.21278685847684</v>
      </c>
      <c r="Q392" s="110" t="n">
        <f aca="false">P391*(1-0.5^(1/K$7))</f>
        <v>0.704865488242869</v>
      </c>
      <c r="R392" s="110" t="n">
        <f aca="false">R391-S392+O392</f>
        <v>85.2523522724093</v>
      </c>
      <c r="S392" s="110" t="n">
        <f aca="false">R391*(1-0.5^(1/K$8))</f>
        <v>1.91025097381373</v>
      </c>
      <c r="T392" s="110" t="n">
        <f aca="false">Q392*R$8/86.4</f>
        <v>2.25981180837124</v>
      </c>
      <c r="U392" s="110" t="n">
        <f aca="false">S392*R$8/86.4</f>
        <v>6.12429999706486</v>
      </c>
      <c r="V392" s="110" t="n">
        <f aca="false">(Q392+S392)*R$8/86.4</f>
        <v>8.38411180543609</v>
      </c>
    </row>
    <row r="393" customFormat="false" ht="12.8" hidden="false" customHeight="false" outlineLevel="0" collapsed="false">
      <c r="A393" s="114" t="n">
        <v>41284</v>
      </c>
      <c r="B393" s="115" t="n">
        <v>13.3</v>
      </c>
      <c r="C393" s="15" t="n">
        <v>0.748290395467255</v>
      </c>
      <c r="D393" s="15" t="n">
        <v>49.6</v>
      </c>
      <c r="E393" s="15" t="n">
        <v>17.9</v>
      </c>
      <c r="F393" s="15" t="n">
        <v>3.9</v>
      </c>
      <c r="G393" s="15" t="n">
        <v>24.4</v>
      </c>
      <c r="H393" s="15" t="n">
        <v>30.1</v>
      </c>
      <c r="I393" s="15" t="n">
        <v>0</v>
      </c>
      <c r="J393" s="110" t="n">
        <f aca="false">(D393*D$15*D$8+E393*E$15*E$8+F393*F$15*F$8+G393*G$15*G$8+H393*H$15*H$8+I393*I$15*I$8)*M$15</f>
        <v>31.6595368407574</v>
      </c>
      <c r="K393" s="110" t="n">
        <f aca="false">K392+J393-M393-N393-O393</f>
        <v>169.093937140436</v>
      </c>
      <c r="L393" s="110" t="n">
        <f aca="false">K392/$K$3</f>
        <v>0.738006652961567</v>
      </c>
      <c r="M393" s="110" t="n">
        <f aca="false">IF(J393&gt;K$6,(J393-K$6)^2/(J393-K$6+K$3-K392),0)</f>
        <v>10.2282796522414</v>
      </c>
      <c r="N393" s="110" t="n">
        <f aca="false">IF((J393-M393)&gt;C393,C393,(J393-M393+(C393-(J393-M393))*L393))</f>
        <v>0.748290395467255</v>
      </c>
      <c r="O393" s="110" t="n">
        <f aca="false">IF(K392&gt;(K$5/100*K$3),(K$4/100*L393*(K392-(K$5/100*K$3))),0)</f>
        <v>3.61840016269587</v>
      </c>
      <c r="P393" s="110" t="n">
        <f aca="false">P392+M393-Q393</f>
        <v>10.8346730814798</v>
      </c>
      <c r="Q393" s="110" t="n">
        <f aca="false">P392*(1-0.5^(1/K$7))</f>
        <v>0.60639342923842</v>
      </c>
      <c r="R393" s="110" t="n">
        <f aca="false">R392-S393+O393</f>
        <v>86.9235860181485</v>
      </c>
      <c r="S393" s="110" t="n">
        <f aca="false">R392*(1-0.5^(1/K$8))</f>
        <v>1.94716641695662</v>
      </c>
      <c r="T393" s="110" t="n">
        <f aca="false">Q393*R$8/86.4</f>
        <v>1.94410856364632</v>
      </c>
      <c r="U393" s="110" t="n">
        <f aca="false">S393*R$8/86.4</f>
        <v>6.24265159140026</v>
      </c>
      <c r="V393" s="110" t="n">
        <f aca="false">(Q393+S393)*R$8/86.4</f>
        <v>8.18676015504659</v>
      </c>
    </row>
    <row r="394" customFormat="false" ht="12.8" hidden="false" customHeight="false" outlineLevel="0" collapsed="false">
      <c r="A394" s="114" t="n">
        <v>41285</v>
      </c>
      <c r="B394" s="115" t="s">
        <v>158</v>
      </c>
      <c r="C394" s="15" t="n">
        <v>0.590250606856364</v>
      </c>
      <c r="D394" s="15" t="n">
        <v>61.4</v>
      </c>
      <c r="E394" s="15" t="n">
        <v>73.5</v>
      </c>
      <c r="F394" s="15" t="n">
        <v>49.7</v>
      </c>
      <c r="G394" s="15" t="n">
        <v>55.3</v>
      </c>
      <c r="H394" s="15" t="n">
        <v>58.7</v>
      </c>
      <c r="I394" s="15" t="n">
        <v>38.4</v>
      </c>
      <c r="J394" s="110" t="n">
        <f aca="false">(D394*D$15*D$8+E394*E$15*E$8+F394*F$15*F$8+G394*G$15*G$8+H394*H$15*H$8+I394*I$15*I$8)*M$15</f>
        <v>54.3361286681467</v>
      </c>
      <c r="K394" s="110" t="n">
        <f aca="false">K393+J394-M394-N394-O394</f>
        <v>187.13598898308</v>
      </c>
      <c r="L394" s="110" t="n">
        <f aca="false">K393/$K$3</f>
        <v>0.820844355050658</v>
      </c>
      <c r="M394" s="110" t="n">
        <f aca="false">IF(J394&gt;K$6,(J394-K$6)^2/(J394-K$6+K$3-K393),0)</f>
        <v>30.2785426981663</v>
      </c>
      <c r="N394" s="110" t="n">
        <f aca="false">IF((J394-M394)&gt;C394,C394,(J394-M394+(C394-(J394-M394))*L394))</f>
        <v>0.590250606856364</v>
      </c>
      <c r="O394" s="110" t="n">
        <f aca="false">IF(K393&gt;(K$5/100*K$3),(K$4/100*L394*(K393-(K$5/100*K$3))),0)</f>
        <v>5.42528352047995</v>
      </c>
      <c r="P394" s="110" t="n">
        <f aca="false">P393+M394-Q394</f>
        <v>35.6958792389062</v>
      </c>
      <c r="Q394" s="110" t="n">
        <f aca="false">P393*(1-0.5^(1/K$7))</f>
        <v>5.41733654073991</v>
      </c>
      <c r="R394" s="110" t="n">
        <f aca="false">R393-S394+O394</f>
        <v>90.3635320901654</v>
      </c>
      <c r="S394" s="110" t="n">
        <f aca="false">R393*(1-0.5^(1/K$8))</f>
        <v>1.98533744846305</v>
      </c>
      <c r="T394" s="110" t="n">
        <f aca="false">Q394*R$8/86.4</f>
        <v>17.3680812706592</v>
      </c>
      <c r="U394" s="110" t="n">
        <f aca="false">S394*R$8/86.4</f>
        <v>6.36502862528085</v>
      </c>
      <c r="V394" s="110" t="n">
        <f aca="false">(Q394+S394)*R$8/86.4</f>
        <v>23.7331098959401</v>
      </c>
    </row>
    <row r="395" customFormat="false" ht="12.8" hidden="false" customHeight="false" outlineLevel="0" collapsed="false">
      <c r="A395" s="114" t="n">
        <v>41286</v>
      </c>
      <c r="B395" s="115" t="s">
        <v>159</v>
      </c>
      <c r="C395" s="15" t="n">
        <v>1.23783832402496</v>
      </c>
      <c r="D395" s="15" t="n">
        <v>9.8</v>
      </c>
      <c r="E395" s="15" t="n">
        <v>26.7</v>
      </c>
      <c r="F395" s="15" t="n">
        <v>22.7</v>
      </c>
      <c r="G395" s="15" t="n">
        <v>21.2</v>
      </c>
      <c r="H395" s="15" t="n">
        <v>36.7</v>
      </c>
      <c r="I395" s="15" t="n">
        <v>27.2</v>
      </c>
      <c r="J395" s="110" t="n">
        <f aca="false">(D395*D$15*D$8+E395*E$15*E$8+F395*F$15*F$8+G395*G$15*G$8+H395*H$15*H$8+I395*I$15*I$8)*M$15</f>
        <v>16.6749070906024</v>
      </c>
      <c r="K395" s="110" t="n">
        <f aca="false">K394+J395-M395-N395-O395</f>
        <v>188.848361440487</v>
      </c>
      <c r="L395" s="110" t="n">
        <f aca="false">K394/$K$3</f>
        <v>0.908427130985823</v>
      </c>
      <c r="M395" s="110" t="n">
        <f aca="false">IF(J395&gt;K$6,(J395-K$6)^2/(J395-K$6+K$3-K394),0)</f>
        <v>6.08155480071424</v>
      </c>
      <c r="N395" s="110" t="n">
        <f aca="false">IF((J395-M395)&gt;C395,C395,(J395-M395+(C395-(J395-M395))*L395))</f>
        <v>1.23783832402496</v>
      </c>
      <c r="O395" s="110" t="n">
        <f aca="false">IF(K394&gt;(K$5/100*K$3),(K$4/100*L395*(K394-(K$5/100*K$3))),0)</f>
        <v>7.64314150845538</v>
      </c>
      <c r="P395" s="110" t="n">
        <f aca="false">P394+M395-Q395</f>
        <v>23.9294944201674</v>
      </c>
      <c r="Q395" s="110" t="n">
        <f aca="false">P394*(1-0.5^(1/K$7))</f>
        <v>17.8479396194531</v>
      </c>
      <c r="R395" s="110" t="n">
        <f aca="false">R394-S395+O395</f>
        <v>95.9427676732884</v>
      </c>
      <c r="S395" s="110" t="n">
        <f aca="false">R394*(1-0.5^(1/K$8))</f>
        <v>2.06390592533241</v>
      </c>
      <c r="T395" s="110" t="n">
        <f aca="false">Q395*R$8/86.4</f>
        <v>57.220824937367</v>
      </c>
      <c r="U395" s="110" t="n">
        <f aca="false">S395*R$8/86.4</f>
        <v>6.61692061709581</v>
      </c>
      <c r="V395" s="110" t="n">
        <f aca="false">(Q395+S395)*R$8/86.4</f>
        <v>63.8377455544628</v>
      </c>
    </row>
    <row r="396" customFormat="false" ht="12.8" hidden="false" customHeight="false" outlineLevel="0" collapsed="false">
      <c r="A396" s="114" t="n">
        <v>41287</v>
      </c>
      <c r="B396" s="115" t="s">
        <v>120</v>
      </c>
      <c r="C396" s="15" t="n">
        <v>1.94222010722154</v>
      </c>
      <c r="D396" s="15" t="n">
        <v>1.6</v>
      </c>
      <c r="E396" s="15" t="n">
        <v>21.2</v>
      </c>
      <c r="F396" s="15" t="n">
        <v>6.1</v>
      </c>
      <c r="G396" s="15" t="n">
        <v>21.1</v>
      </c>
      <c r="H396" s="15" t="n">
        <v>0.7</v>
      </c>
      <c r="I396" s="15" t="n">
        <v>0</v>
      </c>
      <c r="J396" s="110" t="n">
        <f aca="false">(D396*D$15*D$8+E396*E$15*E$8+F396*F$15*F$8+G396*G$15*G$8+H396*H$15*H$8+I396*I$15*I$8)*M$15</f>
        <v>7.7707184977094</v>
      </c>
      <c r="K396" s="110" t="n">
        <f aca="false">K395+J396-M396-N396-O396</f>
        <v>185.567837297063</v>
      </c>
      <c r="L396" s="110" t="n">
        <f aca="false">K395/$K$3</f>
        <v>0.916739618643143</v>
      </c>
      <c r="M396" s="110" t="n">
        <f aca="false">IF(J396&gt;K$6,(J396-K$6)^2/(J396-K$6+K$3-K395),0)</f>
        <v>1.23896312110275</v>
      </c>
      <c r="N396" s="110" t="n">
        <f aca="false">IF((J396-M396)&gt;C396,C396,(J396-M396+(C396-(J396-M396))*L396))</f>
        <v>1.94222010722154</v>
      </c>
      <c r="O396" s="110" t="n">
        <f aca="false">IF(K395&gt;(K$5/100*K$3),(K$4/100*L396*(K395-(K$5/100*K$3))),0)</f>
        <v>7.87005941280911</v>
      </c>
      <c r="P396" s="110" t="n">
        <f aca="false">P395+M396-Q396</f>
        <v>13.2037103311864</v>
      </c>
      <c r="Q396" s="110" t="n">
        <f aca="false">P395*(1-0.5^(1/K$7))</f>
        <v>11.9647472100837</v>
      </c>
      <c r="R396" s="110" t="n">
        <f aca="false">R395-S396+O396</f>
        <v>101.621491243934</v>
      </c>
      <c r="S396" s="110" t="n">
        <f aca="false">R395*(1-0.5^(1/K$8))</f>
        <v>2.19133584216372</v>
      </c>
      <c r="T396" s="110" t="n">
        <f aca="false">Q396*R$8/86.4</f>
        <v>38.359201124921</v>
      </c>
      <c r="U396" s="110" t="n">
        <f aca="false">S396*R$8/86.4</f>
        <v>7.02546329027026</v>
      </c>
      <c r="V396" s="110" t="n">
        <f aca="false">(Q396+S396)*R$8/86.4</f>
        <v>45.3846644151913</v>
      </c>
    </row>
    <row r="397" customFormat="false" ht="12.8" hidden="false" customHeight="false" outlineLevel="0" collapsed="false">
      <c r="A397" s="114" t="n">
        <v>41288</v>
      </c>
      <c r="B397" s="115" t="n">
        <v>23.22</v>
      </c>
      <c r="C397" s="15" t="n">
        <v>1.63899829239306</v>
      </c>
      <c r="D397" s="15" t="n">
        <v>9.6</v>
      </c>
      <c r="E397" s="15" t="n">
        <v>26.5</v>
      </c>
      <c r="F397" s="15" t="n">
        <v>0</v>
      </c>
      <c r="G397" s="15" t="n">
        <v>41.9</v>
      </c>
      <c r="H397" s="15" t="n">
        <v>10.1</v>
      </c>
      <c r="I397" s="15" t="n">
        <v>0</v>
      </c>
      <c r="J397" s="110" t="n">
        <f aca="false">(D397*D$15*D$8+E397*E$15*E$8+F397*F$15*F$8+G397*G$15*G$8+H397*H$15*H$8+I397*I$15*I$8)*M$15</f>
        <v>17.6223674979524</v>
      </c>
      <c r="K397" s="110" t="n">
        <f aca="false">K396+J397-M397-N397-O397</f>
        <v>187.681394778849</v>
      </c>
      <c r="L397" s="110" t="n">
        <f aca="false">K396/$K$3</f>
        <v>0.900814744160502</v>
      </c>
      <c r="M397" s="110" t="n">
        <f aca="false">IF(J397&gt;K$6,(J397-K$6)^2/(J397-K$6+K$3-K396),0)</f>
        <v>6.43197920070979</v>
      </c>
      <c r="N397" s="110" t="n">
        <f aca="false">IF((J397-M397)&gt;C397,C397,(J397-M397+(C397-(J397-M397))*L397))</f>
        <v>1.63899829239306</v>
      </c>
      <c r="O397" s="110" t="n">
        <f aca="false">IF(K396&gt;(K$5/100*K$3),(K$4/100*L397*(K396-(K$5/100*K$3))),0)</f>
        <v>7.43783252306401</v>
      </c>
      <c r="P397" s="110" t="n">
        <f aca="false">P396+M397-Q397</f>
        <v>13.033834366303</v>
      </c>
      <c r="Q397" s="110" t="n">
        <f aca="false">P396*(1-0.5^(1/K$7))</f>
        <v>6.60185516559321</v>
      </c>
      <c r="R397" s="110" t="n">
        <f aca="false">R396-S397+O397</f>
        <v>106.738285699227</v>
      </c>
      <c r="S397" s="110" t="n">
        <f aca="false">R396*(1-0.5^(1/K$8))</f>
        <v>2.32103806777045</v>
      </c>
      <c r="T397" s="110" t="n">
        <f aca="false">Q397*R$8/86.4</f>
        <v>21.165669917469</v>
      </c>
      <c r="U397" s="110" t="n">
        <f aca="false">S397*R$8/86.4</f>
        <v>7.44129102745851</v>
      </c>
      <c r="V397" s="110" t="n">
        <f aca="false">(Q397+S397)*R$8/86.4</f>
        <v>28.6069609449275</v>
      </c>
    </row>
    <row r="398" customFormat="false" ht="12.8" hidden="false" customHeight="false" outlineLevel="0" collapsed="false">
      <c r="A398" s="114" t="n">
        <v>41289</v>
      </c>
      <c r="B398" s="115" t="s">
        <v>99</v>
      </c>
      <c r="C398" s="15" t="n">
        <v>1.36483746500303</v>
      </c>
      <c r="D398" s="15" t="n">
        <v>0</v>
      </c>
      <c r="E398" s="15" t="n">
        <v>22.4</v>
      </c>
      <c r="F398" s="15" t="n">
        <v>0</v>
      </c>
      <c r="G398" s="15" t="n">
        <v>22.2</v>
      </c>
      <c r="H398" s="15" t="n">
        <v>14.4</v>
      </c>
      <c r="I398" s="15" t="n">
        <v>0</v>
      </c>
      <c r="J398" s="110" t="n">
        <f aca="false">(D398*D$15*D$8+E398*E$15*E$8+F398*F$15*F$8+G398*G$15*G$8+H398*H$15*H$8+I398*I$15*I$8)*M$15</f>
        <v>7.9959606999193</v>
      </c>
      <c r="K398" s="110" t="n">
        <f aca="false">K397+J398-M398-N398-O398</f>
        <v>185.329044180505</v>
      </c>
      <c r="L398" s="110" t="n">
        <f aca="false">K397/$K$3</f>
        <v>0.91107473193616</v>
      </c>
      <c r="M398" s="110" t="n">
        <f aca="false">IF(J398&gt;K$6,(J398-K$6)^2/(J398-K$6+K$3-K397),0)</f>
        <v>1.2683659284477</v>
      </c>
      <c r="N398" s="110" t="n">
        <f aca="false">IF((J398-M398)&gt;C398,C398,(J398-M398+(C398-(J398-M398))*L398))</f>
        <v>1.36483746500303</v>
      </c>
      <c r="O398" s="110" t="n">
        <f aca="false">IF(K397&gt;(K$5/100*K$3),(K$4/100*L398*(K397-(K$5/100*K$3))),0)</f>
        <v>7.71510790481199</v>
      </c>
      <c r="P398" s="110" t="n">
        <f aca="false">P397+M398-Q398</f>
        <v>7.7852831115992</v>
      </c>
      <c r="Q398" s="110" t="n">
        <f aca="false">P397*(1-0.5^(1/K$7))</f>
        <v>6.5169171831515</v>
      </c>
      <c r="R398" s="110" t="n">
        <f aca="false">R397-S398+O398</f>
        <v>112.015487789395</v>
      </c>
      <c r="S398" s="110" t="n">
        <f aca="false">R397*(1-0.5^(1/K$8))</f>
        <v>2.43790581464483</v>
      </c>
      <c r="T398" s="110" t="n">
        <f aca="false">Q398*R$8/86.4</f>
        <v>20.8933571728353</v>
      </c>
      <c r="U398" s="110" t="n">
        <f aca="false">S398*R$8/86.4</f>
        <v>7.81597118815531</v>
      </c>
      <c r="V398" s="110" t="n">
        <f aca="false">(Q398+S398)*R$8/86.4</f>
        <v>28.7093283609906</v>
      </c>
    </row>
    <row r="399" customFormat="false" ht="12.8" hidden="false" customHeight="false" outlineLevel="0" collapsed="false">
      <c r="A399" s="114" t="n">
        <v>41290</v>
      </c>
      <c r="B399" s="115" t="s">
        <v>88</v>
      </c>
      <c r="C399" s="15" t="n">
        <v>1.42038600656397</v>
      </c>
      <c r="D399" s="15" t="n">
        <v>0</v>
      </c>
      <c r="E399" s="15" t="n">
        <v>27.7</v>
      </c>
      <c r="F399" s="15" t="n">
        <v>20.2</v>
      </c>
      <c r="G399" s="15" t="n">
        <v>16.3</v>
      </c>
      <c r="H399" s="15" t="n">
        <v>25.5</v>
      </c>
      <c r="I399" s="15" t="n">
        <v>42.2</v>
      </c>
      <c r="J399" s="110" t="n">
        <f aca="false">(D399*D$15*D$8+E399*E$15*E$8+F399*F$15*F$8+G399*G$15*G$8+H399*H$15*H$8+I399*I$15*I$8)*M$15</f>
        <v>10.7965718615511</v>
      </c>
      <c r="K399" s="110" t="n">
        <f aca="false">K398+J399-M399-N399-O399</f>
        <v>184.922235782471</v>
      </c>
      <c r="L399" s="110" t="n">
        <f aca="false">K398/$K$3</f>
        <v>0.899655554274298</v>
      </c>
      <c r="M399" s="110" t="n">
        <f aca="false">IF(J399&gt;K$6,(J399-K$6)^2/(J399-K$6+K$3-K398),0)</f>
        <v>2.37621606551259</v>
      </c>
      <c r="N399" s="110" t="n">
        <f aca="false">IF((J399-M399)&gt;C399,C399,(J399-M399+(C399-(J399-M399))*L399))</f>
        <v>1.42038600656397</v>
      </c>
      <c r="O399" s="110" t="n">
        <f aca="false">IF(K398&gt;(K$5/100*K$3),(K$4/100*L399*(K398-(K$5/100*K$3))),0)</f>
        <v>7.40677818750859</v>
      </c>
      <c r="P399" s="110" t="n">
        <f aca="false">P398+M399-Q399</f>
        <v>6.26885762131219</v>
      </c>
      <c r="Q399" s="110" t="n">
        <f aca="false">P398*(1-0.5^(1/K$7))</f>
        <v>3.8926415557996</v>
      </c>
      <c r="R399" s="110" t="n">
        <f aca="false">R398-S399+O399</f>
        <v>116.86382869994</v>
      </c>
      <c r="S399" s="110" t="n">
        <f aca="false">R398*(1-0.5^(1/K$8))</f>
        <v>2.55843727696311</v>
      </c>
      <c r="T399" s="110" t="n">
        <f aca="false">Q399*R$8/86.4</f>
        <v>12.4798809138483</v>
      </c>
      <c r="U399" s="110" t="n">
        <f aca="false">S399*R$8/86.4</f>
        <v>8.20239728841183</v>
      </c>
      <c r="V399" s="110" t="n">
        <f aca="false">(Q399+S399)*R$8/86.4</f>
        <v>20.6822782022601</v>
      </c>
    </row>
    <row r="400" customFormat="false" ht="12.8" hidden="false" customHeight="false" outlineLevel="0" collapsed="false">
      <c r="A400" s="114" t="n">
        <v>41291</v>
      </c>
      <c r="B400" s="115" t="s">
        <v>160</v>
      </c>
      <c r="C400" s="15" t="n">
        <v>2.64665150312762</v>
      </c>
      <c r="D400" s="15" t="n">
        <v>3.2</v>
      </c>
      <c r="E400" s="15" t="n">
        <v>10</v>
      </c>
      <c r="F400" s="15" t="n">
        <v>5.9</v>
      </c>
      <c r="G400" s="15" t="n">
        <v>42.5</v>
      </c>
      <c r="H400" s="15" t="n">
        <v>4.1</v>
      </c>
      <c r="I400" s="15" t="n">
        <v>0</v>
      </c>
      <c r="J400" s="110" t="n">
        <f aca="false">(D400*D$15*D$8+E400*E$15*E$8+F400*F$15*F$8+G400*G$15*G$8+H400*H$15*H$8+I400*I$15*I$8)*M$15</f>
        <v>14.4841768603512</v>
      </c>
      <c r="K400" s="110" t="n">
        <f aca="false">K399+J400-M400-N400-O400</f>
        <v>185.061777135565</v>
      </c>
      <c r="L400" s="110" t="n">
        <f aca="false">K399/$K$3</f>
        <v>0.897680756225589</v>
      </c>
      <c r="M400" s="110" t="n">
        <f aca="false">IF(J400&gt;K$6,(J400-K$6)^2/(J400-K$6+K$3-K399),0)</f>
        <v>4.3439825472397</v>
      </c>
      <c r="N400" s="110" t="n">
        <f aca="false">IF((J400-M400)&gt;C400,C400,(J400-M400+(C400-(J400-M400))*L400))</f>
        <v>2.64665150312762</v>
      </c>
      <c r="O400" s="110" t="n">
        <f aca="false">IF(K399&gt;(K$5/100*K$3),(K$4/100*L400*(K399-(K$5/100*K$3))),0)</f>
        <v>7.35400145689</v>
      </c>
      <c r="P400" s="110" t="n">
        <f aca="false">P399+M400-Q400</f>
        <v>7.4784113578958</v>
      </c>
      <c r="Q400" s="110" t="n">
        <f aca="false">P399*(1-0.5^(1/K$7))</f>
        <v>3.1344288106561</v>
      </c>
      <c r="R400" s="110" t="n">
        <f aca="false">R399-S400+O400</f>
        <v>121.548656620428</v>
      </c>
      <c r="S400" s="110" t="n">
        <f aca="false">R399*(1-0.5^(1/K$8))</f>
        <v>2.66917353640151</v>
      </c>
      <c r="T400" s="110" t="n">
        <f aca="false">Q400*R$8/86.4</f>
        <v>10.0490368119414</v>
      </c>
      <c r="U400" s="110" t="n">
        <f aca="false">S400*R$8/86.4</f>
        <v>8.5574197868428</v>
      </c>
      <c r="V400" s="110" t="n">
        <f aca="false">(Q400+S400)*R$8/86.4</f>
        <v>18.6064565987842</v>
      </c>
    </row>
    <row r="401" customFormat="false" ht="12.8" hidden="false" customHeight="false" outlineLevel="0" collapsed="false">
      <c r="A401" s="114" t="n">
        <v>41292</v>
      </c>
      <c r="B401" s="115" t="s">
        <v>88</v>
      </c>
      <c r="C401" s="15" t="n">
        <v>2.40633110645947</v>
      </c>
      <c r="D401" s="15" t="n">
        <v>4.2</v>
      </c>
      <c r="E401" s="15" t="n">
        <v>0</v>
      </c>
      <c r="F401" s="15" t="n">
        <v>3.7</v>
      </c>
      <c r="G401" s="15" t="n">
        <v>10.9</v>
      </c>
      <c r="H401" s="15" t="n">
        <v>5.7</v>
      </c>
      <c r="I401" s="15" t="n">
        <v>7.8</v>
      </c>
      <c r="J401" s="110" t="n">
        <f aca="false">(D401*D$15*D$8+E401*E$15*E$8+F401*F$15*F$8+G401*G$15*G$8+H401*H$15*H$8+I401*I$15*I$8)*M$15</f>
        <v>6.00947950752767</v>
      </c>
      <c r="K401" s="110" t="n">
        <f aca="false">K400+J401-M401-N401-O401</f>
        <v>180.7890514958</v>
      </c>
      <c r="L401" s="110" t="n">
        <f aca="false">K400/$K$3</f>
        <v>0.898358141434783</v>
      </c>
      <c r="M401" s="110" t="n">
        <f aca="false">IF(J401&gt;K$6,(J401-K$6)^2/(J401-K$6+K$3-K400),0)</f>
        <v>0.503787481799584</v>
      </c>
      <c r="N401" s="110" t="n">
        <f aca="false">IF((J401-M401)&gt;C401,C401,(J401-M401+(C401-(J401-M401))*L401))</f>
        <v>2.40633110645947</v>
      </c>
      <c r="O401" s="110" t="n">
        <f aca="false">IF(K400&gt;(K$5/100*K$3),(K$4/100*L401*(K400-(K$5/100*K$3))),0)</f>
        <v>7.37208655903418</v>
      </c>
      <c r="P401" s="110" t="n">
        <f aca="false">P400+M401-Q401</f>
        <v>4.24299316074748</v>
      </c>
      <c r="Q401" s="110" t="n">
        <f aca="false">P400*(1-0.5^(1/K$7))</f>
        <v>3.7392056789479</v>
      </c>
      <c r="R401" s="110" t="n">
        <f aca="false">R400-S401+O401</f>
        <v>126.144568025477</v>
      </c>
      <c r="S401" s="110" t="n">
        <f aca="false">R400*(1-0.5^(1/K$8))</f>
        <v>2.77617515398559</v>
      </c>
      <c r="T401" s="110" t="n">
        <f aca="false">Q401*R$8/86.4</f>
        <v>11.9879626512566</v>
      </c>
      <c r="U401" s="110" t="n">
        <f aca="false">S401*R$8/86.4</f>
        <v>8.90046895432881</v>
      </c>
      <c r="V401" s="110" t="n">
        <f aca="false">(Q401+S401)*R$8/86.4</f>
        <v>20.8884316055854</v>
      </c>
    </row>
    <row r="402" customFormat="false" ht="12.8" hidden="false" customHeight="false" outlineLevel="0" collapsed="false">
      <c r="A402" s="114" t="n">
        <v>41293</v>
      </c>
      <c r="B402" s="115" t="s">
        <v>150</v>
      </c>
      <c r="C402" s="15" t="n">
        <v>2.55942274410239</v>
      </c>
      <c r="D402" s="15" t="n">
        <v>23.3</v>
      </c>
      <c r="E402" s="15" t="n">
        <v>30</v>
      </c>
      <c r="F402" s="15" t="n">
        <v>14.7</v>
      </c>
      <c r="G402" s="15" t="n">
        <v>3.8</v>
      </c>
      <c r="H402" s="15" t="n">
        <v>4.5</v>
      </c>
      <c r="I402" s="15" t="n">
        <v>15</v>
      </c>
      <c r="J402" s="110" t="n">
        <f aca="false">(D402*D$15*D$8+E402*E$15*E$8+F402*F$15*F$8+G402*G$15*G$8+H402*H$15*H$8+I402*I$15*I$8)*M$15</f>
        <v>14.2384668947359</v>
      </c>
      <c r="K402" s="110" t="n">
        <f aca="false">K401+J402-M402-N402-O402</f>
        <v>181.91200234422</v>
      </c>
      <c r="L402" s="110" t="n">
        <f aca="false">K401/$K$3</f>
        <v>0.877616754833979</v>
      </c>
      <c r="M402" s="110" t="n">
        <f aca="false">IF(J402&gt;K$6,(J402-K$6)^2/(J402-K$6+K$3-K401),0)</f>
        <v>3.72919580867786</v>
      </c>
      <c r="N402" s="110" t="n">
        <f aca="false">IF((J402-M402)&gt;C402,C402,(J402-M402+(C402-(J402-M402))*L402))</f>
        <v>2.55942274410239</v>
      </c>
      <c r="O402" s="110" t="n">
        <f aca="false">IF(K401&gt;(K$5/100*K$3),(K$4/100*L402*(K401-(K$5/100*K$3))),0)</f>
        <v>6.8268974935357</v>
      </c>
      <c r="P402" s="110" t="n">
        <f aca="false">P401+M402-Q402</f>
        <v>5.8506923890516</v>
      </c>
      <c r="Q402" s="110" t="n">
        <f aca="false">P401*(1-0.5^(1/K$7))</f>
        <v>2.12149658037374</v>
      </c>
      <c r="R402" s="110" t="n">
        <f aca="false">R401-S402+O402</f>
        <v>130.090319603462</v>
      </c>
      <c r="S402" s="110" t="n">
        <f aca="false">R401*(1-0.5^(1/K$8))</f>
        <v>2.88114591555031</v>
      </c>
      <c r="T402" s="110" t="n">
        <f aca="false">Q402*R$8/86.4</f>
        <v>6.80155732365193</v>
      </c>
      <c r="U402" s="110" t="n">
        <f aca="false">S402*R$8/86.4</f>
        <v>9.23700715980829</v>
      </c>
      <c r="V402" s="110" t="n">
        <f aca="false">(Q402+S402)*R$8/86.4</f>
        <v>16.0385644834602</v>
      </c>
    </row>
    <row r="403" customFormat="false" ht="12.8" hidden="false" customHeight="false" outlineLevel="0" collapsed="false">
      <c r="A403" s="114" t="n">
        <v>41294</v>
      </c>
      <c r="B403" s="115" t="s">
        <v>150</v>
      </c>
      <c r="C403" s="15" t="n">
        <v>2.04289684140788</v>
      </c>
      <c r="D403" s="15" t="n">
        <v>10.4</v>
      </c>
      <c r="E403" s="15" t="n">
        <v>1.4</v>
      </c>
      <c r="F403" s="15" t="n">
        <v>8.1</v>
      </c>
      <c r="G403" s="15" t="n">
        <v>7.3</v>
      </c>
      <c r="H403" s="15" t="n">
        <v>11.1</v>
      </c>
      <c r="I403" s="15" t="n">
        <v>16.4</v>
      </c>
      <c r="J403" s="110" t="n">
        <f aca="false">(D403*D$15*D$8+E403*E$15*E$8+F403*F$15*F$8+G403*G$15*G$8+H403*H$15*H$8+I403*I$15*I$8)*M$15</f>
        <v>8.87327177899156</v>
      </c>
      <c r="K403" s="110" t="n">
        <f aca="false">K402+J403-M403-N403-O403</f>
        <v>180.440460648596</v>
      </c>
      <c r="L403" s="110" t="n">
        <f aca="false">K402/$K$3</f>
        <v>0.883067972544755</v>
      </c>
      <c r="M403" s="110" t="n">
        <f aca="false">IF(J403&gt;K$6,(J403-K$6)^2/(J403-K$6+K$3-K402),0)</f>
        <v>1.33345044125192</v>
      </c>
      <c r="N403" s="110" t="n">
        <f aca="false">IF((J403-M403)&gt;C403,C403,(J403-M403+(C403-(J403-M403))*L403))</f>
        <v>2.04289684140788</v>
      </c>
      <c r="O403" s="110" t="n">
        <f aca="false">IF(K402&gt;(K$5/100*K$3),(K$4/100*L403*(K402-(K$5/100*K$3))),0)</f>
        <v>6.9684661919557</v>
      </c>
      <c r="P403" s="110" t="n">
        <f aca="false">P402+M403-Q403</f>
        <v>4.25879663577772</v>
      </c>
      <c r="Q403" s="110" t="n">
        <f aca="false">P402*(1-0.5^(1/K$7))</f>
        <v>2.9253461945258</v>
      </c>
      <c r="R403" s="110" t="n">
        <f aca="false">R402-S403+O403</f>
        <v>134.087518789276</v>
      </c>
      <c r="S403" s="110" t="n">
        <f aca="false">R402*(1-0.5^(1/K$8))</f>
        <v>2.97126700614212</v>
      </c>
      <c r="T403" s="110" t="n">
        <f aca="false">Q403*R$8/86.4</f>
        <v>9.37871407272739</v>
      </c>
      <c r="U403" s="110" t="n">
        <f aca="false">S403*R$8/86.4</f>
        <v>9.52593704515472</v>
      </c>
      <c r="V403" s="110" t="n">
        <f aca="false">(Q403+S403)*R$8/86.4</f>
        <v>18.9046511178821</v>
      </c>
    </row>
    <row r="404" customFormat="false" ht="12.8" hidden="false" customHeight="false" outlineLevel="0" collapsed="false">
      <c r="A404" s="114" t="n">
        <v>41295</v>
      </c>
      <c r="B404" s="115" t="s">
        <v>161</v>
      </c>
      <c r="C404" s="15" t="n">
        <v>1.42272098362032</v>
      </c>
      <c r="D404" s="15" t="n">
        <v>9.6</v>
      </c>
      <c r="E404" s="15" t="n">
        <v>8.5</v>
      </c>
      <c r="F404" s="15" t="n">
        <v>0</v>
      </c>
      <c r="G404" s="15" t="n">
        <v>1.6</v>
      </c>
      <c r="H404" s="15" t="n">
        <v>0</v>
      </c>
      <c r="I404" s="15" t="n">
        <v>0</v>
      </c>
      <c r="J404" s="110" t="n">
        <f aca="false">(D404*D$15*D$8+E404*E$15*E$8+F404*F$15*F$8+G404*G$15*G$8+H404*H$15*H$8+I404*I$15*I$8)*M$15</f>
        <v>4.90735486149392</v>
      </c>
      <c r="K404" s="110" t="n">
        <f aca="false">K403+J404-M404-N404-O404</f>
        <v>176.934672276097</v>
      </c>
      <c r="L404" s="110" t="n">
        <f aca="false">K403/$K$3</f>
        <v>0.875924566255319</v>
      </c>
      <c r="M404" s="110" t="n">
        <f aca="false">IF(J404&gt;K$6,(J404-K$6)^2/(J404-K$6+K$3-K403),0)</f>
        <v>0.207222059948494</v>
      </c>
      <c r="N404" s="110" t="n">
        <f aca="false">IF((J404-M404)&gt;C404,C404,(J404-M404+(C404-(J404-M404))*L404))</f>
        <v>1.42272098362032</v>
      </c>
      <c r="O404" s="110" t="n">
        <f aca="false">IF(K403&gt;(K$5/100*K$3),(K$4/100*L404*(K403-(K$5/100*K$3))),0)</f>
        <v>6.78320019042332</v>
      </c>
      <c r="P404" s="110" t="n">
        <f aca="false">P403+M404-Q404</f>
        <v>2.33662037783735</v>
      </c>
      <c r="Q404" s="110" t="n">
        <f aca="false">P403*(1-0.5^(1/K$7))</f>
        <v>2.12939831788886</v>
      </c>
      <c r="R404" s="110" t="n">
        <f aca="false">R403-S404+O404</f>
        <v>137.808155817979</v>
      </c>
      <c r="S404" s="110" t="n">
        <f aca="false">R403*(1-0.5^(1/K$8))</f>
        <v>3.06256316172071</v>
      </c>
      <c r="T404" s="110" t="n">
        <f aca="false">Q404*R$8/86.4</f>
        <v>6.82689044045387</v>
      </c>
      <c r="U404" s="110" t="n">
        <f aca="false">S404*R$8/86.4</f>
        <v>9.81863421060922</v>
      </c>
      <c r="V404" s="110" t="n">
        <f aca="false">(Q404+S404)*R$8/86.4</f>
        <v>16.6455246510631</v>
      </c>
    </row>
    <row r="405" customFormat="false" ht="12.8" hidden="false" customHeight="false" outlineLevel="0" collapsed="false">
      <c r="A405" s="114" t="n">
        <v>41296</v>
      </c>
      <c r="B405" s="115" t="s">
        <v>162</v>
      </c>
      <c r="C405" s="15" t="n">
        <v>1.90941160018784</v>
      </c>
      <c r="D405" s="15" t="n">
        <v>0</v>
      </c>
      <c r="E405" s="15" t="n">
        <v>9.5</v>
      </c>
      <c r="F405" s="15" t="n">
        <v>0</v>
      </c>
      <c r="G405" s="15" t="n">
        <v>1.2</v>
      </c>
      <c r="H405" s="15" t="n">
        <v>0</v>
      </c>
      <c r="I405" s="15" t="n">
        <v>12.5</v>
      </c>
      <c r="J405" s="110" t="n">
        <f aca="false">(D405*D$15*D$8+E405*E$15*E$8+F405*F$15*F$8+G405*G$15*G$8+H405*H$15*H$8+I405*I$15*I$8)*M$15</f>
        <v>1.25012357303451</v>
      </c>
      <c r="K405" s="110" t="n">
        <f aca="false">K404+J405-M405-N405-O405</f>
        <v>170.018111053179</v>
      </c>
      <c r="L405" s="110" t="n">
        <f aca="false">K404/$K$3</f>
        <v>0.858906176097561</v>
      </c>
      <c r="M405" s="110" t="n">
        <f aca="false">IF(J405&gt;K$6,(J405-K$6)^2/(J405-K$6+K$3-K404),0)</f>
        <v>0</v>
      </c>
      <c r="N405" s="110" t="n">
        <f aca="false">IF((J405-M405)&gt;C405,C405,(J405-M405+(C405-(J405-M405))*L405))</f>
        <v>1.81639013138368</v>
      </c>
      <c r="O405" s="110" t="n">
        <f aca="false">IF(K404&gt;(K$5/100*K$3),(K$4/100*L405*(K404-(K$5/100*K$3))),0)</f>
        <v>6.35029466456892</v>
      </c>
      <c r="P405" s="110" t="n">
        <f aca="false">P404+M405-Q405</f>
        <v>1.16831018891868</v>
      </c>
      <c r="Q405" s="110" t="n">
        <f aca="false">P404*(1-0.5^(1/K$7))</f>
        <v>1.16831018891868</v>
      </c>
      <c r="R405" s="110" t="n">
        <f aca="false">R404-S405+O405</f>
        <v>141.010907853647</v>
      </c>
      <c r="S405" s="110" t="n">
        <f aca="false">R404*(1-0.5^(1/K$8))</f>
        <v>3.14754262890099</v>
      </c>
      <c r="T405" s="110" t="n">
        <f aca="false">Q405*R$8/86.4</f>
        <v>3.74562410104715</v>
      </c>
      <c r="U405" s="110" t="n">
        <f aca="false">S405*R$8/86.4</f>
        <v>10.091079956083</v>
      </c>
      <c r="V405" s="110" t="n">
        <f aca="false">(Q405+S405)*R$8/86.4</f>
        <v>13.8367040571302</v>
      </c>
    </row>
    <row r="406" customFormat="false" ht="12.8" hidden="false" customHeight="false" outlineLevel="0" collapsed="false">
      <c r="A406" s="114" t="n">
        <v>41297</v>
      </c>
      <c r="B406" s="115" t="s">
        <v>161</v>
      </c>
      <c r="C406" s="15" t="n">
        <v>2.18948016302778</v>
      </c>
      <c r="D406" s="15" t="n">
        <v>21.3</v>
      </c>
      <c r="E406" s="15" t="n">
        <v>13.9</v>
      </c>
      <c r="F406" s="15" t="n">
        <v>0</v>
      </c>
      <c r="G406" s="15" t="n">
        <v>2.1</v>
      </c>
      <c r="H406" s="15" t="n">
        <v>25.1</v>
      </c>
      <c r="I406" s="15" t="n">
        <v>0</v>
      </c>
      <c r="J406" s="110" t="n">
        <f aca="false">(D406*D$15*D$8+E406*E$15*E$8+F406*F$15*F$8+G406*G$15*G$8+H406*H$15*H$8+I406*I$15*I$8)*M$15</f>
        <v>12.1534327852495</v>
      </c>
      <c r="K406" s="110" t="n">
        <f aca="false">K405+J406-M406-N406-O406</f>
        <v>172.408822151196</v>
      </c>
      <c r="L406" s="110" t="n">
        <f aca="false">K405/$K$3</f>
        <v>0.825330636180482</v>
      </c>
      <c r="M406" s="110" t="n">
        <f aca="false">IF(J406&gt;K$6,(J406-K$6)^2/(J406-K$6+K$3-K405),0)</f>
        <v>2.04203150109144</v>
      </c>
      <c r="N406" s="110" t="n">
        <f aca="false">IF((J406-M406)&gt;C406,C406,(J406-M406+(C406-(J406-M406))*L406))</f>
        <v>2.18948016302778</v>
      </c>
      <c r="O406" s="110" t="n">
        <f aca="false">IF(K405&gt;(K$5/100*K$3),(K$4/100*L406*(K405-(K$5/100*K$3))),0)</f>
        <v>5.53121002311347</v>
      </c>
      <c r="P406" s="110" t="n">
        <f aca="false">P405+M406-Q406</f>
        <v>2.62618659555078</v>
      </c>
      <c r="Q406" s="110" t="n">
        <f aca="false">P405*(1-0.5^(1/K$7))</f>
        <v>0.584155094459339</v>
      </c>
      <c r="R406" s="110" t="n">
        <f aca="false">R405-S406+O406</f>
        <v>143.321424290267</v>
      </c>
      <c r="S406" s="110" t="n">
        <f aca="false">R405*(1-0.5^(1/K$8))</f>
        <v>3.22069358649293</v>
      </c>
      <c r="T406" s="110" t="n">
        <f aca="false">Q406*R$8/86.4</f>
        <v>1.87281205052357</v>
      </c>
      <c r="U406" s="110" t="n">
        <f aca="false">S406*R$8/86.4</f>
        <v>10.3256032807702</v>
      </c>
      <c r="V406" s="110" t="n">
        <f aca="false">(Q406+S406)*R$8/86.4</f>
        <v>12.1984153312937</v>
      </c>
    </row>
    <row r="407" customFormat="false" ht="12.8" hidden="false" customHeight="false" outlineLevel="0" collapsed="false">
      <c r="A407" s="114" t="n">
        <v>41298</v>
      </c>
      <c r="B407" s="115" t="s">
        <v>126</v>
      </c>
      <c r="C407" s="15" t="n">
        <v>2.91264336093374</v>
      </c>
      <c r="D407" s="15" t="n">
        <v>0</v>
      </c>
      <c r="E407" s="15" t="n">
        <v>10</v>
      </c>
      <c r="F407" s="15" t="n">
        <v>0</v>
      </c>
      <c r="G407" s="15" t="n">
        <v>0</v>
      </c>
      <c r="H407" s="15" t="n">
        <v>0.2</v>
      </c>
      <c r="I407" s="15" t="n">
        <v>0</v>
      </c>
      <c r="J407" s="110" t="n">
        <f aca="false">(D407*D$15*D$8+E407*E$15*E$8+F407*F$15*F$8+G407*G$15*G$8+H407*H$15*H$8+I407*I$15*I$8)*M$15</f>
        <v>0.296193465622907</v>
      </c>
      <c r="K407" s="110" t="n">
        <f aca="false">K406+J407-M407-N407-O407</f>
        <v>164.409946558637</v>
      </c>
      <c r="L407" s="110" t="n">
        <f aca="false">K406/$K$3</f>
        <v>0.836936029860176</v>
      </c>
      <c r="M407" s="110" t="n">
        <f aca="false">IF(J407&gt;K$6,(J407-K$6)^2/(J407-K$6+K$3-K406),0)</f>
        <v>0</v>
      </c>
      <c r="N407" s="110" t="n">
        <f aca="false">IF((J407-M407)&gt;C407,C407,(J407-M407+(C407-(J407-M407))*L407))</f>
        <v>2.48599465333243</v>
      </c>
      <c r="O407" s="110" t="n">
        <f aca="false">IF(K406&gt;(K$5/100*K$3),(K$4/100*L407*(K406-(K$5/100*K$3))),0)</f>
        <v>5.80907440484931</v>
      </c>
      <c r="P407" s="110" t="n">
        <f aca="false">P406+M407-Q407</f>
        <v>1.31309329777539</v>
      </c>
      <c r="Q407" s="110" t="n">
        <f aca="false">P406*(1-0.5^(1/K$7))</f>
        <v>1.31309329777539</v>
      </c>
      <c r="R407" s="110" t="n">
        <f aca="false">R406-S407+O407</f>
        <v>145.857032840278</v>
      </c>
      <c r="S407" s="110" t="n">
        <f aca="false">R406*(1-0.5^(1/K$8))</f>
        <v>3.27346585483854</v>
      </c>
      <c r="T407" s="110" t="n">
        <f aca="false">Q407*R$8/86.4</f>
        <v>4.20980142921045</v>
      </c>
      <c r="U407" s="110" t="n">
        <f aca="false">S407*R$8/86.4</f>
        <v>10.4947921503504</v>
      </c>
      <c r="V407" s="110" t="n">
        <f aca="false">(Q407+S407)*R$8/86.4</f>
        <v>14.7045935795608</v>
      </c>
    </row>
    <row r="408" customFormat="false" ht="12.8" hidden="false" customHeight="false" outlineLevel="0" collapsed="false">
      <c r="A408" s="114" t="n">
        <v>41299</v>
      </c>
      <c r="B408" s="115" t="s">
        <v>122</v>
      </c>
      <c r="C408" s="15" t="n">
        <v>4.33315285428161</v>
      </c>
      <c r="D408" s="15" t="n">
        <v>13.6</v>
      </c>
      <c r="E408" s="15" t="n">
        <v>0.7</v>
      </c>
      <c r="F408" s="15" t="n">
        <v>0</v>
      </c>
      <c r="G408" s="15" t="n">
        <v>0</v>
      </c>
      <c r="H408" s="15" t="n">
        <v>3.6</v>
      </c>
      <c r="I408" s="15" t="n">
        <v>0</v>
      </c>
      <c r="J408" s="110" t="n">
        <f aca="false">(D408*D$15*D$8+E408*E$15*E$8+F408*F$15*F$8+G408*G$15*G$8+H408*H$15*H$8+I408*I$15*I$8)*M$15</f>
        <v>6.2478219766249</v>
      </c>
      <c r="K408" s="110" t="n">
        <f aca="false">K407+J408-M408-N408-O408</f>
        <v>161.113636769468</v>
      </c>
      <c r="L408" s="110" t="n">
        <f aca="false">K407/$K$3</f>
        <v>0.798106536692414</v>
      </c>
      <c r="M408" s="110" t="n">
        <f aca="false">IF(J408&gt;K$6,(J408-K$6)^2/(J408-K$6+K$3-K407),0)</f>
        <v>0.309810934874549</v>
      </c>
      <c r="N408" s="110" t="n">
        <f aca="false">IF((J408-M408)&gt;C408,C408,(J408-M408+(C408-(J408-M408))*L408))</f>
        <v>4.33315285428161</v>
      </c>
      <c r="O408" s="110" t="n">
        <f aca="false">IF(K407&gt;(K$5/100*K$3),(K$4/100*L408*(K407-(K$5/100*K$3))),0)</f>
        <v>4.90116797663803</v>
      </c>
      <c r="P408" s="110" t="n">
        <f aca="false">P407+M408-Q408</f>
        <v>0.966357583762244</v>
      </c>
      <c r="Q408" s="110" t="n">
        <f aca="false">P407*(1-0.5^(1/K$7))</f>
        <v>0.656546648887695</v>
      </c>
      <c r="R408" s="110" t="n">
        <f aca="false">R407-S408+O408</f>
        <v>147.426821582757</v>
      </c>
      <c r="S408" s="110" t="n">
        <f aca="false">R407*(1-0.5^(1/K$8))</f>
        <v>3.33137923415918</v>
      </c>
      <c r="T408" s="110" t="n">
        <f aca="false">Q408*R$8/86.4</f>
        <v>2.10490071460522</v>
      </c>
      <c r="U408" s="110" t="n">
        <f aca="false">S408*R$8/86.4</f>
        <v>10.6804635169224</v>
      </c>
      <c r="V408" s="110" t="n">
        <f aca="false">(Q408+S408)*R$8/86.4</f>
        <v>12.7853642315276</v>
      </c>
    </row>
    <row r="409" customFormat="false" ht="12.8" hidden="false" customHeight="false" outlineLevel="0" collapsed="false">
      <c r="A409" s="114" t="n">
        <v>41300</v>
      </c>
      <c r="B409" s="115" t="s">
        <v>94</v>
      </c>
      <c r="C409" s="15" t="n">
        <v>2.58739569869419</v>
      </c>
      <c r="D409" s="15" t="n">
        <v>2.6</v>
      </c>
      <c r="E409" s="15" t="n">
        <v>16.9</v>
      </c>
      <c r="F409" s="15" t="n">
        <v>5.2</v>
      </c>
      <c r="G409" s="15" t="n">
        <v>6.9</v>
      </c>
      <c r="H409" s="15" t="n">
        <v>5.7</v>
      </c>
      <c r="I409" s="15" t="n">
        <v>0</v>
      </c>
      <c r="J409" s="110" t="n">
        <f aca="false">(D409*D$15*D$8+E409*E$15*E$8+F409*F$15*F$8+G409*G$15*G$8+H409*H$15*H$8+I409*I$15*I$8)*M$15</f>
        <v>4.34589219955448</v>
      </c>
      <c r="K409" s="110" t="n">
        <f aca="false">K408+J409-M409-N409-O409</f>
        <v>158.254125008548</v>
      </c>
      <c r="L409" s="110" t="n">
        <f aca="false">K408/$K$3</f>
        <v>0.782105032861495</v>
      </c>
      <c r="M409" s="110" t="n">
        <f aca="false">IF(J409&gt;K$6,(J409-K$6)^2/(J409-K$6+K$3-K408),0)</f>
        <v>0.0729114822517731</v>
      </c>
      <c r="N409" s="110" t="n">
        <f aca="false">IF((J409-M409)&gt;C409,C409,(J409-M409+(C409-(J409-M409))*L409))</f>
        <v>2.58739569869419</v>
      </c>
      <c r="O409" s="110" t="n">
        <f aca="false">IF(K408&gt;(K$5/100*K$3),(K$4/100*L409*(K408-(K$5/100*K$3))),0)</f>
        <v>4.54509677952858</v>
      </c>
      <c r="P409" s="110" t="n">
        <f aca="false">P408+M409-Q409</f>
        <v>0.556090274132895</v>
      </c>
      <c r="Q409" s="110" t="n">
        <f aca="false">P408*(1-0.5^(1/K$7))</f>
        <v>0.483178791881122</v>
      </c>
      <c r="R409" s="110" t="n">
        <f aca="false">R408-S409+O409</f>
        <v>148.604685103696</v>
      </c>
      <c r="S409" s="110" t="n">
        <f aca="false">R408*(1-0.5^(1/K$8))</f>
        <v>3.36723325858896</v>
      </c>
      <c r="T409" s="110" t="n">
        <f aca="false">Q409*R$8/86.4</f>
        <v>1.54908015452628</v>
      </c>
      <c r="U409" s="110" t="n">
        <f aca="false">S409*R$8/86.4</f>
        <v>10.7954121832077</v>
      </c>
      <c r="V409" s="110" t="n">
        <f aca="false">(Q409+S409)*R$8/86.4</f>
        <v>12.3444923377339</v>
      </c>
    </row>
    <row r="410" customFormat="false" ht="12.8" hidden="false" customHeight="false" outlineLevel="0" collapsed="false">
      <c r="A410" s="114" t="n">
        <v>41301</v>
      </c>
      <c r="B410" s="115" t="s">
        <v>163</v>
      </c>
      <c r="C410" s="15" t="n">
        <v>1.87571284477042</v>
      </c>
      <c r="D410" s="15" t="n">
        <v>1.3</v>
      </c>
      <c r="E410" s="15" t="n">
        <v>11.3</v>
      </c>
      <c r="F410" s="15" t="n">
        <v>0</v>
      </c>
      <c r="G410" s="15" t="n">
        <v>35.2</v>
      </c>
      <c r="H410" s="15" t="n">
        <v>8.7</v>
      </c>
      <c r="I410" s="15" t="n">
        <v>70.4</v>
      </c>
      <c r="J410" s="110" t="n">
        <f aca="false">(D410*D$15*D$8+E410*E$15*E$8+F410*F$15*F$8+G410*G$15*G$8+H410*H$15*H$8+I410*I$15*I$8)*M$15</f>
        <v>15.1517475575349</v>
      </c>
      <c r="K410" s="110" t="n">
        <f aca="false">K409+J410-M410-N410-O410</f>
        <v>164.635190224123</v>
      </c>
      <c r="L410" s="110" t="n">
        <f aca="false">K409/$K$3</f>
        <v>0.768223907808485</v>
      </c>
      <c r="M410" s="110" t="n">
        <f aca="false">IF(J410&gt;K$6,(J410-K$6)^2/(J410-K$6+K$3-K409),0)</f>
        <v>2.65021551352894</v>
      </c>
      <c r="N410" s="110" t="n">
        <f aca="false">IF((J410-M410)&gt;C410,C410,(J410-M410+(C410-(J410-M410))*L410))</f>
        <v>1.87571284477042</v>
      </c>
      <c r="O410" s="110" t="n">
        <f aca="false">IF(K409&gt;(K$5/100*K$3),(K$4/100*L410*(K409-(K$5/100*K$3))),0)</f>
        <v>4.24475398366052</v>
      </c>
      <c r="P410" s="110" t="n">
        <f aca="false">P409+M410-Q410</f>
        <v>2.92826065059539</v>
      </c>
      <c r="Q410" s="110" t="n">
        <f aca="false">P409*(1-0.5^(1/K$7))</f>
        <v>0.278045137066447</v>
      </c>
      <c r="R410" s="110" t="n">
        <f aca="false">R409-S410+O410</f>
        <v>149.455303388769</v>
      </c>
      <c r="S410" s="110" t="n">
        <f aca="false">R409*(1-0.5^(1/K$8))</f>
        <v>3.39413569858737</v>
      </c>
      <c r="T410" s="110" t="n">
        <f aca="false">Q410*R$8/86.4</f>
        <v>0.89141785841905</v>
      </c>
      <c r="U410" s="110" t="n">
        <f aca="false">S410*R$8/86.4</f>
        <v>10.8816619040359</v>
      </c>
      <c r="V410" s="110" t="n">
        <f aca="false">(Q410+S410)*R$8/86.4</f>
        <v>11.7730797624549</v>
      </c>
    </row>
    <row r="411" customFormat="false" ht="12.8" hidden="false" customHeight="false" outlineLevel="0" collapsed="false">
      <c r="A411" s="114" t="n">
        <v>41302</v>
      </c>
      <c r="B411" s="115" t="s">
        <v>151</v>
      </c>
      <c r="C411" s="15" t="n">
        <v>1.13465536352639</v>
      </c>
      <c r="D411" s="15" t="n">
        <v>5.2</v>
      </c>
      <c r="E411" s="15" t="n">
        <v>13.6</v>
      </c>
      <c r="F411" s="15" t="n">
        <v>0</v>
      </c>
      <c r="G411" s="15" t="n">
        <v>1.1</v>
      </c>
      <c r="H411" s="15" t="n">
        <v>7.4</v>
      </c>
      <c r="I411" s="15" t="n">
        <v>6.2</v>
      </c>
      <c r="J411" s="110" t="n">
        <f aca="false">(D411*D$15*D$8+E411*E$15*E$8+F411*F$15*F$8+G411*G$15*G$8+H411*H$15*H$8+I411*I$15*I$8)*M$15</f>
        <v>3.83178700633985</v>
      </c>
      <c r="K411" s="110" t="n">
        <f aca="false">K410+J411-M411-N411-O411</f>
        <v>162.364896819878</v>
      </c>
      <c r="L411" s="110" t="n">
        <f aca="false">K410/$K$3</f>
        <v>0.799199952544286</v>
      </c>
      <c r="M411" s="110" t="n">
        <f aca="false">IF(J411&gt;K$6,(J411-K$6)^2/(J411-K$6+K$3-K410),0)</f>
        <v>0.041540936840999</v>
      </c>
      <c r="N411" s="110" t="n">
        <f aca="false">IF((J411-M411)&gt;C411,C411,(J411-M411+(C411-(J411-M411))*L411))</f>
        <v>1.13465536352639</v>
      </c>
      <c r="O411" s="110" t="n">
        <f aca="false">IF(K410&gt;(K$5/100*K$3),(K$4/100*L411*(K410-(K$5/100*K$3))),0)</f>
        <v>4.92588411021771</v>
      </c>
      <c r="P411" s="110" t="n">
        <f aca="false">P410+M411-Q411</f>
        <v>1.50567126213869</v>
      </c>
      <c r="Q411" s="110" t="n">
        <f aca="false">P410*(1-0.5^(1/K$7))</f>
        <v>1.46413032529769</v>
      </c>
      <c r="R411" s="110" t="n">
        <f aca="false">R410-S411+O411</f>
        <v>150.967623651918</v>
      </c>
      <c r="S411" s="110" t="n">
        <f aca="false">R410*(1-0.5^(1/K$8))</f>
        <v>3.41356384706885</v>
      </c>
      <c r="T411" s="110" t="n">
        <f aca="false">Q411*R$8/86.4</f>
        <v>4.69402893642895</v>
      </c>
      <c r="U411" s="110" t="n">
        <f aca="false">S411*R$8/86.4</f>
        <v>10.943948907848</v>
      </c>
      <c r="V411" s="110" t="n">
        <f aca="false">(Q411+S411)*R$8/86.4</f>
        <v>15.637977844277</v>
      </c>
    </row>
    <row r="412" customFormat="false" ht="12.8" hidden="false" customHeight="false" outlineLevel="0" collapsed="false">
      <c r="A412" s="114" t="n">
        <v>41303</v>
      </c>
      <c r="B412" s="115" t="s">
        <v>126</v>
      </c>
      <c r="C412" s="15" t="n">
        <v>1.0159326577383</v>
      </c>
      <c r="D412" s="15" t="n">
        <v>8.6</v>
      </c>
      <c r="E412" s="15" t="n">
        <v>8.1</v>
      </c>
      <c r="F412" s="15" t="n">
        <v>0</v>
      </c>
      <c r="G412" s="15" t="n">
        <v>5.8</v>
      </c>
      <c r="H412" s="15" t="n">
        <v>2.2</v>
      </c>
      <c r="I412" s="15" t="n">
        <v>0</v>
      </c>
      <c r="J412" s="110" t="n">
        <f aca="false">(D412*D$15*D$8+E412*E$15*E$8+F412*F$15*F$8+G412*G$15*G$8+H412*H$15*H$8+I412*I$15*I$8)*M$15</f>
        <v>5.81270075733318</v>
      </c>
      <c r="K412" s="110" t="n">
        <f aca="false">K411+J412-M412-N412-O412</f>
        <v>162.248899099784</v>
      </c>
      <c r="L412" s="110" t="n">
        <f aca="false">K411/$K$3</f>
        <v>0.788179110776106</v>
      </c>
      <c r="M412" s="110" t="n">
        <f aca="false">IF(J412&gt;K$6,(J412-K$6)^2/(J412-K$6+K$3-K411),0)</f>
        <v>0.233748661007777</v>
      </c>
      <c r="N412" s="110" t="n">
        <f aca="false">IF((J412-M412)&gt;C412,C412,(J412-M412+(C412-(J412-M412))*L412))</f>
        <v>1.0159326577383</v>
      </c>
      <c r="O412" s="110" t="n">
        <f aca="false">IF(K411&gt;(K$5/100*K$3),(K$4/100*L412*(K411-(K$5/100*K$3))),0)</f>
        <v>4.67901715868065</v>
      </c>
      <c r="P412" s="110" t="n">
        <f aca="false">P411+M412-Q412</f>
        <v>0.986584292077123</v>
      </c>
      <c r="Q412" s="110" t="n">
        <f aca="false">P411*(1-0.5^(1/K$7))</f>
        <v>0.752835631069346</v>
      </c>
      <c r="R412" s="110" t="n">
        <f aca="false">R411-S412+O412</f>
        <v>152.198535520982</v>
      </c>
      <c r="S412" s="110" t="n">
        <f aca="false">R411*(1-0.5^(1/K$8))</f>
        <v>3.4481052896167</v>
      </c>
      <c r="T412" s="110" t="n">
        <f aca="false">Q412*R$8/86.4</f>
        <v>2.4136049746089</v>
      </c>
      <c r="U412" s="110" t="n">
        <f aca="false">S412*R$8/86.4</f>
        <v>11.0546894123128</v>
      </c>
      <c r="V412" s="110" t="n">
        <f aca="false">(Q412+S412)*R$8/86.4</f>
        <v>13.4682943869217</v>
      </c>
    </row>
    <row r="413" customFormat="false" ht="12.8" hidden="false" customHeight="false" outlineLevel="0" collapsed="false">
      <c r="A413" s="114" t="n">
        <v>41304</v>
      </c>
      <c r="B413" s="115" t="s">
        <v>99</v>
      </c>
      <c r="C413" s="15" t="n">
        <v>1.46983373433108</v>
      </c>
      <c r="D413" s="15" t="n">
        <v>9.4</v>
      </c>
      <c r="E413" s="15" t="n">
        <v>17.1</v>
      </c>
      <c r="F413" s="15" t="n">
        <v>17.3</v>
      </c>
      <c r="G413" s="15" t="n">
        <v>3.5</v>
      </c>
      <c r="H413" s="15" t="n">
        <v>41.1</v>
      </c>
      <c r="I413" s="15" t="n">
        <v>27.4</v>
      </c>
      <c r="J413" s="110" t="n">
        <f aca="false">(D413*D$15*D$8+E413*E$15*E$8+F413*F$15*F$8+G413*G$15*G$8+H413*H$15*H$8+I413*I$15*I$8)*M$15</f>
        <v>11.1526383609372</v>
      </c>
      <c r="K413" s="110" t="n">
        <f aca="false">K412+J413-M413-N413-O413</f>
        <v>165.836485996295</v>
      </c>
      <c r="L413" s="110" t="n">
        <f aca="false">K412/$K$3</f>
        <v>0.787616015047496</v>
      </c>
      <c r="M413" s="110" t="n">
        <f aca="false">IF(J413&gt;K$6,(J413-K$6)^2/(J413-K$6+K$3-K412),0)</f>
        <v>1.42867954960347</v>
      </c>
      <c r="N413" s="110" t="n">
        <f aca="false">IF((J413-M413)&gt;C413,C413,(J413-M413+(C413-(J413-M413))*L413))</f>
        <v>1.46983373433108</v>
      </c>
      <c r="O413" s="110" t="n">
        <f aca="false">IF(K412&gt;(K$5/100*K$3),(K$4/100*L413*(K412-(K$5/100*K$3))),0)</f>
        <v>4.66653818049232</v>
      </c>
      <c r="P413" s="110" t="n">
        <f aca="false">P412+M413-Q413</f>
        <v>1.92197169564203</v>
      </c>
      <c r="Q413" s="110" t="n">
        <f aca="false">P412*(1-0.5^(1/K$7))</f>
        <v>0.493292146038562</v>
      </c>
      <c r="R413" s="110" t="n">
        <f aca="false">R412-S413+O413</f>
        <v>153.388854345914</v>
      </c>
      <c r="S413" s="110" t="n">
        <f aca="false">R412*(1-0.5^(1/K$8))</f>
        <v>3.47621935556078</v>
      </c>
      <c r="T413" s="110" t="n">
        <f aca="false">Q413*R$8/86.4</f>
        <v>1.58150375523937</v>
      </c>
      <c r="U413" s="110" t="n">
        <f aca="false">S413*R$8/86.4</f>
        <v>11.1448236283604</v>
      </c>
      <c r="V413" s="110" t="n">
        <f aca="false">(Q413+S413)*R$8/86.4</f>
        <v>12.7263273835997</v>
      </c>
    </row>
    <row r="414" customFormat="false" ht="12.8" hidden="false" customHeight="false" outlineLevel="0" collapsed="false">
      <c r="A414" s="114" t="n">
        <v>41305</v>
      </c>
      <c r="B414" s="115" t="s">
        <v>164</v>
      </c>
      <c r="C414" s="15" t="n">
        <v>1.7143315180474</v>
      </c>
      <c r="D414" s="15" t="n">
        <v>61.5</v>
      </c>
      <c r="E414" s="15" t="n">
        <v>18.7</v>
      </c>
      <c r="F414" s="15" t="n">
        <v>5.1</v>
      </c>
      <c r="G414" s="15" t="n">
        <v>4.6</v>
      </c>
      <c r="H414" s="15" t="n">
        <v>2.1</v>
      </c>
      <c r="I414" s="15" t="n">
        <v>5.3</v>
      </c>
      <c r="J414" s="110" t="n">
        <f aca="false">(D414*D$15*D$8+E414*E$15*E$8+F414*F$15*F$8+G414*G$15*G$8+H414*H$15*H$8+I414*I$15*I$8)*M$15</f>
        <v>29.5898026714836</v>
      </c>
      <c r="K414" s="110" t="n">
        <f aca="false">K413+J414-M414-N414-O414</f>
        <v>177.741582514546</v>
      </c>
      <c r="L414" s="110" t="n">
        <f aca="false">K413/$K$3</f>
        <v>0.805031485418906</v>
      </c>
      <c r="M414" s="110" t="n">
        <f aca="false">IF(J414&gt;K$6,(J414-K$6)^2/(J414-K$6+K$3-K413),0)</f>
        <v>10.9118396691751</v>
      </c>
      <c r="N414" s="110" t="n">
        <f aca="false">IF((J414-M414)&gt;C414,C414,(J414-M414+(C414-(J414-M414))*L414))</f>
        <v>1.7143315180474</v>
      </c>
      <c r="O414" s="110" t="n">
        <f aca="false">IF(K413&gt;(K$5/100*K$3),(K$4/100*L414*(K413-(K$5/100*K$3))),0)</f>
        <v>5.05853496601012</v>
      </c>
      <c r="P414" s="110" t="n">
        <f aca="false">P413+M414-Q414</f>
        <v>11.8728255169961</v>
      </c>
      <c r="Q414" s="110" t="n">
        <f aca="false">P413*(1-0.5^(1/K$7))</f>
        <v>0.960985847821016</v>
      </c>
      <c r="R414" s="110" t="n">
        <f aca="false">R413-S414+O414</f>
        <v>154.943983036828</v>
      </c>
      <c r="S414" s="110" t="n">
        <f aca="false">R413*(1-0.5^(1/K$8))</f>
        <v>3.50340627509553</v>
      </c>
      <c r="T414" s="110" t="n">
        <f aca="false">Q414*R$8/86.4</f>
        <v>3.0809384241484</v>
      </c>
      <c r="U414" s="110" t="n">
        <f aca="false">S414*R$8/86.4</f>
        <v>11.2319853958502</v>
      </c>
      <c r="V414" s="110" t="n">
        <f aca="false">(Q414+S414)*R$8/86.4</f>
        <v>14.3129238199986</v>
      </c>
    </row>
    <row r="415" customFormat="false" ht="12.8" hidden="false" customHeight="false" outlineLevel="0" collapsed="false">
      <c r="A415" s="114" t="n">
        <v>41306</v>
      </c>
      <c r="B415" s="115" t="s">
        <v>122</v>
      </c>
      <c r="C415" s="15" t="n">
        <v>2.65674362592355</v>
      </c>
      <c r="D415" s="15" t="n">
        <v>27.6</v>
      </c>
      <c r="E415" s="15" t="n">
        <v>40</v>
      </c>
      <c r="F415" s="15" t="n">
        <v>10.3</v>
      </c>
      <c r="G415" s="15" t="n">
        <v>8.6</v>
      </c>
      <c r="H415" s="15" t="n">
        <v>52.7</v>
      </c>
      <c r="I415" s="15" t="n">
        <v>0</v>
      </c>
      <c r="J415" s="110" t="n">
        <f aca="false">(D415*D$15*D$8+E415*E$15*E$8+F415*F$15*F$8+G415*G$15*G$8+H415*H$15*H$8+I415*I$15*I$8)*M$15</f>
        <v>20.1986319429604</v>
      </c>
      <c r="K415" s="110" t="n">
        <f aca="false">K414+J415-M415-N415-O415</f>
        <v>182.018630045807</v>
      </c>
      <c r="L415" s="110" t="n">
        <f aca="false">K414/$K$3</f>
        <v>0.862823216090027</v>
      </c>
      <c r="M415" s="110" t="n">
        <f aca="false">IF(J415&gt;K$6,(J415-K$6)^2/(J415-K$6+K$3-K414),0)</f>
        <v>6.81596352568937</v>
      </c>
      <c r="N415" s="110" t="n">
        <f aca="false">IF((J415-M415)&gt;C415,C415,(J415-M415+(C415-(J415-M415))*L415))</f>
        <v>2.65674362592355</v>
      </c>
      <c r="O415" s="110" t="n">
        <f aca="false">IF(K414&gt;(K$5/100*K$3),(K$4/100*L415*(K414-(K$5/100*K$3))),0)</f>
        <v>6.44887726008583</v>
      </c>
      <c r="P415" s="110" t="n">
        <f aca="false">P414+M415-Q415</f>
        <v>12.7523762841874</v>
      </c>
      <c r="Q415" s="110" t="n">
        <f aca="false">P414*(1-0.5^(1/K$7))</f>
        <v>5.93641275849806</v>
      </c>
      <c r="R415" s="110" t="n">
        <f aca="false">R414-S415+O415</f>
        <v>157.853934833429</v>
      </c>
      <c r="S415" s="110" t="n">
        <f aca="false">R414*(1-0.5^(1/K$8))</f>
        <v>3.53892546348483</v>
      </c>
      <c r="T415" s="110" t="n">
        <f aca="false">Q415*R$8/86.4</f>
        <v>19.0322492373144</v>
      </c>
      <c r="U415" s="110" t="n">
        <f aca="false">S415*R$8/86.4</f>
        <v>11.3458605715891</v>
      </c>
      <c r="V415" s="110" t="n">
        <f aca="false">(Q415+S415)*R$8/86.4</f>
        <v>30.3781098089035</v>
      </c>
    </row>
    <row r="416" customFormat="false" ht="12.8" hidden="false" customHeight="false" outlineLevel="0" collapsed="false">
      <c r="A416" s="114" t="n">
        <v>41307</v>
      </c>
      <c r="B416" s="115" t="s">
        <v>131</v>
      </c>
      <c r="C416" s="15" t="n">
        <v>3.04455659746965</v>
      </c>
      <c r="D416" s="15" t="n">
        <v>3.4</v>
      </c>
      <c r="E416" s="15" t="n">
        <v>19.3</v>
      </c>
      <c r="F416" s="15" t="n">
        <v>53.9</v>
      </c>
      <c r="G416" s="15" t="n">
        <v>24.8</v>
      </c>
      <c r="H416" s="15" t="n">
        <v>10.1</v>
      </c>
      <c r="I416" s="15" t="n">
        <v>19.1</v>
      </c>
      <c r="J416" s="110" t="n">
        <f aca="false">(D416*D$15*D$8+E416*E$15*E$8+F416*F$15*F$8+G416*G$15*G$8+H416*H$15*H$8+I416*I$15*I$8)*M$15</f>
        <v>14.4489943301072</v>
      </c>
      <c r="K416" s="110" t="n">
        <f aca="false">K415+J416-M416-N416-O416</f>
        <v>182.467340529206</v>
      </c>
      <c r="L416" s="110" t="n">
        <f aca="false">K415/$K$3</f>
        <v>0.883585582746637</v>
      </c>
      <c r="M416" s="110" t="n">
        <f aca="false">IF(J416&gt;K$6,(J416-K$6)^2/(J416-K$6+K$3-K415),0)</f>
        <v>3.9737550215521</v>
      </c>
      <c r="N416" s="110" t="n">
        <f aca="false">IF((J416-M416)&gt;C416,C416,(J416-M416+(C416-(J416-M416))*L416))</f>
        <v>3.04455659746965</v>
      </c>
      <c r="O416" s="110" t="n">
        <f aca="false">IF(K415&gt;(K$5/100*K$3),(K$4/100*L416*(K415-(K$5/100*K$3))),0)</f>
        <v>6.98197222768655</v>
      </c>
      <c r="P416" s="110" t="n">
        <f aca="false">P415+M416-Q416</f>
        <v>10.3499431636458</v>
      </c>
      <c r="Q416" s="110" t="n">
        <f aca="false">P415*(1-0.5^(1/K$7))</f>
        <v>6.37618814209371</v>
      </c>
      <c r="R416" s="110" t="n">
        <f aca="false">R415-S416+O416</f>
        <v>161.230518206742</v>
      </c>
      <c r="S416" s="110" t="n">
        <f aca="false">R415*(1-0.5^(1/K$8))</f>
        <v>3.60538885437402</v>
      </c>
      <c r="T416" s="110" t="n">
        <f aca="false">Q416*R$8/86.4</f>
        <v>20.4421772611106</v>
      </c>
      <c r="U416" s="110" t="n">
        <f aca="false">S416*R$8/86.4</f>
        <v>11.5589434335834</v>
      </c>
      <c r="V416" s="110" t="n">
        <f aca="false">(Q416+S416)*R$8/86.4</f>
        <v>32.001120694694</v>
      </c>
    </row>
    <row r="417" customFormat="false" ht="12.8" hidden="false" customHeight="false" outlineLevel="0" collapsed="false">
      <c r="A417" s="114" t="n">
        <v>41308</v>
      </c>
      <c r="B417" s="115" t="s">
        <v>157</v>
      </c>
      <c r="C417" s="15" t="n">
        <v>3.27657763919565</v>
      </c>
      <c r="D417" s="15" t="n">
        <v>5.6</v>
      </c>
      <c r="E417" s="15" t="n">
        <v>30</v>
      </c>
      <c r="F417" s="15" t="n">
        <v>0</v>
      </c>
      <c r="G417" s="15" t="n">
        <v>0</v>
      </c>
      <c r="H417" s="15" t="n">
        <v>0</v>
      </c>
      <c r="I417" s="15" t="n">
        <v>3.2</v>
      </c>
      <c r="J417" s="110" t="n">
        <f aca="false">(D417*D$15*D$8+E417*E$15*E$8+F417*F$15*F$8+G417*G$15*G$8+H417*H$15*H$8+I417*I$15*I$8)*M$15</f>
        <v>3.4663154588996</v>
      </c>
      <c r="K417" s="110" t="n">
        <f aca="false">K416+J417-M417-N417-O417</f>
        <v>175.580034609261</v>
      </c>
      <c r="L417" s="110" t="n">
        <f aca="false">K416/$K$3</f>
        <v>0.885763788976729</v>
      </c>
      <c r="M417" s="110" t="n">
        <f aca="false">IF(J417&gt;K$6,(J417-K$6)^2/(J417-K$6+K$3-K416),0)</f>
        <v>0.0381144749438714</v>
      </c>
      <c r="N417" s="110" t="n">
        <f aca="false">IF((J417-M417)&gt;C417,C417,(J417-M417+(C417-(J417-M417))*L417))</f>
        <v>3.27657763919565</v>
      </c>
      <c r="O417" s="110" t="n">
        <f aca="false">IF(K416&gt;(K$5/100*K$3),(K$4/100*L417*(K416-(K$5/100*K$3))),0)</f>
        <v>7.03892926470535</v>
      </c>
      <c r="P417" s="110" t="n">
        <f aca="false">P416+M417-Q417</f>
        <v>5.21308605676678</v>
      </c>
      <c r="Q417" s="110" t="n">
        <f aca="false">P416*(1-0.5^(1/K$7))</f>
        <v>5.17497158182291</v>
      </c>
      <c r="R417" s="110" t="n">
        <f aca="false">R416-S417+O417</f>
        <v>164.586937346242</v>
      </c>
      <c r="S417" s="110" t="n">
        <f aca="false">R416*(1-0.5^(1/K$8))</f>
        <v>3.68251012520488</v>
      </c>
      <c r="T417" s="110" t="n">
        <f aca="false">Q417*R$8/86.4</f>
        <v>16.5910547241313</v>
      </c>
      <c r="U417" s="110" t="n">
        <f aca="false">S417*R$8/86.4</f>
        <v>11.8061956560388</v>
      </c>
      <c r="V417" s="110" t="n">
        <f aca="false">(Q417+S417)*R$8/86.4</f>
        <v>28.3972503801701</v>
      </c>
    </row>
    <row r="418" customFormat="false" ht="12.8" hidden="false" customHeight="false" outlineLevel="0" collapsed="false">
      <c r="A418" s="114" t="n">
        <v>41309</v>
      </c>
      <c r="B418" s="115" t="s">
        <v>165</v>
      </c>
      <c r="C418" s="15" t="n">
        <v>1.25077786688415</v>
      </c>
      <c r="D418" s="15" t="n">
        <v>8.2</v>
      </c>
      <c r="E418" s="15" t="n">
        <v>4.2</v>
      </c>
      <c r="F418" s="15" t="n">
        <v>21.5</v>
      </c>
      <c r="G418" s="15" t="n">
        <v>7.9</v>
      </c>
      <c r="H418" s="15" t="n">
        <v>0</v>
      </c>
      <c r="I418" s="15" t="n">
        <v>4.5</v>
      </c>
      <c r="J418" s="110" t="n">
        <f aca="false">(D418*D$15*D$8+E418*E$15*E$8+F418*F$15*F$8+G418*G$15*G$8+H418*H$15*H$8+I418*I$15*I$8)*M$15</f>
        <v>7.64881541923026</v>
      </c>
      <c r="K418" s="110" t="n">
        <f aca="false">K417+J418-M418-N418-O418</f>
        <v>175.046531185264</v>
      </c>
      <c r="L418" s="110" t="n">
        <f aca="false">K417/$K$3</f>
        <v>0.852330265093499</v>
      </c>
      <c r="M418" s="110" t="n">
        <f aca="false">IF(J418&gt;K$6,(J418-K$6)^2/(J418-K$6+K$3-K417),0)</f>
        <v>0.745324962442142</v>
      </c>
      <c r="N418" s="110" t="n">
        <f aca="false">IF((J418-M418)&gt;C418,C418,(J418-M418+(C418-(J418-M418))*L418))</f>
        <v>1.25077786688415</v>
      </c>
      <c r="O418" s="110" t="n">
        <f aca="false">IF(K417&gt;(K$5/100*K$3),(K$4/100*L418*(K417-(K$5/100*K$3))),0)</f>
        <v>6.18621601390066</v>
      </c>
      <c r="P418" s="110" t="n">
        <f aca="false">P417+M418-Q418</f>
        <v>3.35186799082553</v>
      </c>
      <c r="Q418" s="110" t="n">
        <f aca="false">P417*(1-0.5^(1/K$7))</f>
        <v>2.60654302838339</v>
      </c>
      <c r="R418" s="110" t="n">
        <f aca="false">R417-S418+O418</f>
        <v>167.013982515844</v>
      </c>
      <c r="S418" s="110" t="n">
        <f aca="false">R417*(1-0.5^(1/K$8))</f>
        <v>3.75917084429897</v>
      </c>
      <c r="T418" s="110" t="n">
        <f aca="false">Q418*R$8/86.4</f>
        <v>8.35662521831249</v>
      </c>
      <c r="U418" s="110" t="n">
        <f aca="false">S418*R$8/86.4</f>
        <v>12.0519713410974</v>
      </c>
      <c r="V418" s="110" t="n">
        <f aca="false">(Q418+S418)*R$8/86.4</f>
        <v>20.4085965594099</v>
      </c>
    </row>
    <row r="419" customFormat="false" ht="12.8" hidden="false" customHeight="false" outlineLevel="0" collapsed="false">
      <c r="A419" s="114" t="n">
        <v>41310</v>
      </c>
      <c r="B419" s="115" t="s">
        <v>166</v>
      </c>
      <c r="C419" s="15" t="n">
        <v>0.985115537949538</v>
      </c>
      <c r="D419" s="15" t="n">
        <v>7.9</v>
      </c>
      <c r="E419" s="15" t="n">
        <v>9.6</v>
      </c>
      <c r="F419" s="15" t="n">
        <v>22.3</v>
      </c>
      <c r="G419" s="15" t="n">
        <v>31.3</v>
      </c>
      <c r="H419" s="15" t="n">
        <v>9.7</v>
      </c>
      <c r="I419" s="15" t="n">
        <v>36.4</v>
      </c>
      <c r="J419" s="110" t="n">
        <f aca="false">(D419*D$15*D$8+E419*E$15*E$8+F419*F$15*F$8+G419*G$15*G$8+H419*H$15*H$8+I419*I$15*I$8)*M$15</f>
        <v>16.724848539247</v>
      </c>
      <c r="K419" s="110" t="n">
        <f aca="false">K418+J419-M419-N419-O419</f>
        <v>180.185342131726</v>
      </c>
      <c r="L419" s="110" t="n">
        <f aca="false">K418/$K$3</f>
        <v>0.849740442646913</v>
      </c>
      <c r="M419" s="110" t="n">
        <f aca="false">IF(J419&gt;K$6,(J419-K$6)^2/(J419-K$6+K$3-K418),0)</f>
        <v>4.47883692478153</v>
      </c>
      <c r="N419" s="110" t="n">
        <f aca="false">IF((J419-M419)&gt;C419,C419,(J419-M419+(C419-(J419-M419))*L419))</f>
        <v>0.985115537949538</v>
      </c>
      <c r="O419" s="110" t="n">
        <f aca="false">IF(K418&gt;(K$5/100*K$3),(K$4/100*L419*(K418-(K$5/100*K$3))),0)</f>
        <v>6.1220851300541</v>
      </c>
      <c r="P419" s="110" t="n">
        <f aca="false">P418+M419-Q419</f>
        <v>6.1547709201943</v>
      </c>
      <c r="Q419" s="110" t="n">
        <f aca="false">P418*(1-0.5^(1/K$7))</f>
        <v>1.67593399541277</v>
      </c>
      <c r="R419" s="110" t="n">
        <f aca="false">R418-S419+O419</f>
        <v>169.321463013314</v>
      </c>
      <c r="S419" s="110" t="n">
        <f aca="false">R418*(1-0.5^(1/K$8))</f>
        <v>3.81460463258418</v>
      </c>
      <c r="T419" s="110" t="n">
        <f aca="false">Q419*R$8/86.4</f>
        <v>5.37307542510806</v>
      </c>
      <c r="U419" s="110" t="n">
        <f aca="false">S419*R$8/86.4</f>
        <v>12.2296930928914</v>
      </c>
      <c r="V419" s="110" t="n">
        <f aca="false">(Q419+S419)*R$8/86.4</f>
        <v>17.6027685179995</v>
      </c>
    </row>
    <row r="420" customFormat="false" ht="12.8" hidden="false" customHeight="false" outlineLevel="0" collapsed="false">
      <c r="A420" s="114" t="n">
        <v>41311</v>
      </c>
      <c r="B420" s="115" t="s">
        <v>99</v>
      </c>
      <c r="C420" s="15" t="n">
        <v>1.30628695737817</v>
      </c>
      <c r="D420" s="15" t="n">
        <v>43.5</v>
      </c>
      <c r="E420" s="15" t="n">
        <v>22.1</v>
      </c>
      <c r="F420" s="15" t="n">
        <v>2.9</v>
      </c>
      <c r="G420" s="15" t="n">
        <v>7.4</v>
      </c>
      <c r="H420" s="15" t="n">
        <v>14.7</v>
      </c>
      <c r="I420" s="15" t="n">
        <v>66.2</v>
      </c>
      <c r="J420" s="110" t="n">
        <f aca="false">(D420*D$15*D$8+E420*E$15*E$8+F420*F$15*F$8+G420*G$15*G$8+H420*H$15*H$8+I420*I$15*I$8)*M$15</f>
        <v>26.4707637521054</v>
      </c>
      <c r="K420" s="110" t="n">
        <f aca="false">K419+J420-M420-N420-O420</f>
        <v>187.057042786059</v>
      </c>
      <c r="L420" s="110" t="n">
        <f aca="false">K419/$K$3</f>
        <v>0.874686126853039</v>
      </c>
      <c r="M420" s="110" t="n">
        <f aca="false">IF(J420&gt;K$6,(J420-K$6)^2/(J420-K$6+K$3-K419),0)</f>
        <v>11.5414813444914</v>
      </c>
      <c r="N420" s="110" t="n">
        <f aca="false">IF((J420-M420)&gt;C420,C420,(J420-M420+(C420-(J420-M420))*L420))</f>
        <v>1.30628695737817</v>
      </c>
      <c r="O420" s="110" t="n">
        <f aca="false">IF(K419&gt;(K$5/100*K$3),(K$4/100*L420*(K419-(K$5/100*K$3))),0)</f>
        <v>6.7512947959026</v>
      </c>
      <c r="P420" s="110" t="n">
        <f aca="false">P419+M420-Q420</f>
        <v>14.6188668045886</v>
      </c>
      <c r="Q420" s="110" t="n">
        <f aca="false">P419*(1-0.5^(1/K$7))</f>
        <v>3.07738546009715</v>
      </c>
      <c r="R420" s="110" t="n">
        <f aca="false">R419-S420+O420</f>
        <v>172.205450249233</v>
      </c>
      <c r="S420" s="110" t="n">
        <f aca="false">R419*(1-0.5^(1/K$8))</f>
        <v>3.86730755998376</v>
      </c>
      <c r="T420" s="110" t="n">
        <f aca="false">Q420*R$8/86.4</f>
        <v>9.86615477369108</v>
      </c>
      <c r="U420" s="110" t="n">
        <f aca="false">S420*R$8/86.4</f>
        <v>12.3986596541146</v>
      </c>
      <c r="V420" s="110" t="n">
        <f aca="false">(Q420+S420)*R$8/86.4</f>
        <v>22.2648144278057</v>
      </c>
    </row>
    <row r="421" customFormat="false" ht="12.8" hidden="false" customHeight="false" outlineLevel="0" collapsed="false">
      <c r="A421" s="114" t="n">
        <v>41312</v>
      </c>
      <c r="B421" s="115" t="s">
        <v>167</v>
      </c>
      <c r="C421" s="15" t="n">
        <v>1.55019602522937</v>
      </c>
      <c r="D421" s="15" t="n">
        <v>0</v>
      </c>
      <c r="E421" s="15" t="n">
        <v>41.6</v>
      </c>
      <c r="F421" s="15" t="n">
        <v>2.1</v>
      </c>
      <c r="G421" s="15" t="n">
        <v>66.3</v>
      </c>
      <c r="H421" s="15" t="n">
        <v>0.3</v>
      </c>
      <c r="I421" s="15" t="n">
        <v>13.9</v>
      </c>
      <c r="J421" s="110" t="n">
        <f aca="false">(D421*D$15*D$8+E421*E$15*E$8+F421*F$15*F$8+G421*G$15*G$8+H421*H$15*H$8+I421*I$15*I$8)*M$15</f>
        <v>20.9286056507624</v>
      </c>
      <c r="K421" s="110" t="n">
        <f aca="false">K420+J421-M421-N421-O421</f>
        <v>189.715219228321</v>
      </c>
      <c r="L421" s="110" t="n">
        <f aca="false">K420/$K$3</f>
        <v>0.908043897019705</v>
      </c>
      <c r="M421" s="110" t="n">
        <f aca="false">IF(J421&gt;K$6,(J421-K$6)^2/(J421-K$6+K$3-K420),0)</f>
        <v>9.0874847129305</v>
      </c>
      <c r="N421" s="110" t="n">
        <f aca="false">IF((J421-M421)&gt;C421,C421,(J421-M421+(C421-(J421-M421))*L421))</f>
        <v>1.55019602522937</v>
      </c>
      <c r="O421" s="110" t="n">
        <f aca="false">IF(K420&gt;(K$5/100*K$3),(K$4/100*L421*(K420-(K$5/100*K$3))),0)</f>
        <v>7.63274847034052</v>
      </c>
      <c r="P421" s="110" t="n">
        <f aca="false">P420+M421-Q421</f>
        <v>16.3969181152248</v>
      </c>
      <c r="Q421" s="110" t="n">
        <f aca="false">P420*(1-0.5^(1/K$7))</f>
        <v>7.30943340229428</v>
      </c>
      <c r="R421" s="110" t="n">
        <f aca="false">R420-S421+O421</f>
        <v>175.905020800086</v>
      </c>
      <c r="S421" s="110" t="n">
        <f aca="false">R420*(1-0.5^(1/K$8))</f>
        <v>3.93317791948738</v>
      </c>
      <c r="T421" s="110" t="n">
        <f aca="false">Q421*R$8/86.4</f>
        <v>23.4341788476333</v>
      </c>
      <c r="U421" s="110" t="n">
        <f aca="false">S421*R$8/86.4</f>
        <v>12.6098412465047</v>
      </c>
      <c r="V421" s="110" t="n">
        <f aca="false">(Q421+S421)*R$8/86.4</f>
        <v>36.0440200941379</v>
      </c>
    </row>
    <row r="422" customFormat="false" ht="12.8" hidden="false" customHeight="false" outlineLevel="0" collapsed="false">
      <c r="A422" s="114" t="n">
        <v>41313</v>
      </c>
      <c r="B422" s="115" t="s">
        <v>151</v>
      </c>
      <c r="C422" s="15" t="n">
        <v>2.44188862692636</v>
      </c>
      <c r="D422" s="15" t="n">
        <v>0</v>
      </c>
      <c r="E422" s="15" t="n">
        <v>5</v>
      </c>
      <c r="F422" s="15" t="n">
        <v>0</v>
      </c>
      <c r="G422" s="15" t="n">
        <v>16.8</v>
      </c>
      <c r="H422" s="15" t="n">
        <v>0</v>
      </c>
      <c r="I422" s="15" t="n">
        <v>0</v>
      </c>
      <c r="J422" s="110" t="n">
        <f aca="false">(D422*D$15*D$8+E422*E$15*E$8+F422*F$15*F$8+G422*G$15*G$8+H422*H$15*H$8+I422*I$15*I$8)*M$15</f>
        <v>4.92507847733589</v>
      </c>
      <c r="K422" s="110" t="n">
        <f aca="false">K421+J422-M422-N422-O422</f>
        <v>183.898064645857</v>
      </c>
      <c r="L422" s="110" t="n">
        <f aca="false">K421/$K$3</f>
        <v>0.920947666156899</v>
      </c>
      <c r="M422" s="110" t="n">
        <f aca="false">IF(J422&gt;K$6,(J422-K$6)^2/(J422-K$6+K$3-K421),0)</f>
        <v>0.314326556013373</v>
      </c>
      <c r="N422" s="110" t="n">
        <f aca="false">IF((J422-M422)&gt;C422,C422,(J422-M422+(C422-(J422-M422))*L422))</f>
        <v>2.44188862692636</v>
      </c>
      <c r="O422" s="110" t="n">
        <f aca="false">IF(K421&gt;(K$5/100*K$3),(K$4/100*L422*(K421-(K$5/100*K$3))),0)</f>
        <v>7.98601787686062</v>
      </c>
      <c r="P422" s="110" t="n">
        <f aca="false">P421+M422-Q422</f>
        <v>8.51278561362576</v>
      </c>
      <c r="Q422" s="110" t="n">
        <f aca="false">P421*(1-0.5^(1/K$7))</f>
        <v>8.19845905761239</v>
      </c>
      <c r="R422" s="110" t="n">
        <f aca="false">R421-S422+O422</f>
        <v>179.873362449298</v>
      </c>
      <c r="S422" s="110" t="n">
        <f aca="false">R421*(1-0.5^(1/K$8))</f>
        <v>4.0176762276486</v>
      </c>
      <c r="T422" s="110" t="n">
        <f aca="false">Q422*R$8/86.4</f>
        <v>26.2844115620212</v>
      </c>
      <c r="U422" s="110" t="n">
        <f aca="false">S422*R$8/86.4</f>
        <v>12.880744387253</v>
      </c>
      <c r="V422" s="110" t="n">
        <f aca="false">(Q422+S422)*R$8/86.4</f>
        <v>39.1651559492742</v>
      </c>
    </row>
    <row r="423" customFormat="false" ht="12.8" hidden="false" customHeight="false" outlineLevel="0" collapsed="false">
      <c r="A423" s="114" t="n">
        <v>41314</v>
      </c>
      <c r="B423" s="115" t="s">
        <v>94</v>
      </c>
      <c r="C423" s="15" t="n">
        <v>3.35032747332267</v>
      </c>
      <c r="D423" s="15" t="n">
        <v>0</v>
      </c>
      <c r="E423" s="15" t="n">
        <v>24.7</v>
      </c>
      <c r="F423" s="15" t="n">
        <v>4.8</v>
      </c>
      <c r="G423" s="15" t="n">
        <v>31.7</v>
      </c>
      <c r="H423" s="15" t="n">
        <v>0</v>
      </c>
      <c r="I423" s="15" t="n">
        <v>0</v>
      </c>
      <c r="J423" s="110" t="n">
        <f aca="false">(D423*D$15*D$8+E423*E$15*E$8+F423*F$15*F$8+G423*G$15*G$8+H423*H$15*H$8+I423*I$15*I$8)*M$15</f>
        <v>10.0473900379456</v>
      </c>
      <c r="K423" s="110" t="n">
        <f aca="false">K422+J423-M423-N423-O423</f>
        <v>181.452056351524</v>
      </c>
      <c r="L423" s="110" t="n">
        <f aca="false">K422/$K$3</f>
        <v>0.892709051678916</v>
      </c>
      <c r="M423" s="110" t="n">
        <f aca="false">IF(J423&gt;K$6,(J423-K$6)^2/(J423-K$6+K$3-K422),0)</f>
        <v>1.92122740168918</v>
      </c>
      <c r="N423" s="110" t="n">
        <f aca="false">IF((J423-M423)&gt;C423,C423,(J423-M423+(C423-(J423-M423))*L423))</f>
        <v>3.35032747332267</v>
      </c>
      <c r="O423" s="110" t="n">
        <f aca="false">IF(K422&gt;(K$5/100*K$3),(K$4/100*L423*(K422-(K$5/100*K$3))),0)</f>
        <v>7.22184345726623</v>
      </c>
      <c r="P423" s="110" t="n">
        <f aca="false">P422+M423-Q423</f>
        <v>6.17762020850206</v>
      </c>
      <c r="Q423" s="110" t="n">
        <f aca="false">P422*(1-0.5^(1/K$7))</f>
        <v>4.25639280681288</v>
      </c>
      <c r="R423" s="110" t="n">
        <f aca="false">R422-S423+O423</f>
        <v>182.986892630384</v>
      </c>
      <c r="S423" s="110" t="n">
        <f aca="false">R422*(1-0.5^(1/K$8))</f>
        <v>4.10831327618029</v>
      </c>
      <c r="T423" s="110" t="n">
        <f aca="false">Q423*R$8/86.4</f>
        <v>13.6460741607311</v>
      </c>
      <c r="U423" s="110" t="n">
        <f aca="false">S423*R$8/86.4</f>
        <v>13.1713284433095</v>
      </c>
      <c r="V423" s="110" t="n">
        <f aca="false">(Q423+S423)*R$8/86.4</f>
        <v>26.8174026040406</v>
      </c>
    </row>
    <row r="424" customFormat="false" ht="12.8" hidden="false" customHeight="false" outlineLevel="0" collapsed="false">
      <c r="A424" s="114" t="n">
        <v>41315</v>
      </c>
      <c r="B424" s="115" t="s">
        <v>164</v>
      </c>
      <c r="C424" s="15" t="n">
        <v>2.97996653423344</v>
      </c>
      <c r="D424" s="15" t="n">
        <v>0</v>
      </c>
      <c r="E424" s="15" t="n">
        <v>0.3</v>
      </c>
      <c r="F424" s="15" t="n">
        <v>0</v>
      </c>
      <c r="G424" s="15" t="n">
        <v>12.1</v>
      </c>
      <c r="H424" s="15" t="n">
        <v>0</v>
      </c>
      <c r="I424" s="15" t="n">
        <v>0</v>
      </c>
      <c r="J424" s="110" t="n">
        <f aca="false">(D424*D$15*D$8+E424*E$15*E$8+F424*F$15*F$8+G424*G$15*G$8+H424*H$15*H$8+I424*I$15*I$8)*M$15</f>
        <v>3.45423182570077</v>
      </c>
      <c r="K424" s="110" t="n">
        <f aca="false">K423+J424-M424-N424-O424</f>
        <v>174.98028304657</v>
      </c>
      <c r="L424" s="110" t="n">
        <f aca="false">K423/$K$3</f>
        <v>0.880835225007399</v>
      </c>
      <c r="M424" s="110" t="n">
        <f aca="false">IF(J424&gt;K$6,(J424-K$6)^2/(J424-K$6+K$3-K423),0)</f>
        <v>0.0357051255530044</v>
      </c>
      <c r="N424" s="110" t="n">
        <f aca="false">IF((J424-M424)&gt;C424,C424,(J424-M424+(C424-(J424-M424))*L424))</f>
        <v>2.97996653423344</v>
      </c>
      <c r="O424" s="110" t="n">
        <f aca="false">IF(K423&gt;(K$5/100*K$3),(K$4/100*L424*(K423-(K$5/100*K$3))),0)</f>
        <v>6.91033347086879</v>
      </c>
      <c r="P424" s="110" t="n">
        <f aca="false">P423+M424-Q424</f>
        <v>3.12451522980403</v>
      </c>
      <c r="Q424" s="110" t="n">
        <f aca="false">P423*(1-0.5^(1/K$7))</f>
        <v>3.08881010425103</v>
      </c>
      <c r="R424" s="110" t="n">
        <f aca="false">R423-S424+O424</f>
        <v>185.717799697456</v>
      </c>
      <c r="S424" s="110" t="n">
        <f aca="false">R423*(1-0.5^(1/K$8))</f>
        <v>4.17942640379723</v>
      </c>
      <c r="T424" s="110" t="n">
        <f aca="false">Q424*R$8/86.4</f>
        <v>9.90278239441592</v>
      </c>
      <c r="U424" s="110" t="n">
        <f aca="false">S424*R$8/86.4</f>
        <v>13.3993184473592</v>
      </c>
      <c r="V424" s="110" t="n">
        <f aca="false">(Q424+S424)*R$8/86.4</f>
        <v>23.3021008417751</v>
      </c>
    </row>
    <row r="425" customFormat="false" ht="12.8" hidden="false" customHeight="false" outlineLevel="0" collapsed="false">
      <c r="A425" s="114" t="n">
        <v>41316</v>
      </c>
      <c r="B425" s="115" t="s">
        <v>152</v>
      </c>
      <c r="C425" s="15" t="n">
        <v>3.17557198529868</v>
      </c>
      <c r="D425" s="15" t="n">
        <v>0</v>
      </c>
      <c r="E425" s="15" t="n">
        <v>38.4</v>
      </c>
      <c r="F425" s="15" t="n">
        <v>0</v>
      </c>
      <c r="G425" s="15" t="n">
        <v>0</v>
      </c>
      <c r="H425" s="15" t="n">
        <v>0</v>
      </c>
      <c r="I425" s="15" t="n">
        <v>0</v>
      </c>
      <c r="J425" s="110" t="n">
        <f aca="false">(D425*D$15*D$8+E425*E$15*E$8+F425*F$15*F$8+G425*G$15*G$8+H425*H$15*H$8+I425*I$15*I$8)*M$15</f>
        <v>1.08176033741916</v>
      </c>
      <c r="K425" s="110" t="n">
        <f aca="false">K424+J425-M425-N425-O425</f>
        <v>167.087619042112</v>
      </c>
      <c r="L425" s="110" t="n">
        <f aca="false">K424/$K$3</f>
        <v>0.84941884974063</v>
      </c>
      <c r="M425" s="110" t="n">
        <f aca="false">IF(J425&gt;K$6,(J425-K$6)^2/(J425-K$6+K$3-K424),0)</f>
        <v>0</v>
      </c>
      <c r="N425" s="110" t="n">
        <f aca="false">IF((J425-M425)&gt;C425,C425,(J425-M425+(C425-(J425-M425))*L425))</f>
        <v>2.86028341893451</v>
      </c>
      <c r="O425" s="110" t="n">
        <f aca="false">IF(K424&gt;(K$5/100*K$3),(K$4/100*L425*(K424-(K$5/100*K$3))),0)</f>
        <v>6.11414092294222</v>
      </c>
      <c r="P425" s="110" t="n">
        <f aca="false">P424+M425-Q425</f>
        <v>1.56225761490202</v>
      </c>
      <c r="Q425" s="110" t="n">
        <f aca="false">P424*(1-0.5^(1/K$7))</f>
        <v>1.56225761490202</v>
      </c>
      <c r="R425" s="110" t="n">
        <f aca="false">R424-S425+O425</f>
        <v>187.590140212985</v>
      </c>
      <c r="S425" s="110" t="n">
        <f aca="false">R424*(1-0.5^(1/K$8))</f>
        <v>4.24180040741228</v>
      </c>
      <c r="T425" s="110" t="n">
        <f aca="false">Q425*R$8/86.4</f>
        <v>5.00862684407244</v>
      </c>
      <c r="U425" s="110" t="n">
        <f aca="false">S425*R$8/86.4</f>
        <v>13.5992906580232</v>
      </c>
      <c r="V425" s="110" t="n">
        <f aca="false">(Q425+S425)*R$8/86.4</f>
        <v>18.6079175020956</v>
      </c>
    </row>
    <row r="426" customFormat="false" ht="12.8" hidden="false" customHeight="false" outlineLevel="0" collapsed="false">
      <c r="A426" s="114" t="n">
        <v>41317</v>
      </c>
      <c r="B426" s="115" t="s">
        <v>150</v>
      </c>
      <c r="C426" s="15" t="n">
        <v>4.07623996870485</v>
      </c>
      <c r="D426" s="15" t="n">
        <v>0</v>
      </c>
      <c r="E426" s="15" t="n">
        <v>0.3</v>
      </c>
      <c r="F426" s="15" t="n">
        <v>0</v>
      </c>
      <c r="G426" s="15" t="n">
        <v>0</v>
      </c>
      <c r="H426" s="15" t="n">
        <v>0</v>
      </c>
      <c r="I426" s="15" t="n">
        <v>0</v>
      </c>
      <c r="J426" s="110" t="n">
        <f aca="false">(D426*D$15*D$8+E426*E$15*E$8+F426*F$15*F$8+G426*G$15*G$8+H426*H$15*H$8+I426*I$15*I$8)*M$15</f>
        <v>0.00845125263608721</v>
      </c>
      <c r="K426" s="110" t="n">
        <f aca="false">K425+J426-M426-N426-O426</f>
        <v>158.590037008536</v>
      </c>
      <c r="L426" s="110" t="n">
        <f aca="false">K425/$K$3</f>
        <v>0.81110494680637</v>
      </c>
      <c r="M426" s="110" t="n">
        <f aca="false">IF(J426&gt;K$6,(J426-K$6)^2/(J426-K$6+K$3-K425),0)</f>
        <v>0</v>
      </c>
      <c r="N426" s="110" t="n">
        <f aca="false">IF((J426-M426)&gt;C426,C426,(J426-M426+(C426-(J426-M426))*L426))</f>
        <v>3.30785480280259</v>
      </c>
      <c r="O426" s="110" t="n">
        <f aca="false">IF(K425&gt;(K$5/100*K$3),(K$4/100*L426*(K425-(K$5/100*K$3))),0)</f>
        <v>5.19817848340992</v>
      </c>
      <c r="P426" s="110" t="n">
        <f aca="false">P425+M426-Q426</f>
        <v>0.781128807451009</v>
      </c>
      <c r="Q426" s="110" t="n">
        <f aca="false">P425*(1-0.5^(1/K$7))</f>
        <v>0.781128807451009</v>
      </c>
      <c r="R426" s="110" t="n">
        <f aca="false">R425-S426+O426</f>
        <v>188.503753972507</v>
      </c>
      <c r="S426" s="110" t="n">
        <f aca="false">R425*(1-0.5^(1/K$8))</f>
        <v>4.28456472388882</v>
      </c>
      <c r="T426" s="110" t="n">
        <f aca="false">Q426*R$8/86.4</f>
        <v>2.50431342203622</v>
      </c>
      <c r="U426" s="110" t="n">
        <f aca="false">S426*R$8/86.4</f>
        <v>13.7363938485788</v>
      </c>
      <c r="V426" s="110" t="n">
        <f aca="false">(Q426+S426)*R$8/86.4</f>
        <v>16.240707270615</v>
      </c>
    </row>
    <row r="427" customFormat="false" ht="12.8" hidden="false" customHeight="false" outlineLevel="0" collapsed="false">
      <c r="A427" s="114" t="n">
        <v>41318</v>
      </c>
      <c r="B427" s="115" t="s">
        <v>164</v>
      </c>
      <c r="C427" s="15" t="n">
        <v>3.3924941145957</v>
      </c>
      <c r="D427" s="15" t="n">
        <v>0</v>
      </c>
      <c r="E427" s="15" t="n">
        <v>12.1</v>
      </c>
      <c r="F427" s="15" t="n">
        <v>0</v>
      </c>
      <c r="G427" s="15" t="n">
        <v>0</v>
      </c>
      <c r="H427" s="15" t="n">
        <v>0</v>
      </c>
      <c r="I427" s="15" t="n">
        <v>0</v>
      </c>
      <c r="J427" s="110" t="n">
        <f aca="false">(D427*D$15*D$8+E427*E$15*E$8+F427*F$15*F$8+G427*G$15*G$8+H427*H$15*H$8+I427*I$15*I$8)*M$15</f>
        <v>0.340867189655517</v>
      </c>
      <c r="K427" s="110" t="n">
        <f aca="false">K426+J427-M427-N427-O427</f>
        <v>151.961103855082</v>
      </c>
      <c r="L427" s="110" t="n">
        <f aca="false">K426/$K$3</f>
        <v>0.769854548585125</v>
      </c>
      <c r="M427" s="110" t="n">
        <f aca="false">IF(J427&gt;K$6,(J427-K$6)^2/(J427-K$6+K$3-K426),0)</f>
        <v>0</v>
      </c>
      <c r="N427" s="110" t="n">
        <f aca="false">IF((J427-M427)&gt;C427,C427,(J427-M427+(C427-(J427-M427))*L427))</f>
        <v>2.69017605840555</v>
      </c>
      <c r="O427" s="110" t="n">
        <f aca="false">IF(K426&gt;(K$5/100*K$3),(K$4/100*L427*(K426-(K$5/100*K$3))),0)</f>
        <v>4.27962428470367</v>
      </c>
      <c r="P427" s="110" t="n">
        <f aca="false">P426+M427-Q427</f>
        <v>0.390564403725504</v>
      </c>
      <c r="Q427" s="110" t="n">
        <f aca="false">P426*(1-0.5^(1/K$7))</f>
        <v>0.390564403725504</v>
      </c>
      <c r="R427" s="110" t="n">
        <f aca="false">R426-S427+O427</f>
        <v>188.477946566215</v>
      </c>
      <c r="S427" s="110" t="n">
        <f aca="false">R426*(1-0.5^(1/K$8))</f>
        <v>4.30543169099519</v>
      </c>
      <c r="T427" s="110" t="n">
        <f aca="false">Q427*R$8/86.4</f>
        <v>1.25215671101811</v>
      </c>
      <c r="U427" s="110" t="n">
        <f aca="false">S427*R$8/86.4</f>
        <v>13.8032937315471</v>
      </c>
      <c r="V427" s="110" t="n">
        <f aca="false">(Q427+S427)*R$8/86.4</f>
        <v>15.0554504425652</v>
      </c>
    </row>
    <row r="428" customFormat="false" ht="12.8" hidden="false" customHeight="false" outlineLevel="0" collapsed="false">
      <c r="A428" s="114" t="n">
        <v>41319</v>
      </c>
      <c r="B428" s="115" t="s">
        <v>126</v>
      </c>
      <c r="C428" s="15" t="n">
        <v>3.30803625873577</v>
      </c>
      <c r="D428" s="15" t="n">
        <v>0</v>
      </c>
      <c r="E428" s="15" t="n">
        <v>1.1</v>
      </c>
      <c r="F428" s="15" t="n">
        <v>0</v>
      </c>
      <c r="G428" s="15" t="n">
        <v>0</v>
      </c>
      <c r="H428" s="15" t="n">
        <v>0</v>
      </c>
      <c r="I428" s="15" t="n">
        <v>0</v>
      </c>
      <c r="J428" s="110" t="n">
        <f aca="false">(D428*D$15*D$8+E428*E$15*E$8+F428*F$15*F$8+G428*G$15*G$8+H428*H$15*H$8+I428*I$15*I$8)*M$15</f>
        <v>0.0309879263323198</v>
      </c>
      <c r="K428" s="110" t="n">
        <f aca="false">K427+J428-M428-N428-O428</f>
        <v>145.931966861118</v>
      </c>
      <c r="L428" s="110" t="n">
        <f aca="false">K427/$K$3</f>
        <v>0.737675261432437</v>
      </c>
      <c r="M428" s="110" t="n">
        <f aca="false">IF(J428&gt;K$6,(J428-K$6)^2/(J428-K$6+K$3-K427),0)</f>
        <v>0</v>
      </c>
      <c r="N428" s="110" t="n">
        <f aca="false">IF((J428-M428)&gt;C428,C428,(J428-M428+(C428-(J428-M428))*L428))</f>
        <v>2.44838541166477</v>
      </c>
      <c r="O428" s="110" t="n">
        <f aca="false">IF(K427&gt;(K$5/100*K$3),(K$4/100*L428*(K427-(K$5/100*K$3))),0)</f>
        <v>3.61173950863183</v>
      </c>
      <c r="P428" s="110" t="n">
        <f aca="false">P427+M428-Q428</f>
        <v>0.195282201862752</v>
      </c>
      <c r="Q428" s="110" t="n">
        <f aca="false">P427*(1-0.5^(1/K$7))</f>
        <v>0.195282201862752</v>
      </c>
      <c r="R428" s="110" t="n">
        <f aca="false">R427-S428+O428</f>
        <v>187.784843825826</v>
      </c>
      <c r="S428" s="110" t="n">
        <f aca="false">R427*(1-0.5^(1/K$8))</f>
        <v>4.30484224902086</v>
      </c>
      <c r="T428" s="110" t="n">
        <f aca="false">Q428*R$8/86.4</f>
        <v>0.626078355509055</v>
      </c>
      <c r="U428" s="110" t="n">
        <f aca="false">S428*R$8/86.4</f>
        <v>13.8014039696618</v>
      </c>
      <c r="V428" s="110" t="n">
        <f aca="false">(Q428+S428)*R$8/86.4</f>
        <v>14.4274823251709</v>
      </c>
    </row>
    <row r="429" customFormat="false" ht="12.8" hidden="false" customHeight="false" outlineLevel="0" collapsed="false">
      <c r="A429" s="114" t="n">
        <v>41320</v>
      </c>
      <c r="B429" s="115" t="s">
        <v>101</v>
      </c>
      <c r="C429" s="15" t="n">
        <v>3.47187552183758</v>
      </c>
      <c r="D429" s="15" t="n">
        <v>0</v>
      </c>
      <c r="E429" s="15" t="n">
        <v>0</v>
      </c>
      <c r="F429" s="15" t="n">
        <v>0</v>
      </c>
      <c r="G429" s="15" t="n">
        <v>0</v>
      </c>
      <c r="H429" s="15" t="n">
        <v>0</v>
      </c>
      <c r="I429" s="15" t="n">
        <v>0</v>
      </c>
      <c r="J429" s="110" t="n">
        <f aca="false">(D429*D$15*D$8+E429*E$15*E$8+F429*F$15*F$8+G429*G$15*G$8+H429*H$15*H$8+I429*I$15*I$8)*M$15</f>
        <v>0</v>
      </c>
      <c r="K429" s="110" t="n">
        <f aca="false">K428+J429-M429-N429-O429</f>
        <v>140.43113064692</v>
      </c>
      <c r="L429" s="110" t="n">
        <f aca="false">K428/$K$3</f>
        <v>0.708407606121931</v>
      </c>
      <c r="M429" s="110" t="n">
        <f aca="false">IF(J429&gt;K$6,(J429-K$6)^2/(J429-K$6+K$3-K428),0)</f>
        <v>0</v>
      </c>
      <c r="N429" s="110" t="n">
        <f aca="false">IF((J429-M429)&gt;C429,C429,(J429-M429+(C429-(J429-M429))*L429))</f>
        <v>2.45950302717829</v>
      </c>
      <c r="O429" s="110" t="n">
        <f aca="false">IF(K428&gt;(K$5/100*K$3),(K$4/100*L429*(K428-(K$5/100*K$3))),0)</f>
        <v>3.04133318701905</v>
      </c>
      <c r="P429" s="110" t="n">
        <f aca="false">P428+M429-Q429</f>
        <v>0.0976411009313761</v>
      </c>
      <c r="Q429" s="110" t="n">
        <f aca="false">P428*(1-0.5^(1/K$7))</f>
        <v>0.0976411009313761</v>
      </c>
      <c r="R429" s="110" t="n">
        <f aca="false">R428-S429+O429</f>
        <v>186.537165252293</v>
      </c>
      <c r="S429" s="110" t="n">
        <f aca="false">R428*(1-0.5^(1/K$8))</f>
        <v>4.28901176055207</v>
      </c>
      <c r="T429" s="110" t="n">
        <f aca="false">Q429*R$8/86.4</f>
        <v>0.313039177754528</v>
      </c>
      <c r="U429" s="110" t="n">
        <f aca="false">S429*R$8/86.4</f>
        <v>13.7506511304736</v>
      </c>
      <c r="V429" s="110" t="n">
        <f aca="false">(Q429+S429)*R$8/86.4</f>
        <v>14.0636903082282</v>
      </c>
    </row>
    <row r="430" customFormat="false" ht="12.8" hidden="false" customHeight="false" outlineLevel="0" collapsed="false">
      <c r="A430" s="114" t="n">
        <v>41321</v>
      </c>
      <c r="B430" s="115" t="s">
        <v>122</v>
      </c>
      <c r="C430" s="15" t="n">
        <v>3.33020989878049</v>
      </c>
      <c r="D430" s="15" t="n">
        <v>0</v>
      </c>
      <c r="E430" s="15" t="n">
        <v>16.1</v>
      </c>
      <c r="F430" s="15" t="n">
        <v>0</v>
      </c>
      <c r="G430" s="15" t="n">
        <v>0</v>
      </c>
      <c r="H430" s="15" t="n">
        <v>0</v>
      </c>
      <c r="I430" s="15" t="n">
        <v>0</v>
      </c>
      <c r="J430" s="110" t="n">
        <f aca="false">(D430*D$15*D$8+E430*E$15*E$8+F430*F$15*F$8+G430*G$15*G$8+H430*H$15*H$8+I430*I$15*I$8)*M$15</f>
        <v>0.45355055813668</v>
      </c>
      <c r="K430" s="110" t="n">
        <f aca="false">K429+J430-M430-N430-O430</f>
        <v>135.918401892034</v>
      </c>
      <c r="L430" s="110" t="n">
        <f aca="false">K429/$K$3</f>
        <v>0.681704517703497</v>
      </c>
      <c r="M430" s="110" t="n">
        <f aca="false">IF(J430&gt;K$6,(J430-K$6)^2/(J430-K$6+K$3-K429),0)</f>
        <v>0</v>
      </c>
      <c r="N430" s="110" t="n">
        <f aca="false">IF((J430-M430)&gt;C430,C430,(J430-M430+(C430-(J430-M430))*L430))</f>
        <v>2.41458222654753</v>
      </c>
      <c r="O430" s="110" t="n">
        <f aca="false">IF(K429&gt;(K$5/100*K$3),(K$4/100*L430*(K429-(K$5/100*K$3))),0)</f>
        <v>2.55169708647555</v>
      </c>
      <c r="P430" s="110" t="n">
        <f aca="false">P429+M430-Q430</f>
        <v>0.048820550465688</v>
      </c>
      <c r="Q430" s="110" t="n">
        <f aca="false">P429*(1-0.5^(1/K$7))</f>
        <v>0.048820550465688</v>
      </c>
      <c r="R430" s="110" t="n">
        <f aca="false">R429-S430+O430</f>
        <v>184.82834759622</v>
      </c>
      <c r="S430" s="110" t="n">
        <f aca="false">R429*(1-0.5^(1/K$8))</f>
        <v>4.26051474254866</v>
      </c>
      <c r="T430" s="110" t="n">
        <f aca="false">Q430*R$8/86.4</f>
        <v>0.156519588877264</v>
      </c>
      <c r="U430" s="110" t="n">
        <f aca="false">S430*R$8/86.4</f>
        <v>13.6592891630322</v>
      </c>
      <c r="V430" s="110" t="n">
        <f aca="false">(Q430+S430)*R$8/86.4</f>
        <v>13.8158087519094</v>
      </c>
    </row>
    <row r="431" customFormat="false" ht="12.8" hidden="false" customHeight="false" outlineLevel="0" collapsed="false">
      <c r="A431" s="114" t="n">
        <v>41322</v>
      </c>
      <c r="B431" s="115" t="s">
        <v>151</v>
      </c>
      <c r="C431" s="15" t="n">
        <v>3.64135884256886</v>
      </c>
      <c r="D431" s="15" t="n">
        <v>0</v>
      </c>
      <c r="E431" s="15" t="n">
        <v>36.7</v>
      </c>
      <c r="F431" s="15" t="n">
        <v>0</v>
      </c>
      <c r="G431" s="15" t="n">
        <v>2.9</v>
      </c>
      <c r="H431" s="15" t="n">
        <v>0</v>
      </c>
      <c r="I431" s="15" t="n">
        <v>0</v>
      </c>
      <c r="J431" s="110" t="n">
        <f aca="false">(D431*D$15*D$8+E431*E$15*E$8+F431*F$15*F$8+G431*G$15*G$8+H431*H$15*H$8+I431*I$15*I$8)*M$15</f>
        <v>1.8597181423343</v>
      </c>
      <c r="K431" s="110" t="n">
        <f aca="false">K430+J431-M431-N431-O431</f>
        <v>132.570929006004</v>
      </c>
      <c r="L431" s="110" t="n">
        <f aca="false">K430/$K$3</f>
        <v>0.659798067437058</v>
      </c>
      <c r="M431" s="110" t="n">
        <f aca="false">IF(J431&gt;K$6,(J431-K$6)^2/(J431-K$6+K$3-K430),0)</f>
        <v>0</v>
      </c>
      <c r="N431" s="110" t="n">
        <f aca="false">IF((J431-M431)&gt;C431,C431,(J431-M431+(C431-(J431-M431))*L431))</f>
        <v>3.03524123321627</v>
      </c>
      <c r="O431" s="110" t="n">
        <f aca="false">IF(K430&gt;(K$5/100*K$3),(K$4/100*L431*(K430-(K$5/100*K$3))),0)</f>
        <v>2.17194979514804</v>
      </c>
      <c r="P431" s="110" t="n">
        <f aca="false">P430+M431-Q431</f>
        <v>0.024410275232844</v>
      </c>
      <c r="Q431" s="110" t="n">
        <f aca="false">P430*(1-0.5^(1/K$7))</f>
        <v>0.024410275232844</v>
      </c>
      <c r="R431" s="110" t="n">
        <f aca="false">R430-S431+O431</f>
        <v>182.778812098024</v>
      </c>
      <c r="S431" s="110" t="n">
        <f aca="false">R430*(1-0.5^(1/K$8))</f>
        <v>4.22148529334383</v>
      </c>
      <c r="T431" s="110" t="n">
        <f aca="false">Q431*R$8/86.4</f>
        <v>0.0782597944386319</v>
      </c>
      <c r="U431" s="110" t="n">
        <f aca="false">S431*R$8/86.4</f>
        <v>13.5341600261139</v>
      </c>
      <c r="V431" s="110" t="n">
        <f aca="false">(Q431+S431)*R$8/86.4</f>
        <v>13.6124198205525</v>
      </c>
    </row>
    <row r="432" customFormat="false" ht="12.8" hidden="false" customHeight="false" outlineLevel="0" collapsed="false">
      <c r="A432" s="114" t="n">
        <v>41323</v>
      </c>
      <c r="B432" s="115" t="s">
        <v>167</v>
      </c>
      <c r="C432" s="15" t="n">
        <v>3.63134595209627</v>
      </c>
      <c r="D432" s="15" t="n">
        <v>0</v>
      </c>
      <c r="E432" s="15" t="n">
        <v>14.9</v>
      </c>
      <c r="F432" s="15" t="n">
        <v>0</v>
      </c>
      <c r="G432" s="15" t="n">
        <v>0</v>
      </c>
      <c r="H432" s="15" t="n">
        <v>0</v>
      </c>
      <c r="I432" s="15" t="n">
        <v>0</v>
      </c>
      <c r="J432" s="110" t="n">
        <f aca="false">(D432*D$15*D$8+E432*E$15*E$8+F432*F$15*F$8+G432*G$15*G$8+H432*H$15*H$8+I432*I$15*I$8)*M$15</f>
        <v>0.419745547592331</v>
      </c>
      <c r="K432" s="110" t="n">
        <f aca="false">K431+J432-M432-N432-O432</f>
        <v>128.601077538961</v>
      </c>
      <c r="L432" s="110" t="n">
        <f aca="false">K431/$K$3</f>
        <v>0.643548199058272</v>
      </c>
      <c r="M432" s="110" t="n">
        <f aca="false">IF(J432&gt;K$6,(J432-K$6)^2/(J432-K$6+K$3-K431),0)</f>
        <v>0</v>
      </c>
      <c r="N432" s="110" t="n">
        <f aca="false">IF((J432-M432)&gt;C432,C432,(J432-M432+(C432-(J432-M432))*L432))</f>
        <v>2.48656520400566</v>
      </c>
      <c r="O432" s="110" t="n">
        <f aca="false">IF(K431&gt;(K$5/100*K$3),(K$4/100*L432*(K431-(K$5/100*K$3))),0)</f>
        <v>1.90303181062939</v>
      </c>
      <c r="P432" s="110" t="n">
        <f aca="false">P431+M432-Q432</f>
        <v>0.012205137616422</v>
      </c>
      <c r="Q432" s="110" t="n">
        <f aca="false">P431*(1-0.5^(1/K$7))</f>
        <v>0.012205137616422</v>
      </c>
      <c r="R432" s="110" t="n">
        <f aca="false">R431-S432+O432</f>
        <v>180.507170070784</v>
      </c>
      <c r="S432" s="110" t="n">
        <f aca="false">R431*(1-0.5^(1/K$8))</f>
        <v>4.17467383786991</v>
      </c>
      <c r="T432" s="110" t="n">
        <f aca="false">Q432*R$8/86.4</f>
        <v>0.0391298972193159</v>
      </c>
      <c r="U432" s="110" t="n">
        <f aca="false">S432*R$8/86.4</f>
        <v>13.3840816329857</v>
      </c>
      <c r="V432" s="110" t="n">
        <f aca="false">(Q432+S432)*R$8/86.4</f>
        <v>13.423211530205</v>
      </c>
    </row>
    <row r="433" customFormat="false" ht="12.8" hidden="false" customHeight="false" outlineLevel="0" collapsed="false">
      <c r="A433" s="114" t="n">
        <v>41324</v>
      </c>
      <c r="B433" s="115" t="s">
        <v>94</v>
      </c>
      <c r="C433" s="15" t="n">
        <v>2.94204884921803</v>
      </c>
      <c r="D433" s="15" t="n">
        <v>0</v>
      </c>
      <c r="E433" s="15" t="n">
        <v>0.4</v>
      </c>
      <c r="F433" s="15" t="n">
        <v>0</v>
      </c>
      <c r="G433" s="15" t="n">
        <v>0</v>
      </c>
      <c r="H433" s="15" t="n">
        <v>0</v>
      </c>
      <c r="I433" s="15" t="n">
        <v>0</v>
      </c>
      <c r="J433" s="110" t="n">
        <f aca="false">(D433*D$15*D$8+E433*E$15*E$8+F433*F$15*F$8+G433*G$15*G$8+H433*H$15*H$8+I433*I$15*I$8)*M$15</f>
        <v>0.0112683368481163</v>
      </c>
      <c r="K433" s="110" t="n">
        <f aca="false">K432+J433-M433-N433-O433</f>
        <v>125.173241870574</v>
      </c>
      <c r="L433" s="110" t="n">
        <f aca="false">K432/$K$3</f>
        <v>0.624277075431851</v>
      </c>
      <c r="M433" s="110" t="n">
        <f aca="false">IF(J433&gt;K$6,(J433-K$6)^2/(J433-K$6+K$3-K432),0)</f>
        <v>0</v>
      </c>
      <c r="N433" s="110" t="n">
        <f aca="false">IF((J433-M433)&gt;C433,C433,(J433-M433+(C433-(J433-M433))*L433))</f>
        <v>1.84088742384307</v>
      </c>
      <c r="O433" s="110" t="n">
        <f aca="false">IF(K432&gt;(K$5/100*K$3),(K$4/100*L433*(K432-(K$5/100*K$3))),0)</f>
        <v>1.59821658139268</v>
      </c>
      <c r="P433" s="110" t="n">
        <f aca="false">P432+M433-Q433</f>
        <v>0.00610256880821101</v>
      </c>
      <c r="Q433" s="110" t="n">
        <f aca="false">P432*(1-0.5^(1/K$7))</f>
        <v>0.00610256880821101</v>
      </c>
      <c r="R433" s="110" t="n">
        <f aca="false">R432-S433+O433</f>
        <v>177.982597189915</v>
      </c>
      <c r="S433" s="110" t="n">
        <f aca="false">R432*(1-0.5^(1/K$8))</f>
        <v>4.12278946226164</v>
      </c>
      <c r="T433" s="110" t="n">
        <f aca="false">Q433*R$8/86.4</f>
        <v>0.019564948609658</v>
      </c>
      <c r="U433" s="110" t="n">
        <f aca="false">S433*R$8/86.4</f>
        <v>13.2177393639638</v>
      </c>
      <c r="V433" s="110" t="n">
        <f aca="false">(Q433+S433)*R$8/86.4</f>
        <v>13.2373043125735</v>
      </c>
    </row>
    <row r="434" customFormat="false" ht="12.8" hidden="false" customHeight="false" outlineLevel="0" collapsed="false">
      <c r="A434" s="114" t="n">
        <v>41325</v>
      </c>
      <c r="B434" s="115" t="s">
        <v>122</v>
      </c>
      <c r="C434" s="15" t="n">
        <v>3.9116398293112</v>
      </c>
      <c r="D434" s="15" t="n">
        <v>0</v>
      </c>
      <c r="E434" s="15" t="n">
        <v>16.7</v>
      </c>
      <c r="F434" s="15" t="n">
        <v>0</v>
      </c>
      <c r="G434" s="15" t="n">
        <v>0</v>
      </c>
      <c r="H434" s="15" t="n">
        <v>0</v>
      </c>
      <c r="I434" s="15" t="n">
        <v>0</v>
      </c>
      <c r="J434" s="110" t="n">
        <f aca="false">(D434*D$15*D$8+E434*E$15*E$8+F434*F$15*F$8+G434*G$15*G$8+H434*H$15*H$8+I434*I$15*I$8)*M$15</f>
        <v>0.470453063408854</v>
      </c>
      <c r="K434" s="110" t="n">
        <f aca="false">K433+J434-M434-N434-O434</f>
        <v>121.734920704835</v>
      </c>
      <c r="L434" s="110" t="n">
        <f aca="false">K433/$K$3</f>
        <v>0.607637096459095</v>
      </c>
      <c r="M434" s="110" t="n">
        <f aca="false">IF(J434&gt;K$6,(J434-K$6)^2/(J434-K$6+K$3-K433),0)</f>
        <v>0</v>
      </c>
      <c r="N434" s="110" t="n">
        <f aca="false">IF((J434-M434)&gt;C434,C434,(J434-M434+(C434-(J434-M434))*L434))</f>
        <v>2.56144579821522</v>
      </c>
      <c r="O434" s="110" t="n">
        <f aca="false">IF(K433&gt;(K$5/100*K$3),(K$4/100*L434*(K433-(K$5/100*K$3))),0)</f>
        <v>1.34732843093206</v>
      </c>
      <c r="P434" s="110" t="n">
        <f aca="false">P433+M434-Q434</f>
        <v>0.0030512844041055</v>
      </c>
      <c r="Q434" s="110" t="n">
        <f aca="false">P433*(1-0.5^(1/K$7))</f>
        <v>0.0030512844041055</v>
      </c>
      <c r="R434" s="110" t="n">
        <f aca="false">R433-S434+O434</f>
        <v>175.264797482874</v>
      </c>
      <c r="S434" s="110" t="n">
        <f aca="false">R433*(1-0.5^(1/K$8))</f>
        <v>4.06512813797255</v>
      </c>
      <c r="T434" s="110" t="n">
        <f aca="false">Q434*R$8/86.4</f>
        <v>0.00978247430482898</v>
      </c>
      <c r="U434" s="110" t="n">
        <f aca="false">S434*R$8/86.4</f>
        <v>13.0328760904907</v>
      </c>
      <c r="V434" s="110" t="n">
        <f aca="false">(Q434+S434)*R$8/86.4</f>
        <v>13.0426585647955</v>
      </c>
    </row>
    <row r="435" customFormat="false" ht="12.8" hidden="false" customHeight="false" outlineLevel="0" collapsed="false">
      <c r="A435" s="114" t="n">
        <v>41326</v>
      </c>
      <c r="B435" s="115" t="s">
        <v>119</v>
      </c>
      <c r="C435" s="15" t="n">
        <v>4.49400245911174</v>
      </c>
      <c r="D435" s="15" t="n">
        <v>0</v>
      </c>
      <c r="E435" s="15" t="n">
        <v>14.3</v>
      </c>
      <c r="F435" s="15" t="n">
        <v>0</v>
      </c>
      <c r="G435" s="15" t="n">
        <v>0</v>
      </c>
      <c r="H435" s="15" t="n">
        <v>0</v>
      </c>
      <c r="I435" s="15" t="n">
        <v>0</v>
      </c>
      <c r="J435" s="110" t="n">
        <f aca="false">(D435*D$15*D$8+E435*E$15*E$8+F435*F$15*F$8+G435*G$15*G$8+H435*H$15*H$8+I435*I$15*I$8)*M$15</f>
        <v>0.402843042320157</v>
      </c>
      <c r="K435" s="110" t="n">
        <f aca="false">K434+J435-M435-N435-O435</f>
        <v>118.210132472624</v>
      </c>
      <c r="L435" s="110" t="n">
        <f aca="false">K434/$K$3</f>
        <v>0.590946217013763</v>
      </c>
      <c r="M435" s="110" t="n">
        <f aca="false">IF(J435&gt;K$6,(J435-K$6)^2/(J435-K$6+K$3-K434),0)</f>
        <v>0</v>
      </c>
      <c r="N435" s="110" t="n">
        <f aca="false">IF((J435-M435)&gt;C435,C435,(J435-M435+(C435-(J435-M435))*L435))</f>
        <v>2.82049822287338</v>
      </c>
      <c r="O435" s="110" t="n">
        <f aca="false">IF(K434&gt;(K$5/100*K$3),(K$4/100*L435*(K434-(K$5/100*K$3))),0)</f>
        <v>1.10713305165752</v>
      </c>
      <c r="P435" s="110" t="n">
        <f aca="false">P434+M435-Q435</f>
        <v>0.00152564220205275</v>
      </c>
      <c r="Q435" s="110" t="n">
        <f aca="false">P434*(1-0.5^(1/K$7))</f>
        <v>0.00152564220205275</v>
      </c>
      <c r="R435" s="110" t="n">
        <f aca="false">R434-S435+O435</f>
        <v>172.368877027657</v>
      </c>
      <c r="S435" s="110" t="n">
        <f aca="false">R434*(1-0.5^(1/K$8))</f>
        <v>4.00305350687435</v>
      </c>
      <c r="T435" s="110" t="n">
        <f aca="false">Q435*R$8/86.4</f>
        <v>0.00489123715241449</v>
      </c>
      <c r="U435" s="110" t="n">
        <f aca="false">S435*R$8/86.4</f>
        <v>12.8338636736596</v>
      </c>
      <c r="V435" s="110" t="n">
        <f aca="false">(Q435+S435)*R$8/86.4</f>
        <v>12.8387549108121</v>
      </c>
    </row>
    <row r="436" customFormat="false" ht="12.8" hidden="false" customHeight="false" outlineLevel="0" collapsed="false">
      <c r="A436" s="114" t="n">
        <v>41327</v>
      </c>
      <c r="B436" s="115" t="s">
        <v>119</v>
      </c>
      <c r="C436" s="15" t="n">
        <v>4.67575624608343</v>
      </c>
      <c r="D436" s="15" t="n">
        <v>0</v>
      </c>
      <c r="E436" s="15" t="n">
        <v>0</v>
      </c>
      <c r="F436" s="15" t="n">
        <v>0</v>
      </c>
      <c r="G436" s="15" t="n">
        <v>0</v>
      </c>
      <c r="H436" s="15" t="n">
        <v>0</v>
      </c>
      <c r="I436" s="15" t="n">
        <v>0</v>
      </c>
      <c r="J436" s="110" t="n">
        <f aca="false">(D436*D$15*D$8+E436*E$15*E$8+F436*F$15*F$8+G436*G$15*G$8+H436*H$15*H$8+I436*I$15*I$8)*M$15</f>
        <v>0</v>
      </c>
      <c r="K436" s="110" t="n">
        <f aca="false">K435+J436-M436-N436-O436</f>
        <v>114.654205566262</v>
      </c>
      <c r="L436" s="110" t="n">
        <f aca="false">K435/$K$3</f>
        <v>0.573835594527303</v>
      </c>
      <c r="M436" s="110" t="n">
        <f aca="false">IF(J436&gt;K$6,(J436-K$6)^2/(J436-K$6+K$3-K435),0)</f>
        <v>0</v>
      </c>
      <c r="N436" s="110" t="n">
        <f aca="false">IF((J436-M436)&gt;C436,C436,(J436-M436+(C436-(J436-M436))*L436))</f>
        <v>2.68311536533604</v>
      </c>
      <c r="O436" s="110" t="n">
        <f aca="false">IF(K435&gt;(K$5/100*K$3),(K$4/100*L436*(K435-(K$5/100*K$3))),0)</f>
        <v>0.872811541026749</v>
      </c>
      <c r="P436" s="110" t="n">
        <f aca="false">P435+M436-Q436</f>
        <v>0.000762821101026376</v>
      </c>
      <c r="Q436" s="110" t="n">
        <f aca="false">P435*(1-0.5^(1/K$7))</f>
        <v>0.000762821101026376</v>
      </c>
      <c r="R436" s="110" t="n">
        <f aca="false">R435-S436+O436</f>
        <v>169.304777976419</v>
      </c>
      <c r="S436" s="110" t="n">
        <f aca="false">R435*(1-0.5^(1/K$8))</f>
        <v>3.93691059226528</v>
      </c>
      <c r="T436" s="110" t="n">
        <f aca="false">Q436*R$8/86.4</f>
        <v>0.00244561857620725</v>
      </c>
      <c r="U436" s="110" t="n">
        <f aca="false">S436*R$8/86.4</f>
        <v>12.6218082645542</v>
      </c>
      <c r="V436" s="110" t="n">
        <f aca="false">(Q436+S436)*R$8/86.4</f>
        <v>12.6242538831304</v>
      </c>
    </row>
    <row r="437" customFormat="false" ht="12.8" hidden="false" customHeight="false" outlineLevel="0" collapsed="false">
      <c r="A437" s="114" t="n">
        <v>41328</v>
      </c>
      <c r="B437" s="115" t="n">
        <v>13.3</v>
      </c>
      <c r="C437" s="15" t="n">
        <v>2.8571051360439</v>
      </c>
      <c r="D437" s="15" t="n">
        <v>0.5</v>
      </c>
      <c r="E437" s="15" t="n">
        <v>0</v>
      </c>
      <c r="F437" s="15" t="n">
        <v>0</v>
      </c>
      <c r="G437" s="15" t="n">
        <v>3.2</v>
      </c>
      <c r="H437" s="15" t="n">
        <v>0</v>
      </c>
      <c r="I437" s="15" t="n">
        <v>0</v>
      </c>
      <c r="J437" s="110" t="n">
        <f aca="false">(D437*D$15*D$8+E437*E$15*E$8+F437*F$15*F$8+G437*G$15*G$8+H437*H$15*H$8+I437*I$15*I$8)*M$15</f>
        <v>1.13066947401944</v>
      </c>
      <c r="K437" s="110" t="n">
        <f aca="false">K436+J437-M437-N437-O437</f>
        <v>113.044674122761</v>
      </c>
      <c r="L437" s="110" t="n">
        <f aca="false">K436/$K$3</f>
        <v>0.556573813428455</v>
      </c>
      <c r="M437" s="110" t="n">
        <f aca="false">IF(J437&gt;K$6,(J437-K$6)^2/(J437-K$6+K$3-K436),0)</f>
        <v>0</v>
      </c>
      <c r="N437" s="110" t="n">
        <f aca="false">IF((J437-M437)&gt;C437,C437,(J437-M437+(C437-(J437-M437))*L437))</f>
        <v>2.09155835407127</v>
      </c>
      <c r="O437" s="110" t="n">
        <f aca="false">IF(K436&gt;(K$5/100*K$3),(K$4/100*L437*(K436-(K$5/100*K$3))),0)</f>
        <v>0.648642563449338</v>
      </c>
      <c r="P437" s="110" t="n">
        <f aca="false">P436+M437-Q437</f>
        <v>0.000381410550513188</v>
      </c>
      <c r="Q437" s="110" t="n">
        <f aca="false">P436*(1-0.5^(1/K$7))</f>
        <v>0.000381410550513188</v>
      </c>
      <c r="R437" s="110" t="n">
        <f aca="false">R436-S437+O437</f>
        <v>166.086494066654</v>
      </c>
      <c r="S437" s="110" t="n">
        <f aca="false">R436*(1-0.5^(1/K$8))</f>
        <v>3.86692647321439</v>
      </c>
      <c r="T437" s="110" t="n">
        <f aca="false">Q437*R$8/86.4</f>
        <v>0.00122280928810362</v>
      </c>
      <c r="U437" s="110" t="n">
        <f aca="false">S437*R$8/86.4</f>
        <v>12.3974378828748</v>
      </c>
      <c r="V437" s="110" t="n">
        <f aca="false">(Q437+S437)*R$8/86.4</f>
        <v>12.398660692163</v>
      </c>
    </row>
    <row r="438" customFormat="false" ht="12.8" hidden="false" customHeight="false" outlineLevel="0" collapsed="false">
      <c r="A438" s="114" t="n">
        <v>41329</v>
      </c>
      <c r="B438" s="115" t="s">
        <v>150</v>
      </c>
      <c r="C438" s="15" t="n">
        <v>4.10507329109083</v>
      </c>
      <c r="D438" s="15" t="n">
        <v>0.3</v>
      </c>
      <c r="E438" s="15" t="n">
        <v>2.1</v>
      </c>
      <c r="F438" s="15" t="n">
        <v>0</v>
      </c>
      <c r="G438" s="15" t="n">
        <v>0</v>
      </c>
      <c r="H438" s="15" t="n">
        <v>0.5</v>
      </c>
      <c r="I438" s="15" t="n">
        <v>0</v>
      </c>
      <c r="J438" s="110" t="n">
        <f aca="false">(D438*D$15*D$8+E438*E$15*E$8+F438*F$15*F$8+G438*G$15*G$8+H438*H$15*H$8+I438*I$15*I$8)*M$15</f>
        <v>0.227004576287479</v>
      </c>
      <c r="K438" s="110" t="n">
        <f aca="false">K437+J438-M438-N438-O438</f>
        <v>110.365330892769</v>
      </c>
      <c r="L438" s="110" t="n">
        <f aca="false">K437/$K$3</f>
        <v>0.548760553993983</v>
      </c>
      <c r="M438" s="110" t="n">
        <f aca="false">IF(J438&gt;K$6,(J438-K$6)^2/(J438-K$6+K$3-K437),0)</f>
        <v>0</v>
      </c>
      <c r="N438" s="110" t="n">
        <f aca="false">IF((J438-M438)&gt;C438,C438,(J438-M438+(C438-(J438-M438))*L438))</f>
        <v>2.3551357126497</v>
      </c>
      <c r="O438" s="110" t="n">
        <f aca="false">IF(K437&gt;(K$5/100*K$3),(K$4/100*L438*(K437-(K$5/100*K$3))),0)</f>
        <v>0.551212093629508</v>
      </c>
      <c r="P438" s="110" t="n">
        <f aca="false">P437+M438-Q438</f>
        <v>0.000190705275256594</v>
      </c>
      <c r="Q438" s="110" t="n">
        <f aca="false">P437*(1-0.5^(1/K$7))</f>
        <v>0.000190705275256594</v>
      </c>
      <c r="R438" s="110" t="n">
        <f aca="false">R437-S438+O438</f>
        <v>162.844285393155</v>
      </c>
      <c r="S438" s="110" t="n">
        <f aca="false">R437*(1-0.5^(1/K$8))</f>
        <v>3.7934207671278</v>
      </c>
      <c r="T438" s="110" t="n">
        <f aca="false">Q438*R$8/86.4</f>
        <v>0.000611404644051812</v>
      </c>
      <c r="U438" s="110" t="n">
        <f aca="false">S438*R$8/86.4</f>
        <v>12.1617772279445</v>
      </c>
      <c r="V438" s="110" t="n">
        <f aca="false">(Q438+S438)*R$8/86.4</f>
        <v>12.1623886325885</v>
      </c>
    </row>
    <row r="439" customFormat="false" ht="12.8" hidden="false" customHeight="false" outlineLevel="0" collapsed="false">
      <c r="A439" s="114" t="n">
        <v>41330</v>
      </c>
      <c r="B439" s="115" t="s">
        <v>92</v>
      </c>
      <c r="C439" s="15" t="n">
        <v>4.75736537499627</v>
      </c>
      <c r="D439" s="15" t="n">
        <v>0</v>
      </c>
      <c r="E439" s="15" t="n">
        <v>6.6</v>
      </c>
      <c r="F439" s="15" t="n">
        <v>0</v>
      </c>
      <c r="G439" s="15" t="n">
        <v>0</v>
      </c>
      <c r="H439" s="15" t="n">
        <v>0</v>
      </c>
      <c r="I439" s="15" t="n">
        <v>0</v>
      </c>
      <c r="J439" s="110" t="n">
        <f aca="false">(D439*D$15*D$8+E439*E$15*E$8+F439*F$15*F$8+G439*G$15*G$8+H439*H$15*H$8+I439*I$15*I$8)*M$15</f>
        <v>0.185927557993919</v>
      </c>
      <c r="K439" s="110" t="n">
        <f aca="false">K438+J439-M439-N439-O439</f>
        <v>107.521564070241</v>
      </c>
      <c r="L439" s="110" t="n">
        <f aca="false">K438/$K$3</f>
        <v>0.535754033460043</v>
      </c>
      <c r="M439" s="110" t="n">
        <f aca="false">IF(J439&gt;K$6,(J439-K$6)^2/(J439-K$6+K$3-K438),0)</f>
        <v>0</v>
      </c>
      <c r="N439" s="110" t="n">
        <f aca="false">IF((J439-M439)&gt;C439,C439,(J439-M439+(C439-(J439-M439))*L439))</f>
        <v>2.6350938071647</v>
      </c>
      <c r="O439" s="110" t="n">
        <f aca="false">IF(K438&gt;(K$5/100*K$3),(K$4/100*L439*(K438-(K$5/100*K$3))),0)</f>
        <v>0.394600573356873</v>
      </c>
      <c r="P439" s="110" t="n">
        <f aca="false">P438+M439-Q439</f>
        <v>9.5352637628297E-005</v>
      </c>
      <c r="Q439" s="110" t="n">
        <f aca="false">P438*(1-0.5^(1/K$7))</f>
        <v>9.5352637628297E-005</v>
      </c>
      <c r="R439" s="110" t="n">
        <f aca="false">R438-S439+O439</f>
        <v>159.51951734783</v>
      </c>
      <c r="S439" s="110" t="n">
        <f aca="false">R438*(1-0.5^(1/K$8))</f>
        <v>3.71936861868234</v>
      </c>
      <c r="T439" s="110" t="n">
        <f aca="false">Q439*R$8/86.4</f>
        <v>0.000305702322025906</v>
      </c>
      <c r="U439" s="110" t="n">
        <f aca="false">S439*R$8/86.4</f>
        <v>11.9243646686922</v>
      </c>
      <c r="V439" s="110" t="n">
        <f aca="false">(Q439+S439)*R$8/86.4</f>
        <v>11.9246703710142</v>
      </c>
    </row>
    <row r="440" customFormat="false" ht="12.8" hidden="false" customHeight="false" outlineLevel="0" collapsed="false">
      <c r="A440" s="114" t="n">
        <v>41331</v>
      </c>
      <c r="B440" s="115" t="s">
        <v>98</v>
      </c>
      <c r="C440" s="15" t="n">
        <v>3.42952284959353</v>
      </c>
      <c r="D440" s="15" t="n">
        <v>0</v>
      </c>
      <c r="E440" s="15" t="n">
        <v>1.1</v>
      </c>
      <c r="F440" s="15" t="n">
        <v>0</v>
      </c>
      <c r="G440" s="15" t="n">
        <v>15.3</v>
      </c>
      <c r="H440" s="15" t="n">
        <v>0</v>
      </c>
      <c r="I440" s="15" t="n">
        <v>0</v>
      </c>
      <c r="J440" s="110" t="n">
        <f aca="false">(D440*D$15*D$8+E440*E$15*E$8+F440*F$15*F$8+G440*G$15*G$8+H440*H$15*H$8+I440*I$15*I$8)*M$15</f>
        <v>4.38804931210833</v>
      </c>
      <c r="K440" s="110" t="n">
        <f aca="false">K439+J440-M440-N440-O440</f>
        <v>108.208570657482</v>
      </c>
      <c r="L440" s="110" t="n">
        <f aca="false">K439/$K$3</f>
        <v>0.521949340146802</v>
      </c>
      <c r="M440" s="110" t="n">
        <f aca="false">IF(J440&gt;K$6,(J440-K$6)^2/(J440-K$6+K$3-K439),0)</f>
        <v>0.0355171369841465</v>
      </c>
      <c r="N440" s="110" t="n">
        <f aca="false">IF((J440-M440)&gt;C440,C440,(J440-M440+(C440-(J440-M440))*L440))</f>
        <v>3.42952284959353</v>
      </c>
      <c r="O440" s="110" t="n">
        <f aca="false">IF(K439&gt;(K$5/100*K$3),(K$4/100*L440*(K439-(K$5/100*K$3))),0)</f>
        <v>0.236002738289385</v>
      </c>
      <c r="P440" s="110" t="n">
        <f aca="false">P439+M440-Q440</f>
        <v>0.0355648133029607</v>
      </c>
      <c r="Q440" s="110" t="n">
        <f aca="false">P439*(1-0.5^(1/K$7))</f>
        <v>4.76763188141485E-005</v>
      </c>
      <c r="R440" s="110" t="n">
        <f aca="false">R439-S440+O440</f>
        <v>156.112089274541</v>
      </c>
      <c r="S440" s="110" t="n">
        <f aca="false">R439*(1-0.5^(1/K$8))</f>
        <v>3.64343081157829</v>
      </c>
      <c r="T440" s="110" t="n">
        <f aca="false">Q440*R$8/86.4</f>
        <v>0.000152851161012953</v>
      </c>
      <c r="U440" s="110" t="n">
        <f aca="false">S440*R$8/86.4</f>
        <v>11.680906652861</v>
      </c>
      <c r="V440" s="110" t="n">
        <f aca="false">(Q440+S440)*R$8/86.4</f>
        <v>11.681059504022</v>
      </c>
    </row>
    <row r="441" customFormat="false" ht="12.8" hidden="false" customHeight="false" outlineLevel="0" collapsed="false">
      <c r="A441" s="114" t="n">
        <v>41332</v>
      </c>
      <c r="B441" s="115" t="s">
        <v>168</v>
      </c>
      <c r="C441" s="15" t="n">
        <v>2.17811065740721</v>
      </c>
      <c r="D441" s="15" t="n">
        <v>10.2</v>
      </c>
      <c r="E441" s="15" t="n">
        <v>16.2</v>
      </c>
      <c r="F441" s="15" t="n">
        <v>15.9</v>
      </c>
      <c r="G441" s="15" t="n">
        <v>4.6</v>
      </c>
      <c r="H441" s="15" t="n">
        <v>25.1</v>
      </c>
      <c r="I441" s="15" t="n">
        <v>22.5</v>
      </c>
      <c r="J441" s="110" t="n">
        <f aca="false">(D441*D$15*D$8+E441*E$15*E$8+F441*F$15*F$8+G441*G$15*G$8+H441*H$15*H$8+I441*I$15*I$8)*M$15</f>
        <v>10.2870169581793</v>
      </c>
      <c r="K441" s="110" t="n">
        <f aca="false">K440+J441-M441-N441-O441</f>
        <v>115.469541670057</v>
      </c>
      <c r="L441" s="110" t="n">
        <f aca="false">K440/$K$3</f>
        <v>0.525284323580012</v>
      </c>
      <c r="M441" s="110" t="n">
        <f aca="false">IF(J441&gt;K$6,(J441-K$6)^2/(J441-K$6+K$3-K440),0)</f>
        <v>0.574337236733632</v>
      </c>
      <c r="N441" s="110" t="n">
        <f aca="false">IF((J441-M441)&gt;C441,C441,(J441-M441+(C441-(J441-M441))*L441))</f>
        <v>2.17811065740721</v>
      </c>
      <c r="O441" s="110" t="n">
        <f aca="false">IF(K440&gt;(K$5/100*K$3),(K$4/100*L441*(K440-(K$5/100*K$3))),0)</f>
        <v>0.273598051463435</v>
      </c>
      <c r="P441" s="110" t="n">
        <f aca="false">P440+M441-Q441</f>
        <v>0.592119643385112</v>
      </c>
      <c r="Q441" s="110" t="n">
        <f aca="false">P440*(1-0.5^(1/K$7))</f>
        <v>0.0177824066514803</v>
      </c>
      <c r="R441" s="110" t="n">
        <f aca="false">R440-S441+O441</f>
        <v>152.820082279178</v>
      </c>
      <c r="S441" s="110" t="n">
        <f aca="false">R440*(1-0.5^(1/K$8))</f>
        <v>3.56560504682634</v>
      </c>
      <c r="T441" s="110" t="n">
        <f aca="false">Q441*R$8/86.4</f>
        <v>0.0570107250284728</v>
      </c>
      <c r="U441" s="110" t="n">
        <f aca="false">S441*R$8/86.4</f>
        <v>11.4313958098483</v>
      </c>
      <c r="V441" s="110" t="n">
        <f aca="false">(Q441+S441)*R$8/86.4</f>
        <v>11.4884065348768</v>
      </c>
    </row>
    <row r="442" customFormat="false" ht="12.8" hidden="false" customHeight="false" outlineLevel="0" collapsed="false">
      <c r="A442" s="114" t="n">
        <v>41333</v>
      </c>
      <c r="B442" s="115" t="s">
        <v>99</v>
      </c>
      <c r="C442" s="15" t="n">
        <v>1.54820617491958</v>
      </c>
      <c r="D442" s="15" t="n">
        <v>9.3</v>
      </c>
      <c r="E442" s="15" t="n">
        <v>23.3</v>
      </c>
      <c r="F442" s="15" t="n">
        <v>0</v>
      </c>
      <c r="G442" s="15" t="n">
        <v>13.7</v>
      </c>
      <c r="H442" s="15" t="n">
        <v>0.3</v>
      </c>
      <c r="I442" s="15" t="n">
        <v>1.8</v>
      </c>
      <c r="J442" s="110" t="n">
        <f aca="false">(D442*D$15*D$8+E442*E$15*E$8+F442*F$15*F$8+G442*G$15*G$8+H442*H$15*H$8+I442*I$15*I$8)*M$15</f>
        <v>8.75242918639404</v>
      </c>
      <c r="K442" s="110" t="n">
        <f aca="false">K441+J442-M442-N442-O442</f>
        <v>121.570883896363</v>
      </c>
      <c r="L442" s="110" t="n">
        <f aca="false">K441/$K$3</f>
        <v>0.560531755679891</v>
      </c>
      <c r="M442" s="110" t="n">
        <f aca="false">IF(J442&gt;K$6,(J442-K$6)^2/(J442-K$6+K$3-K441),0)</f>
        <v>0.403923376684471</v>
      </c>
      <c r="N442" s="110" t="n">
        <f aca="false">IF((J442-M442)&gt;C442,C442,(J442-M442+(C442-(J442-M442))*L442))</f>
        <v>1.54820617491958</v>
      </c>
      <c r="O442" s="110" t="n">
        <f aca="false">IF(K441&gt;(K$5/100*K$3),(K$4/100*L442*(K441-(K$5/100*K$3))),0)</f>
        <v>0.698957408484086</v>
      </c>
      <c r="P442" s="110" t="n">
        <f aca="false">P441+M442-Q442</f>
        <v>0.699983198377027</v>
      </c>
      <c r="Q442" s="110" t="n">
        <f aca="false">P441*(1-0.5^(1/K$7))</f>
        <v>0.296059821692556</v>
      </c>
      <c r="R442" s="110" t="n">
        <f aca="false">R441-S442+O442</f>
        <v>150.028624184525</v>
      </c>
      <c r="S442" s="110" t="n">
        <f aca="false">R441*(1-0.5^(1/K$8))</f>
        <v>3.49041550313757</v>
      </c>
      <c r="T442" s="110" t="n">
        <f aca="false">Q442*R$8/86.4</f>
        <v>0.949173270935626</v>
      </c>
      <c r="U442" s="110" t="n">
        <f aca="false">S442*R$8/86.4</f>
        <v>11.1903367403832</v>
      </c>
      <c r="V442" s="110" t="n">
        <f aca="false">(Q442+S442)*R$8/86.4</f>
        <v>12.1395100113188</v>
      </c>
    </row>
    <row r="443" customFormat="false" ht="12.8" hidden="false" customHeight="false" outlineLevel="0" collapsed="false">
      <c r="A443" s="114" t="n">
        <v>41334</v>
      </c>
      <c r="B443" s="115" t="s">
        <v>94</v>
      </c>
      <c r="C443" s="15" t="n">
        <v>0.796556957771288</v>
      </c>
      <c r="D443" s="15" t="n">
        <v>4.9</v>
      </c>
      <c r="E443" s="15" t="n">
        <v>41.1</v>
      </c>
      <c r="F443" s="15" t="n">
        <v>0</v>
      </c>
      <c r="G443" s="15" t="n">
        <v>6.1</v>
      </c>
      <c r="H443" s="15" t="n">
        <v>1.3</v>
      </c>
      <c r="I443" s="15" t="n">
        <v>0</v>
      </c>
      <c r="J443" s="110" t="n">
        <f aca="false">(D443*D$15*D$8+E443*E$15*E$8+F443*F$15*F$8+G443*G$15*G$8+H443*H$15*H$8+I443*I$15*I$8)*M$15</f>
        <v>5.13911232992442</v>
      </c>
      <c r="K443" s="110" t="n">
        <f aca="false">K442+J443-M443-N443-O443</f>
        <v>124.737484952939</v>
      </c>
      <c r="L443" s="110" t="n">
        <f aca="false">K442/$K$3</f>
        <v>0.590149921827007</v>
      </c>
      <c r="M443" s="110" t="n">
        <f aca="false">IF(J443&gt;K$6,(J443-K$6)^2/(J443-K$6+K$3-K442),0)</f>
        <v>0.0799937476076454</v>
      </c>
      <c r="N443" s="110" t="n">
        <f aca="false">IF((J443-M443)&gt;C443,C443,(J443-M443+(C443-(J443-M443))*L443))</f>
        <v>0.796556957771288</v>
      </c>
      <c r="O443" s="110" t="n">
        <f aca="false">IF(K442&gt;(K$5/100*K$3),(K$4/100*L443*(K442-(K$5/100*K$3))),0)</f>
        <v>1.09596056796972</v>
      </c>
      <c r="P443" s="110" t="n">
        <f aca="false">P442+M443-Q443</f>
        <v>0.429985346796159</v>
      </c>
      <c r="Q443" s="110" t="n">
        <f aca="false">P442*(1-0.5^(1/K$7))</f>
        <v>0.349991599188514</v>
      </c>
      <c r="R443" s="110" t="n">
        <f aca="false">R442-S443+O443</f>
        <v>147.697926240353</v>
      </c>
      <c r="S443" s="110" t="n">
        <f aca="false">R442*(1-0.5^(1/K$8))</f>
        <v>3.4266585121412</v>
      </c>
      <c r="T443" s="110" t="n">
        <f aca="false">Q443*R$8/86.4</f>
        <v>1.12207954832429</v>
      </c>
      <c r="U443" s="110" t="n">
        <f aca="false">S443*R$8/86.4</f>
        <v>10.9859306465638</v>
      </c>
      <c r="V443" s="110" t="n">
        <f aca="false">(Q443+S443)*R$8/86.4</f>
        <v>12.1080101948881</v>
      </c>
    </row>
    <row r="444" customFormat="false" ht="12.8" hidden="false" customHeight="false" outlineLevel="0" collapsed="false">
      <c r="A444" s="114" t="n">
        <v>41335</v>
      </c>
      <c r="B444" s="115" t="s">
        <v>131</v>
      </c>
      <c r="C444" s="15" t="n">
        <v>1.07402920572139</v>
      </c>
      <c r="D444" s="15" t="n">
        <v>0</v>
      </c>
      <c r="E444" s="15" t="n">
        <v>29.1</v>
      </c>
      <c r="F444" s="15" t="n">
        <v>20.4</v>
      </c>
      <c r="G444" s="15" t="n">
        <v>26.5</v>
      </c>
      <c r="H444" s="15" t="n">
        <v>35.5</v>
      </c>
      <c r="I444" s="15" t="n">
        <v>18.2</v>
      </c>
      <c r="J444" s="110" t="n">
        <f aca="false">(D444*D$15*D$8+E444*E$15*E$8+F444*F$15*F$8+G444*G$15*G$8+H444*H$15*H$8+I444*I$15*I$8)*M$15</f>
        <v>13.2482000491807</v>
      </c>
      <c r="K444" s="110" t="n">
        <f aca="false">K443+J444-M444-N444-O444</f>
        <v>134.339856463142</v>
      </c>
      <c r="L444" s="110" t="n">
        <f aca="false">K443/$K$3</f>
        <v>0.605521771616209</v>
      </c>
      <c r="M444" s="110" t="n">
        <f aca="false">IF(J444&gt;K$6,(J444-K$6)^2/(J444-K$6+K$3-K443),0)</f>
        <v>1.2555472933383</v>
      </c>
      <c r="N444" s="110" t="n">
        <f aca="false">IF((J444-M444)&gt;C444,C444,(J444-M444+(C444-(J444-M444))*L444))</f>
        <v>1.07402920572139</v>
      </c>
      <c r="O444" s="110" t="n">
        <f aca="false">IF(K443&gt;(K$5/100*K$3),(K$4/100*L444*(K443-(K$5/100*K$3))),0)</f>
        <v>1.31625203991844</v>
      </c>
      <c r="P444" s="110" t="n">
        <f aca="false">P443+M444-Q444</f>
        <v>1.47053996673638</v>
      </c>
      <c r="Q444" s="110" t="n">
        <f aca="false">P443*(1-0.5^(1/K$7))</f>
        <v>0.21499267339808</v>
      </c>
      <c r="R444" s="110" t="n">
        <f aca="false">R443-S444+O444</f>
        <v>145.640752982746</v>
      </c>
      <c r="S444" s="110" t="n">
        <f aca="false">R443*(1-0.5^(1/K$8))</f>
        <v>3.37342529752609</v>
      </c>
      <c r="T444" s="110" t="n">
        <f aca="false">Q444*R$8/86.4</f>
        <v>0.689270492260047</v>
      </c>
      <c r="U444" s="110" t="n">
        <f aca="false">S444*R$8/86.4</f>
        <v>10.8152639747075</v>
      </c>
      <c r="V444" s="110" t="n">
        <f aca="false">(Q444+S444)*R$8/86.4</f>
        <v>11.5045344669675</v>
      </c>
    </row>
    <row r="445" customFormat="false" ht="12.8" hidden="false" customHeight="false" outlineLevel="0" collapsed="false">
      <c r="A445" s="114" t="n">
        <v>41336</v>
      </c>
      <c r="B445" s="115" t="s">
        <v>121</v>
      </c>
      <c r="C445" s="15" t="n">
        <v>2.76005488339038</v>
      </c>
      <c r="D445" s="15" t="n">
        <v>20.2</v>
      </c>
      <c r="E445" s="15" t="n">
        <v>9.3</v>
      </c>
      <c r="F445" s="15" t="n">
        <v>0</v>
      </c>
      <c r="G445" s="15" t="n">
        <v>1.8</v>
      </c>
      <c r="H445" s="15" t="n">
        <v>3.3</v>
      </c>
      <c r="I445" s="15" t="n">
        <v>0</v>
      </c>
      <c r="J445" s="110" t="n">
        <f aca="false">(D445*D$15*D$8+E445*E$15*E$8+F445*F$15*F$8+G445*G$15*G$8+H445*H$15*H$8+I445*I$15*I$8)*M$15</f>
        <v>9.87688943864662</v>
      </c>
      <c r="K445" s="110" t="n">
        <f aca="false">K444+J445-M445-N445-O445</f>
        <v>138.724389596207</v>
      </c>
      <c r="L445" s="110" t="n">
        <f aca="false">K444/$K$3</f>
        <v>0.652135225549231</v>
      </c>
      <c r="M445" s="110" t="n">
        <f aca="false">IF(J445&gt;K$6,(J445-K$6)^2/(J445-K$6+K$3-K444),0)</f>
        <v>0.688518985864276</v>
      </c>
      <c r="N445" s="110" t="n">
        <f aca="false">IF((J445-M445)&gt;C445,C445,(J445-M445+(C445-(J445-M445))*L445))</f>
        <v>2.76005488339038</v>
      </c>
      <c r="O445" s="110" t="n">
        <f aca="false">IF(K444&gt;(K$5/100*K$3),(K$4/100*L445*(K444-(K$5/100*K$3))),0)</f>
        <v>2.04378243632714</v>
      </c>
      <c r="P445" s="110" t="n">
        <f aca="false">P444+M445-Q445</f>
        <v>1.42378896923247</v>
      </c>
      <c r="Q445" s="110" t="n">
        <f aca="false">P444*(1-0.5^(1/K$7))</f>
        <v>0.73526998336819</v>
      </c>
      <c r="R445" s="110" t="n">
        <f aca="false">R444-S445+O445</f>
        <v>144.358096023687</v>
      </c>
      <c r="S445" s="110" t="n">
        <f aca="false">R444*(1-0.5^(1/K$8))</f>
        <v>3.3264393953861</v>
      </c>
      <c r="T445" s="110" t="n">
        <f aca="false">Q445*R$8/86.4</f>
        <v>2.35728918278922</v>
      </c>
      <c r="U445" s="110" t="n">
        <f aca="false">S445*R$8/86.4</f>
        <v>10.6646263023374</v>
      </c>
      <c r="V445" s="110" t="n">
        <f aca="false">(Q445+S445)*R$8/86.4</f>
        <v>13.0219154851266</v>
      </c>
    </row>
    <row r="446" customFormat="false" ht="12.8" hidden="false" customHeight="false" outlineLevel="0" collapsed="false">
      <c r="A446" s="114" t="n">
        <v>41337</v>
      </c>
      <c r="B446" s="115" t="s">
        <v>133</v>
      </c>
      <c r="C446" s="15" t="n">
        <v>3.36346073953429</v>
      </c>
      <c r="D446" s="15" t="n">
        <v>21.4</v>
      </c>
      <c r="E446" s="15" t="n">
        <v>0</v>
      </c>
      <c r="F446" s="15" t="n">
        <v>0</v>
      </c>
      <c r="G446" s="15" t="n">
        <v>0</v>
      </c>
      <c r="H446" s="15" t="n">
        <v>3.2</v>
      </c>
      <c r="I446" s="15" t="n">
        <v>0</v>
      </c>
      <c r="J446" s="110" t="n">
        <f aca="false">(D446*D$15*D$8+E446*E$15*E$8+F446*F$15*F$8+G446*G$15*G$8+H446*H$15*H$8+I446*I$15*I$8)*M$15</f>
        <v>9.62159541470727</v>
      </c>
      <c r="K446" s="110" t="n">
        <f aca="false">K445+J446-M446-N446-O446</f>
        <v>141.895067349065</v>
      </c>
      <c r="L446" s="110" t="n">
        <f aca="false">K445/$K$3</f>
        <v>0.673419366971876</v>
      </c>
      <c r="M446" s="110" t="n">
        <f aca="false">IF(J446&gt;K$6,(J446-K$6)^2/(J446-K$6+K$3-K445),0)</f>
        <v>0.681707339580858</v>
      </c>
      <c r="N446" s="110" t="n">
        <f aca="false">IF((J446-M446)&gt;C446,C446,(J446-M446+(C446-(J446-M446))*L446))</f>
        <v>3.36346073953429</v>
      </c>
      <c r="O446" s="110" t="n">
        <f aca="false">IF(K445&gt;(K$5/100*K$3),(K$4/100*L446*(K445-(K$5/100*K$3))),0)</f>
        <v>2.40574958273341</v>
      </c>
      <c r="P446" s="110" t="n">
        <f aca="false">P445+M446-Q446</f>
        <v>1.39360182419709</v>
      </c>
      <c r="Q446" s="110" t="n">
        <f aca="false">P445*(1-0.5^(1/K$7))</f>
        <v>0.711894484616233</v>
      </c>
      <c r="R446" s="110" t="n">
        <f aca="false">R445-S446+O446</f>
        <v>143.466702136467</v>
      </c>
      <c r="S446" s="110" t="n">
        <f aca="false">R445*(1-0.5^(1/K$8))</f>
        <v>3.29714346995316</v>
      </c>
      <c r="T446" s="110" t="n">
        <f aca="false">Q446*R$8/86.4</f>
        <v>2.28234690091084</v>
      </c>
      <c r="U446" s="110" t="n">
        <f aca="false">S446*R$8/86.4</f>
        <v>10.5707030228822</v>
      </c>
      <c r="V446" s="110" t="n">
        <f aca="false">(Q446+S446)*R$8/86.4</f>
        <v>12.8530499237931</v>
      </c>
    </row>
    <row r="447" customFormat="false" ht="12.8" hidden="false" customHeight="false" outlineLevel="0" collapsed="false">
      <c r="A447" s="114" t="n">
        <v>41338</v>
      </c>
      <c r="B447" s="115" t="s">
        <v>95</v>
      </c>
      <c r="C447" s="15" t="n">
        <v>2.74291571068645</v>
      </c>
      <c r="D447" s="15" t="n">
        <v>0</v>
      </c>
      <c r="E447" s="15" t="n">
        <v>3.1</v>
      </c>
      <c r="F447" s="15" t="n">
        <v>0</v>
      </c>
      <c r="G447" s="15" t="n">
        <v>21.7</v>
      </c>
      <c r="H447" s="15" t="n">
        <v>7.1</v>
      </c>
      <c r="I447" s="15" t="n">
        <v>0</v>
      </c>
      <c r="J447" s="110" t="n">
        <f aca="false">(D447*D$15*D$8+E447*E$15*E$8+F447*F$15*F$8+G447*G$15*G$8+H447*H$15*H$8+I447*I$15*I$8)*M$15</f>
        <v>6.78117169868155</v>
      </c>
      <c r="K447" s="110" t="n">
        <f aca="false">K446+J447-M447-N447-O447</f>
        <v>142.986174321023</v>
      </c>
      <c r="L447" s="110" t="n">
        <f aca="false">K446/$K$3</f>
        <v>0.68881100654886</v>
      </c>
      <c r="M447" s="110" t="n">
        <f aca="false">IF(J447&gt;K$6,(J447-K$6)^2/(J447-K$6+K$3-K446),0)</f>
        <v>0.268013966987939</v>
      </c>
      <c r="N447" s="110" t="n">
        <f aca="false">IF((J447-M447)&gt;C447,C447,(J447-M447+(C447-(J447-M447))*L447))</f>
        <v>2.74291571068645</v>
      </c>
      <c r="O447" s="110" t="n">
        <f aca="false">IF(K446&gt;(K$5/100*K$3),(K$4/100*L447*(K446-(K$5/100*K$3))),0)</f>
        <v>2.67913504904953</v>
      </c>
      <c r="P447" s="110" t="n">
        <f aca="false">P446+M447-Q447</f>
        <v>0.964814879086484</v>
      </c>
      <c r="Q447" s="110" t="n">
        <f aca="false">P446*(1-0.5^(1/K$7))</f>
        <v>0.696800912098545</v>
      </c>
      <c r="R447" s="110" t="n">
        <f aca="false">R446-S447+O447</f>
        <v>142.869053180085</v>
      </c>
      <c r="S447" s="110" t="n">
        <f aca="false">R446*(1-0.5^(1/K$8))</f>
        <v>3.27678400543154</v>
      </c>
      <c r="T447" s="110" t="n">
        <f aca="false">Q447*R$8/86.4</f>
        <v>2.23395662790853</v>
      </c>
      <c r="U447" s="110" t="n">
        <f aca="false">S447*R$8/86.4</f>
        <v>10.5054302025988</v>
      </c>
      <c r="V447" s="110" t="n">
        <f aca="false">(Q447+S447)*R$8/86.4</f>
        <v>12.7393868305073</v>
      </c>
    </row>
    <row r="448" customFormat="false" ht="12.8" hidden="false" customHeight="false" outlineLevel="0" collapsed="false">
      <c r="A448" s="114" t="n">
        <v>41339</v>
      </c>
      <c r="B448" s="115" t="s">
        <v>95</v>
      </c>
      <c r="C448" s="15" t="n">
        <v>2.18540457697157</v>
      </c>
      <c r="D448" s="15" t="n">
        <v>23.5</v>
      </c>
      <c r="E448" s="15" t="n">
        <v>0</v>
      </c>
      <c r="F448" s="15" t="n">
        <v>11.6</v>
      </c>
      <c r="G448" s="15" t="n">
        <v>1.8</v>
      </c>
      <c r="H448" s="15" t="n">
        <v>0.5</v>
      </c>
      <c r="I448" s="15" t="n">
        <v>9.4</v>
      </c>
      <c r="J448" s="110" t="n">
        <f aca="false">(D448*D$15*D$8+E448*E$15*E$8+F448*F$15*F$8+G448*G$15*G$8+H448*H$15*H$8+I448*I$15*I$8)*M$15</f>
        <v>12.1254048840559</v>
      </c>
      <c r="K448" s="110" t="n">
        <f aca="false">K447+J448-M448-N448-O448</f>
        <v>148.87524390013</v>
      </c>
      <c r="L448" s="110" t="n">
        <f aca="false">K447/$K$3</f>
        <v>0.694107642335062</v>
      </c>
      <c r="M448" s="110" t="n">
        <f aca="false">IF(J448&gt;K$6,(J448-K$6)^2/(J448-K$6+K$3-K447),0)</f>
        <v>1.27545980958059</v>
      </c>
      <c r="N448" s="110" t="n">
        <f aca="false">IF((J448-M448)&gt;C448,C448,(J448-M448+(C448-(J448-M448))*L448))</f>
        <v>2.18540457697157</v>
      </c>
      <c r="O448" s="110" t="n">
        <f aca="false">IF(K447&gt;(K$5/100*K$3),(K$4/100*L448*(K447-(K$5/100*K$3))),0)</f>
        <v>2.7754709183964</v>
      </c>
      <c r="P448" s="110" t="n">
        <f aca="false">P447+M448-Q448</f>
        <v>1.75786724912383</v>
      </c>
      <c r="Q448" s="110" t="n">
        <f aca="false">P447*(1-0.5^(1/K$7))</f>
        <v>0.482407439543242</v>
      </c>
      <c r="R448" s="110" t="n">
        <f aca="false">R447-S448+O448</f>
        <v>142.381390414079</v>
      </c>
      <c r="S448" s="110" t="n">
        <f aca="false">R447*(1-0.5^(1/K$8))</f>
        <v>3.26313368440254</v>
      </c>
      <c r="T448" s="110" t="n">
        <f aca="false">Q448*R$8/86.4</f>
        <v>1.54660718464674</v>
      </c>
      <c r="U448" s="110" t="n">
        <f aca="false">S448*R$8/86.4</f>
        <v>10.4616670205961</v>
      </c>
      <c r="V448" s="110" t="n">
        <f aca="false">(Q448+S448)*R$8/86.4</f>
        <v>12.0082742052428</v>
      </c>
    </row>
    <row r="449" customFormat="false" ht="12.8" hidden="false" customHeight="false" outlineLevel="0" collapsed="false">
      <c r="A449" s="114" t="n">
        <v>41340</v>
      </c>
      <c r="B449" s="115" t="s">
        <v>94</v>
      </c>
      <c r="C449" s="15" t="n">
        <v>2.30126568940469</v>
      </c>
      <c r="D449" s="15" t="n">
        <v>0</v>
      </c>
      <c r="E449" s="15" t="n">
        <v>46.7</v>
      </c>
      <c r="F449" s="15" t="n">
        <v>0</v>
      </c>
      <c r="G449" s="15" t="n">
        <v>7.9</v>
      </c>
      <c r="H449" s="15" t="n">
        <v>0</v>
      </c>
      <c r="I449" s="15" t="n">
        <v>0</v>
      </c>
      <c r="J449" s="110" t="n">
        <f aca="false">(D449*D$15*D$8+E449*E$15*E$8+F449*F$15*F$8+G449*G$15*G$8+H449*H$15*H$8+I449*I$15*I$8)*M$15</f>
        <v>3.56530283339865</v>
      </c>
      <c r="K449" s="110" t="n">
        <f aca="false">K448+J449-M449-N449-O449</f>
        <v>146.804395641395</v>
      </c>
      <c r="L449" s="110" t="n">
        <f aca="false">K448/$K$3</f>
        <v>0.722695358738496</v>
      </c>
      <c r="M449" s="110" t="n">
        <f aca="false">IF(J449&gt;K$6,(J449-K$6)^2/(J449-K$6+K$3-K448),0)</f>
        <v>0.0195028179667019</v>
      </c>
      <c r="N449" s="110" t="n">
        <f aca="false">IF((J449-M449)&gt;C449,C449,(J449-M449+(C449-(J449-M449))*L449))</f>
        <v>2.30126568940469</v>
      </c>
      <c r="O449" s="110" t="n">
        <f aca="false">IF(K448&gt;(K$5/100*K$3),(K$4/100*L449*(K448-(K$5/100*K$3))),0)</f>
        <v>3.31538258476206</v>
      </c>
      <c r="P449" s="110" t="n">
        <f aca="false">P448+M449-Q449</f>
        <v>0.898436442528618</v>
      </c>
      <c r="Q449" s="110" t="n">
        <f aca="false">P448*(1-0.5^(1/K$7))</f>
        <v>0.878933624561916</v>
      </c>
      <c r="R449" s="110" t="n">
        <f aca="false">R448-S449+O449</f>
        <v>142.444777547407</v>
      </c>
      <c r="S449" s="110" t="n">
        <f aca="false">R448*(1-0.5^(1/K$8))</f>
        <v>3.25199545143352</v>
      </c>
      <c r="T449" s="110" t="n">
        <f aca="false">Q449*R$8/86.4</f>
        <v>2.81787747689411</v>
      </c>
      <c r="U449" s="110" t="n">
        <f aca="false">S449*R$8/86.4</f>
        <v>10.4259576394338</v>
      </c>
      <c r="V449" s="110" t="n">
        <f aca="false">(Q449+S449)*R$8/86.4</f>
        <v>13.2438351163279</v>
      </c>
    </row>
    <row r="450" customFormat="false" ht="12.8" hidden="false" customHeight="false" outlineLevel="0" collapsed="false">
      <c r="A450" s="114" t="n">
        <v>41341</v>
      </c>
      <c r="B450" s="115" t="s">
        <v>95</v>
      </c>
      <c r="C450" s="15" t="n">
        <v>2.40981986696624</v>
      </c>
      <c r="D450" s="15" t="n">
        <v>0</v>
      </c>
      <c r="E450" s="15" t="n">
        <v>47.9</v>
      </c>
      <c r="F450" s="15" t="n">
        <v>23.5</v>
      </c>
      <c r="G450" s="15" t="n">
        <v>19.3</v>
      </c>
      <c r="H450" s="15" t="n">
        <v>0.5</v>
      </c>
      <c r="I450" s="15" t="n">
        <v>0</v>
      </c>
      <c r="J450" s="110" t="n">
        <f aca="false">(D450*D$15*D$8+E450*E$15*E$8+F450*F$15*F$8+G450*G$15*G$8+H450*H$15*H$8+I450*I$15*I$8)*M$15</f>
        <v>8.46896150368166</v>
      </c>
      <c r="K450" s="110" t="n">
        <f aca="false">K449+J450-M450-N450-O450</f>
        <v>149.195102463886</v>
      </c>
      <c r="L450" s="110" t="n">
        <f aca="false">K449/$K$3</f>
        <v>0.712642697288327</v>
      </c>
      <c r="M450" s="110" t="n">
        <f aca="false">IF(J450&gt;K$6,(J450-K$6)^2/(J450-K$6+K$3-K449),0)</f>
        <v>0.546746547928028</v>
      </c>
      <c r="N450" s="110" t="n">
        <f aca="false">IF((J450-M450)&gt;C450,C450,(J450-M450+(C450-(J450-M450))*L450))</f>
        <v>2.40981986696624</v>
      </c>
      <c r="O450" s="110" t="n">
        <f aca="false">IF(K449&gt;(K$5/100*K$3),(K$4/100*L450*(K449-(K$5/100*K$3))),0)</f>
        <v>3.1216882662969</v>
      </c>
      <c r="P450" s="110" t="n">
        <f aca="false">P449+M450-Q450</f>
        <v>0.995964769192337</v>
      </c>
      <c r="Q450" s="110" t="n">
        <f aca="false">P449*(1-0.5^(1/K$7))</f>
        <v>0.449218221264309</v>
      </c>
      <c r="R450" s="110" t="n">
        <f aca="false">R449-S450+O450</f>
        <v>142.313022598145</v>
      </c>
      <c r="S450" s="110" t="n">
        <f aca="false">R449*(1-0.5^(1/K$8))</f>
        <v>3.2534432155596</v>
      </c>
      <c r="T450" s="110" t="n">
        <f aca="false">Q450*R$8/86.4</f>
        <v>1.44020193622932</v>
      </c>
      <c r="U450" s="110" t="n">
        <f aca="false">S450*R$8/86.4</f>
        <v>10.4305991980325</v>
      </c>
      <c r="V450" s="110" t="n">
        <f aca="false">(Q450+S450)*R$8/86.4</f>
        <v>11.8708011342618</v>
      </c>
    </row>
    <row r="451" customFormat="false" ht="12.8" hidden="false" customHeight="false" outlineLevel="0" collapsed="false">
      <c r="A451" s="114" t="n">
        <v>41342</v>
      </c>
      <c r="B451" s="115" t="s">
        <v>95</v>
      </c>
      <c r="C451" s="15" t="n">
        <v>2.42659029024381</v>
      </c>
      <c r="D451" s="15" t="n">
        <v>0</v>
      </c>
      <c r="E451" s="15" t="n">
        <v>30</v>
      </c>
      <c r="F451" s="15" t="n">
        <v>0</v>
      </c>
      <c r="G451" s="15" t="n">
        <v>16.1</v>
      </c>
      <c r="H451" s="15" t="n">
        <v>0</v>
      </c>
      <c r="I451" s="15" t="n">
        <v>7.1</v>
      </c>
      <c r="J451" s="110" t="n">
        <f aca="false">(D451*D$15*D$8+E451*E$15*E$8+F451*F$15*F$8+G451*G$15*G$8+H451*H$15*H$8+I451*I$15*I$8)*M$15</f>
        <v>5.79396436485756</v>
      </c>
      <c r="K451" s="110" t="n">
        <f aca="false">K450+J451-M451-N451-O451</f>
        <v>149.036265944104</v>
      </c>
      <c r="L451" s="110" t="n">
        <f aca="false">K450/$K$3</f>
        <v>0.724248070213038</v>
      </c>
      <c r="M451" s="110" t="n">
        <f aca="false">IF(J451&gt;K$6,(J451-K$6)^2/(J451-K$6+K$3-K450),0)</f>
        <v>0.180539213119043</v>
      </c>
      <c r="N451" s="110" t="n">
        <f aca="false">IF((J451-M451)&gt;C451,C451,(J451-M451+(C451-(J451-M451))*L451))</f>
        <v>2.42659029024381</v>
      </c>
      <c r="O451" s="110" t="n">
        <f aca="false">IF(K450&gt;(K$5/100*K$3),(K$4/100*L451*(K450-(K$5/100*K$3))),0)</f>
        <v>3.34567138127629</v>
      </c>
      <c r="P451" s="110" t="n">
        <f aca="false">P450+M451-Q451</f>
        <v>0.678521597715212</v>
      </c>
      <c r="Q451" s="110" t="n">
        <f aca="false">P450*(1-0.5^(1/K$7))</f>
        <v>0.497982384596169</v>
      </c>
      <c r="R451" s="110" t="n">
        <f aca="false">R450-S451+O451</f>
        <v>142.408260051061</v>
      </c>
      <c r="S451" s="110" t="n">
        <f aca="false">R450*(1-0.5^(1/K$8))</f>
        <v>3.2504339283595</v>
      </c>
      <c r="T451" s="110" t="n">
        <f aca="false">Q451*R$8/86.4</f>
        <v>1.59654074691133</v>
      </c>
      <c r="U451" s="110" t="n">
        <f aca="false">S451*R$8/86.4</f>
        <v>10.4209513675414</v>
      </c>
      <c r="V451" s="110" t="n">
        <f aca="false">(Q451+S451)*R$8/86.4</f>
        <v>12.0174921144528</v>
      </c>
    </row>
    <row r="452" customFormat="false" ht="12.8" hidden="false" customHeight="false" outlineLevel="0" collapsed="false">
      <c r="A452" s="114" t="n">
        <v>41343</v>
      </c>
      <c r="B452" s="115" t="s">
        <v>92</v>
      </c>
      <c r="C452" s="15" t="n">
        <v>3.12889648714598</v>
      </c>
      <c r="D452" s="15" t="n">
        <v>6.4</v>
      </c>
      <c r="E452" s="15" t="n">
        <v>10</v>
      </c>
      <c r="F452" s="15" t="n">
        <v>45.7</v>
      </c>
      <c r="G452" s="15" t="n">
        <v>10.9</v>
      </c>
      <c r="H452" s="15" t="n">
        <v>13.7</v>
      </c>
      <c r="I452" s="15" t="n">
        <v>0</v>
      </c>
      <c r="J452" s="110" t="n">
        <f aca="false">(D452*D$15*D$8+E452*E$15*E$8+F452*F$15*F$8+G452*G$15*G$8+H452*H$15*H$8+I452*I$15*I$8)*M$15</f>
        <v>10.2727626761887</v>
      </c>
      <c r="K452" s="110" t="n">
        <f aca="false">K451+J452-M452-N452-O452</f>
        <v>151.916256301256</v>
      </c>
      <c r="L452" s="110" t="n">
        <f aca="false">K451/$K$3</f>
        <v>0.723477019146137</v>
      </c>
      <c r="M452" s="110" t="n">
        <f aca="false">IF(J452&gt;K$6,(J452-K$6)^2/(J452-K$6+K$3-K451),0)</f>
        <v>0.933257786104594</v>
      </c>
      <c r="N452" s="110" t="n">
        <f aca="false">IF((J452-M452)&gt;C452,C452,(J452-M452+(C452-(J452-M452))*L452))</f>
        <v>3.12889648714598</v>
      </c>
      <c r="O452" s="110" t="n">
        <f aca="false">IF(K451&gt;(K$5/100*K$3),(K$4/100*L452*(K451-(K$5/100*K$3))),0)</f>
        <v>3.33061804578594</v>
      </c>
      <c r="P452" s="110" t="n">
        <f aca="false">P451+M452-Q452</f>
        <v>1.2725185849622</v>
      </c>
      <c r="Q452" s="110" t="n">
        <f aca="false">P451*(1-0.5^(1/K$7))</f>
        <v>0.339260798857606</v>
      </c>
      <c r="R452" s="110" t="n">
        <f aca="false">R451-S452+O452</f>
        <v>142.486268942057</v>
      </c>
      <c r="S452" s="110" t="n">
        <f aca="false">R451*(1-0.5^(1/K$8))</f>
        <v>3.25260915479036</v>
      </c>
      <c r="T452" s="110" t="n">
        <f aca="false">Q452*R$8/86.4</f>
        <v>1.08767640374487</v>
      </c>
      <c r="U452" s="110" t="n">
        <f aca="false">S452*R$8/86.4</f>
        <v>10.4279251837608</v>
      </c>
      <c r="V452" s="110" t="n">
        <f aca="false">(Q452+S452)*R$8/86.4</f>
        <v>11.5156015875056</v>
      </c>
    </row>
    <row r="453" customFormat="false" ht="12.8" hidden="false" customHeight="false" outlineLevel="0" collapsed="false">
      <c r="A453" s="114" t="n">
        <v>41344</v>
      </c>
      <c r="B453" s="115" t="s">
        <v>122</v>
      </c>
      <c r="C453" s="15" t="n">
        <v>2.34318184170594</v>
      </c>
      <c r="D453" s="15" t="n">
        <v>19.5</v>
      </c>
      <c r="E453" s="15" t="n">
        <v>1.5</v>
      </c>
      <c r="F453" s="15" t="n">
        <v>0</v>
      </c>
      <c r="G453" s="15" t="n">
        <v>0</v>
      </c>
      <c r="H453" s="15" t="n">
        <v>0</v>
      </c>
      <c r="I453" s="15" t="n">
        <v>0</v>
      </c>
      <c r="J453" s="110" t="n">
        <f aca="false">(D453*D$15*D$8+E453*E$15*E$8+F453*F$15*F$8+G453*G$15*G$8+H453*H$15*H$8+I453*I$15*I$8)*M$15</f>
        <v>8.59841405419688</v>
      </c>
      <c r="K453" s="110" t="n">
        <f aca="false">K452+J453-M453-N453-O453</f>
        <v>153.946154132345</v>
      </c>
      <c r="L453" s="110" t="n">
        <f aca="false">K452/$K$3</f>
        <v>0.737457554860468</v>
      </c>
      <c r="M453" s="110" t="n">
        <f aca="false">IF(J453&gt;K$6,(J453-K$6)^2/(J453-K$6+K$3-K452),0)</f>
        <v>0.617968104917423</v>
      </c>
      <c r="N453" s="110" t="n">
        <f aca="false">IF((J453-M453)&gt;C453,C453,(J453-M453+(C453-(J453-M453))*L453))</f>
        <v>2.34318184170594</v>
      </c>
      <c r="O453" s="110" t="n">
        <f aca="false">IF(K452&gt;(K$5/100*K$3),(K$4/100*L453*(K452-(K$5/100*K$3))),0)</f>
        <v>3.60736627648526</v>
      </c>
      <c r="P453" s="110" t="n">
        <f aca="false">P452+M453-Q453</f>
        <v>1.25422739739852</v>
      </c>
      <c r="Q453" s="110" t="n">
        <f aca="false">P452*(1-0.5^(1/K$7))</f>
        <v>0.6362592924811</v>
      </c>
      <c r="R453" s="110" t="n">
        <f aca="false">R452-S453+O453</f>
        <v>142.839244338219</v>
      </c>
      <c r="S453" s="110" t="n">
        <f aca="false">R452*(1-0.5^(1/K$8))</f>
        <v>3.25439088032311</v>
      </c>
      <c r="T453" s="110" t="n">
        <f aca="false">Q453*R$8/86.4</f>
        <v>2.0398590742739</v>
      </c>
      <c r="U453" s="110" t="n">
        <f aca="false">S453*R$8/86.4</f>
        <v>10.4336374288137</v>
      </c>
      <c r="V453" s="110" t="n">
        <f aca="false">(Q453+S453)*R$8/86.4</f>
        <v>12.4734965030876</v>
      </c>
    </row>
    <row r="454" customFormat="false" ht="12.8" hidden="false" customHeight="false" outlineLevel="0" collapsed="false">
      <c r="A454" s="114" t="n">
        <v>41345</v>
      </c>
      <c r="B454" s="115" t="s">
        <v>122</v>
      </c>
      <c r="C454" s="15" t="n">
        <v>2.4616303658843</v>
      </c>
      <c r="D454" s="15" t="n">
        <v>19.4</v>
      </c>
      <c r="E454" s="15" t="n">
        <v>8.4</v>
      </c>
      <c r="F454" s="15" t="n">
        <v>17.4</v>
      </c>
      <c r="G454" s="15" t="n">
        <v>2.2</v>
      </c>
      <c r="H454" s="15" t="n">
        <v>35.7</v>
      </c>
      <c r="I454" s="15" t="n">
        <v>39.9</v>
      </c>
      <c r="J454" s="110" t="n">
        <f aca="false">(D454*D$15*D$8+E454*E$15*E$8+F454*F$15*F$8+G454*G$15*G$8+H454*H$15*H$8+I454*I$15*I$8)*M$15</f>
        <v>15.1815455552459</v>
      </c>
      <c r="K454" s="110" t="n">
        <f aca="false">K453+J454-M454-N454-O454</f>
        <v>160.374513271166</v>
      </c>
      <c r="L454" s="110" t="n">
        <f aca="false">K453/$K$3</f>
        <v>0.747311427826916</v>
      </c>
      <c r="M454" s="110" t="n">
        <f aca="false">IF(J454&gt;K$6,(J454-K$6)^2/(J454-K$6+K$3-K453),0)</f>
        <v>2.48429173184675</v>
      </c>
      <c r="N454" s="110" t="n">
        <f aca="false">IF((J454-M454)&gt;C454,C454,(J454-M454+(C454-(J454-M454))*L454))</f>
        <v>2.4616303658843</v>
      </c>
      <c r="O454" s="110" t="n">
        <f aca="false">IF(K453&gt;(K$5/100*K$3),(K$4/100*L454*(K453-(K$5/100*K$3))),0)</f>
        <v>3.80726431869327</v>
      </c>
      <c r="P454" s="110" t="n">
        <f aca="false">P453+M454-Q454</f>
        <v>3.11140543054601</v>
      </c>
      <c r="Q454" s="110" t="n">
        <f aca="false">P453*(1-0.5^(1/K$7))</f>
        <v>0.627113698699262</v>
      </c>
      <c r="R454" s="110" t="n">
        <f aca="false">R453-S454+O454</f>
        <v>143.384055807399</v>
      </c>
      <c r="S454" s="110" t="n">
        <f aca="false">R453*(1-0.5^(1/K$8))</f>
        <v>3.26245284951339</v>
      </c>
      <c r="T454" s="110" t="n">
        <f aca="false">Q454*R$8/86.4</f>
        <v>2.01053813124647</v>
      </c>
      <c r="U454" s="110" t="n">
        <f aca="false">S454*R$8/86.4</f>
        <v>10.4594842513334</v>
      </c>
      <c r="V454" s="110" t="n">
        <f aca="false">(Q454+S454)*R$8/86.4</f>
        <v>12.4700223825799</v>
      </c>
    </row>
    <row r="455" customFormat="false" ht="12.8" hidden="false" customHeight="false" outlineLevel="0" collapsed="false">
      <c r="A455" s="114" t="n">
        <v>41346</v>
      </c>
      <c r="B455" s="115" t="s">
        <v>92</v>
      </c>
      <c r="C455" s="15" t="n">
        <v>2.53293642548315</v>
      </c>
      <c r="D455" s="15" t="n">
        <v>3.6</v>
      </c>
      <c r="E455" s="15" t="n">
        <v>0.1</v>
      </c>
      <c r="F455" s="15" t="n">
        <v>5.1</v>
      </c>
      <c r="G455" s="15" t="n">
        <v>11.8</v>
      </c>
      <c r="H455" s="15" t="n">
        <v>3.7</v>
      </c>
      <c r="I455" s="15" t="n">
        <v>0</v>
      </c>
      <c r="J455" s="110" t="n">
        <f aca="false">(D455*D$15*D$8+E455*E$15*E$8+F455*F$15*F$8+G455*G$15*G$8+H455*H$15*H$8+I455*I$15*I$8)*M$15</f>
        <v>5.5551936188421</v>
      </c>
      <c r="K455" s="110" t="n">
        <f aca="false">K454+J455-M455-N455-O455</f>
        <v>158.738323173267</v>
      </c>
      <c r="L455" s="110" t="n">
        <f aca="false">K454/$K$3</f>
        <v>0.778517054714399</v>
      </c>
      <c r="M455" s="110" t="n">
        <f aca="false">IF(J455&gt;K$6,(J455-K$6)^2/(J455-K$6+K$3-K454),0)</f>
        <v>0.191743582504371</v>
      </c>
      <c r="N455" s="110" t="n">
        <f aca="false">IF((J455-M455)&gt;C455,C455,(J455-M455+(C455-(J455-M455))*L455))</f>
        <v>2.53293642548315</v>
      </c>
      <c r="O455" s="110" t="n">
        <f aca="false">IF(K454&gt;(K$5/100*K$3),(K$4/100*L455*(K454-(K$5/100*K$3))),0)</f>
        <v>4.46670370875406</v>
      </c>
      <c r="P455" s="110" t="n">
        <f aca="false">P454+M455-Q455</f>
        <v>1.74744629777738</v>
      </c>
      <c r="Q455" s="110" t="n">
        <f aca="false">P454*(1-0.5^(1/K$7))</f>
        <v>1.55570271527301</v>
      </c>
      <c r="R455" s="110" t="n">
        <f aca="false">R454-S455+O455</f>
        <v>144.575863155486</v>
      </c>
      <c r="S455" s="110" t="n">
        <f aca="false">R454*(1-0.5^(1/K$8))</f>
        <v>3.27489636066684</v>
      </c>
      <c r="T455" s="110" t="n">
        <f aca="false">Q455*R$8/86.4</f>
        <v>4.9876117144748</v>
      </c>
      <c r="U455" s="110" t="n">
        <f aca="false">S455*R$8/86.4</f>
        <v>10.4993783785268</v>
      </c>
      <c r="V455" s="110" t="n">
        <f aca="false">(Q455+S455)*R$8/86.4</f>
        <v>15.4869900930016</v>
      </c>
    </row>
    <row r="456" customFormat="false" ht="12.8" hidden="false" customHeight="false" outlineLevel="0" collapsed="false">
      <c r="A456" s="114" t="n">
        <v>41347</v>
      </c>
      <c r="B456" s="115" t="s">
        <v>132</v>
      </c>
      <c r="C456" s="15" t="n">
        <v>1.25078946112236</v>
      </c>
      <c r="D456" s="15" t="n">
        <v>0</v>
      </c>
      <c r="E456" s="15" t="n">
        <v>2.7</v>
      </c>
      <c r="F456" s="15" t="n">
        <v>19.6</v>
      </c>
      <c r="G456" s="15" t="n">
        <v>1.2</v>
      </c>
      <c r="H456" s="15" t="n">
        <v>30.9</v>
      </c>
      <c r="I456" s="15" t="n">
        <v>5.6</v>
      </c>
      <c r="J456" s="110" t="n">
        <f aca="false">(D456*D$15*D$8+E456*E$15*E$8+F456*F$15*F$8+G456*G$15*G$8+H456*H$15*H$8+I456*I$15*I$8)*M$15</f>
        <v>4.26659099200067</v>
      </c>
      <c r="K456" s="110" t="n">
        <f aca="false">K455+J456-M456-N456-O456</f>
        <v>157.395418331007</v>
      </c>
      <c r="L456" s="110" t="n">
        <f aca="false">K455/$K$3</f>
        <v>0.770574384336247</v>
      </c>
      <c r="M456" s="110" t="n">
        <f aca="false">IF(J456&gt;K$6,(J456-K$6)^2/(J456-K$6+K$3-K455),0)</f>
        <v>0.0636539668208597</v>
      </c>
      <c r="N456" s="110" t="n">
        <f aca="false">IF((J456-M456)&gt;C456,C456,(J456-M456+(C456-(J456-M456))*L456))</f>
        <v>1.25078946112236</v>
      </c>
      <c r="O456" s="110" t="n">
        <f aca="false">IF(K455&gt;(K$5/100*K$3),(K$4/100*L456*(K455-(K$5/100*K$3))),0)</f>
        <v>4.29505240631748</v>
      </c>
      <c r="P456" s="110" t="n">
        <f aca="false">P455+M456-Q456</f>
        <v>0.937377115709548</v>
      </c>
      <c r="Q456" s="110" t="n">
        <f aca="false">P455*(1-0.5^(1/K$7))</f>
        <v>0.873723148888689</v>
      </c>
      <c r="R456" s="110" t="n">
        <f aca="false">R455-S456+O456</f>
        <v>145.568798283686</v>
      </c>
      <c r="S456" s="110" t="n">
        <f aca="false">R455*(1-0.5^(1/K$8))</f>
        <v>3.30211727811745</v>
      </c>
      <c r="T456" s="110" t="n">
        <f aca="false">Q456*R$8/86.4</f>
        <v>2.80117259539545</v>
      </c>
      <c r="U456" s="110" t="n">
        <f aca="false">S456*R$8/86.4</f>
        <v>10.5866491439645</v>
      </c>
      <c r="V456" s="110" t="n">
        <f aca="false">(Q456+S456)*R$8/86.4</f>
        <v>13.38782173936</v>
      </c>
    </row>
    <row r="457" customFormat="false" ht="12.8" hidden="false" customHeight="false" outlineLevel="0" collapsed="false">
      <c r="A457" s="114" t="n">
        <v>41348</v>
      </c>
      <c r="B457" s="115" t="s">
        <v>169</v>
      </c>
      <c r="C457" s="15" t="n">
        <v>2.70658005832497</v>
      </c>
      <c r="D457" s="15" t="n">
        <v>0</v>
      </c>
      <c r="E457" s="15" t="n">
        <v>34.6</v>
      </c>
      <c r="F457" s="15" t="n">
        <v>0</v>
      </c>
      <c r="G457" s="15" t="n">
        <v>0</v>
      </c>
      <c r="H457" s="15" t="n">
        <v>0</v>
      </c>
      <c r="I457" s="15" t="n">
        <v>7.7</v>
      </c>
      <c r="J457" s="110" t="n">
        <f aca="false">(D457*D$15*D$8+E457*E$15*E$8+F457*F$15*F$8+G457*G$15*G$8+H457*H$15*H$8+I457*I$15*I$8)*M$15</f>
        <v>1.36942562252706</v>
      </c>
      <c r="K457" s="110" t="n">
        <f aca="false">K456+J457-M457-N457-O457</f>
        <v>152.217646757485</v>
      </c>
      <c r="L457" s="110" t="n">
        <f aca="false">K456/$K$3</f>
        <v>0.764055428791295</v>
      </c>
      <c r="M457" s="110" t="n">
        <f aca="false">IF(J457&gt;K$6,(J457-K$6)^2/(J457-K$6+K$3-K456),0)</f>
        <v>0</v>
      </c>
      <c r="N457" s="110" t="n">
        <f aca="false">IF((J457-M457)&gt;C457,C457,(J457-M457+(C457-(J457-M457))*L457))</f>
        <v>2.39108572833081</v>
      </c>
      <c r="O457" s="110" t="n">
        <f aca="false">IF(K456&gt;(K$5/100*K$3),(K$4/100*L457*(K456-(K$5/100*K$3))),0)</f>
        <v>4.15611146771792</v>
      </c>
      <c r="P457" s="110" t="n">
        <f aca="false">P456+M457-Q457</f>
        <v>0.468688557854774</v>
      </c>
      <c r="Q457" s="110" t="n">
        <f aca="false">P456*(1-0.5^(1/K$7))</f>
        <v>0.468688557854774</v>
      </c>
      <c r="R457" s="110" t="n">
        <f aca="false">R456-S457+O457</f>
        <v>146.400113803616</v>
      </c>
      <c r="S457" s="110" t="n">
        <f aca="false">R456*(1-0.5^(1/K$8))</f>
        <v>3.32479594778828</v>
      </c>
      <c r="T457" s="110" t="n">
        <f aca="false">Q457*R$8/86.4</f>
        <v>1.50262419590014</v>
      </c>
      <c r="U457" s="110" t="n">
        <f aca="false">S457*R$8/86.4</f>
        <v>10.6593573789046</v>
      </c>
      <c r="V457" s="110" t="n">
        <f aca="false">(Q457+S457)*R$8/86.4</f>
        <v>12.1619815748047</v>
      </c>
    </row>
    <row r="458" customFormat="false" ht="12.8" hidden="false" customHeight="false" outlineLevel="0" collapsed="false">
      <c r="A458" s="114" t="n">
        <v>41349</v>
      </c>
      <c r="B458" s="115" t="s">
        <v>119</v>
      </c>
      <c r="C458" s="15" t="n">
        <v>2.0609001965753</v>
      </c>
      <c r="D458" s="15" t="n">
        <v>0</v>
      </c>
      <c r="E458" s="15" t="n">
        <v>1.5</v>
      </c>
      <c r="F458" s="15" t="n">
        <v>0.2</v>
      </c>
      <c r="G458" s="15" t="n">
        <v>2.1</v>
      </c>
      <c r="H458" s="15" t="n">
        <v>0.7</v>
      </c>
      <c r="I458" s="15" t="n">
        <v>0</v>
      </c>
      <c r="J458" s="110" t="n">
        <f aca="false">(D458*D$15*D$8+E458*E$15*E$8+F458*F$15*F$8+G458*G$15*G$8+H458*H$15*H$8+I458*I$15*I$8)*M$15</f>
        <v>0.70449006393611</v>
      </c>
      <c r="K458" s="110" t="n">
        <f aca="false">K457+J458-M458-N458-O458</f>
        <v>147.578573964937</v>
      </c>
      <c r="L458" s="110" t="n">
        <f aca="false">K457/$K$3</f>
        <v>0.738920615327598</v>
      </c>
      <c r="M458" s="110" t="n">
        <f aca="false">IF(J458&gt;K$6,(J458-K$6)^2/(J458-K$6+K$3-K457),0)</f>
        <v>0</v>
      </c>
      <c r="N458" s="110" t="n">
        <f aca="false">IF((J458-M458)&gt;C458,C458,(J458-M458+(C458-(J458-M458))*L458))</f>
        <v>1.70676947378245</v>
      </c>
      <c r="O458" s="110" t="n">
        <f aca="false">IF(K457&gt;(K$5/100*K$3),(K$4/100*L458*(K457-(K$5/100*K$3))),0)</f>
        <v>3.63679338270172</v>
      </c>
      <c r="P458" s="110" t="n">
        <f aca="false">P457+M458-Q458</f>
        <v>0.234344278927387</v>
      </c>
      <c r="Q458" s="110" t="n">
        <f aca="false">P457*(1-0.5^(1/K$7))</f>
        <v>0.234344278927387</v>
      </c>
      <c r="R458" s="110" t="n">
        <f aca="false">R457-S458+O458</f>
        <v>146.693123965813</v>
      </c>
      <c r="S458" s="110" t="n">
        <f aca="false">R457*(1-0.5^(1/K$8))</f>
        <v>3.34378322050458</v>
      </c>
      <c r="T458" s="110" t="n">
        <f aca="false">Q458*R$8/86.4</f>
        <v>0.751312097950072</v>
      </c>
      <c r="U458" s="110" t="n">
        <f aca="false">S458*R$8/86.4</f>
        <v>10.7202309268492</v>
      </c>
      <c r="V458" s="110" t="n">
        <f aca="false">(Q458+S458)*R$8/86.4</f>
        <v>11.4715430247992</v>
      </c>
    </row>
    <row r="459" customFormat="false" ht="12.8" hidden="false" customHeight="false" outlineLevel="0" collapsed="false">
      <c r="A459" s="114" t="n">
        <v>41350</v>
      </c>
      <c r="B459" s="115" t="s">
        <v>170</v>
      </c>
      <c r="C459" s="15" t="n">
        <v>1.95776712069152</v>
      </c>
      <c r="D459" s="15" t="n">
        <v>0</v>
      </c>
      <c r="E459" s="15" t="n">
        <v>41.5</v>
      </c>
      <c r="F459" s="15" t="n">
        <v>0</v>
      </c>
      <c r="G459" s="15" t="n">
        <v>0</v>
      </c>
      <c r="H459" s="15" t="n">
        <v>0</v>
      </c>
      <c r="I459" s="15" t="n">
        <v>0</v>
      </c>
      <c r="J459" s="110" t="n">
        <f aca="false">(D459*D$15*D$8+E459*E$15*E$8+F459*F$15*F$8+G459*G$15*G$8+H459*H$15*H$8+I459*I$15*I$8)*M$15</f>
        <v>1.16908994799206</v>
      </c>
      <c r="K459" s="110" t="n">
        <f aca="false">K458+J459-M459-N459-O459</f>
        <v>143.819952168921</v>
      </c>
      <c r="L459" s="110" t="n">
        <f aca="false">K458/$K$3</f>
        <v>0.716400844489986</v>
      </c>
      <c r="M459" s="110" t="n">
        <f aca="false">IF(J459&gt;K$6,(J459-K$6)^2/(J459-K$6+K$3-K458),0)</f>
        <v>0</v>
      </c>
      <c r="N459" s="110" t="n">
        <f aca="false">IF((J459-M459)&gt;C459,C459,(J459-M459+(C459-(J459-M459))*L459))</f>
        <v>1.73409894054393</v>
      </c>
      <c r="O459" s="110" t="n">
        <f aca="false">IF(K458&gt;(K$5/100*K$3),(K$4/100*L459*(K458-(K$5/100*K$3))),0)</f>
        <v>3.19361280346402</v>
      </c>
      <c r="P459" s="110" t="n">
        <f aca="false">P458+M459-Q459</f>
        <v>0.117172139463694</v>
      </c>
      <c r="Q459" s="110" t="n">
        <f aca="false">P458*(1-0.5^(1/K$7))</f>
        <v>0.117172139463694</v>
      </c>
      <c r="R459" s="110" t="n">
        <f aca="false">R458-S459+O459</f>
        <v>146.536261187419</v>
      </c>
      <c r="S459" s="110" t="n">
        <f aca="false">R458*(1-0.5^(1/K$8))</f>
        <v>3.35047558185825</v>
      </c>
      <c r="T459" s="110" t="n">
        <f aca="false">Q459*R$8/86.4</f>
        <v>0.375656048975036</v>
      </c>
      <c r="U459" s="110" t="n">
        <f aca="false">S459*R$8/86.4</f>
        <v>10.7416867612816</v>
      </c>
      <c r="V459" s="110" t="n">
        <f aca="false">(Q459+S459)*R$8/86.4</f>
        <v>11.1173428102567</v>
      </c>
    </row>
    <row r="460" customFormat="false" ht="12.8" hidden="false" customHeight="false" outlineLevel="0" collapsed="false">
      <c r="A460" s="114" t="n">
        <v>41351</v>
      </c>
      <c r="B460" s="115" t="s">
        <v>171</v>
      </c>
      <c r="C460" s="15" t="n">
        <v>1.46258229171959</v>
      </c>
      <c r="D460" s="15" t="n">
        <v>0</v>
      </c>
      <c r="E460" s="15" t="n">
        <v>22.1</v>
      </c>
      <c r="F460" s="15" t="n">
        <v>5.9</v>
      </c>
      <c r="G460" s="15" t="n">
        <v>8.7</v>
      </c>
      <c r="H460" s="15" t="n">
        <v>6.5</v>
      </c>
      <c r="I460" s="15" t="n">
        <v>0</v>
      </c>
      <c r="J460" s="110" t="n">
        <f aca="false">(D460*D$15*D$8+E460*E$15*E$8+F460*F$15*F$8+G460*G$15*G$8+H460*H$15*H$8+I460*I$15*I$8)*M$15</f>
        <v>3.96937356641146</v>
      </c>
      <c r="K460" s="110" t="n">
        <f aca="false">K459+J460-M460-N460-O460</f>
        <v>143.442956529127</v>
      </c>
      <c r="L460" s="110" t="n">
        <f aca="false">K459/$K$3</f>
        <v>0.698155107616122</v>
      </c>
      <c r="M460" s="110" t="n">
        <f aca="false">IF(J460&gt;K$6,(J460-K$6)^2/(J460-K$6+K$3-K459),0)</f>
        <v>0.0339211045483888</v>
      </c>
      <c r="N460" s="110" t="n">
        <f aca="false">IF((J460-M460)&gt;C460,C460,(J460-M460+(C460-(J460-M460))*L460))</f>
        <v>1.46258229171959</v>
      </c>
      <c r="O460" s="110" t="n">
        <f aca="false">IF(K459&gt;(K$5/100*K$3),(K$4/100*L460*(K459-(K$5/100*K$3))),0)</f>
        <v>2.84986580993781</v>
      </c>
      <c r="P460" s="110" t="n">
        <f aca="false">P459+M460-Q460</f>
        <v>0.0925071742802356</v>
      </c>
      <c r="Q460" s="110" t="n">
        <f aca="false">P459*(1-0.5^(1/K$7))</f>
        <v>0.0585860697318468</v>
      </c>
      <c r="R460" s="110" t="n">
        <f aca="false">R459-S460+O460</f>
        <v>146.039234166308</v>
      </c>
      <c r="S460" s="110" t="n">
        <f aca="false">R459*(1-0.5^(1/K$8))</f>
        <v>3.34689283104823</v>
      </c>
      <c r="T460" s="110" t="n">
        <f aca="false">Q460*R$8/86.4</f>
        <v>0.187828024487518</v>
      </c>
      <c r="U460" s="110" t="n">
        <f aca="false">S460*R$8/86.4</f>
        <v>10.7302003958375</v>
      </c>
      <c r="V460" s="110" t="n">
        <f aca="false">(Q460+S460)*R$8/86.4</f>
        <v>10.918028420325</v>
      </c>
    </row>
    <row r="461" customFormat="false" ht="12.8" hidden="false" customHeight="false" outlineLevel="0" collapsed="false">
      <c r="A461" s="114" t="n">
        <v>41352</v>
      </c>
      <c r="B461" s="115" t="s">
        <v>172</v>
      </c>
      <c r="C461" s="15" t="n">
        <v>1.14870906770178</v>
      </c>
      <c r="D461" s="15" t="n">
        <v>0</v>
      </c>
      <c r="E461" s="15" t="n">
        <v>6.9</v>
      </c>
      <c r="F461" s="15" t="n">
        <v>0</v>
      </c>
      <c r="G461" s="15" t="n">
        <v>0.7</v>
      </c>
      <c r="H461" s="15" t="n">
        <v>0</v>
      </c>
      <c r="I461" s="15" t="n">
        <v>0</v>
      </c>
      <c r="J461" s="110" t="n">
        <f aca="false">(D461*D$15*D$8+E461*E$15*E$8+F461*F$15*F$8+G461*G$15*G$8+H461*H$15*H$8+I461*I$15*I$8)*M$15</f>
        <v>0.393721488410607</v>
      </c>
      <c r="K461" s="110" t="n">
        <f aca="false">K460+J461-M461-N461-O461</f>
        <v>140.10109548035</v>
      </c>
      <c r="L461" s="110" t="n">
        <f aca="false">K460/$K$3</f>
        <v>0.69632503169479</v>
      </c>
      <c r="M461" s="110" t="n">
        <f aca="false">IF(J461&gt;K$6,(J461-K$6)^2/(J461-K$6+K$3-K460),0)</f>
        <v>0</v>
      </c>
      <c r="N461" s="110" t="n">
        <f aca="false">IF((J461-M461)&gt;C461,C461,(J461-M461+(C461-(J461-M461))*L461))</f>
        <v>0.919438238489706</v>
      </c>
      <c r="O461" s="110" t="n">
        <f aca="false">IF(K460&gt;(K$5/100*K$3),(K$4/100*L461*(K460-(K$5/100*K$3))),0)</f>
        <v>2.81614429869753</v>
      </c>
      <c r="P461" s="110" t="n">
        <f aca="false">P460+M461-Q461</f>
        <v>0.0462535871401178</v>
      </c>
      <c r="Q461" s="110" t="n">
        <f aca="false">P460*(1-0.5^(1/K$7))</f>
        <v>0.0462535871401178</v>
      </c>
      <c r="R461" s="110" t="n">
        <f aca="false">R460-S461+O461</f>
        <v>145.519837746809</v>
      </c>
      <c r="S461" s="110" t="n">
        <f aca="false">R460*(1-0.5^(1/K$8))</f>
        <v>3.33554071819704</v>
      </c>
      <c r="T461" s="110" t="n">
        <f aca="false">Q461*R$8/86.4</f>
        <v>0.148289856919128</v>
      </c>
      <c r="U461" s="110" t="n">
        <f aca="false">S461*R$8/86.4</f>
        <v>10.6938053118123</v>
      </c>
      <c r="V461" s="110" t="n">
        <f aca="false">(Q461+S461)*R$8/86.4</f>
        <v>10.8420951687314</v>
      </c>
    </row>
    <row r="462" customFormat="false" ht="12.8" hidden="false" customHeight="false" outlineLevel="0" collapsed="false">
      <c r="A462" s="114" t="n">
        <v>41353</v>
      </c>
      <c r="B462" s="115" t="s">
        <v>120</v>
      </c>
      <c r="C462" s="15" t="n">
        <v>1.08906200129822</v>
      </c>
      <c r="D462" s="15" t="n">
        <v>0</v>
      </c>
      <c r="E462" s="15" t="n">
        <v>7.3</v>
      </c>
      <c r="F462" s="15" t="n">
        <v>1.5</v>
      </c>
      <c r="G462" s="15" t="n">
        <v>1.1</v>
      </c>
      <c r="H462" s="15" t="n">
        <v>1.3</v>
      </c>
      <c r="I462" s="15" t="n">
        <v>0</v>
      </c>
      <c r="J462" s="110" t="n">
        <f aca="false">(D462*D$15*D$8+E462*E$15*E$8+F462*F$15*F$8+G462*G$15*G$8+H462*H$15*H$8+I462*I$15*I$8)*M$15</f>
        <v>0.714363555156654</v>
      </c>
      <c r="K462" s="110" t="n">
        <f aca="false">K461+J462-M462-N462-O462</f>
        <v>137.323007738549</v>
      </c>
      <c r="L462" s="110" t="n">
        <f aca="false">K461/$K$3</f>
        <v>0.680102405244418</v>
      </c>
      <c r="M462" s="110" t="n">
        <f aca="false">IF(J462&gt;K$6,(J462-K$6)^2/(J462-K$6+K$3-K461),0)</f>
        <v>0</v>
      </c>
      <c r="N462" s="110" t="n">
        <f aca="false">IF((J462-M462)&gt;C462,C462,(J462-M462+(C462-(J462-M462))*L462))</f>
        <v>0.969196869618879</v>
      </c>
      <c r="O462" s="110" t="n">
        <f aca="false">IF(K461&gt;(K$5/100*K$3),(K$4/100*L462*(K461-(K$5/100*K$3))),0)</f>
        <v>2.5232544273389</v>
      </c>
      <c r="P462" s="110" t="n">
        <f aca="false">P461+M462-Q462</f>
        <v>0.0231267935700589</v>
      </c>
      <c r="Q462" s="110" t="n">
        <f aca="false">P461*(1-0.5^(1/K$7))</f>
        <v>0.0231267935700589</v>
      </c>
      <c r="R462" s="110" t="n">
        <f aca="false">R461-S462+O462</f>
        <v>144.719414486567</v>
      </c>
      <c r="S462" s="110" t="n">
        <f aca="false">R461*(1-0.5^(1/K$8))</f>
        <v>3.32367768758053</v>
      </c>
      <c r="T462" s="110" t="n">
        <f aca="false">Q462*R$8/86.4</f>
        <v>0.0741449284595638</v>
      </c>
      <c r="U462" s="110" t="n">
        <f aca="false">S462*R$8/86.4</f>
        <v>10.65577221597</v>
      </c>
      <c r="V462" s="110" t="n">
        <f aca="false">(Q462+S462)*R$8/86.4</f>
        <v>10.7299171444295</v>
      </c>
    </row>
    <row r="463" customFormat="false" ht="12.8" hidden="false" customHeight="false" outlineLevel="0" collapsed="false">
      <c r="A463" s="114" t="n">
        <v>41354</v>
      </c>
      <c r="B463" s="115" t="s">
        <v>167</v>
      </c>
      <c r="C463" s="15" t="n">
        <v>1.43627104813585</v>
      </c>
      <c r="D463" s="15" t="n">
        <v>0</v>
      </c>
      <c r="E463" s="15" t="n">
        <v>1</v>
      </c>
      <c r="F463" s="15" t="n">
        <v>0</v>
      </c>
      <c r="G463" s="15" t="n">
        <v>0</v>
      </c>
      <c r="H463" s="15" t="n">
        <v>0</v>
      </c>
      <c r="I463" s="15" t="n">
        <v>0</v>
      </c>
      <c r="J463" s="110" t="n">
        <f aca="false">(D463*D$15*D$8+E463*E$15*E$8+F463*F$15*F$8+G463*G$15*G$8+H463*H$15*H$8+I463*I$15*I$8)*M$15</f>
        <v>0.0281708421202907</v>
      </c>
      <c r="K463" s="110" t="n">
        <f aca="false">K462+J463-M463-N463-O463</f>
        <v>134.096316373421</v>
      </c>
      <c r="L463" s="110" t="n">
        <f aca="false">K462/$K$3</f>
        <v>0.666616542420141</v>
      </c>
      <c r="M463" s="110" t="n">
        <f aca="false">IF(J463&gt;K$6,(J463-K$6)^2/(J463-K$6+K$3-K462),0)</f>
        <v>0</v>
      </c>
      <c r="N463" s="110" t="n">
        <f aca="false">IF((J463-M463)&gt;C463,C463,(J463-M463+(C463-(J463-M463))*L463))</f>
        <v>0.966833732835471</v>
      </c>
      <c r="O463" s="110" t="n">
        <f aca="false">IF(K462&gt;(K$5/100*K$3),(K$4/100*L463*(K462-(K$5/100*K$3))),0)</f>
        <v>2.28802847441313</v>
      </c>
      <c r="P463" s="110" t="n">
        <f aca="false">P462+M463-Q463</f>
        <v>0.0115633967850294</v>
      </c>
      <c r="Q463" s="110" t="n">
        <f aca="false">P462*(1-0.5^(1/K$7))</f>
        <v>0.0115633967850294</v>
      </c>
      <c r="R463" s="110" t="n">
        <f aca="false">R462-S463+O463</f>
        <v>143.70204696593</v>
      </c>
      <c r="S463" s="110" t="n">
        <f aca="false">R462*(1-0.5^(1/K$8))</f>
        <v>3.30539599505065</v>
      </c>
      <c r="T463" s="110" t="n">
        <f aca="false">Q463*R$8/86.4</f>
        <v>0.0370724642297819</v>
      </c>
      <c r="U463" s="110" t="n">
        <f aca="false">S463*R$8/86.4</f>
        <v>10.5971607711693</v>
      </c>
      <c r="V463" s="110" t="n">
        <f aca="false">(Q463+S463)*R$8/86.4</f>
        <v>10.6342332353991</v>
      </c>
    </row>
    <row r="464" customFormat="false" ht="12.8" hidden="false" customHeight="false" outlineLevel="0" collapsed="false">
      <c r="A464" s="114" t="n">
        <v>41355</v>
      </c>
      <c r="B464" s="115" t="s">
        <v>150</v>
      </c>
      <c r="C464" s="15" t="n">
        <v>1.97335783776561</v>
      </c>
      <c r="D464" s="15" t="n">
        <v>0</v>
      </c>
      <c r="E464" s="15" t="n">
        <v>2.7</v>
      </c>
      <c r="F464" s="15" t="n">
        <v>0</v>
      </c>
      <c r="G464" s="15" t="n">
        <v>1.3</v>
      </c>
      <c r="H464" s="15" t="n">
        <v>0.8</v>
      </c>
      <c r="I464" s="15" t="n">
        <v>0</v>
      </c>
      <c r="J464" s="110" t="n">
        <f aca="false">(D464*D$15*D$8+E464*E$15*E$8+F464*F$15*F$8+G464*G$15*G$8+H464*H$15*H$8+I464*I$15*I$8)*M$15</f>
        <v>0.504209281568759</v>
      </c>
      <c r="K464" s="110" t="n">
        <f aca="false">K463+J464-M464-N464-O464</f>
        <v>131.11574570625</v>
      </c>
      <c r="L464" s="110" t="n">
        <f aca="false">K463/$K$3</f>
        <v>0.650952992103984</v>
      </c>
      <c r="M464" s="110" t="n">
        <f aca="false">IF(J464&gt;K$6,(J464-K$6)^2/(J464-K$6+K$3-K463),0)</f>
        <v>0</v>
      </c>
      <c r="N464" s="110" t="n">
        <f aca="false">IF((J464-M464)&gt;C464,C464,(J464-M464+(C464-(J464-M464))*L464))</f>
        <v>1.46055593007035</v>
      </c>
      <c r="O464" s="110" t="n">
        <f aca="false">IF(K463&gt;(K$5/100*K$3),(K$4/100*L464*(K463-(K$5/100*K$3))),0)</f>
        <v>2.02422401866904</v>
      </c>
      <c r="P464" s="110" t="n">
        <f aca="false">P463+M464-Q464</f>
        <v>0.00578169839251472</v>
      </c>
      <c r="Q464" s="110" t="n">
        <f aca="false">P463*(1-0.5^(1/K$7))</f>
        <v>0.00578169839251472</v>
      </c>
      <c r="R464" s="110" t="n">
        <f aca="false">R463-S464+O464</f>
        <v>142.444111695833</v>
      </c>
      <c r="S464" s="110" t="n">
        <f aca="false">R463*(1-0.5^(1/K$8))</f>
        <v>3.28215928876531</v>
      </c>
      <c r="T464" s="110" t="n">
        <f aca="false">Q464*R$8/86.4</f>
        <v>0.018536232114891</v>
      </c>
      <c r="U464" s="110" t="n">
        <f aca="false">S464*R$8/86.4</f>
        <v>10.5226634605092</v>
      </c>
      <c r="V464" s="110" t="n">
        <f aca="false">(Q464+S464)*R$8/86.4</f>
        <v>10.5411996926241</v>
      </c>
    </row>
    <row r="465" customFormat="false" ht="12.8" hidden="false" customHeight="false" outlineLevel="0" collapsed="false">
      <c r="A465" s="114" t="n">
        <v>41356</v>
      </c>
      <c r="B465" s="115" t="s">
        <v>151</v>
      </c>
      <c r="C465" s="15" t="n">
        <v>1.90845386430939</v>
      </c>
      <c r="D465" s="15" t="n">
        <v>0</v>
      </c>
      <c r="E465" s="15" t="n">
        <v>35.3</v>
      </c>
      <c r="F465" s="15" t="n">
        <v>4.4</v>
      </c>
      <c r="G465" s="15" t="n">
        <v>0</v>
      </c>
      <c r="H465" s="15" t="n">
        <v>17.3</v>
      </c>
      <c r="I465" s="15" t="n">
        <v>50.6</v>
      </c>
      <c r="J465" s="110" t="n">
        <f aca="false">(D465*D$15*D$8+E465*E$15*E$8+F465*F$15*F$8+G465*G$15*G$8+H465*H$15*H$8+I465*I$15*I$8)*M$15</f>
        <v>5.13840357731137</v>
      </c>
      <c r="K465" s="110" t="n">
        <f aca="false">K464+J465-M465-N465-O465</f>
        <v>132.466377280818</v>
      </c>
      <c r="L465" s="110" t="n">
        <f aca="false">K464/$K$3</f>
        <v>0.636484202457525</v>
      </c>
      <c r="M465" s="110" t="n">
        <f aca="false">IF(J465&gt;K$6,(J465-K$6)^2/(J465-K$6+K$3-K464),0)</f>
        <v>0.089795340200378</v>
      </c>
      <c r="N465" s="110" t="n">
        <f aca="false">IF((J465-M465)&gt;C465,C465,(J465-M465+(C465-(J465-M465))*L465))</f>
        <v>1.90845386430939</v>
      </c>
      <c r="O465" s="110" t="n">
        <f aca="false">IF(K464&gt;(K$5/100*K$3),(K$4/100*L465*(K464-(K$5/100*K$3))),0)</f>
        <v>1.78952279823412</v>
      </c>
      <c r="P465" s="110" t="n">
        <f aca="false">P464+M465-Q465</f>
        <v>0.0926861893966354</v>
      </c>
      <c r="Q465" s="110" t="n">
        <f aca="false">P464*(1-0.5^(1/K$7))</f>
        <v>0.00289084919625736</v>
      </c>
      <c r="R465" s="110" t="n">
        <f aca="false">R464-S465+O465</f>
        <v>140.980206486579</v>
      </c>
      <c r="S465" s="110" t="n">
        <f aca="false">R464*(1-0.5^(1/K$8))</f>
        <v>3.25342800748864</v>
      </c>
      <c r="T465" s="110" t="n">
        <f aca="false">Q465*R$8/86.4</f>
        <v>0.00926811605744548</v>
      </c>
      <c r="U465" s="110" t="n">
        <f aca="false">S465*R$8/86.4</f>
        <v>10.4305504406754</v>
      </c>
      <c r="V465" s="110" t="n">
        <f aca="false">(Q465+S465)*R$8/86.4</f>
        <v>10.4398185567328</v>
      </c>
    </row>
    <row r="466" customFormat="false" ht="12.8" hidden="false" customHeight="false" outlineLevel="0" collapsed="false">
      <c r="A466" s="114" t="n">
        <v>41357</v>
      </c>
      <c r="B466" s="115" t="s">
        <v>159</v>
      </c>
      <c r="C466" s="15" t="n">
        <v>1.96068671747857</v>
      </c>
      <c r="D466" s="15" t="n">
        <v>8.4</v>
      </c>
      <c r="E466" s="15" t="n">
        <v>18.1</v>
      </c>
      <c r="F466" s="15" t="n">
        <v>0</v>
      </c>
      <c r="G466" s="15" t="n">
        <v>0</v>
      </c>
      <c r="H466" s="15" t="n">
        <v>0</v>
      </c>
      <c r="I466" s="15" t="n">
        <v>0</v>
      </c>
      <c r="J466" s="110" t="n">
        <f aca="false">(D466*D$15*D$8+E466*E$15*E$8+F466*F$15*F$8+G466*G$15*G$8+H466*H$15*H$8+I466*I$15*I$8)*M$15</f>
        <v>4.19562175235358</v>
      </c>
      <c r="K466" s="110" t="n">
        <f aca="false">K465+J466-M466-N466-O466</f>
        <v>132.76828613675</v>
      </c>
      <c r="L466" s="110" t="n">
        <f aca="false">K465/$K$3</f>
        <v>0.643040666411736</v>
      </c>
      <c r="M466" s="110" t="n">
        <f aca="false">IF(J466&gt;K$6,(J466-K$6)^2/(J466-K$6+K$3-K465),0)</f>
        <v>0.0382182906029643</v>
      </c>
      <c r="N466" s="110" t="n">
        <f aca="false">IF((J466-M466)&gt;C466,C466,(J466-M466+(C466-(J466-M466))*L466))</f>
        <v>1.96068671747857</v>
      </c>
      <c r="O466" s="110" t="n">
        <f aca="false">IF(K465&gt;(K$5/100*K$3),(K$4/100*L466*(K465-(K$5/100*K$3))),0)</f>
        <v>1.89480788833966</v>
      </c>
      <c r="P466" s="110" t="n">
        <f aca="false">P465+M466-Q466</f>
        <v>0.084561385301282</v>
      </c>
      <c r="Q466" s="110" t="n">
        <f aca="false">P465*(1-0.5^(1/K$7))</f>
        <v>0.0463430946983177</v>
      </c>
      <c r="R466" s="110" t="n">
        <f aca="false">R465-S466+O466</f>
        <v>139.655022008619</v>
      </c>
      <c r="S466" s="110" t="n">
        <f aca="false">R465*(1-0.5^(1/K$8))</f>
        <v>3.21999236629999</v>
      </c>
      <c r="T466" s="110" t="n">
        <f aca="false">Q466*R$8/86.4</f>
        <v>0.148576819808264</v>
      </c>
      <c r="U466" s="110" t="n">
        <f aca="false">S466*R$8/86.4</f>
        <v>10.323355155846</v>
      </c>
      <c r="V466" s="110" t="n">
        <f aca="false">(Q466+S466)*R$8/86.4</f>
        <v>10.4719319756543</v>
      </c>
    </row>
    <row r="467" customFormat="false" ht="12.8" hidden="false" customHeight="false" outlineLevel="0" collapsed="false">
      <c r="A467" s="114" t="n">
        <v>41358</v>
      </c>
      <c r="B467" s="115" t="s">
        <v>130</v>
      </c>
      <c r="C467" s="15" t="n">
        <v>2.14147478937652</v>
      </c>
      <c r="D467" s="15" t="n">
        <v>6.2</v>
      </c>
      <c r="E467" s="15" t="n">
        <v>8.4</v>
      </c>
      <c r="F467" s="15" t="n">
        <v>0.5</v>
      </c>
      <c r="G467" s="15" t="n">
        <v>0</v>
      </c>
      <c r="H467" s="15" t="n">
        <v>0</v>
      </c>
      <c r="I467" s="15" t="n">
        <v>0</v>
      </c>
      <c r="J467" s="110" t="n">
        <f aca="false">(D467*D$15*D$8+E467*E$15*E$8+F467*F$15*F$8+G467*G$15*G$8+H467*H$15*H$8+I467*I$15*I$8)*M$15</f>
        <v>2.99082475389073</v>
      </c>
      <c r="K467" s="110" t="n">
        <f aca="false">K466+J467-M467-N467-O467</f>
        <v>131.695783695604</v>
      </c>
      <c r="L467" s="110" t="n">
        <f aca="false">K466/$K$3</f>
        <v>0.644506243382282</v>
      </c>
      <c r="M467" s="110" t="n">
        <f aca="false">IF(J467&gt;K$6,(J467-K$6)^2/(J467-K$6+K$3-K466),0)</f>
        <v>0.00326777866783714</v>
      </c>
      <c r="N467" s="110" t="n">
        <f aca="false">IF((J467-M467)&gt;C467,C467,(J467-M467+(C467-(J467-M467))*L467))</f>
        <v>2.14147478937652</v>
      </c>
      <c r="O467" s="110" t="n">
        <f aca="false">IF(K466&gt;(K$5/100*K$3),(K$4/100*L467*(K466-(K$5/100*K$3))),0)</f>
        <v>1.91858462699256</v>
      </c>
      <c r="P467" s="110" t="n">
        <f aca="false">P466+M467-Q467</f>
        <v>0.0455484713184781</v>
      </c>
      <c r="Q467" s="110" t="n">
        <f aca="false">P466*(1-0.5^(1/K$7))</f>
        <v>0.042280692650641</v>
      </c>
      <c r="R467" s="110" t="n">
        <f aca="false">R466-S467+O467</f>
        <v>138.383881524618</v>
      </c>
      <c r="S467" s="110" t="n">
        <f aca="false">R466*(1-0.5^(1/K$8))</f>
        <v>3.18972511099293</v>
      </c>
      <c r="T467" s="110" t="n">
        <f aca="false">Q467*R$8/86.4</f>
        <v>0.135552683613745</v>
      </c>
      <c r="U467" s="110" t="n">
        <f aca="false">S467*R$8/86.4</f>
        <v>10.2263177748269</v>
      </c>
      <c r="V467" s="110" t="n">
        <f aca="false">(Q467+S467)*R$8/86.4</f>
        <v>10.3618704584406</v>
      </c>
    </row>
    <row r="468" customFormat="false" ht="12.8" hidden="false" customHeight="false" outlineLevel="0" collapsed="false">
      <c r="A468" s="114" t="n">
        <v>41359</v>
      </c>
      <c r="B468" s="115" t="s">
        <v>100</v>
      </c>
      <c r="C468" s="15" t="n">
        <v>1.39324754964913</v>
      </c>
      <c r="D468" s="15" t="n">
        <v>9.5</v>
      </c>
      <c r="E468" s="15" t="n">
        <v>36.3</v>
      </c>
      <c r="F468" s="15" t="n">
        <v>15.1</v>
      </c>
      <c r="G468" s="15" t="n">
        <v>0</v>
      </c>
      <c r="H468" s="15" t="n">
        <v>17.1</v>
      </c>
      <c r="I468" s="15" t="n">
        <v>3.7</v>
      </c>
      <c r="J468" s="110" t="n">
        <f aca="false">(D468*D$15*D$8+E468*E$15*E$8+F468*F$15*F$8+G468*G$15*G$8+H468*H$15*H$8+I468*I$15*I$8)*M$15</f>
        <v>7.63898788285781</v>
      </c>
      <c r="K468" s="110" t="n">
        <f aca="false">K467+J468-M468-N468-O468</f>
        <v>135.774574162574</v>
      </c>
      <c r="L468" s="110" t="n">
        <f aca="false">K467/$K$3</f>
        <v>0.639299920852446</v>
      </c>
      <c r="M468" s="110" t="n">
        <f aca="false">IF(J468&gt;K$6,(J468-K$6)^2/(J468-K$6+K$3-K467),0)</f>
        <v>0.332428641698676</v>
      </c>
      <c r="N468" s="110" t="n">
        <f aca="false">IF((J468-M468)&gt;C468,C468,(J468-M468+(C468-(J468-M468))*L468))</f>
        <v>1.39324754964913</v>
      </c>
      <c r="O468" s="110" t="n">
        <f aca="false">IF(K467&gt;(K$5/100*K$3),(K$4/100*L468*(K467-(K$5/100*K$3))),0)</f>
        <v>1.83452122453984</v>
      </c>
      <c r="P468" s="110" t="n">
        <f aca="false">P467+M468-Q468</f>
        <v>0.355202877357915</v>
      </c>
      <c r="Q468" s="110" t="n">
        <f aca="false">P467*(1-0.5^(1/K$7))</f>
        <v>0.0227742356592391</v>
      </c>
      <c r="R468" s="110" t="n">
        <f aca="false">R467-S468+O468</f>
        <v>137.057710526944</v>
      </c>
      <c r="S468" s="110" t="n">
        <f aca="false">R467*(1-0.5^(1/K$8))</f>
        <v>3.16069222221385</v>
      </c>
      <c r="T468" s="110" t="n">
        <f aca="false">Q468*R$8/86.4</f>
        <v>0.0730146212686252</v>
      </c>
      <c r="U468" s="110" t="n">
        <f aca="false">S468*R$8/86.4</f>
        <v>10.1332377957551</v>
      </c>
      <c r="V468" s="110" t="n">
        <f aca="false">(Q468+S468)*R$8/86.4</f>
        <v>10.2062524170237</v>
      </c>
    </row>
    <row r="469" customFormat="false" ht="12.8" hidden="false" customHeight="false" outlineLevel="0" collapsed="false">
      <c r="A469" s="114" t="n">
        <v>41360</v>
      </c>
      <c r="B469" s="115" t="s">
        <v>135</v>
      </c>
      <c r="C469" s="15" t="n">
        <v>0.681082180890686</v>
      </c>
      <c r="D469" s="15" t="n">
        <v>0</v>
      </c>
      <c r="E469" s="15" t="n">
        <v>11</v>
      </c>
      <c r="F469" s="15" t="n">
        <v>22.1</v>
      </c>
      <c r="G469" s="15" t="n">
        <v>8.1</v>
      </c>
      <c r="H469" s="15" t="n">
        <v>14.7</v>
      </c>
      <c r="I469" s="15" t="n">
        <v>39.5</v>
      </c>
      <c r="J469" s="110" t="n">
        <f aca="false">(D469*D$15*D$8+E469*E$15*E$8+F469*F$15*F$8+G469*G$15*G$8+H469*H$15*H$8+I469*I$15*I$8)*M$15</f>
        <v>7.19869000244123</v>
      </c>
      <c r="K469" s="110" t="n">
        <f aca="false">K468+J469-M469-N469-O469</f>
        <v>139.837342901203</v>
      </c>
      <c r="L469" s="110" t="n">
        <f aca="false">K468/$K$3</f>
        <v>0.659099874575602</v>
      </c>
      <c r="M469" s="110" t="n">
        <f aca="false">IF(J469&gt;K$6,(J469-K$6)^2/(J469-K$6+K$3-K468),0)</f>
        <v>0.294667310939338</v>
      </c>
      <c r="N469" s="110" t="n">
        <f aca="false">IF((J469-M469)&gt;C469,C469,(J469-M469+(C469-(J469-M469))*L469))</f>
        <v>0.681082180890686</v>
      </c>
      <c r="O469" s="110" t="n">
        <f aca="false">IF(K468&gt;(K$5/100*K$3),(K$4/100*L469*(K468-(K$5/100*K$3))),0)</f>
        <v>2.16017177198213</v>
      </c>
      <c r="P469" s="110" t="n">
        <f aca="false">P468+M469-Q469</f>
        <v>0.472268749618296</v>
      </c>
      <c r="Q469" s="110" t="n">
        <f aca="false">P468*(1-0.5^(1/K$7))</f>
        <v>0.177601438678958</v>
      </c>
      <c r="R469" s="110" t="n">
        <f aca="false">R468-S469+O469</f>
        <v>136.087479864161</v>
      </c>
      <c r="S469" s="110" t="n">
        <f aca="false">R468*(1-0.5^(1/K$8))</f>
        <v>3.13040243476539</v>
      </c>
      <c r="T469" s="110" t="n">
        <f aca="false">Q469*R$8/86.4</f>
        <v>0.569393501320269</v>
      </c>
      <c r="U469" s="110" t="n">
        <f aca="false">S469*R$8/86.4</f>
        <v>10.0361281762733</v>
      </c>
      <c r="V469" s="110" t="n">
        <f aca="false">(Q469+S469)*R$8/86.4</f>
        <v>10.6055216775936</v>
      </c>
    </row>
    <row r="470" customFormat="false" ht="12.8" hidden="false" customHeight="false" outlineLevel="0" collapsed="false">
      <c r="A470" s="114" t="n">
        <v>41361</v>
      </c>
      <c r="B470" s="115" t="s">
        <v>135</v>
      </c>
      <c r="C470" s="15" t="n">
        <v>3.31023496865851</v>
      </c>
      <c r="D470" s="15" t="n">
        <v>11.5</v>
      </c>
      <c r="E470" s="15" t="n">
        <v>26.9</v>
      </c>
      <c r="F470" s="15" t="n">
        <v>15.6</v>
      </c>
      <c r="G470" s="15" t="n">
        <v>16.5</v>
      </c>
      <c r="H470" s="15" t="n">
        <v>39.7</v>
      </c>
      <c r="I470" s="15" t="n">
        <v>53.5</v>
      </c>
      <c r="J470" s="110" t="n">
        <f aca="false">(D470*D$15*D$8+E470*E$15*E$8+F470*F$15*F$8+G470*G$15*G$8+H470*H$15*H$8+I470*I$15*I$8)*M$15</f>
        <v>17.173937350232</v>
      </c>
      <c r="K470" s="110" t="n">
        <f aca="false">K469+J470-M470-N470-O470</f>
        <v>148.536745200587</v>
      </c>
      <c r="L470" s="110" t="n">
        <f aca="false">K469/$K$3</f>
        <v>0.678822052918462</v>
      </c>
      <c r="M470" s="110" t="n">
        <f aca="false">IF(J470&gt;K$6,(J470-K$6)^2/(J470-K$6+K$3-K469),0)</f>
        <v>2.66370000896443</v>
      </c>
      <c r="N470" s="110" t="n">
        <f aca="false">IF((J470-M470)&gt;C470,C470,(J470-M470+(C470-(J470-M470))*L470))</f>
        <v>3.31023496865851</v>
      </c>
      <c r="O470" s="110" t="n">
        <f aca="false">IF(K469&gt;(K$5/100*K$3),(K$4/100*L470*(K469-(K$5/100*K$3))),0)</f>
        <v>2.5006000732256</v>
      </c>
      <c r="P470" s="110" t="n">
        <f aca="false">P469+M470-Q470</f>
        <v>2.89983438377358</v>
      </c>
      <c r="Q470" s="110" t="n">
        <f aca="false">P469*(1-0.5^(1/K$7))</f>
        <v>0.236134374809148</v>
      </c>
      <c r="R470" s="110" t="n">
        <f aca="false">R469-S470+O470</f>
        <v>135.479837601585</v>
      </c>
      <c r="S470" s="110" t="n">
        <f aca="false">R469*(1-0.5^(1/K$8))</f>
        <v>3.10824233580136</v>
      </c>
      <c r="T470" s="110" t="n">
        <f aca="false">Q470*R$8/86.4</f>
        <v>0.75705117849692</v>
      </c>
      <c r="U470" s="110" t="n">
        <f aca="false">S470*R$8/86.4</f>
        <v>9.96508248862241</v>
      </c>
      <c r="V470" s="110" t="n">
        <f aca="false">(Q470+S470)*R$8/86.4</f>
        <v>10.7221336671193</v>
      </c>
    </row>
    <row r="471" customFormat="false" ht="12.8" hidden="false" customHeight="false" outlineLevel="0" collapsed="false">
      <c r="A471" s="114" t="n">
        <v>41362</v>
      </c>
      <c r="B471" s="115" t="s">
        <v>94</v>
      </c>
      <c r="C471" s="15" t="n">
        <v>1.4700350175995</v>
      </c>
      <c r="D471" s="15" t="n">
        <v>90.6</v>
      </c>
      <c r="E471" s="15" t="n">
        <v>0</v>
      </c>
      <c r="F471" s="15" t="n">
        <v>0</v>
      </c>
      <c r="G471" s="15" t="n">
        <v>0</v>
      </c>
      <c r="H471" s="15" t="n">
        <v>0</v>
      </c>
      <c r="I471" s="15" t="n">
        <v>0</v>
      </c>
      <c r="J471" s="110" t="n">
        <f aca="false">(D471*D$15*D$8+E471*E$15*E$8+F471*F$15*F$8+G471*G$15*G$8+H471*H$15*H$8+I471*I$15*I$8)*M$15</f>
        <v>39.7532254290302</v>
      </c>
      <c r="K471" s="110" t="n">
        <f aca="false">K470+J471-M471-N471-O471</f>
        <v>168.884319944852</v>
      </c>
      <c r="L471" s="110" t="n">
        <f aca="false">K470/$K$3</f>
        <v>0.721052161167896</v>
      </c>
      <c r="M471" s="110" t="n">
        <f aca="false">IF(J471&gt;K$6,(J471-K$6)^2/(J471-K$6+K$3-K470),0)</f>
        <v>14.6521788132218</v>
      </c>
      <c r="N471" s="110" t="n">
        <f aca="false">IF((J471-M471)&gt;C471,C471,(J471-M471+(C471-(J471-M471))*L471))</f>
        <v>1.4700350175995</v>
      </c>
      <c r="O471" s="110" t="n">
        <f aca="false">IF(K470&gt;(K$5/100*K$3),(K$4/100*L471*(K470-(K$5/100*K$3))),0)</f>
        <v>3.28343685394347</v>
      </c>
      <c r="P471" s="110" t="n">
        <f aca="false">P470+M471-Q471</f>
        <v>16.1020960051086</v>
      </c>
      <c r="Q471" s="110" t="n">
        <f aca="false">P470*(1-0.5^(1/K$7))</f>
        <v>1.44991719188679</v>
      </c>
      <c r="R471" s="110" t="n">
        <f aca="false">R470-S471+O471</f>
        <v>135.668910688185</v>
      </c>
      <c r="S471" s="110" t="n">
        <f aca="false">R470*(1-0.5^(1/K$8))</f>
        <v>3.09436376734344</v>
      </c>
      <c r="T471" s="110" t="n">
        <f aca="false">Q471*R$8/86.4</f>
        <v>4.64846136750741</v>
      </c>
      <c r="U471" s="110" t="n">
        <f aca="false">S471*R$8/86.4</f>
        <v>9.92058754113581</v>
      </c>
      <c r="V471" s="110" t="n">
        <f aca="false">(Q471+S471)*R$8/86.4</f>
        <v>14.5690489086432</v>
      </c>
    </row>
    <row r="472" customFormat="false" ht="12.8" hidden="false" customHeight="false" outlineLevel="0" collapsed="false">
      <c r="A472" s="114" t="n">
        <v>41363</v>
      </c>
      <c r="B472" s="115" t="n">
        <v>13.3</v>
      </c>
      <c r="C472" s="15" t="n">
        <v>1.36363579899939</v>
      </c>
      <c r="D472" s="15" t="n">
        <v>6.4</v>
      </c>
      <c r="E472" s="15" t="n">
        <v>4.4</v>
      </c>
      <c r="F472" s="15" t="n">
        <v>0</v>
      </c>
      <c r="G472" s="15" t="n">
        <v>0</v>
      </c>
      <c r="H472" s="15" t="n">
        <v>0</v>
      </c>
      <c r="I472" s="15" t="n">
        <v>10.3</v>
      </c>
      <c r="J472" s="110" t="n">
        <f aca="false">(D472*D$15*D$8+E472*E$15*E$8+F472*F$15*F$8+G472*G$15*G$8+H472*H$15*H$8+I472*I$15*I$8)*M$15</f>
        <v>3.46012127100814</v>
      </c>
      <c r="K472" s="110" t="n">
        <f aca="false">K471+J472-M472-N472-O472</f>
        <v>165.555221860162</v>
      </c>
      <c r="L472" s="110" t="n">
        <f aca="false">K471/$K$3</f>
        <v>0.819826795848796</v>
      </c>
      <c r="M472" s="110" t="n">
        <f aca="false">IF(J472&gt;K$6,(J472-K$6)^2/(J472-K$6+K$3-K471),0)</f>
        <v>0.0242104649918169</v>
      </c>
      <c r="N472" s="110" t="n">
        <f aca="false">IF((J472-M472)&gt;C472,C472,(J472-M472+(C472-(J472-M472))*L472))</f>
        <v>1.36363579899939</v>
      </c>
      <c r="O472" s="110" t="n">
        <f aca="false">IF(K471&gt;(K$5/100*K$3),(K$4/100*L472*(K471-(K$5/100*K$3))),0)</f>
        <v>5.40137309170649</v>
      </c>
      <c r="P472" s="110" t="n">
        <f aca="false">P471+M472-Q472</f>
        <v>8.07525846754611</v>
      </c>
      <c r="Q472" s="110" t="n">
        <f aca="false">P471*(1-0.5^(1/K$7))</f>
        <v>8.05104800255429</v>
      </c>
      <c r="R472" s="110" t="n">
        <f aca="false">R471-S472+O472</f>
        <v>137.971601577282</v>
      </c>
      <c r="S472" s="110" t="n">
        <f aca="false">R471*(1-0.5^(1/K$8))</f>
        <v>3.09868220260962</v>
      </c>
      <c r="T472" s="110" t="n">
        <f aca="false">Q472*R$8/86.4</f>
        <v>25.8118089896706</v>
      </c>
      <c r="U472" s="110" t="n">
        <f aca="false">S472*R$8/86.4</f>
        <v>9.9344325245702</v>
      </c>
      <c r="V472" s="110" t="n">
        <f aca="false">(Q472+S472)*R$8/86.4</f>
        <v>35.7462415142408</v>
      </c>
    </row>
    <row r="473" customFormat="false" ht="12.8" hidden="false" customHeight="false" outlineLevel="0" collapsed="false">
      <c r="A473" s="114" t="n">
        <v>41364</v>
      </c>
      <c r="B473" s="115" t="s">
        <v>164</v>
      </c>
      <c r="C473" s="15" t="n">
        <v>1.72484993452658</v>
      </c>
      <c r="D473" s="15" t="n">
        <v>8.7</v>
      </c>
      <c r="E473" s="15" t="n">
        <v>10</v>
      </c>
      <c r="F473" s="15" t="n">
        <v>0</v>
      </c>
      <c r="G473" s="15" t="n">
        <v>1.4</v>
      </c>
      <c r="H473" s="15" t="n">
        <v>4.3</v>
      </c>
      <c r="I473" s="15" t="n">
        <v>9.5</v>
      </c>
      <c r="J473" s="110" t="n">
        <f aca="false">(D473*D$15*D$8+E473*E$15*E$8+F473*F$15*F$8+G473*G$15*G$8+H473*H$15*H$8+I473*I$15*I$8)*M$15</f>
        <v>5.29617034233029</v>
      </c>
      <c r="K473" s="110" t="n">
        <f aca="false">K472+J473-M473-N473-O473</f>
        <v>163.918376995906</v>
      </c>
      <c r="L473" s="110" t="n">
        <f aca="false">K472/$K$3</f>
        <v>0.803666125534769</v>
      </c>
      <c r="M473" s="110" t="n">
        <f aca="false">IF(J473&gt;K$6,(J473-K$6)^2/(J473-K$6+K$3-K472),0)</f>
        <v>0.180813993628095</v>
      </c>
      <c r="N473" s="110" t="n">
        <f aca="false">IF((J473-M473)&gt;C473,C473,(J473-M473+(C473-(J473-M473))*L473))</f>
        <v>1.72484993452658</v>
      </c>
      <c r="O473" s="110" t="n">
        <f aca="false">IF(K472&gt;(K$5/100*K$3),(K$4/100*L473*(K472-(K$5/100*K$3))),0)</f>
        <v>5.02735127843246</v>
      </c>
      <c r="P473" s="110" t="n">
        <f aca="false">P472+M473-Q473</f>
        <v>4.21844322740115</v>
      </c>
      <c r="Q473" s="110" t="n">
        <f aca="false">P472*(1-0.5^(1/K$7))</f>
        <v>4.03762923377306</v>
      </c>
      <c r="R473" s="110" t="n">
        <f aca="false">R472-S473+O473</f>
        <v>139.847677120512</v>
      </c>
      <c r="S473" s="110" t="n">
        <f aca="false">R472*(1-0.5^(1/K$8))</f>
        <v>3.15127573520277</v>
      </c>
      <c r="T473" s="110" t="n">
        <f aca="false">Q473*R$8/86.4</f>
        <v>12.9447140943882</v>
      </c>
      <c r="U473" s="110" t="n">
        <f aca="false">S473*R$8/86.4</f>
        <v>10.1030483640181</v>
      </c>
      <c r="V473" s="110" t="n">
        <f aca="false">(Q473+S473)*R$8/86.4</f>
        <v>23.0477624584063</v>
      </c>
    </row>
    <row r="474" customFormat="false" ht="12.8" hidden="false" customHeight="false" outlineLevel="0" collapsed="false">
      <c r="A474" s="114" t="n">
        <v>41365</v>
      </c>
      <c r="B474" s="115" t="s">
        <v>131</v>
      </c>
      <c r="C474" s="15" t="n">
        <v>1.72176226701955</v>
      </c>
      <c r="D474" s="15" t="n">
        <v>0</v>
      </c>
      <c r="E474" s="15" t="n">
        <v>0</v>
      </c>
      <c r="F474" s="15" t="n">
        <v>0</v>
      </c>
      <c r="G474" s="15" t="n">
        <v>0</v>
      </c>
      <c r="H474" s="15" t="n">
        <v>0</v>
      </c>
      <c r="I474" s="15" t="n">
        <v>0</v>
      </c>
      <c r="J474" s="110" t="n">
        <f aca="false">(D474*D$15*D$8+E474*E$15*E$8+F474*F$15*F$8+G474*G$15*G$8+H474*H$15*H$8+I474*I$15*I$8)*M$15</f>
        <v>0</v>
      </c>
      <c r="K474" s="110" t="n">
        <f aca="false">K473+J474-M474-N474-O474</f>
        <v>157.700937068614</v>
      </c>
      <c r="L474" s="110" t="n">
        <f aca="false">K473/$K$3</f>
        <v>0.795720276679153</v>
      </c>
      <c r="M474" s="110" t="n">
        <f aca="false">IF(J474&gt;K$6,(J474-K$6)^2/(J474-K$6+K$3-K473),0)</f>
        <v>0</v>
      </c>
      <c r="N474" s="110" t="n">
        <f aca="false">IF((J474-M474)&gt;C474,C474,(J474-M474+(C474-(J474-M474))*L474))</f>
        <v>1.37004114748852</v>
      </c>
      <c r="O474" s="110" t="n">
        <f aca="false">IF(K473&gt;(K$5/100*K$3),(K$4/100*L474*(K473-(K$5/100*K$3))),0)</f>
        <v>4.84739877980269</v>
      </c>
      <c r="P474" s="110" t="n">
        <f aca="false">P473+M474-Q474</f>
        <v>2.10922161370058</v>
      </c>
      <c r="Q474" s="110" t="n">
        <f aca="false">P473*(1-0.5^(1/K$7))</f>
        <v>2.10922161370058</v>
      </c>
      <c r="R474" s="110" t="n">
        <f aca="false">R473-S474+O474</f>
        <v>141.500950540485</v>
      </c>
      <c r="S474" s="110" t="n">
        <f aca="false">R473*(1-0.5^(1/K$8))</f>
        <v>3.19412535982988</v>
      </c>
      <c r="T474" s="110" t="n">
        <f aca="false">Q474*R$8/86.4</f>
        <v>6.76220355318356</v>
      </c>
      <c r="U474" s="110" t="n">
        <f aca="false">S474*R$8/86.4</f>
        <v>10.2404250540842</v>
      </c>
      <c r="V474" s="110" t="n">
        <f aca="false">(Q474+S474)*R$8/86.4</f>
        <v>17.0026286072678</v>
      </c>
    </row>
    <row r="475" customFormat="false" ht="12.8" hidden="false" customHeight="false" outlineLevel="0" collapsed="false">
      <c r="A475" s="114" t="n">
        <v>41366</v>
      </c>
      <c r="B475" s="115" t="s">
        <v>108</v>
      </c>
      <c r="C475" s="15" t="n">
        <v>2.09171799444954</v>
      </c>
      <c r="D475" s="15" t="n">
        <v>0</v>
      </c>
      <c r="E475" s="15" t="n">
        <v>8.9</v>
      </c>
      <c r="F475" s="15" t="n">
        <v>0</v>
      </c>
      <c r="G475" s="15" t="n">
        <v>0</v>
      </c>
      <c r="H475" s="15" t="n">
        <v>0</v>
      </c>
      <c r="I475" s="15" t="n">
        <v>0</v>
      </c>
      <c r="J475" s="110" t="n">
        <f aca="false">(D475*D$15*D$8+E475*E$15*E$8+F475*F$15*F$8+G475*G$15*G$8+H475*H$15*H$8+I475*I$15*I$8)*M$15</f>
        <v>0.250720494870587</v>
      </c>
      <c r="K475" s="110" t="n">
        <f aca="false">K474+J475-M475-N475-O475</f>
        <v>152.104015057693</v>
      </c>
      <c r="L475" s="110" t="n">
        <f aca="false">K474/$K$3</f>
        <v>0.765538529459293</v>
      </c>
      <c r="M475" s="110" t="n">
        <f aca="false">IF(J475&gt;K$6,(J475-K$6)^2/(J475-K$6+K$3-K474),0)</f>
        <v>0</v>
      </c>
      <c r="N475" s="110" t="n">
        <f aca="false">IF((J475-M475)&gt;C475,C475,(J475-M475+(C475-(J475-M475))*L475))</f>
        <v>1.66007501343649</v>
      </c>
      <c r="O475" s="110" t="n">
        <f aca="false">IF(K474&gt;(K$5/100*K$3),(K$4/100*L475*(K474-(K$5/100*K$3))),0)</f>
        <v>4.18756749235523</v>
      </c>
      <c r="P475" s="110" t="n">
        <f aca="false">P474+M475-Q475</f>
        <v>1.05461080685029</v>
      </c>
      <c r="Q475" s="110" t="n">
        <f aca="false">P474*(1-0.5^(1/K$7))</f>
        <v>1.05461080685029</v>
      </c>
      <c r="R475" s="110" t="n">
        <f aca="false">R474-S475+O475</f>
        <v>142.456631855911</v>
      </c>
      <c r="S475" s="110" t="n">
        <f aca="false">R474*(1-0.5^(1/K$8))</f>
        <v>3.23188617692888</v>
      </c>
      <c r="T475" s="110" t="n">
        <f aca="false">Q475*R$8/86.4</f>
        <v>3.38110177659178</v>
      </c>
      <c r="U475" s="110" t="n">
        <f aca="false">S475*R$8/86.4</f>
        <v>10.361486932978</v>
      </c>
      <c r="V475" s="110" t="n">
        <f aca="false">(Q475+S475)*R$8/86.4</f>
        <v>13.7425887095698</v>
      </c>
    </row>
    <row r="476" customFormat="false" ht="12.8" hidden="false" customHeight="false" outlineLevel="0" collapsed="false">
      <c r="A476" s="114" t="n">
        <v>41367</v>
      </c>
      <c r="B476" s="115" t="s">
        <v>108</v>
      </c>
      <c r="C476" s="15" t="n">
        <v>1.13394473844978</v>
      </c>
      <c r="D476" s="15" t="n">
        <v>0</v>
      </c>
      <c r="E476" s="15" t="n">
        <v>1.2</v>
      </c>
      <c r="F476" s="15" t="n">
        <v>0.3</v>
      </c>
      <c r="G476" s="15" t="n">
        <v>10.3</v>
      </c>
      <c r="H476" s="15" t="n">
        <v>1.2</v>
      </c>
      <c r="I476" s="15" t="n">
        <v>10.1</v>
      </c>
      <c r="J476" s="110" t="n">
        <f aca="false">(D476*D$15*D$8+E476*E$15*E$8+F476*F$15*F$8+G476*G$15*G$8+H476*H$15*H$8+I476*I$15*I$8)*M$15</f>
        <v>3.59190493753972</v>
      </c>
      <c r="K476" s="110" t="n">
        <f aca="false">K475+J476-M476-N476-O476</f>
        <v>150.914604819135</v>
      </c>
      <c r="L476" s="110" t="n">
        <f aca="false">K475/$K$3</f>
        <v>0.738369005134433</v>
      </c>
      <c r="M476" s="110" t="n">
        <f aca="false">IF(J476&gt;K$6,(J476-K$6)^2/(J476-K$6+K$3-K475),0)</f>
        <v>0.0216821630222364</v>
      </c>
      <c r="N476" s="110" t="n">
        <f aca="false">IF((J476-M476)&gt;C476,C476,(J476-M476+(C476-(J476-M476))*L476))</f>
        <v>1.13394473844978</v>
      </c>
      <c r="O476" s="110" t="n">
        <f aca="false">IF(K475&gt;(K$5/100*K$3),(K$4/100*L476*(K475-(K$5/100*K$3))),0)</f>
        <v>3.62568827462551</v>
      </c>
      <c r="P476" s="110" t="n">
        <f aca="false">P475+M476-Q476</f>
        <v>0.54898756644738</v>
      </c>
      <c r="Q476" s="110" t="n">
        <f aca="false">P475*(1-0.5^(1/K$7))</f>
        <v>0.527305403425144</v>
      </c>
      <c r="R476" s="110" t="n">
        <f aca="false">R475-S476+O476</f>
        <v>142.828606162196</v>
      </c>
      <c r="S476" s="110" t="n">
        <f aca="false">R475*(1-0.5^(1/K$8))</f>
        <v>3.25371396834002</v>
      </c>
      <c r="T476" s="110" t="n">
        <f aca="false">Q476*R$8/86.4</f>
        <v>1.69055088829589</v>
      </c>
      <c r="U476" s="110" t="n">
        <f aca="false">S476*R$8/86.4</f>
        <v>10.4314672364605</v>
      </c>
      <c r="V476" s="110" t="n">
        <f aca="false">(Q476+S476)*R$8/86.4</f>
        <v>12.1220181247564</v>
      </c>
    </row>
    <row r="477" customFormat="false" ht="12.8" hidden="false" customHeight="false" outlineLevel="0" collapsed="false">
      <c r="A477" s="114" t="n">
        <v>41368</v>
      </c>
      <c r="B477" s="115" t="s">
        <v>131</v>
      </c>
      <c r="C477" s="15" t="n">
        <v>1.994414125241</v>
      </c>
      <c r="D477" s="15" t="n">
        <v>0</v>
      </c>
      <c r="E477" s="15" t="n">
        <v>3.1</v>
      </c>
      <c r="F477" s="15" t="n">
        <v>3.4</v>
      </c>
      <c r="G477" s="15" t="n">
        <v>1.9</v>
      </c>
      <c r="H477" s="15" t="n">
        <v>6.5</v>
      </c>
      <c r="I477" s="15" t="n">
        <v>4.2</v>
      </c>
      <c r="J477" s="110" t="n">
        <f aca="false">(D477*D$15*D$8+E477*E$15*E$8+F477*F$15*F$8+G477*G$15*G$8+H477*H$15*H$8+I477*I$15*I$8)*M$15</f>
        <v>1.54410324990602</v>
      </c>
      <c r="K477" s="110" t="n">
        <f aca="false">K476+J477-M477-N477-O477</f>
        <v>147.074508445682</v>
      </c>
      <c r="L477" s="110" t="n">
        <f aca="false">K476/$K$3</f>
        <v>0.732595169024929</v>
      </c>
      <c r="M477" s="110" t="n">
        <f aca="false">IF(J477&gt;K$6,(J477-K$6)^2/(J477-K$6+K$3-K476),0)</f>
        <v>0</v>
      </c>
      <c r="N477" s="110" t="n">
        <f aca="false">IF((J477-M477)&gt;C477,C477,(J477-M477+(C477-(J477-M477))*L477))</f>
        <v>1.87399882173581</v>
      </c>
      <c r="O477" s="110" t="n">
        <f aca="false">IF(K476&gt;(K$5/100*K$3),(K$4/100*L477*(K476-(K$5/100*K$3))),0)</f>
        <v>3.51020080162372</v>
      </c>
      <c r="P477" s="110" t="n">
        <f aca="false">P476+M477-Q477</f>
        <v>0.27449378322369</v>
      </c>
      <c r="Q477" s="110" t="n">
        <f aca="false">P476*(1-0.5^(1/K$7))</f>
        <v>0.27449378322369</v>
      </c>
      <c r="R477" s="110" t="n">
        <f aca="false">R476-S477+O477</f>
        <v>143.076597090583</v>
      </c>
      <c r="S477" s="110" t="n">
        <f aca="false">R476*(1-0.5^(1/K$8))</f>
        <v>3.26220987323723</v>
      </c>
      <c r="T477" s="110" t="n">
        <f aca="false">Q477*R$8/86.4</f>
        <v>0.880032152233358</v>
      </c>
      <c r="U477" s="110" t="n">
        <f aca="false">S477*R$8/86.4</f>
        <v>10.4587052648925</v>
      </c>
      <c r="V477" s="110" t="n">
        <f aca="false">(Q477+S477)*R$8/86.4</f>
        <v>11.3387374171259</v>
      </c>
    </row>
    <row r="478" customFormat="false" ht="12.8" hidden="false" customHeight="false" outlineLevel="0" collapsed="false">
      <c r="A478" s="114" t="n">
        <v>41369</v>
      </c>
      <c r="B478" s="115" t="s">
        <v>119</v>
      </c>
      <c r="C478" s="15" t="n">
        <v>1.22091453133169</v>
      </c>
      <c r="D478" s="15" t="n">
        <v>0</v>
      </c>
      <c r="E478" s="15" t="n">
        <v>10</v>
      </c>
      <c r="F478" s="15" t="n">
        <v>0</v>
      </c>
      <c r="G478" s="15" t="n">
        <v>1.7</v>
      </c>
      <c r="H478" s="15" t="n">
        <v>0.1</v>
      </c>
      <c r="I478" s="15" t="n">
        <v>3.2</v>
      </c>
      <c r="J478" s="110" t="n">
        <f aca="false">(D478*D$15*D$8+E478*E$15*E$8+F478*F$15*F$8+G478*G$15*G$8+H478*H$15*H$8+I478*I$15*I$8)*M$15</f>
        <v>0.937106063805796</v>
      </c>
      <c r="K478" s="110" t="n">
        <f aca="false">K477+J478-M478-N478-O478</f>
        <v>143.725165448995</v>
      </c>
      <c r="L478" s="110" t="n">
        <f aca="false">K477/$K$3</f>
        <v>0.713953924493601</v>
      </c>
      <c r="M478" s="110" t="n">
        <f aca="false">IF(J478&gt;K$6,(J478-K$6)^2/(J478-K$6+K$3-K477),0)</f>
        <v>0</v>
      </c>
      <c r="N478" s="110" t="n">
        <f aca="false">IF((J478-M478)&gt;C478,C478,(J478-M478+(C478-(J478-M478))*L478))</f>
        <v>1.13973223300042</v>
      </c>
      <c r="O478" s="110" t="n">
        <f aca="false">IF(K477&gt;(K$5/100*K$3),(K$4/100*L478*(K477-(K$5/100*K$3))),0)</f>
        <v>3.14671682749209</v>
      </c>
      <c r="P478" s="110" t="n">
        <f aca="false">P477+M478-Q478</f>
        <v>0.137246891611845</v>
      </c>
      <c r="Q478" s="110" t="n">
        <f aca="false">P477*(1-0.5^(1/K$7))</f>
        <v>0.137246891611845</v>
      </c>
      <c r="R478" s="110" t="n">
        <f aca="false">R477-S478+O478</f>
        <v>142.955439924205</v>
      </c>
      <c r="S478" s="110" t="n">
        <f aca="false">R477*(1-0.5^(1/K$8))</f>
        <v>3.26787399386959</v>
      </c>
      <c r="T478" s="110" t="n">
        <f aca="false">Q478*R$8/86.4</f>
        <v>0.440016076116679</v>
      </c>
      <c r="U478" s="110" t="n">
        <f aca="false">S478*R$8/86.4</f>
        <v>10.476864540531</v>
      </c>
      <c r="V478" s="110" t="n">
        <f aca="false">(Q478+S478)*R$8/86.4</f>
        <v>10.9168806166477</v>
      </c>
    </row>
    <row r="479" customFormat="false" ht="12.8" hidden="false" customHeight="false" outlineLevel="0" collapsed="false">
      <c r="A479" s="114" t="n">
        <v>41370</v>
      </c>
      <c r="B479" s="115" t="s">
        <v>135</v>
      </c>
      <c r="C479" s="15" t="n">
        <v>2.3906047695739</v>
      </c>
      <c r="D479" s="15" t="n">
        <v>0</v>
      </c>
      <c r="E479" s="15" t="n">
        <v>0.9</v>
      </c>
      <c r="F479" s="15" t="n">
        <v>23.7</v>
      </c>
      <c r="G479" s="15" t="n">
        <v>15.8</v>
      </c>
      <c r="H479" s="15" t="n">
        <v>11.3</v>
      </c>
      <c r="I479" s="15" t="n">
        <v>10.1</v>
      </c>
      <c r="J479" s="110" t="n">
        <f aca="false">(D479*D$15*D$8+E479*E$15*E$8+F479*F$15*F$8+G479*G$15*G$8+H479*H$15*H$8+I479*I$15*I$8)*M$15</f>
        <v>7.46166142239386</v>
      </c>
      <c r="K479" s="110" t="n">
        <f aca="false">K478+J479-M479-N479-O479</f>
        <v>145.588706073891</v>
      </c>
      <c r="L479" s="110" t="n">
        <f aca="false">K478/$K$3</f>
        <v>0.697694977907743</v>
      </c>
      <c r="M479" s="110" t="n">
        <f aca="false">IF(J479&gt;K$6,(J479-K$6)^2/(J479-K$6+K$3-K478),0)</f>
        <v>0.366141687101173</v>
      </c>
      <c r="N479" s="110" t="n">
        <f aca="false">IF((J479-M479)&gt;C479,C479,(J479-M479+(C479-(J479-M479))*L479))</f>
        <v>2.3906047695739</v>
      </c>
      <c r="O479" s="110" t="n">
        <f aca="false">IF(K478&gt;(K$5/100*K$3),(K$4/100*L479*(K478-(K$5/100*K$3))),0)</f>
        <v>2.84137434082259</v>
      </c>
      <c r="P479" s="110" t="n">
        <f aca="false">P478+M479-Q479</f>
        <v>0.434765132907096</v>
      </c>
      <c r="Q479" s="110" t="n">
        <f aca="false">P478*(1-0.5^(1/K$7))</f>
        <v>0.0686234458059225</v>
      </c>
      <c r="R479" s="110" t="n">
        <f aca="false">R478-S479+O479</f>
        <v>142.531707504663</v>
      </c>
      <c r="S479" s="110" t="n">
        <f aca="false">R478*(1-0.5^(1/K$8))</f>
        <v>3.26510676036511</v>
      </c>
      <c r="T479" s="110" t="n">
        <f aca="false">Q479*R$8/86.4</f>
        <v>0.22000803805834</v>
      </c>
      <c r="U479" s="110" t="n">
        <f aca="false">S479*R$8/86.4</f>
        <v>10.4679927386706</v>
      </c>
      <c r="V479" s="110" t="n">
        <f aca="false">(Q479+S479)*R$8/86.4</f>
        <v>10.6880007767289</v>
      </c>
    </row>
    <row r="480" customFormat="false" ht="12.8" hidden="false" customHeight="false" outlineLevel="0" collapsed="false">
      <c r="A480" s="114" t="n">
        <v>41371</v>
      </c>
      <c r="B480" s="115" t="s">
        <v>131</v>
      </c>
      <c r="C480" s="15" t="n">
        <v>1.81251056508863</v>
      </c>
      <c r="D480" s="15" t="n">
        <v>10.2</v>
      </c>
      <c r="E480" s="15" t="n">
        <v>6.6</v>
      </c>
      <c r="F480" s="15" t="n">
        <v>0</v>
      </c>
      <c r="G480" s="15" t="n">
        <v>0</v>
      </c>
      <c r="H480" s="15" t="n">
        <v>0.1</v>
      </c>
      <c r="I480" s="15" t="n">
        <v>0</v>
      </c>
      <c r="J480" s="110" t="n">
        <f aca="false">(D480*D$15*D$8+E480*E$15*E$8+F480*F$15*F$8+G480*G$15*G$8+H480*H$15*H$8+I480*I$15*I$8)*M$15</f>
        <v>4.66869877088944</v>
      </c>
      <c r="K480" s="110" t="n">
        <f aca="false">K479+J480-M480-N480-O480</f>
        <v>145.359818686782</v>
      </c>
      <c r="L480" s="110" t="n">
        <f aca="false">K479/$K$3</f>
        <v>0.706741291620832</v>
      </c>
      <c r="M480" s="110" t="n">
        <f aca="false">IF(J480&gt;K$6,(J480-K$6)^2/(J480-K$6+K$3-K479),0)</f>
        <v>0.0751558789984164</v>
      </c>
      <c r="N480" s="110" t="n">
        <f aca="false">IF((J480-M480)&gt;C480,C480,(J480-M480+(C480-(J480-M480))*L480))</f>
        <v>1.81251056508863</v>
      </c>
      <c r="O480" s="110" t="n">
        <f aca="false">IF(K479&gt;(K$5/100*K$3),(K$4/100*L480*(K479-(K$5/100*K$3))),0)</f>
        <v>3.00991971391219</v>
      </c>
      <c r="P480" s="110" t="n">
        <f aca="false">P479+M480-Q480</f>
        <v>0.292538445451964</v>
      </c>
      <c r="Q480" s="110" t="n">
        <f aca="false">P479*(1-0.5^(1/K$7))</f>
        <v>0.217382566453548</v>
      </c>
      <c r="R480" s="110" t="n">
        <f aca="false">R479-S480+O480</f>
        <v>142.286198520048</v>
      </c>
      <c r="S480" s="110" t="n">
        <f aca="false">R479*(1-0.5^(1/K$8))</f>
        <v>3.25542869852733</v>
      </c>
      <c r="T480" s="110" t="n">
        <f aca="false">Q480*R$8/86.4</f>
        <v>0.696932533653157</v>
      </c>
      <c r="U480" s="110" t="n">
        <f aca="false">S480*R$8/86.4</f>
        <v>10.4369646931953</v>
      </c>
      <c r="V480" s="110" t="n">
        <f aca="false">(Q480+S480)*R$8/86.4</f>
        <v>11.1338972268484</v>
      </c>
    </row>
    <row r="481" customFormat="false" ht="12.8" hidden="false" customHeight="false" outlineLevel="0" collapsed="false">
      <c r="A481" s="114" t="n">
        <v>41372</v>
      </c>
      <c r="B481" s="115" t="s">
        <v>92</v>
      </c>
      <c r="C481" s="15" t="n">
        <v>1.20097752997069</v>
      </c>
      <c r="D481" s="15" t="n">
        <v>23.2</v>
      </c>
      <c r="E481" s="15" t="n">
        <v>0</v>
      </c>
      <c r="F481" s="15" t="n">
        <v>0</v>
      </c>
      <c r="G481" s="15" t="n">
        <v>0</v>
      </c>
      <c r="H481" s="15" t="n">
        <v>0</v>
      </c>
      <c r="I481" s="15" t="n">
        <v>48</v>
      </c>
      <c r="J481" s="110" t="n">
        <f aca="false">(D481*D$15*D$8+E481*E$15*E$8+F481*F$15*F$8+G481*G$15*G$8+H481*H$15*H$8+I481*I$15*I$8)*M$15</f>
        <v>12.6401917142965</v>
      </c>
      <c r="K481" s="110" t="n">
        <f aca="false">K480+J481-M481-N481-O481</f>
        <v>152.357284320406</v>
      </c>
      <c r="L481" s="110" t="n">
        <f aca="false">K480/$K$3</f>
        <v>0.70563018779991</v>
      </c>
      <c r="M481" s="110" t="n">
        <f aca="false">IF(J481&gt;K$6,(J481-K$6)^2/(J481-K$6+K$3-K480),0)</f>
        <v>1.45271186918887</v>
      </c>
      <c r="N481" s="110" t="n">
        <f aca="false">IF((J481-M481)&gt;C481,C481,(J481-M481+(C481-(J481-M481))*L481))</f>
        <v>1.20097752997069</v>
      </c>
      <c r="O481" s="110" t="n">
        <f aca="false">IF(K480&gt;(K$5/100*K$3),(K$4/100*L481*(K480-(K$5/100*K$3))),0)</f>
        <v>2.98903668151238</v>
      </c>
      <c r="P481" s="110" t="n">
        <f aca="false">P480+M481-Q481</f>
        <v>1.59898109191485</v>
      </c>
      <c r="Q481" s="110" t="n">
        <f aca="false">P480*(1-0.5^(1/K$7))</f>
        <v>0.146269222725982</v>
      </c>
      <c r="R481" s="110" t="n">
        <f aca="false">R480-S481+O481</f>
        <v>142.025413935991</v>
      </c>
      <c r="S481" s="110" t="n">
        <f aca="false">R480*(1-0.5^(1/K$8))</f>
        <v>3.24982126556904</v>
      </c>
      <c r="T481" s="110" t="n">
        <f aca="false">Q481*R$8/86.4</f>
        <v>0.468941836748808</v>
      </c>
      <c r="U481" s="110" t="n">
        <f aca="false">S481*R$8/86.4</f>
        <v>10.4189871592896</v>
      </c>
      <c r="V481" s="110" t="n">
        <f aca="false">(Q481+S481)*R$8/86.4</f>
        <v>10.8879289960385</v>
      </c>
    </row>
    <row r="482" customFormat="false" ht="12.8" hidden="false" customHeight="false" outlineLevel="0" collapsed="false">
      <c r="A482" s="114" t="n">
        <v>41373</v>
      </c>
      <c r="B482" s="115" t="s">
        <v>92</v>
      </c>
      <c r="C482" s="15" t="n">
        <v>0.957231135028606</v>
      </c>
      <c r="D482" s="15" t="n">
        <v>2.3</v>
      </c>
      <c r="E482" s="15" t="n">
        <v>36.5</v>
      </c>
      <c r="F482" s="15" t="n">
        <v>5.3</v>
      </c>
      <c r="G482" s="15" t="n">
        <v>5.3</v>
      </c>
      <c r="H482" s="15" t="n">
        <v>14.9</v>
      </c>
      <c r="I482" s="15" t="n">
        <v>16.8</v>
      </c>
      <c r="J482" s="110" t="n">
        <f aca="false">(D482*D$15*D$8+E482*E$15*E$8+F482*F$15*F$8+G482*G$15*G$8+H482*H$15*H$8+I482*I$15*I$8)*M$15</f>
        <v>5.84502844162358</v>
      </c>
      <c r="K482" s="110" t="n">
        <f aca="false">K481+J482-M482-N482-O482</f>
        <v>153.398280202887</v>
      </c>
      <c r="L482" s="110" t="n">
        <f aca="false">K481/$K$3</f>
        <v>0.739598467574787</v>
      </c>
      <c r="M482" s="110" t="n">
        <f aca="false">IF(J482&gt;K$6,(J482-K$6)^2/(J482-K$6+K$3-K481),0)</f>
        <v>0.196344239411729</v>
      </c>
      <c r="N482" s="110" t="n">
        <f aca="false">IF((J482-M482)&gt;C482,C482,(J482-M482+(C482-(J482-M482))*L482))</f>
        <v>0.957231135028606</v>
      </c>
      <c r="O482" s="110" t="n">
        <f aca="false">IF(K481&gt;(K$5/100*K$3),(K$4/100*L482*(K481-(K$5/100*K$3))),0)</f>
        <v>3.65045718470254</v>
      </c>
      <c r="P482" s="110" t="n">
        <f aca="false">P481+M482-Q482</f>
        <v>0.995834785369155</v>
      </c>
      <c r="Q482" s="110" t="n">
        <f aca="false">P481*(1-0.5^(1/K$7))</f>
        <v>0.799490545957426</v>
      </c>
      <c r="R482" s="110" t="n">
        <f aca="false">R481-S482+O482</f>
        <v>142.432006183256</v>
      </c>
      <c r="S482" s="110" t="n">
        <f aca="false">R481*(1-0.5^(1/K$8))</f>
        <v>3.24386493743733</v>
      </c>
      <c r="T482" s="110" t="n">
        <f aca="false">Q482*R$8/86.4</f>
        <v>2.56318149571999</v>
      </c>
      <c r="U482" s="110" t="n">
        <f aca="false">S482*R$8/86.4</f>
        <v>10.399891060997</v>
      </c>
      <c r="V482" s="110" t="n">
        <f aca="false">(Q482+S482)*R$8/86.4</f>
        <v>12.963072556717</v>
      </c>
    </row>
    <row r="483" customFormat="false" ht="12.8" hidden="false" customHeight="false" outlineLevel="0" collapsed="false">
      <c r="A483" s="114" t="n">
        <v>41374</v>
      </c>
      <c r="B483" s="115" t="s">
        <v>92</v>
      </c>
      <c r="C483" s="15" t="n">
        <v>0.519536058652565</v>
      </c>
      <c r="D483" s="15" t="n">
        <v>19.4</v>
      </c>
      <c r="E483" s="15" t="n">
        <v>37.6</v>
      </c>
      <c r="F483" s="15" t="n">
        <v>4.4</v>
      </c>
      <c r="G483" s="15" t="n">
        <v>1.9</v>
      </c>
      <c r="H483" s="15" t="n">
        <v>1.7</v>
      </c>
      <c r="I483" s="15" t="n">
        <v>0</v>
      </c>
      <c r="J483" s="110" t="n">
        <f aca="false">(D483*D$15*D$8+E483*E$15*E$8+F483*F$15*F$8+G483*G$15*G$8+H483*H$15*H$8+I483*I$15*I$8)*M$15</f>
        <v>10.5328780453602</v>
      </c>
      <c r="K483" s="110" t="n">
        <f aca="false">K482+J483-M483-N483-O483</f>
        <v>158.594508404911</v>
      </c>
      <c r="L483" s="110" t="n">
        <f aca="false">K482/$K$3</f>
        <v>0.744651845645082</v>
      </c>
      <c r="M483" s="110" t="n">
        <f aca="false">IF(J483&gt;K$6,(J483-K$6)^2/(J483-K$6+K$3-K482),0)</f>
        <v>1.06419654764214</v>
      </c>
      <c r="N483" s="110" t="n">
        <f aca="false">IF((J483-M483)&gt;C483,C483,(J483-M483+(C483-(J483-M483))*L483))</f>
        <v>0.519536058652565</v>
      </c>
      <c r="O483" s="110" t="n">
        <f aca="false">IF(K482&gt;(K$5/100*K$3),(K$4/100*L483*(K482-(K$5/100*K$3))),0)</f>
        <v>3.75291723704176</v>
      </c>
      <c r="P483" s="110" t="n">
        <f aca="false">P482+M483-Q483</f>
        <v>1.56211394032672</v>
      </c>
      <c r="Q483" s="110" t="n">
        <f aca="false">P482*(1-0.5^(1/K$7))</f>
        <v>0.497917392684578</v>
      </c>
      <c r="R483" s="110" t="n">
        <f aca="false">R482-S483+O483</f>
        <v>142.931771903099</v>
      </c>
      <c r="S483" s="110" t="n">
        <f aca="false">R482*(1-0.5^(1/K$8))</f>
        <v>3.25315151719926</v>
      </c>
      <c r="T483" s="110" t="n">
        <f aca="false">Q483*R$8/86.4</f>
        <v>1.59633238163921</v>
      </c>
      <c r="U483" s="110" t="n">
        <f aca="false">S483*R$8/86.4</f>
        <v>10.4296640076874</v>
      </c>
      <c r="V483" s="110" t="n">
        <f aca="false">(Q483+S483)*R$8/86.4</f>
        <v>12.0259963893266</v>
      </c>
    </row>
    <row r="484" customFormat="false" ht="12.8" hidden="false" customHeight="false" outlineLevel="0" collapsed="false">
      <c r="A484" s="114" t="n">
        <v>41375</v>
      </c>
      <c r="B484" s="115" t="s">
        <v>92</v>
      </c>
      <c r="C484" s="15" t="n">
        <v>1.11329619297379</v>
      </c>
      <c r="D484" s="15" t="n">
        <v>4.6</v>
      </c>
      <c r="E484" s="15" t="n">
        <v>7.5</v>
      </c>
      <c r="F484" s="15" t="n">
        <v>0</v>
      </c>
      <c r="G484" s="15" t="n">
        <v>2.5</v>
      </c>
      <c r="H484" s="15" t="n">
        <v>0.5</v>
      </c>
      <c r="I484" s="15" t="n">
        <v>7</v>
      </c>
      <c r="J484" s="110" t="n">
        <f aca="false">(D484*D$15*D$8+E484*E$15*E$8+F484*F$15*F$8+G484*G$15*G$8+H484*H$15*H$8+I484*I$15*I$8)*M$15</f>
        <v>3.33663909606755</v>
      </c>
      <c r="K484" s="110" t="n">
        <f aca="false">K483+J484-M484-N484-O484</f>
        <v>156.523252705884</v>
      </c>
      <c r="L484" s="110" t="n">
        <f aca="false">K483/$K$3</f>
        <v>0.76987625439277</v>
      </c>
      <c r="M484" s="110" t="n">
        <f aca="false">IF(J484&gt;K$6,(J484-K$6)^2/(J484-K$6+K$3-K483),0)</f>
        <v>0.0145094125620167</v>
      </c>
      <c r="N484" s="110" t="n">
        <f aca="false">IF((J484-M484)&gt;C484,C484,(J484-M484+(C484-(J484-M484))*L484))</f>
        <v>1.11329619297379</v>
      </c>
      <c r="O484" s="110" t="n">
        <f aca="false">IF(K483&gt;(K$5/100*K$3),(K$4/100*L484*(K483-(K$5/100*K$3))),0)</f>
        <v>4.28008918955799</v>
      </c>
      <c r="P484" s="110" t="n">
        <f aca="false">P483+M484-Q484</f>
        <v>0.795566382725375</v>
      </c>
      <c r="Q484" s="110" t="n">
        <f aca="false">P483*(1-0.5^(1/K$7))</f>
        <v>0.781056970163359</v>
      </c>
      <c r="R484" s="110" t="n">
        <f aca="false">R483-S484+O484</f>
        <v>143.947294910641</v>
      </c>
      <c r="S484" s="110" t="n">
        <f aca="false">R483*(1-0.5^(1/K$8))</f>
        <v>3.26456618201594</v>
      </c>
      <c r="T484" s="110" t="n">
        <f aca="false">Q484*R$8/86.4</f>
        <v>2.50408311036169</v>
      </c>
      <c r="U484" s="110" t="n">
        <f aca="false">S484*R$8/86.4</f>
        <v>10.4662596344724</v>
      </c>
      <c r="V484" s="110" t="n">
        <f aca="false">(Q484+S484)*R$8/86.4</f>
        <v>12.9703427448341</v>
      </c>
    </row>
    <row r="485" customFormat="false" ht="12.8" hidden="false" customHeight="false" outlineLevel="0" collapsed="false">
      <c r="A485" s="114" t="n">
        <v>41376</v>
      </c>
      <c r="B485" s="115" t="s">
        <v>98</v>
      </c>
      <c r="C485" s="15" t="n">
        <v>2.69892627757852</v>
      </c>
      <c r="D485" s="15" t="n">
        <v>0</v>
      </c>
      <c r="E485" s="15" t="n">
        <v>4.9</v>
      </c>
      <c r="F485" s="15" t="n">
        <v>0</v>
      </c>
      <c r="G485" s="15" t="n">
        <v>1.3</v>
      </c>
      <c r="H485" s="15" t="n">
        <v>0.7</v>
      </c>
      <c r="I485" s="15" t="n">
        <v>0</v>
      </c>
      <c r="J485" s="110" t="n">
        <f aca="false">(D485*D$15*D$8+E485*E$15*E$8+F485*F$15*F$8+G485*G$15*G$8+H485*H$15*H$8+I485*I$15*I$8)*M$15</f>
        <v>0.558942612023399</v>
      </c>
      <c r="K485" s="110" t="n">
        <f aca="false">K484+J485-M485-N485-O485</f>
        <v>150.830434429367</v>
      </c>
      <c r="L485" s="110" t="n">
        <f aca="false">K484/$K$3</f>
        <v>0.759821615077108</v>
      </c>
      <c r="M485" s="110" t="n">
        <f aca="false">IF(J485&gt;K$6,(J485-K$6)^2/(J485-K$6+K$3-K484),0)</f>
        <v>0</v>
      </c>
      <c r="N485" s="110" t="n">
        <f aca="false">IF((J485-M485)&gt;C485,C485,(J485-M485+(C485-(J485-M485))*L485))</f>
        <v>2.18494845702412</v>
      </c>
      <c r="O485" s="110" t="n">
        <f aca="false">IF(K484&gt;(K$5/100*K$3),(K$4/100*L485*(K484-(K$5/100*K$3))),0)</f>
        <v>4.06681243151652</v>
      </c>
      <c r="P485" s="110" t="n">
        <f aca="false">P484+M485-Q485</f>
        <v>0.397783191362688</v>
      </c>
      <c r="Q485" s="110" t="n">
        <f aca="false">P484*(1-0.5^(1/K$7))</f>
        <v>0.397783191362688</v>
      </c>
      <c r="R485" s="110" t="n">
        <f aca="false">R484-S485+O485</f>
        <v>144.726346582593</v>
      </c>
      <c r="S485" s="110" t="n">
        <f aca="false">R484*(1-0.5^(1/K$8))</f>
        <v>3.28776075956395</v>
      </c>
      <c r="T485" s="110" t="n">
        <f aca="false">Q485*R$8/86.4</f>
        <v>1.27530027786417</v>
      </c>
      <c r="U485" s="110" t="n">
        <f aca="false">S485*R$8/86.4</f>
        <v>10.5406218796205</v>
      </c>
      <c r="V485" s="110" t="n">
        <f aca="false">(Q485+S485)*R$8/86.4</f>
        <v>11.8159221574847</v>
      </c>
    </row>
    <row r="486" customFormat="false" ht="12.8" hidden="false" customHeight="false" outlineLevel="0" collapsed="false">
      <c r="A486" s="114" t="n">
        <v>41377</v>
      </c>
      <c r="B486" s="115" t="s">
        <v>98</v>
      </c>
      <c r="C486" s="15" t="n">
        <v>2.54653528397854</v>
      </c>
      <c r="D486" s="15" t="n">
        <v>4.4</v>
      </c>
      <c r="E486" s="15" t="n">
        <v>0</v>
      </c>
      <c r="F486" s="15" t="n">
        <v>0</v>
      </c>
      <c r="G486" s="15" t="n">
        <v>0</v>
      </c>
      <c r="H486" s="15" t="n">
        <v>0</v>
      </c>
      <c r="I486" s="15" t="n">
        <v>22.9</v>
      </c>
      <c r="J486" s="110" t="n">
        <f aca="false">(D486*D$15*D$8+E486*E$15*E$8+F486*F$15*F$8+G486*G$15*G$8+H486*H$15*H$8+I486*I$15*I$8)*M$15</f>
        <v>3.1045113507164</v>
      </c>
      <c r="K486" s="110" t="n">
        <f aca="false">K485+J486-M486-N486-O486</f>
        <v>147.8797782602</v>
      </c>
      <c r="L486" s="110" t="n">
        <f aca="false">K485/$K$3</f>
        <v>0.73218657489984</v>
      </c>
      <c r="M486" s="110" t="n">
        <f aca="false">IF(J486&gt;K$6,(J486-K$6)^2/(J486-K$6+K$3-K485),0)</f>
        <v>0.00655203982416941</v>
      </c>
      <c r="N486" s="110" t="n">
        <f aca="false">IF((J486-M486)&gt;C486,C486,(J486-M486+(C486-(J486-M486))*L486))</f>
        <v>2.54653528397854</v>
      </c>
      <c r="O486" s="110" t="n">
        <f aca="false">IF(K485&gt;(K$5/100*K$3),(K$4/100*L486*(K485-(K$5/100*K$3))),0)</f>
        <v>3.50208019608096</v>
      </c>
      <c r="P486" s="110" t="n">
        <f aca="false">P485+M486-Q486</f>
        <v>0.205443635505513</v>
      </c>
      <c r="Q486" s="110" t="n">
        <f aca="false">P485*(1-0.5^(1/K$7))</f>
        <v>0.198891595681344</v>
      </c>
      <c r="R486" s="110" t="n">
        <f aca="false">R485-S486+O486</f>
        <v>144.922872454332</v>
      </c>
      <c r="S486" s="110" t="n">
        <f aca="false">R485*(1-0.5^(1/K$8))</f>
        <v>3.3055543243427</v>
      </c>
      <c r="T486" s="110" t="n">
        <f aca="false">Q486*R$8/86.4</f>
        <v>0.637650138932086</v>
      </c>
      <c r="U486" s="110" t="n">
        <f aca="false">S486*R$8/86.4</f>
        <v>10.5976683778117</v>
      </c>
      <c r="V486" s="110" t="n">
        <f aca="false">(Q486+S486)*R$8/86.4</f>
        <v>11.2353185167438</v>
      </c>
    </row>
    <row r="487" customFormat="false" ht="12.8" hidden="false" customHeight="false" outlineLevel="0" collapsed="false">
      <c r="A487" s="114" t="n">
        <v>41378</v>
      </c>
      <c r="B487" s="115" t="s">
        <v>152</v>
      </c>
      <c r="C487" s="15" t="n">
        <v>1.28200117189502</v>
      </c>
      <c r="D487" s="15" t="n">
        <v>8.6</v>
      </c>
      <c r="E487" s="15" t="n">
        <v>1.6</v>
      </c>
      <c r="F487" s="15" t="n">
        <v>0</v>
      </c>
      <c r="G487" s="15" t="n">
        <v>1.3</v>
      </c>
      <c r="H487" s="15" t="n">
        <v>7.5</v>
      </c>
      <c r="I487" s="15" t="n">
        <v>5.4</v>
      </c>
      <c r="J487" s="110" t="n">
        <f aca="false">(D487*D$15*D$8+E487*E$15*E$8+F487*F$15*F$8+G487*G$15*G$8+H487*H$15*H$8+I487*I$15*I$8)*M$15</f>
        <v>5.008768073636</v>
      </c>
      <c r="K487" s="110" t="n">
        <f aca="false">K486+J487-M487-N487-O487</f>
        <v>148.280981570344</v>
      </c>
      <c r="L487" s="110" t="n">
        <f aca="false">K486/$K$3</f>
        <v>0.717863001263106</v>
      </c>
      <c r="M487" s="110" t="n">
        <f aca="false">IF(J487&gt;K$6,(J487-K$6)^2/(J487-K$6+K$3-K486),0)</f>
        <v>0.103810359807454</v>
      </c>
      <c r="N487" s="110" t="n">
        <f aca="false">IF((J487-M487)&gt;C487,C487,(J487-M487+(C487-(J487-M487))*L487))</f>
        <v>1.28200117189502</v>
      </c>
      <c r="O487" s="110" t="n">
        <f aca="false">IF(K486&gt;(K$5/100*K$3),(K$4/100*L487*(K486-(K$5/100*K$3))),0)</f>
        <v>3.22175323178897</v>
      </c>
      <c r="P487" s="110" t="n">
        <f aca="false">P486+M487-Q487</f>
        <v>0.206532177560211</v>
      </c>
      <c r="Q487" s="110" t="n">
        <f aca="false">P486*(1-0.5^(1/K$7))</f>
        <v>0.102721817752757</v>
      </c>
      <c r="R487" s="110" t="n">
        <f aca="false">R486-S487+O487</f>
        <v>144.834582704664</v>
      </c>
      <c r="S487" s="110" t="n">
        <f aca="false">R486*(1-0.5^(1/K$8))</f>
        <v>3.31004298145669</v>
      </c>
      <c r="T487" s="110" t="n">
        <f aca="false">Q487*R$8/86.4</f>
        <v>0.329328049971222</v>
      </c>
      <c r="U487" s="110" t="n">
        <f aca="false">S487*R$8/86.4</f>
        <v>10.6120590956424</v>
      </c>
      <c r="V487" s="110" t="n">
        <f aca="false">(Q487+S487)*R$8/86.4</f>
        <v>10.9413871456136</v>
      </c>
    </row>
    <row r="488" customFormat="false" ht="12.8" hidden="false" customHeight="false" outlineLevel="0" collapsed="false">
      <c r="A488" s="114" t="n">
        <v>41379</v>
      </c>
      <c r="B488" s="115" t="s">
        <v>126</v>
      </c>
      <c r="C488" s="15" t="n">
        <v>1.3590302141454</v>
      </c>
      <c r="D488" s="15" t="n">
        <v>0</v>
      </c>
      <c r="E488" s="15" t="n">
        <v>8.7</v>
      </c>
      <c r="F488" s="15" t="n">
        <v>0</v>
      </c>
      <c r="G488" s="15" t="n">
        <v>0.3</v>
      </c>
      <c r="H488" s="15" t="n">
        <v>0.1</v>
      </c>
      <c r="I488" s="15" t="n">
        <v>0</v>
      </c>
      <c r="J488" s="110" t="n">
        <f aca="false">(D488*D$15*D$8+E488*E$15*E$8+F488*F$15*F$8+G488*G$15*G$8+H488*H$15*H$8+I488*I$15*I$8)*M$15</f>
        <v>0.337761424848215</v>
      </c>
      <c r="K488" s="110" t="n">
        <f aca="false">K487+J488-M488-N488-O488</f>
        <v>144.286488473761</v>
      </c>
      <c r="L488" s="110" t="n">
        <f aca="false">K487/$K$3</f>
        <v>0.719810590147303</v>
      </c>
      <c r="M488" s="110" t="n">
        <f aca="false">IF(J488&gt;K$6,(J488-K$6)^2/(J488-K$6+K$3-K487),0)</f>
        <v>0</v>
      </c>
      <c r="N488" s="110" t="n">
        <f aca="false">IF((J488-M488)&gt;C488,C488,(J488-M488+(C488-(J488-M488))*L488))</f>
        <v>1.07288151477124</v>
      </c>
      <c r="O488" s="110" t="n">
        <f aca="false">IF(K487&gt;(K$5/100*K$3),(K$4/100*L488*(K487-(K$5/100*K$3))),0)</f>
        <v>3.25937300665987</v>
      </c>
      <c r="P488" s="110" t="n">
        <f aca="false">P487+M488-Q488</f>
        <v>0.103266088780105</v>
      </c>
      <c r="Q488" s="110" t="n">
        <f aca="false">P487*(1-0.5^(1/K$7))</f>
        <v>0.103266088780105</v>
      </c>
      <c r="R488" s="110" t="n">
        <f aca="false">R487-S488+O488</f>
        <v>144.785929270536</v>
      </c>
      <c r="S488" s="110" t="n">
        <f aca="false">R487*(1-0.5^(1/K$8))</f>
        <v>3.30802644078735</v>
      </c>
      <c r="T488" s="110" t="n">
        <f aca="false">Q488*R$8/86.4</f>
        <v>0.331072992963995</v>
      </c>
      <c r="U488" s="110" t="n">
        <f aca="false">S488*R$8/86.4</f>
        <v>10.6055940289131</v>
      </c>
      <c r="V488" s="110" t="n">
        <f aca="false">(Q488+S488)*R$8/86.4</f>
        <v>10.9366670218771</v>
      </c>
    </row>
    <row r="489" customFormat="false" ht="12.8" hidden="false" customHeight="false" outlineLevel="0" collapsed="false">
      <c r="A489" s="114" t="n">
        <v>41380</v>
      </c>
      <c r="B489" s="115" t="s">
        <v>119</v>
      </c>
      <c r="C489" s="15" t="n">
        <v>1.82833580158723</v>
      </c>
      <c r="D489" s="15" t="n">
        <v>0</v>
      </c>
      <c r="E489" s="15" t="n">
        <v>0</v>
      </c>
      <c r="F489" s="15" t="n">
        <v>0</v>
      </c>
      <c r="G489" s="15" t="n">
        <v>0</v>
      </c>
      <c r="H489" s="15" t="n">
        <v>0</v>
      </c>
      <c r="I489" s="15" t="n">
        <v>0</v>
      </c>
      <c r="J489" s="110" t="n">
        <f aca="false">(D489*D$15*D$8+E489*E$15*E$8+F489*F$15*F$8+G489*G$15*G$8+H489*H$15*H$8+I489*I$15*I$8)*M$15</f>
        <v>0</v>
      </c>
      <c r="K489" s="110" t="n">
        <f aca="false">K488+J489-M489-N489-O489</f>
        <v>140.114098197591</v>
      </c>
      <c r="L489" s="110" t="n">
        <f aca="false">K488/$K$3</f>
        <v>0.700419846960007</v>
      </c>
      <c r="M489" s="110" t="n">
        <f aca="false">IF(J489&gt;K$6,(J489-K$6)^2/(J489-K$6+K$3-K488),0)</f>
        <v>0</v>
      </c>
      <c r="N489" s="110" t="n">
        <f aca="false">IF((J489-M489)&gt;C489,C489,(J489-M489+(C489-(J489-M489))*L489))</f>
        <v>1.28060268233923</v>
      </c>
      <c r="O489" s="110" t="n">
        <f aca="false">IF(K488&gt;(K$5/100*K$3),(K$4/100*L489*(K488-(K$5/100*K$3))),0)</f>
        <v>2.89178759383081</v>
      </c>
      <c r="P489" s="110" t="n">
        <f aca="false">P488+M489-Q489</f>
        <v>0.0516330443900527</v>
      </c>
      <c r="Q489" s="110" t="n">
        <f aca="false">P488*(1-0.5^(1/K$7))</f>
        <v>0.0516330443900527</v>
      </c>
      <c r="R489" s="110" t="n">
        <f aca="false">R488-S489+O489</f>
        <v>144.370801669551</v>
      </c>
      <c r="S489" s="110" t="n">
        <f aca="false">R488*(1-0.5^(1/K$8))</f>
        <v>3.30691519481609</v>
      </c>
      <c r="T489" s="110" t="n">
        <f aca="false">Q489*R$8/86.4</f>
        <v>0.165536496481998</v>
      </c>
      <c r="U489" s="110" t="n">
        <f aca="false">S489*R$8/86.4</f>
        <v>10.6020313537507</v>
      </c>
      <c r="V489" s="110" t="n">
        <f aca="false">(Q489+S489)*R$8/86.4</f>
        <v>10.7675678502327</v>
      </c>
    </row>
    <row r="490" customFormat="false" ht="12.8" hidden="false" customHeight="false" outlineLevel="0" collapsed="false">
      <c r="A490" s="114" t="n">
        <v>41381</v>
      </c>
      <c r="B490" s="115" t="s">
        <v>98</v>
      </c>
      <c r="C490" s="15" t="n">
        <v>2.18591605442997</v>
      </c>
      <c r="D490" s="15" t="n">
        <v>0</v>
      </c>
      <c r="E490" s="15" t="n">
        <v>0</v>
      </c>
      <c r="F490" s="15" t="n">
        <v>0</v>
      </c>
      <c r="G490" s="15" t="n">
        <v>0</v>
      </c>
      <c r="H490" s="15" t="n">
        <v>0</v>
      </c>
      <c r="I490" s="15" t="n">
        <v>0</v>
      </c>
      <c r="J490" s="110" t="n">
        <f aca="false">(D490*D$15*D$8+E490*E$15*E$8+F490*F$15*F$8+G490*G$15*G$8+H490*H$15*H$8+I490*I$15*I$8)*M$15</f>
        <v>0</v>
      </c>
      <c r="K490" s="110" t="n">
        <f aca="false">K489+J490-M490-N490-O490</f>
        <v>136.102940446915</v>
      </c>
      <c r="L490" s="110" t="n">
        <f aca="false">K489/$K$3</f>
        <v>0.680165525231026</v>
      </c>
      <c r="M490" s="110" t="n">
        <f aca="false">IF(J490&gt;K$6,(J490-K$6)^2/(J490-K$6+K$3-K489),0)</f>
        <v>0</v>
      </c>
      <c r="N490" s="110" t="n">
        <f aca="false">IF((J490-M490)&gt;C490,C490,(J490-M490+(C490-(J490-M490))*L490))</f>
        <v>1.48678474127229</v>
      </c>
      <c r="O490" s="110" t="n">
        <f aca="false">IF(K489&gt;(K$5/100*K$3),(K$4/100*L490*(K489-(K$5/100*K$3))),0)</f>
        <v>2.52437300940407</v>
      </c>
      <c r="P490" s="110" t="n">
        <f aca="false">P489+M490-Q490</f>
        <v>0.0258165221950263</v>
      </c>
      <c r="Q490" s="110" t="n">
        <f aca="false">P489*(1-0.5^(1/K$7))</f>
        <v>0.0258165221950263</v>
      </c>
      <c r="R490" s="110" t="n">
        <f aca="false">R489-S490+O490</f>
        <v>143.597741011649</v>
      </c>
      <c r="S490" s="110" t="n">
        <f aca="false">R489*(1-0.5^(1/K$8))</f>
        <v>3.29743366730577</v>
      </c>
      <c r="T490" s="110" t="n">
        <f aca="false">Q490*R$8/86.4</f>
        <v>0.0827682482409988</v>
      </c>
      <c r="U490" s="110" t="n">
        <f aca="false">S490*R$8/86.4</f>
        <v>10.5716334009687</v>
      </c>
      <c r="V490" s="110" t="n">
        <f aca="false">(Q490+S490)*R$8/86.4</f>
        <v>10.6544016492097</v>
      </c>
    </row>
    <row r="491" customFormat="false" ht="12.8" hidden="false" customHeight="false" outlineLevel="0" collapsed="false">
      <c r="A491" s="114" t="n">
        <v>41382</v>
      </c>
      <c r="B491" s="115" t="s">
        <v>95</v>
      </c>
      <c r="C491" s="15" t="n">
        <v>1.43677246162405</v>
      </c>
      <c r="D491" s="15" t="n">
        <v>0</v>
      </c>
      <c r="E491" s="15" t="n">
        <v>0</v>
      </c>
      <c r="F491" s="15" t="n">
        <v>0</v>
      </c>
      <c r="G491" s="15" t="n">
        <v>0</v>
      </c>
      <c r="H491" s="15" t="n">
        <v>0</v>
      </c>
      <c r="I491" s="15" t="n">
        <v>0</v>
      </c>
      <c r="J491" s="110" t="n">
        <f aca="false">(D491*D$15*D$8+E491*E$15*E$8+F491*F$15*F$8+G491*G$15*G$8+H491*H$15*H$8+I491*I$15*I$8)*M$15</f>
        <v>0</v>
      </c>
      <c r="K491" s="110" t="n">
        <f aca="false">K490+J491-M491-N491-O491</f>
        <v>132.966582631349</v>
      </c>
      <c r="L491" s="110" t="n">
        <f aca="false">K490/$K$3</f>
        <v>0.660693885664636</v>
      </c>
      <c r="M491" s="110" t="n">
        <f aca="false">IF(J491&gt;K$6,(J491-K$6)^2/(J491-K$6+K$3-K490),0)</f>
        <v>0</v>
      </c>
      <c r="N491" s="110" t="n">
        <f aca="false">IF((J491-M491)&gt;C491,C491,(J491-M491+(C491-(J491-M491))*L491))</f>
        <v>0.949266780486338</v>
      </c>
      <c r="O491" s="110" t="n">
        <f aca="false">IF(K490&gt;(K$5/100*K$3),(K$4/100*L491*(K490-(K$5/100*K$3))),0)</f>
        <v>2.18709103507974</v>
      </c>
      <c r="P491" s="110" t="n">
        <f aca="false">P490+M491-Q491</f>
        <v>0.0129082610975132</v>
      </c>
      <c r="Q491" s="110" t="n">
        <f aca="false">P490*(1-0.5^(1/K$7))</f>
        <v>0.0129082610975132</v>
      </c>
      <c r="R491" s="110" t="n">
        <f aca="false">R490-S491+O491</f>
        <v>142.505055109252</v>
      </c>
      <c r="S491" s="110" t="n">
        <f aca="false">R490*(1-0.5^(1/K$8))</f>
        <v>3.27977693747705</v>
      </c>
      <c r="T491" s="110" t="n">
        <f aca="false">Q491*R$8/86.4</f>
        <v>0.0413841241204994</v>
      </c>
      <c r="U491" s="110" t="n">
        <f aca="false">S491*R$8/86.4</f>
        <v>10.5150255981614</v>
      </c>
      <c r="V491" s="110" t="n">
        <f aca="false">(Q491+S491)*R$8/86.4</f>
        <v>10.5564097222819</v>
      </c>
    </row>
    <row r="492" customFormat="false" ht="12.8" hidden="false" customHeight="false" outlineLevel="0" collapsed="false">
      <c r="A492" s="114" t="n">
        <v>41383</v>
      </c>
      <c r="B492" s="115" t="s">
        <v>133</v>
      </c>
      <c r="C492" s="15" t="n">
        <v>1.60056289101632</v>
      </c>
      <c r="D492" s="15" t="n">
        <v>0</v>
      </c>
      <c r="E492" s="15" t="n">
        <v>0</v>
      </c>
      <c r="F492" s="15" t="n">
        <v>0</v>
      </c>
      <c r="G492" s="15" t="n">
        <v>0</v>
      </c>
      <c r="H492" s="15" t="n">
        <v>0</v>
      </c>
      <c r="I492" s="15" t="n">
        <v>0</v>
      </c>
      <c r="J492" s="110" t="n">
        <f aca="false">(D492*D$15*D$8+E492*E$15*E$8+F492*F$15*F$8+G492*G$15*G$8+H492*H$15*H$8+I492*I$15*I$8)*M$15</f>
        <v>0</v>
      </c>
      <c r="K492" s="110" t="n">
        <f aca="false">K491+J492-M492-N492-O492</f>
        <v>129.999219590242</v>
      </c>
      <c r="L492" s="110" t="n">
        <f aca="false">K491/$K$3</f>
        <v>0.645468847724995</v>
      </c>
      <c r="M492" s="110" t="n">
        <f aca="false">IF(J492&gt;K$6,(J492-K$6)^2/(J492-K$6+K$3-K491),0)</f>
        <v>0</v>
      </c>
      <c r="N492" s="110" t="n">
        <f aca="false">IF((J492-M492)&gt;C492,C492,(J492-M492+(C492-(J492-M492))*L492))</f>
        <v>1.03311348497569</v>
      </c>
      <c r="O492" s="110" t="n">
        <f aca="false">IF(K491&gt;(K$5/100*K$3),(K$4/100*L492*(K491-(K$5/100*K$3))),0)</f>
        <v>1.93424955613127</v>
      </c>
      <c r="P492" s="110" t="n">
        <f aca="false">P491+M492-Q492</f>
        <v>0.00645413054875658</v>
      </c>
      <c r="Q492" s="110" t="n">
        <f aca="false">P491*(1-0.5^(1/K$7))</f>
        <v>0.00645413054875658</v>
      </c>
      <c r="R492" s="110" t="n">
        <f aca="false">R491-S492+O492</f>
        <v>141.184484708409</v>
      </c>
      <c r="S492" s="110" t="n">
        <f aca="false">R491*(1-0.5^(1/K$8))</f>
        <v>3.25481995697485</v>
      </c>
      <c r="T492" s="110" t="n">
        <f aca="false">Q492*R$8/86.4</f>
        <v>0.0206920620602497</v>
      </c>
      <c r="U492" s="110" t="n">
        <f aca="false">S492*R$8/86.4</f>
        <v>10.435013056505</v>
      </c>
      <c r="V492" s="110" t="n">
        <f aca="false">(Q492+S492)*R$8/86.4</f>
        <v>10.4557051185652</v>
      </c>
    </row>
    <row r="493" customFormat="false" ht="12.8" hidden="false" customHeight="false" outlineLevel="0" collapsed="false">
      <c r="A493" s="114" t="n">
        <v>41384</v>
      </c>
      <c r="B493" s="115" t="s">
        <v>96</v>
      </c>
      <c r="C493" s="15" t="n">
        <v>1.72972380904425</v>
      </c>
      <c r="D493" s="15" t="n">
        <v>0</v>
      </c>
      <c r="E493" s="15" t="n">
        <v>0.9</v>
      </c>
      <c r="F493" s="15" t="n">
        <v>0</v>
      </c>
      <c r="G493" s="15" t="n">
        <v>0</v>
      </c>
      <c r="H493" s="15" t="n">
        <v>0</v>
      </c>
      <c r="I493" s="15" t="n">
        <v>0</v>
      </c>
      <c r="J493" s="110" t="n">
        <f aca="false">(D493*D$15*D$8+E493*E$15*E$8+F493*F$15*F$8+G493*G$15*G$8+H493*H$15*H$8+I493*I$15*I$8)*M$15</f>
        <v>0.0253537579082616</v>
      </c>
      <c r="K493" s="110" t="n">
        <f aca="false">K492+J493-M493-N493-O493</f>
        <v>127.219828696221</v>
      </c>
      <c r="L493" s="110" t="n">
        <f aca="false">K492/$K$3</f>
        <v>0.631064172768165</v>
      </c>
      <c r="M493" s="110" t="n">
        <f aca="false">IF(J493&gt;K$6,(J493-K$6)^2/(J493-K$6+K$3-K492),0)</f>
        <v>0</v>
      </c>
      <c r="N493" s="110" t="n">
        <f aca="false">IF((J493-M493)&gt;C493,C493,(J493-M493+(C493-(J493-M493))*L493))</f>
        <v>1.10092063431923</v>
      </c>
      <c r="O493" s="110" t="n">
        <f aca="false">IF(K492&gt;(K$5/100*K$3),(K$4/100*L493*(K492-(K$5/100*K$3))),0)</f>
        <v>1.70382401761021</v>
      </c>
      <c r="P493" s="110" t="n">
        <f aca="false">P492+M493-Q493</f>
        <v>0.00322706527437829</v>
      </c>
      <c r="Q493" s="110" t="n">
        <f aca="false">P492*(1-0.5^(1/K$7))</f>
        <v>0.00322706527437829</v>
      </c>
      <c r="R493" s="110" t="n">
        <f aca="false">R492-S493+O493</f>
        <v>139.663650638684</v>
      </c>
      <c r="S493" s="110" t="n">
        <f aca="false">R492*(1-0.5^(1/K$8))</f>
        <v>3.22465808733478</v>
      </c>
      <c r="T493" s="110" t="n">
        <f aca="false">Q493*R$8/86.4</f>
        <v>0.0103460310301248</v>
      </c>
      <c r="U493" s="110" t="n">
        <f aca="false">S493*R$8/86.4</f>
        <v>10.3383135438858</v>
      </c>
      <c r="V493" s="110" t="n">
        <f aca="false">(Q493+S493)*R$8/86.4</f>
        <v>10.3486595749159</v>
      </c>
    </row>
    <row r="494" customFormat="false" ht="12.8" hidden="false" customHeight="false" outlineLevel="0" collapsed="false">
      <c r="A494" s="114" t="n">
        <v>41385</v>
      </c>
      <c r="B494" s="115" t="s">
        <v>96</v>
      </c>
      <c r="C494" s="15" t="n">
        <v>1.11418786423351</v>
      </c>
      <c r="D494" s="15" t="n">
        <v>0</v>
      </c>
      <c r="E494" s="15" t="n">
        <v>0</v>
      </c>
      <c r="F494" s="15" t="n">
        <v>0</v>
      </c>
      <c r="G494" s="15" t="n">
        <v>0</v>
      </c>
      <c r="H494" s="15" t="n">
        <v>0</v>
      </c>
      <c r="I494" s="15" t="n">
        <v>0</v>
      </c>
      <c r="J494" s="110" t="n">
        <f aca="false">(D494*D$15*D$8+E494*E$15*E$8+F494*F$15*F$8+G494*G$15*G$8+H494*H$15*H$8+I494*I$15*I$8)*M$15</f>
        <v>0</v>
      </c>
      <c r="K494" s="110" t="n">
        <f aca="false">K493+J494-M494-N494-O494</f>
        <v>125.035988720484</v>
      </c>
      <c r="L494" s="110" t="n">
        <f aca="false">K493/$K$3</f>
        <v>0.617571983962237</v>
      </c>
      <c r="M494" s="110" t="n">
        <f aca="false">IF(J494&gt;K$6,(J494-K$6)^2/(J494-K$6+K$3-K493),0)</f>
        <v>0</v>
      </c>
      <c r="N494" s="110" t="n">
        <f aca="false">IF((J494-M494)&gt;C494,C494,(J494-M494+(C494-(J494-M494))*L494))</f>
        <v>0.688091209821336</v>
      </c>
      <c r="O494" s="110" t="n">
        <f aca="false">IF(K493&gt;(K$5/100*K$3),(K$4/100*L494*(K493-(K$5/100*K$3))),0)</f>
        <v>1.49574876591506</v>
      </c>
      <c r="P494" s="110" t="n">
        <f aca="false">P493+M494-Q494</f>
        <v>0.00161353263718915</v>
      </c>
      <c r="Q494" s="110" t="n">
        <f aca="false">P493*(1-0.5^(1/K$7))</f>
        <v>0.00161353263718915</v>
      </c>
      <c r="R494" s="110" t="n">
        <f aca="false">R493-S494+O494</f>
        <v>137.969477215423</v>
      </c>
      <c r="S494" s="110" t="n">
        <f aca="false">R493*(1-0.5^(1/K$8))</f>
        <v>3.18992218917599</v>
      </c>
      <c r="T494" s="110" t="n">
        <f aca="false">Q494*R$8/86.4</f>
        <v>0.00517301551506242</v>
      </c>
      <c r="U494" s="110" t="n">
        <f aca="false">S494*R$8/86.4</f>
        <v>10.2269496111314</v>
      </c>
      <c r="V494" s="110" t="n">
        <f aca="false">(Q494+S494)*R$8/86.4</f>
        <v>10.2321226266464</v>
      </c>
    </row>
    <row r="495" customFormat="false" ht="12.8" hidden="false" customHeight="false" outlineLevel="0" collapsed="false">
      <c r="A495" s="114" t="n">
        <v>41386</v>
      </c>
      <c r="B495" s="115" t="s">
        <v>89</v>
      </c>
      <c r="C495" s="15" t="n">
        <v>1.44670157388475</v>
      </c>
      <c r="D495" s="15" t="n">
        <v>0</v>
      </c>
      <c r="E495" s="15" t="n">
        <v>0.7</v>
      </c>
      <c r="F495" s="15" t="n">
        <v>0</v>
      </c>
      <c r="G495" s="15" t="n">
        <v>0</v>
      </c>
      <c r="H495" s="15" t="n">
        <v>0</v>
      </c>
      <c r="I495" s="15" t="n">
        <v>0</v>
      </c>
      <c r="J495" s="110" t="n">
        <f aca="false">(D495*D$15*D$8+E495*E$15*E$8+F495*F$15*F$8+G495*G$15*G$8+H495*H$15*H$8+I495*I$15*I$8)*M$15</f>
        <v>0.0197195894842035</v>
      </c>
      <c r="K495" s="110" t="n">
        <f aca="false">K494+J495-M495-N495-O495</f>
        <v>122.832332084486</v>
      </c>
      <c r="L495" s="110" t="n">
        <f aca="false">K494/$K$3</f>
        <v>0.606970819031478</v>
      </c>
      <c r="M495" s="110" t="n">
        <f aca="false">IF(J495&gt;K$6,(J495-K$6)^2/(J495-K$6+K$3-K494),0)</f>
        <v>0</v>
      </c>
      <c r="N495" s="110" t="n">
        <f aca="false">IF((J495-M495)&gt;C495,C495,(J495-M495+(C495-(J495-M495))*L495))</f>
        <v>0.885856013298967</v>
      </c>
      <c r="O495" s="110" t="n">
        <f aca="false">IF(K494&gt;(K$5/100*K$3),(K$4/100*L495*(K494-(K$5/100*K$3))),0)</f>
        <v>1.33752021218408</v>
      </c>
      <c r="P495" s="110" t="n">
        <f aca="false">P494+M495-Q495</f>
        <v>0.000806766318594573</v>
      </c>
      <c r="Q495" s="110" t="n">
        <f aca="false">P494*(1-0.5^(1/K$7))</f>
        <v>0.000806766318594573</v>
      </c>
      <c r="R495" s="110" t="n">
        <f aca="false">R494-S495+O495</f>
        <v>136.155770212896</v>
      </c>
      <c r="S495" s="110" t="n">
        <f aca="false">R494*(1-0.5^(1/K$8))</f>
        <v>3.15122721471085</v>
      </c>
      <c r="T495" s="110" t="n">
        <f aca="false">Q495*R$8/86.4</f>
        <v>0.00258650775753121</v>
      </c>
      <c r="U495" s="110" t="n">
        <f aca="false">S495*R$8/86.4</f>
        <v>10.1028928064225</v>
      </c>
      <c r="V495" s="110" t="n">
        <f aca="false">(Q495+S495)*R$8/86.4</f>
        <v>10.1054793141801</v>
      </c>
    </row>
    <row r="496" customFormat="false" ht="12.8" hidden="false" customHeight="false" outlineLevel="0" collapsed="false">
      <c r="A496" s="114" t="n">
        <v>41387</v>
      </c>
      <c r="B496" s="115" t="s">
        <v>96</v>
      </c>
      <c r="C496" s="15" t="n">
        <v>1.81970341376537</v>
      </c>
      <c r="D496" s="15" t="n">
        <v>0</v>
      </c>
      <c r="E496" s="15" t="n">
        <v>0</v>
      </c>
      <c r="F496" s="15" t="n">
        <v>0</v>
      </c>
      <c r="G496" s="15" t="n">
        <v>0</v>
      </c>
      <c r="H496" s="15" t="n">
        <v>0</v>
      </c>
      <c r="I496" s="15" t="n">
        <v>0</v>
      </c>
      <c r="J496" s="110" t="n">
        <f aca="false">(D496*D$15*D$8+E496*E$15*E$8+F496*F$15*F$8+G496*G$15*G$8+H496*H$15*H$8+I496*I$15*I$8)*M$15</f>
        <v>0</v>
      </c>
      <c r="K496" s="110" t="n">
        <f aca="false">K495+J496-M496-N496-O496</f>
        <v>120.564741919068</v>
      </c>
      <c r="L496" s="110" t="n">
        <f aca="false">K495/$K$3</f>
        <v>0.596273456720804</v>
      </c>
      <c r="M496" s="110" t="n">
        <f aca="false">IF(J496&gt;K$6,(J496-K$6)^2/(J496-K$6+K$3-K495),0)</f>
        <v>0</v>
      </c>
      <c r="N496" s="110" t="n">
        <f aca="false">IF((J496-M496)&gt;C496,C496,(J496-M496+(C496-(J496-M496))*L496))</f>
        <v>1.08504084473252</v>
      </c>
      <c r="O496" s="110" t="n">
        <f aca="false">IF(K495&gt;(K$5/100*K$3),(K$4/100*L496*(K495-(K$5/100*K$3))),0)</f>
        <v>1.18254932068511</v>
      </c>
      <c r="P496" s="110" t="n">
        <f aca="false">P495+M496-Q496</f>
        <v>0.000403383159297286</v>
      </c>
      <c r="Q496" s="110" t="n">
        <f aca="false">P495*(1-0.5^(1/K$7))</f>
        <v>0.000403383159297286</v>
      </c>
      <c r="R496" s="110" t="n">
        <f aca="false">R495-S496+O496</f>
        <v>134.228517444059</v>
      </c>
      <c r="S496" s="110" t="n">
        <f aca="false">R495*(1-0.5^(1/K$8))</f>
        <v>3.10980208952211</v>
      </c>
      <c r="T496" s="110" t="n">
        <f aca="false">Q496*R$8/86.4</f>
        <v>0.00129325387876561</v>
      </c>
      <c r="U496" s="110" t="n">
        <f aca="false">S496*R$8/86.4</f>
        <v>9.97008308793547</v>
      </c>
      <c r="V496" s="110" t="n">
        <f aca="false">(Q496+S496)*R$8/86.4</f>
        <v>9.97137634181424</v>
      </c>
    </row>
    <row r="497" customFormat="false" ht="12.8" hidden="false" customHeight="false" outlineLevel="0" collapsed="false">
      <c r="A497" s="114" t="n">
        <v>41388</v>
      </c>
      <c r="B497" s="115" t="s">
        <v>112</v>
      </c>
      <c r="C497" s="15" t="n">
        <v>1.63454388461908</v>
      </c>
      <c r="D497" s="15" t="n">
        <v>0</v>
      </c>
      <c r="E497" s="15" t="n">
        <v>0</v>
      </c>
      <c r="F497" s="15" t="n">
        <v>0</v>
      </c>
      <c r="G497" s="15" t="n">
        <v>0.6</v>
      </c>
      <c r="H497" s="15" t="n">
        <v>0</v>
      </c>
      <c r="I497" s="15" t="n">
        <v>0</v>
      </c>
      <c r="J497" s="110" t="n">
        <f aca="false">(D497*D$15*D$8+E497*E$15*E$8+F497*F$15*F$8+G497*G$15*G$8+H497*H$15*H$8+I497*I$15*I$8)*M$15</f>
        <v>0.170865152383373</v>
      </c>
      <c r="K497" s="110" t="n">
        <f aca="false">K496+J497-M497-N497-O497</f>
        <v>118.68009674315</v>
      </c>
      <c r="L497" s="110" t="n">
        <f aca="false">K496/$K$3</f>
        <v>0.585265737471204</v>
      </c>
      <c r="M497" s="110" t="n">
        <f aca="false">IF(J497&gt;K$6,(J497-K$6)^2/(J497-K$6+K$3-K496),0)</f>
        <v>0</v>
      </c>
      <c r="N497" s="110" t="n">
        <f aca="false">IF((J497-M497)&gt;C497,C497,(J497-M497+(C497-(J497-M497))*L497))</f>
        <v>1.02750616502622</v>
      </c>
      <c r="O497" s="110" t="n">
        <f aca="false">IF(K496&gt;(K$5/100*K$3),(K$4/100*L497*(K496-(K$5/100*K$3))),0)</f>
        <v>1.02800416327547</v>
      </c>
      <c r="P497" s="110" t="n">
        <f aca="false">P496+M497-Q497</f>
        <v>0.000201691579648643</v>
      </c>
      <c r="Q497" s="110" t="n">
        <f aca="false">P496*(1-0.5^(1/K$7))</f>
        <v>0.000201691579648643</v>
      </c>
      <c r="R497" s="110" t="n">
        <f aca="false">R496-S497+O497</f>
        <v>132.190738031888</v>
      </c>
      <c r="S497" s="110" t="n">
        <f aca="false">R496*(1-0.5^(1/K$8))</f>
        <v>3.06578357544669</v>
      </c>
      <c r="T497" s="110" t="n">
        <f aca="false">Q497*R$8/86.4</f>
        <v>0.000646626939382803</v>
      </c>
      <c r="U497" s="110" t="n">
        <f aca="false">S497*R$8/86.4</f>
        <v>9.82895891665199</v>
      </c>
      <c r="V497" s="110" t="n">
        <f aca="false">(Q497+S497)*R$8/86.4</f>
        <v>9.82960554359138</v>
      </c>
    </row>
    <row r="498" customFormat="false" ht="12.8" hidden="false" customHeight="false" outlineLevel="0" collapsed="false">
      <c r="A498" s="114" t="n">
        <v>41389</v>
      </c>
      <c r="B498" s="115" t="s">
        <v>112</v>
      </c>
      <c r="C498" s="15" t="n">
        <v>1.13616936581039</v>
      </c>
      <c r="D498" s="15" t="n">
        <v>0</v>
      </c>
      <c r="E498" s="15" t="n">
        <v>0</v>
      </c>
      <c r="F498" s="15" t="n">
        <v>0</v>
      </c>
      <c r="G498" s="15" t="n">
        <v>0</v>
      </c>
      <c r="H498" s="15" t="n">
        <v>0</v>
      </c>
      <c r="I498" s="15" t="n">
        <v>0</v>
      </c>
      <c r="J498" s="110" t="n">
        <f aca="false">(D498*D$15*D$8+E498*E$15*E$8+F498*F$15*F$8+G498*G$15*G$8+H498*H$15*H$8+I498*I$15*I$8)*M$15</f>
        <v>0</v>
      </c>
      <c r="K498" s="110" t="n">
        <f aca="false">K497+J498-M498-N498-O498</f>
        <v>117.122173296097</v>
      </c>
      <c r="L498" s="110" t="n">
        <f aca="false">K497/$K$3</f>
        <v>0.576116974481309</v>
      </c>
      <c r="M498" s="110" t="n">
        <f aca="false">IF(J498&gt;K$6,(J498-K$6)^2/(J498-K$6+K$3-K497),0)</f>
        <v>0</v>
      </c>
      <c r="N498" s="110" t="n">
        <f aca="false">IF((J498-M498)&gt;C498,C498,(J498-M498+(C498-(J498-M498))*L498))</f>
        <v>0.654566457529029</v>
      </c>
      <c r="O498" s="110" t="n">
        <f aca="false">IF(K497&gt;(K$5/100*K$3),(K$4/100*L498*(K497-(K$5/100*K$3))),0)</f>
        <v>0.903356989523758</v>
      </c>
      <c r="P498" s="110" t="n">
        <f aca="false">P497+M498-Q498</f>
        <v>0.000100845789824322</v>
      </c>
      <c r="Q498" s="110" t="n">
        <f aca="false">P497*(1-0.5^(1/K$7))</f>
        <v>0.000100845789824322</v>
      </c>
      <c r="R498" s="110" t="n">
        <f aca="false">R497-S498+O498</f>
        <v>130.074854392063</v>
      </c>
      <c r="S498" s="110" t="n">
        <f aca="false">R497*(1-0.5^(1/K$8))</f>
        <v>3.01924062934865</v>
      </c>
      <c r="T498" s="110" t="n">
        <f aca="false">Q498*R$8/86.4</f>
        <v>0.000323313469691401</v>
      </c>
      <c r="U498" s="110" t="n">
        <f aca="false">S498*R$8/86.4</f>
        <v>9.67974136955529</v>
      </c>
      <c r="V498" s="110" t="n">
        <f aca="false">(Q498+S498)*R$8/86.4</f>
        <v>9.68006468302498</v>
      </c>
    </row>
    <row r="499" customFormat="false" ht="12.8" hidden="false" customHeight="false" outlineLevel="0" collapsed="false">
      <c r="A499" s="114" t="n">
        <v>41390</v>
      </c>
      <c r="B499" s="115" t="s">
        <v>173</v>
      </c>
      <c r="C499" s="15" t="n">
        <v>1.40142020690062</v>
      </c>
      <c r="D499" s="15" t="n">
        <v>0</v>
      </c>
      <c r="E499" s="15" t="n">
        <v>0</v>
      </c>
      <c r="F499" s="15" t="n">
        <v>0</v>
      </c>
      <c r="G499" s="15" t="n">
        <v>0</v>
      </c>
      <c r="H499" s="15" t="n">
        <v>0</v>
      </c>
      <c r="I499" s="15" t="n">
        <v>0</v>
      </c>
      <c r="J499" s="110" t="n">
        <f aca="false">(D499*D$15*D$8+E499*E$15*E$8+F499*F$15*F$8+G499*G$15*G$8+H499*H$15*H$8+I499*I$15*I$8)*M$15</f>
        <v>0</v>
      </c>
      <c r="K499" s="110" t="n">
        <f aca="false">K498+J499-M499-N499-O499</f>
        <v>115.522467746856</v>
      </c>
      <c r="L499" s="110" t="n">
        <f aca="false">K498/$K$3</f>
        <v>0.568554239301441</v>
      </c>
      <c r="M499" s="110" t="n">
        <f aca="false">IF(J499&gt;K$6,(J499-K$6)^2/(J499-K$6+K$3-K498),0)</f>
        <v>0</v>
      </c>
      <c r="N499" s="110" t="n">
        <f aca="false">IF((J499-M499)&gt;C499,C499,(J499-M499+(C499-(J499-M499))*L499))</f>
        <v>0.79678339967605</v>
      </c>
      <c r="O499" s="110" t="n">
        <f aca="false">IF(K498&gt;(K$5/100*K$3),(K$4/100*L499*(K498-(K$5/100*K$3))),0)</f>
        <v>0.802922149564546</v>
      </c>
      <c r="P499" s="110" t="n">
        <f aca="false">P498+M499-Q499</f>
        <v>5.04228949121608E-005</v>
      </c>
      <c r="Q499" s="110" t="n">
        <f aca="false">P498*(1-0.5^(1/K$7))</f>
        <v>5.04228949121608E-005</v>
      </c>
      <c r="R499" s="110" t="n">
        <f aca="false">R498-S499+O499</f>
        <v>127.906862761402</v>
      </c>
      <c r="S499" s="110" t="n">
        <f aca="false">R498*(1-0.5^(1/K$8))</f>
        <v>2.97091378022559</v>
      </c>
      <c r="T499" s="110" t="n">
        <f aca="false">Q499*R$8/86.4</f>
        <v>0.000161656734845701</v>
      </c>
      <c r="U499" s="110" t="n">
        <f aca="false">S499*R$8/86.4</f>
        <v>9.5248045963251</v>
      </c>
      <c r="V499" s="110" t="n">
        <f aca="false">(Q499+S499)*R$8/86.4</f>
        <v>9.52496625305994</v>
      </c>
    </row>
    <row r="500" customFormat="false" ht="12.8" hidden="false" customHeight="false" outlineLevel="0" collapsed="false">
      <c r="A500" s="114" t="n">
        <v>41391</v>
      </c>
      <c r="B500" s="115" t="s">
        <v>173</v>
      </c>
      <c r="C500" s="15" t="n">
        <v>1.60350164596163</v>
      </c>
      <c r="D500" s="15" t="n">
        <v>0</v>
      </c>
      <c r="E500" s="15" t="n">
        <v>0</v>
      </c>
      <c r="F500" s="15" t="n">
        <v>0</v>
      </c>
      <c r="G500" s="15" t="n">
        <v>0</v>
      </c>
      <c r="H500" s="15" t="n">
        <v>0</v>
      </c>
      <c r="I500" s="15" t="n">
        <v>0</v>
      </c>
      <c r="J500" s="110" t="n">
        <f aca="false">(D500*D$15*D$8+E500*E$15*E$8+F500*F$15*F$8+G500*G$15*G$8+H500*H$15*H$8+I500*I$15*I$8)*M$15</f>
        <v>0</v>
      </c>
      <c r="K500" s="110" t="n">
        <f aca="false">K499+J500-M500-N500-O500</f>
        <v>113.920996364248</v>
      </c>
      <c r="L500" s="110" t="n">
        <f aca="false">K499/$K$3</f>
        <v>0.560788678382797</v>
      </c>
      <c r="M500" s="110" t="n">
        <f aca="false">IF(J500&gt;K$6,(J500-K$6)^2/(J500-K$6+K$3-K499),0)</f>
        <v>0</v>
      </c>
      <c r="N500" s="110" t="n">
        <f aca="false">IF((J500-M500)&gt;C500,C500,(J500-M500+(C500-(J500-M500))*L500))</f>
        <v>0.899225568823463</v>
      </c>
      <c r="O500" s="110" t="n">
        <f aca="false">IF(K499&gt;(K$5/100*K$3),(K$4/100*L500*(K499-(K$5/100*K$3))),0)</f>
        <v>0.702245813785071</v>
      </c>
      <c r="P500" s="110" t="n">
        <f aca="false">P499+M500-Q500</f>
        <v>2.52114474560804E-005</v>
      </c>
      <c r="Q500" s="110" t="n">
        <f aca="false">P499*(1-0.5^(1/K$7))</f>
        <v>2.52114474560804E-005</v>
      </c>
      <c r="R500" s="110" t="n">
        <f aca="false">R499-S500+O500</f>
        <v>125.68771179224</v>
      </c>
      <c r="S500" s="110" t="n">
        <f aca="false">R499*(1-0.5^(1/K$8))</f>
        <v>2.921396782947</v>
      </c>
      <c r="T500" s="110" t="n">
        <f aca="false">Q500*R$8/86.4</f>
        <v>8.08283674228503E-005</v>
      </c>
      <c r="U500" s="110" t="n">
        <f aca="false">S500*R$8/86.4</f>
        <v>9.36605218606851</v>
      </c>
      <c r="V500" s="110" t="n">
        <f aca="false">(Q500+S500)*R$8/86.4</f>
        <v>9.36613301443593</v>
      </c>
    </row>
    <row r="501" customFormat="false" ht="12.8" hidden="false" customHeight="false" outlineLevel="0" collapsed="false">
      <c r="A501" s="114" t="n">
        <v>41392</v>
      </c>
      <c r="B501" s="115" t="s">
        <v>102</v>
      </c>
      <c r="C501" s="15" t="n">
        <v>1.19658474199109</v>
      </c>
      <c r="D501" s="15" t="n">
        <v>0</v>
      </c>
      <c r="E501" s="15" t="n">
        <v>0</v>
      </c>
      <c r="F501" s="15" t="n">
        <v>0</v>
      </c>
      <c r="G501" s="15" t="n">
        <v>0</v>
      </c>
      <c r="H501" s="15" t="n">
        <v>0</v>
      </c>
      <c r="I501" s="15" t="n">
        <v>0</v>
      </c>
      <c r="J501" s="110" t="n">
        <f aca="false">(D501*D$15*D$8+E501*E$15*E$8+F501*F$15*F$8+G501*G$15*G$8+H501*H$15*H$8+I501*I$15*I$8)*M$15</f>
        <v>0</v>
      </c>
      <c r="K501" s="110" t="n">
        <f aca="false">K500+J501-M501-N501-O501</f>
        <v>112.655320613022</v>
      </c>
      <c r="L501" s="110" t="n">
        <f aca="false">K500/$K$3</f>
        <v>0.553014545457513</v>
      </c>
      <c r="M501" s="110" t="n">
        <f aca="false">IF(J501&gt;K$6,(J501-K$6)^2/(J501-K$6+K$3-K500),0)</f>
        <v>0</v>
      </c>
      <c r="N501" s="110" t="n">
        <f aca="false">IF((J501-M501)&gt;C501,C501,(J501-M501+(C501-(J501-M501))*L501))</f>
        <v>0.661728767193598</v>
      </c>
      <c r="O501" s="110" t="n">
        <f aca="false">IF(K500&gt;(K$5/100*K$3),(K$4/100*L501*(K500-(K$5/100*K$3))),0)</f>
        <v>0.603946984031759</v>
      </c>
      <c r="P501" s="110" t="n">
        <f aca="false">P500+M501-Q501</f>
        <v>1.26057237280402E-005</v>
      </c>
      <c r="Q501" s="110" t="n">
        <f aca="false">P500*(1-0.5^(1/K$7))</f>
        <v>1.26057237280402E-005</v>
      </c>
      <c r="R501" s="110" t="n">
        <f aca="false">R500-S501+O501</f>
        <v>123.42094747151</v>
      </c>
      <c r="S501" s="110" t="n">
        <f aca="false">R500*(1-0.5^(1/K$8))</f>
        <v>2.87071130476217</v>
      </c>
      <c r="T501" s="110" t="n">
        <f aca="false">Q501*R$8/86.4</f>
        <v>4.04141837114252E-005</v>
      </c>
      <c r="U501" s="110" t="n">
        <f aca="false">S501*R$8/86.4</f>
        <v>9.20355360438797</v>
      </c>
      <c r="V501" s="110" t="n">
        <f aca="false">(Q501+S501)*R$8/86.4</f>
        <v>9.20359401857168</v>
      </c>
    </row>
    <row r="502" customFormat="false" ht="12.8" hidden="false" customHeight="false" outlineLevel="0" collapsed="false">
      <c r="A502" s="114" t="n">
        <v>41393</v>
      </c>
      <c r="B502" s="115" t="s">
        <v>102</v>
      </c>
      <c r="C502" s="15" t="n">
        <v>1.40293132841295</v>
      </c>
      <c r="D502" s="15" t="n">
        <v>0</v>
      </c>
      <c r="E502" s="15" t="n">
        <v>0</v>
      </c>
      <c r="F502" s="15" t="n">
        <v>0</v>
      </c>
      <c r="G502" s="15" t="n">
        <v>0</v>
      </c>
      <c r="H502" s="15" t="n">
        <v>0</v>
      </c>
      <c r="I502" s="15" t="n">
        <v>0</v>
      </c>
      <c r="J502" s="110" t="n">
        <f aca="false">(D502*D$15*D$8+E502*E$15*E$8+F502*F$15*F$8+G502*G$15*G$8+H502*H$15*H$8+I502*I$15*I$8)*M$15</f>
        <v>0</v>
      </c>
      <c r="K502" s="110" t="n">
        <f aca="false">K501+J502-M502-N502-O502</f>
        <v>111.360077882301</v>
      </c>
      <c r="L502" s="110" t="n">
        <f aca="false">K501/$K$3</f>
        <v>0.54687048841273</v>
      </c>
      <c r="M502" s="110" t="n">
        <f aca="false">IF(J502&gt;K$6,(J502-K$6)^2/(J502-K$6+K$3-K501),0)</f>
        <v>0</v>
      </c>
      <c r="N502" s="110" t="n">
        <f aca="false">IF((J502-M502)&gt;C502,C502,(J502-M502+(C502-(J502-M502))*L502))</f>
        <v>0.76722174077871</v>
      </c>
      <c r="O502" s="110" t="n">
        <f aca="false">IF(K501&gt;(K$5/100*K$3),(K$4/100*L502*(K501-(K$5/100*K$3))),0)</f>
        <v>0.528020989942503</v>
      </c>
      <c r="P502" s="110" t="n">
        <f aca="false">P501+M502-Q502</f>
        <v>6.3028618640201E-006</v>
      </c>
      <c r="Q502" s="110" t="n">
        <f aca="false">P501*(1-0.5^(1/K$7))</f>
        <v>6.3028618640201E-006</v>
      </c>
      <c r="R502" s="110" t="n">
        <f aca="false">R501-S502+O502</f>
        <v>121.130030125328</v>
      </c>
      <c r="S502" s="110" t="n">
        <f aca="false">R501*(1-0.5^(1/K$8))</f>
        <v>2.81893833612456</v>
      </c>
      <c r="T502" s="110" t="n">
        <f aca="false">Q502*R$8/86.4</f>
        <v>2.02070918557126E-005</v>
      </c>
      <c r="U502" s="110" t="n">
        <f aca="false">S502*R$8/86.4</f>
        <v>9.03756850817713</v>
      </c>
      <c r="V502" s="110" t="n">
        <f aca="false">(Q502+S502)*R$8/86.4</f>
        <v>9.03758871526898</v>
      </c>
    </row>
    <row r="503" customFormat="false" ht="12.8" hidden="false" customHeight="false" outlineLevel="0" collapsed="false">
      <c r="A503" s="114" t="n">
        <v>41394</v>
      </c>
      <c r="B503" s="115" t="s">
        <v>97</v>
      </c>
      <c r="C503" s="15" t="n">
        <v>1.72139922638271</v>
      </c>
      <c r="D503" s="15" t="n">
        <v>0</v>
      </c>
      <c r="E503" s="15" t="n">
        <v>0</v>
      </c>
      <c r="F503" s="15" t="n">
        <v>0</v>
      </c>
      <c r="G503" s="15" t="n">
        <v>0</v>
      </c>
      <c r="H503" s="15" t="n">
        <v>0</v>
      </c>
      <c r="I503" s="15" t="n">
        <v>0</v>
      </c>
      <c r="J503" s="110" t="n">
        <f aca="false">(D503*D$15*D$8+E503*E$15*E$8+F503*F$15*F$8+G503*G$15*G$8+H503*H$15*H$8+I503*I$15*I$8)*M$15</f>
        <v>0</v>
      </c>
      <c r="K503" s="110" t="n">
        <f aca="false">K502+J503-M503-N503-O503</f>
        <v>109.977587375874</v>
      </c>
      <c r="L503" s="110" t="n">
        <f aca="false">K502/$K$3</f>
        <v>0.540582902341268</v>
      </c>
      <c r="M503" s="110" t="n">
        <f aca="false">IF(J503&gt;K$6,(J503-K$6)^2/(J503-K$6+K$3-K502),0)</f>
        <v>0</v>
      </c>
      <c r="N503" s="110" t="n">
        <f aca="false">IF((J503-M503)&gt;C503,C503,(J503-M503+(C503-(J503-M503))*L503))</f>
        <v>0.930558989885978</v>
      </c>
      <c r="O503" s="110" t="n">
        <f aca="false">IF(K502&gt;(K$5/100*K$3),(K$4/100*L503*(K502-(K$5/100*K$3))),0)</f>
        <v>0.451931516541338</v>
      </c>
      <c r="P503" s="110" t="n">
        <f aca="false">P502+M503-Q503</f>
        <v>3.15143093201005E-006</v>
      </c>
      <c r="Q503" s="110" t="n">
        <f aca="false">P502*(1-0.5^(1/K$7))</f>
        <v>3.15143093201005E-006</v>
      </c>
      <c r="R503" s="110" t="n">
        <f aca="false">R502-S503+O503</f>
        <v>118.815347930246</v>
      </c>
      <c r="S503" s="110" t="n">
        <f aca="false">R502*(1-0.5^(1/K$8))</f>
        <v>2.76661371162323</v>
      </c>
      <c r="T503" s="110" t="n">
        <f aca="false">Q503*R$8/86.4</f>
        <v>1.01035459278563E-005</v>
      </c>
      <c r="U503" s="110" t="n">
        <f aca="false">S503*R$8/86.4</f>
        <v>8.86981479305133</v>
      </c>
      <c r="V503" s="110" t="n">
        <f aca="false">(Q503+S503)*R$8/86.4</f>
        <v>8.86982489659726</v>
      </c>
    </row>
    <row r="504" customFormat="false" ht="12.8" hidden="false" customHeight="false" outlineLevel="0" collapsed="false">
      <c r="A504" s="114" t="n">
        <v>41395</v>
      </c>
      <c r="B504" s="115" t="s">
        <v>97</v>
      </c>
      <c r="C504" s="15" t="n">
        <v>1.43535197196705</v>
      </c>
      <c r="D504" s="15" t="n">
        <v>0</v>
      </c>
      <c r="E504" s="15" t="n">
        <v>0</v>
      </c>
      <c r="F504" s="15" t="n">
        <v>4.7</v>
      </c>
      <c r="G504" s="15" t="n">
        <v>0</v>
      </c>
      <c r="H504" s="15" t="n">
        <v>0</v>
      </c>
      <c r="I504" s="15" t="n">
        <v>0</v>
      </c>
      <c r="J504" s="110" t="n">
        <f aca="false">(D504*D$15*D$8+E504*E$15*E$8+F504*F$15*F$8+G504*G$15*G$8+H504*H$15*H$8+I504*I$15*I$8)*M$15</f>
        <v>0.317440630680916</v>
      </c>
      <c r="K504" s="110" t="n">
        <f aca="false">K503+J504-M504-N504-O504</f>
        <v>109.008252352839</v>
      </c>
      <c r="L504" s="110" t="n">
        <f aca="false">K503/$K$3</f>
        <v>0.533871783378028</v>
      </c>
      <c r="M504" s="110" t="n">
        <f aca="false">IF(J504&gt;K$6,(J504-K$6)^2/(J504-K$6+K$3-K503),0)</f>
        <v>0</v>
      </c>
      <c r="N504" s="110" t="n">
        <f aca="false">IF((J504-M504)&gt;C504,C504,(J504-M504+(C504-(J504-M504))*L504))</f>
        <v>0.914261952111868</v>
      </c>
      <c r="O504" s="110" t="n">
        <f aca="false">IF(K503&gt;(K$5/100*K$3),(K$4/100*L504*(K503-(K$5/100*K$3))),0)</f>
        <v>0.372513701603377</v>
      </c>
      <c r="P504" s="110" t="n">
        <f aca="false">P503+M504-Q504</f>
        <v>1.57571546600503E-006</v>
      </c>
      <c r="Q504" s="110" t="n">
        <f aca="false">P503*(1-0.5^(1/K$7))</f>
        <v>1.57571546600503E-006</v>
      </c>
      <c r="R504" s="110" t="n">
        <f aca="false">R503-S504+O504</f>
        <v>116.474115334626</v>
      </c>
      <c r="S504" s="110" t="n">
        <f aca="false">R503*(1-0.5^(1/K$8))</f>
        <v>2.71374629722287</v>
      </c>
      <c r="T504" s="110" t="n">
        <f aca="false">Q504*R$8/86.4</f>
        <v>5.05177296392815E-006</v>
      </c>
      <c r="U504" s="110" t="n">
        <f aca="false">S504*R$8/86.4</f>
        <v>8.70032088345758</v>
      </c>
      <c r="V504" s="110" t="n">
        <f aca="false">(Q504+S504)*R$8/86.4</f>
        <v>8.70032593523055</v>
      </c>
    </row>
    <row r="505" customFormat="false" ht="12.8" hidden="false" customHeight="false" outlineLevel="0" collapsed="false">
      <c r="A505" s="114" t="n">
        <v>41396</v>
      </c>
      <c r="B505" s="115" t="s">
        <v>103</v>
      </c>
      <c r="C505" s="15" t="n">
        <v>1.23774821357036</v>
      </c>
      <c r="D505" s="15" t="n">
        <v>0</v>
      </c>
      <c r="E505" s="15" t="n">
        <v>0</v>
      </c>
      <c r="F505" s="15" t="n">
        <v>0</v>
      </c>
      <c r="G505" s="15" t="n">
        <v>0</v>
      </c>
      <c r="H505" s="15" t="n">
        <v>0.1</v>
      </c>
      <c r="I505" s="15" t="n">
        <v>0</v>
      </c>
      <c r="J505" s="110" t="n">
        <f aca="false">(D505*D$15*D$8+E505*E$15*E$8+F505*F$15*F$8+G505*G$15*G$8+H505*H$15*H$8+I505*I$15*I$8)*M$15</f>
        <v>0.00724252221</v>
      </c>
      <c r="K505" s="110" t="n">
        <f aca="false">K504+J505-M505-N505-O505</f>
        <v>108.039173790737</v>
      </c>
      <c r="L505" s="110" t="n">
        <f aca="false">K504/$K$3</f>
        <v>0.529166273557473</v>
      </c>
      <c r="M505" s="110" t="n">
        <f aca="false">IF(J505&gt;K$6,(J505-K$6)^2/(J505-K$6+K$3-K504),0)</f>
        <v>0</v>
      </c>
      <c r="N505" s="110" t="n">
        <f aca="false">IF((J505-M505)&gt;C505,C505,(J505-M505+(C505-(J505-M505))*L505))</f>
        <v>0.658384633498424</v>
      </c>
      <c r="O505" s="110" t="n">
        <f aca="false">IF(K504&gt;(K$5/100*K$3),(K$4/100*L505*(K504-(K$5/100*K$3))),0)</f>
        <v>0.317936450814499</v>
      </c>
      <c r="P505" s="110" t="n">
        <f aca="false">P504+M505-Q505</f>
        <v>7.87857733002513E-007</v>
      </c>
      <c r="Q505" s="110" t="n">
        <f aca="false">P504*(1-0.5^(1/K$7))</f>
        <v>7.87857733002513E-007</v>
      </c>
      <c r="R505" s="110" t="n">
        <f aca="false">R504-S505+O505</f>
        <v>114.131779314605</v>
      </c>
      <c r="S505" s="110" t="n">
        <f aca="false">R504*(1-0.5^(1/K$8))</f>
        <v>2.66027247083615</v>
      </c>
      <c r="T505" s="110" t="n">
        <f aca="false">Q505*R$8/86.4</f>
        <v>2.52588648196407E-006</v>
      </c>
      <c r="U505" s="110" t="n">
        <f aca="false">S505*R$8/86.4</f>
        <v>8.52888280580571</v>
      </c>
      <c r="V505" s="110" t="n">
        <f aca="false">(Q505+S505)*R$8/86.4</f>
        <v>8.52888533169219</v>
      </c>
    </row>
    <row r="506" customFormat="false" ht="12.8" hidden="false" customHeight="false" outlineLevel="0" collapsed="false">
      <c r="A506" s="114" t="n">
        <v>41397</v>
      </c>
      <c r="B506" s="115" t="s">
        <v>103</v>
      </c>
      <c r="C506" s="15" t="n">
        <v>1.78171661211562</v>
      </c>
      <c r="D506" s="15" t="n">
        <v>0</v>
      </c>
      <c r="E506" s="15" t="n">
        <v>0</v>
      </c>
      <c r="F506" s="15" t="n">
        <v>0</v>
      </c>
      <c r="G506" s="15" t="n">
        <v>0</v>
      </c>
      <c r="H506" s="15" t="n">
        <v>0</v>
      </c>
      <c r="I506" s="15" t="n">
        <v>0</v>
      </c>
      <c r="J506" s="110" t="n">
        <f aca="false">(D506*D$15*D$8+E506*E$15*E$8+F506*F$15*F$8+G506*G$15*G$8+H506*H$15*H$8+I506*I$15*I$8)*M$15</f>
        <v>0</v>
      </c>
      <c r="K506" s="110" t="n">
        <f aca="false">K505+J506-M506-N506-O506</f>
        <v>106.840445596581</v>
      </c>
      <c r="L506" s="110" t="n">
        <f aca="false">K505/$K$3</f>
        <v>0.524462008692896</v>
      </c>
      <c r="M506" s="110" t="n">
        <f aca="false">IF(J506&gt;K$6,(J506-K$6)^2/(J506-K$6+K$3-K505),0)</f>
        <v>0</v>
      </c>
      <c r="N506" s="110" t="n">
        <f aca="false">IF((J506-M506)&gt;C506,C506,(J506-M506+(C506-(J506-M506))*L506))</f>
        <v>0.934442673311659</v>
      </c>
      <c r="O506" s="110" t="n">
        <f aca="false">IF(K505&gt;(K$5/100*K$3),(K$4/100*L506*(K505-(K$5/100*K$3))),0)</f>
        <v>0.264285520844229</v>
      </c>
      <c r="P506" s="110" t="n">
        <f aca="false">P505+M506-Q506</f>
        <v>3.93928866501256E-007</v>
      </c>
      <c r="Q506" s="110" t="n">
        <f aca="false">P505*(1-0.5^(1/K$7))</f>
        <v>3.93928866501256E-007</v>
      </c>
      <c r="R506" s="110" t="n">
        <f aca="false">R505-S506+O506</f>
        <v>111.789291393248</v>
      </c>
      <c r="S506" s="110" t="n">
        <f aca="false">R505*(1-0.5^(1/K$8))</f>
        <v>2.60677344220125</v>
      </c>
      <c r="T506" s="110" t="n">
        <f aca="false">Q506*R$8/86.4</f>
        <v>1.26294324098204E-006</v>
      </c>
      <c r="U506" s="110" t="n">
        <f aca="false">S506*R$8/86.4</f>
        <v>8.35736392927948</v>
      </c>
      <c r="V506" s="110" t="n">
        <f aca="false">(Q506+S506)*R$8/86.4</f>
        <v>8.35736519222272</v>
      </c>
    </row>
    <row r="507" customFormat="false" ht="12.8" hidden="false" customHeight="false" outlineLevel="0" collapsed="false">
      <c r="A507" s="114" t="n">
        <v>41398</v>
      </c>
      <c r="B507" s="115" t="s">
        <v>87</v>
      </c>
      <c r="C507" s="15" t="n">
        <v>2.07809848007038</v>
      </c>
      <c r="D507" s="15" t="n">
        <v>0</v>
      </c>
      <c r="E507" s="15" t="n">
        <v>0</v>
      </c>
      <c r="F507" s="15" t="n">
        <v>0</v>
      </c>
      <c r="G507" s="15" t="n">
        <v>0</v>
      </c>
      <c r="H507" s="15" t="n">
        <v>0</v>
      </c>
      <c r="I507" s="15" t="n">
        <v>0.6</v>
      </c>
      <c r="J507" s="110" t="n">
        <f aca="false">(D507*D$15*D$8+E507*E$15*E$8+F507*F$15*F$8+G507*G$15*G$8+H507*H$15*H$8+I507*I$15*I$8)*M$15</f>
        <v>0.03075697287</v>
      </c>
      <c r="K507" s="110" t="n">
        <f aca="false">K506+J507-M507-N507-O507</f>
        <v>105.579424379103</v>
      </c>
      <c r="L507" s="110" t="n">
        <f aca="false">K506/$K$3</f>
        <v>0.518642939789227</v>
      </c>
      <c r="M507" s="110" t="n">
        <f aca="false">IF(J507&gt;K$6,(J507-K$6)^2/(J507-K$6+K$3-K506),0)</f>
        <v>0</v>
      </c>
      <c r="N507" s="110" t="n">
        <f aca="false">IF((J507-M507)&gt;C507,C507,(J507-M507+(C507-(J507-M507))*L507))</f>
        <v>1.09259619091691</v>
      </c>
      <c r="O507" s="110" t="n">
        <f aca="false">IF(K506&gt;(K$5/100*K$3),(K$4/100*L507*(K506-(K$5/100*K$3))),0)</f>
        <v>0.199181999431119</v>
      </c>
      <c r="P507" s="110" t="n">
        <f aca="false">P506+M507-Q507</f>
        <v>1.96964433250628E-007</v>
      </c>
      <c r="Q507" s="110" t="n">
        <f aca="false">P506*(1-0.5^(1/K$7))</f>
        <v>1.96964433250628E-007</v>
      </c>
      <c r="R507" s="110" t="n">
        <f aca="false">R506-S507+O507</f>
        <v>109.435202448544</v>
      </c>
      <c r="S507" s="110" t="n">
        <f aca="false">R506*(1-0.5^(1/K$8))</f>
        <v>2.55327094413506</v>
      </c>
      <c r="T507" s="110" t="n">
        <f aca="false">Q507*R$8/86.4</f>
        <v>6.31471620491018E-007</v>
      </c>
      <c r="U507" s="110" t="n">
        <f aca="false">S507*R$8/86.4</f>
        <v>8.18583392969226</v>
      </c>
      <c r="V507" s="110" t="n">
        <f aca="false">(Q507+S507)*R$8/86.4</f>
        <v>8.18583456116388</v>
      </c>
    </row>
    <row r="508" customFormat="false" ht="12.8" hidden="false" customHeight="false" outlineLevel="0" collapsed="false">
      <c r="A508" s="114" t="n">
        <v>41399</v>
      </c>
      <c r="B508" s="115" t="s">
        <v>87</v>
      </c>
      <c r="C508" s="15" t="n">
        <v>1.49029579613161</v>
      </c>
      <c r="D508" s="15" t="n">
        <v>0</v>
      </c>
      <c r="E508" s="15" t="n">
        <v>0</v>
      </c>
      <c r="F508" s="15" t="n">
        <v>0</v>
      </c>
      <c r="G508" s="15" t="n">
        <v>0</v>
      </c>
      <c r="H508" s="15" t="n">
        <v>0</v>
      </c>
      <c r="I508" s="15" t="n">
        <v>0</v>
      </c>
      <c r="J508" s="110" t="n">
        <f aca="false">(D508*D$15*D$8+E508*E$15*E$8+F508*F$15*F$8+G508*G$15*G$8+H508*H$15*H$8+I508*I$15*I$8)*M$15</f>
        <v>0</v>
      </c>
      <c r="K508" s="110" t="n">
        <f aca="false">K507+J508-M508-N508-O508</f>
        <v>104.68341473625</v>
      </c>
      <c r="L508" s="110" t="n">
        <f aca="false">K507/$K$3</f>
        <v>0.512521477568459</v>
      </c>
      <c r="M508" s="110" t="n">
        <f aca="false">IF(J508&gt;K$6,(J508-K$6)^2/(J508-K$6+K$3-K507),0)</f>
        <v>0</v>
      </c>
      <c r="N508" s="110" t="n">
        <f aca="false">IF((J508-M508)&gt;C508,C508,(J508-M508+(C508-(J508-M508))*L508))</f>
        <v>0.763808603447436</v>
      </c>
      <c r="O508" s="110" t="n">
        <f aca="false">IF(K507&gt;(K$5/100*K$3),(K$4/100*L508*(K507-(K$5/100*K$3))),0)</f>
        <v>0.132201039405379</v>
      </c>
      <c r="P508" s="110" t="n">
        <f aca="false">P507+M508-Q508</f>
        <v>9.84822166253141E-008</v>
      </c>
      <c r="Q508" s="110" t="n">
        <f aca="false">P507*(1-0.5^(1/K$7))</f>
        <v>9.84822166253141E-008</v>
      </c>
      <c r="R508" s="110" t="n">
        <f aca="false">R507-S508+O508</f>
        <v>107.06790000962</v>
      </c>
      <c r="S508" s="110" t="n">
        <f aca="false">R507*(1-0.5^(1/K$8))</f>
        <v>2.49950347832943</v>
      </c>
      <c r="T508" s="110" t="n">
        <f aca="false">Q508*R$8/86.4</f>
        <v>3.15735810245509E-007</v>
      </c>
      <c r="U508" s="110" t="n">
        <f aca="false">S508*R$8/86.4</f>
        <v>8.0134544386256</v>
      </c>
      <c r="V508" s="110" t="n">
        <f aca="false">(Q508+S508)*R$8/86.4</f>
        <v>8.01345475436141</v>
      </c>
    </row>
    <row r="509" customFormat="false" ht="12.8" hidden="false" customHeight="false" outlineLevel="0" collapsed="false">
      <c r="A509" s="114" t="n">
        <v>41400</v>
      </c>
      <c r="B509" s="115" t="s">
        <v>102</v>
      </c>
      <c r="C509" s="15" t="n">
        <v>0.906223114238115</v>
      </c>
      <c r="D509" s="15" t="n">
        <v>0</v>
      </c>
      <c r="E509" s="15" t="n">
        <v>0</v>
      </c>
      <c r="F509" s="15" t="n">
        <v>0</v>
      </c>
      <c r="G509" s="15" t="n">
        <v>2.2</v>
      </c>
      <c r="H509" s="15" t="n">
        <v>0.1</v>
      </c>
      <c r="I509" s="15" t="n">
        <v>0</v>
      </c>
      <c r="J509" s="110" t="n">
        <f aca="false">(D509*D$15*D$8+E509*E$15*E$8+F509*F$15*F$8+G509*G$15*G$8+H509*H$15*H$8+I509*I$15*I$8)*M$15</f>
        <v>0.633748080949033</v>
      </c>
      <c r="K509" s="110" t="n">
        <f aca="false">K508+J509-M509-N509-O509</f>
        <v>104.459404167241</v>
      </c>
      <c r="L509" s="110" t="n">
        <f aca="false">K508/$K$3</f>
        <v>0.508171916195388</v>
      </c>
      <c r="M509" s="110" t="n">
        <f aca="false">IF(J509&gt;K$6,(J509-K$6)^2/(J509-K$6+K$3-K508),0)</f>
        <v>0</v>
      </c>
      <c r="N509" s="110" t="n">
        <f aca="false">IF((J509-M509)&gt;C509,C509,(J509-M509+(C509-(J509-M509))*L509))</f>
        <v>0.772212240730948</v>
      </c>
      <c r="O509" s="110" t="n">
        <f aca="false">IF(K508&gt;(K$5/100*K$3),(K$4/100*L509*(K508-(K$5/100*K$3))),0)</f>
        <v>0.0855464092271629</v>
      </c>
      <c r="P509" s="110" t="n">
        <f aca="false">P508+M509-Q509</f>
        <v>4.9241108312657E-008</v>
      </c>
      <c r="Q509" s="110" t="n">
        <f aca="false">P508*(1-0.5^(1/K$7))</f>
        <v>4.9241108312657E-008</v>
      </c>
      <c r="R509" s="110" t="n">
        <f aca="false">R508-S509+O509</f>
        <v>104.708012202948</v>
      </c>
      <c r="S509" s="110" t="n">
        <f aca="false">R508*(1-0.5^(1/K$8))</f>
        <v>2.44543421589872</v>
      </c>
      <c r="T509" s="110" t="n">
        <f aca="false">Q509*R$8/86.4</f>
        <v>1.57867905122755E-007</v>
      </c>
      <c r="U509" s="110" t="n">
        <f aca="false">S509*R$8/86.4</f>
        <v>7.8401073819901</v>
      </c>
      <c r="V509" s="110" t="n">
        <f aca="false">(Q509+S509)*R$8/86.4</f>
        <v>7.840107539858</v>
      </c>
    </row>
    <row r="510" customFormat="false" ht="12.8" hidden="false" customHeight="false" outlineLevel="0" collapsed="false">
      <c r="A510" s="114" t="n">
        <v>41401</v>
      </c>
      <c r="B510" s="115" t="s">
        <v>102</v>
      </c>
      <c r="C510" s="15" t="n">
        <v>1.49765563081198</v>
      </c>
      <c r="D510" s="15" t="n">
        <v>0</v>
      </c>
      <c r="E510" s="15" t="n">
        <v>6.8</v>
      </c>
      <c r="F510" s="15" t="n">
        <v>0</v>
      </c>
      <c r="G510" s="15" t="n">
        <v>0</v>
      </c>
      <c r="H510" s="15" t="n">
        <v>0</v>
      </c>
      <c r="I510" s="15" t="n">
        <v>0</v>
      </c>
      <c r="J510" s="110" t="n">
        <f aca="false">(D510*D$15*D$8+E510*E$15*E$8+F510*F$15*F$8+G510*G$15*G$8+H510*H$15*H$8+I510*I$15*I$8)*M$15</f>
        <v>0.191561726417977</v>
      </c>
      <c r="K510" s="110" t="n">
        <f aca="false">K509+J510-M510-N510-O510</f>
        <v>103.723100089501</v>
      </c>
      <c r="L510" s="110" t="n">
        <f aca="false">K509/$K$3</f>
        <v>0.507084486248742</v>
      </c>
      <c r="M510" s="110" t="n">
        <f aca="false">IF(J510&gt;K$6,(J510-K$6)^2/(J510-K$6+K$3-K509),0)</f>
        <v>0</v>
      </c>
      <c r="N510" s="110" t="n">
        <f aca="false">IF((J510-M510)&gt;C510,C510,(J510-M510+(C510-(J510-M510))*L510))</f>
        <v>0.853861682920223</v>
      </c>
      <c r="O510" s="110" t="n">
        <f aca="false">IF(K509&gt;(K$5/100*K$3),(K$4/100*L510*(K509-(K$5/100*K$3))),0)</f>
        <v>0.0740041212374547</v>
      </c>
      <c r="P510" s="110" t="n">
        <f aca="false">P509+M510-Q510</f>
        <v>2.46205541563285E-008</v>
      </c>
      <c r="Q510" s="110" t="n">
        <f aca="false">P509*(1-0.5^(1/K$7))</f>
        <v>2.46205541563285E-008</v>
      </c>
      <c r="R510" s="110" t="n">
        <f aca="false">R509-S510+O510</f>
        <v>102.390482020283</v>
      </c>
      <c r="S510" s="110" t="n">
        <f aca="false">R509*(1-0.5^(1/K$8))</f>
        <v>2.3915343039027</v>
      </c>
      <c r="T510" s="110" t="n">
        <f aca="false">Q510*R$8/86.4</f>
        <v>7.89339525613773E-008</v>
      </c>
      <c r="U510" s="110" t="n">
        <f aca="false">S510*R$8/86.4</f>
        <v>7.66730326598435</v>
      </c>
      <c r="V510" s="110" t="n">
        <f aca="false">(Q510+S510)*R$8/86.4</f>
        <v>7.6673033449183</v>
      </c>
    </row>
    <row r="511" customFormat="false" ht="12.8" hidden="false" customHeight="false" outlineLevel="0" collapsed="false">
      <c r="A511" s="114" t="n">
        <v>41402</v>
      </c>
      <c r="B511" s="115" t="s">
        <v>90</v>
      </c>
      <c r="C511" s="15" t="n">
        <v>1.48295417283021</v>
      </c>
      <c r="D511" s="15" t="n">
        <v>0</v>
      </c>
      <c r="E511" s="15" t="n">
        <v>0</v>
      </c>
      <c r="F511" s="15" t="n">
        <v>0</v>
      </c>
      <c r="G511" s="15" t="n">
        <v>0</v>
      </c>
      <c r="H511" s="15" t="n">
        <v>0</v>
      </c>
      <c r="I511" s="15" t="n">
        <v>0</v>
      </c>
      <c r="J511" s="110" t="n">
        <f aca="false">(D511*D$15*D$8+E511*E$15*E$8+F511*F$15*F$8+G511*G$15*G$8+H511*H$15*H$8+I511*I$15*I$8)*M$15</f>
        <v>0</v>
      </c>
      <c r="K511" s="110" t="n">
        <f aca="false">K510+J511-M511-N511-O511</f>
        <v>102.940008718664</v>
      </c>
      <c r="L511" s="110" t="n">
        <f aca="false">K510/$K$3</f>
        <v>0.503510194609228</v>
      </c>
      <c r="M511" s="110" t="n">
        <f aca="false">IF(J511&gt;K$6,(J511-K$6)^2/(J511-K$6+K$3-K510),0)</f>
        <v>0</v>
      </c>
      <c r="N511" s="110" t="n">
        <f aca="false">IF((J511-M511)&gt;C511,C511,(J511-M511+(C511-(J511-M511))*L511))</f>
        <v>0.746682544158306</v>
      </c>
      <c r="O511" s="110" t="n">
        <f aca="false">IF(K510&gt;(K$5/100*K$3),(K$4/100*L511*(K510-(K$5/100*K$3))),0)</f>
        <v>0.0364088266786622</v>
      </c>
      <c r="P511" s="110" t="n">
        <f aca="false">P510+M511-Q511</f>
        <v>1.23102770781643E-008</v>
      </c>
      <c r="Q511" s="110" t="n">
        <f aca="false">P510*(1-0.5^(1/K$7))</f>
        <v>1.23102770781643E-008</v>
      </c>
      <c r="R511" s="110" t="n">
        <f aca="false">R510-S511+O511</f>
        <v>100.088289005586</v>
      </c>
      <c r="S511" s="110" t="n">
        <f aca="false">R510*(1-0.5^(1/K$8))</f>
        <v>2.33860184137604</v>
      </c>
      <c r="T511" s="110" t="n">
        <f aca="false">Q511*R$8/86.4</f>
        <v>3.94669762806886E-008</v>
      </c>
      <c r="U511" s="110" t="n">
        <f aca="false">S511*R$8/86.4</f>
        <v>7.49760081089309</v>
      </c>
      <c r="V511" s="110" t="n">
        <f aca="false">(Q511+S511)*R$8/86.4</f>
        <v>7.49760085036006</v>
      </c>
    </row>
    <row r="512" customFormat="false" ht="12.8" hidden="false" customHeight="false" outlineLevel="0" collapsed="false">
      <c r="A512" s="114" t="n">
        <v>41403</v>
      </c>
      <c r="B512" s="115" t="s">
        <v>90</v>
      </c>
      <c r="C512" s="15" t="n">
        <v>0.959123781719126</v>
      </c>
      <c r="D512" s="15" t="n">
        <v>0</v>
      </c>
      <c r="E512" s="15" t="n">
        <v>0</v>
      </c>
      <c r="F512" s="15" t="n">
        <v>0</v>
      </c>
      <c r="G512" s="15" t="n">
        <v>0</v>
      </c>
      <c r="H512" s="15" t="n">
        <v>0</v>
      </c>
      <c r="I512" s="15" t="n">
        <v>0</v>
      </c>
      <c r="J512" s="110" t="n">
        <f aca="false">(D512*D$15*D$8+E512*E$15*E$8+F512*F$15*F$8+G512*G$15*G$8+H512*H$15*H$8+I512*I$15*I$8)*M$15</f>
        <v>0</v>
      </c>
      <c r="K512" s="110" t="n">
        <f aca="false">K511+J512-M512-N512-O512</f>
        <v>102.460726143652</v>
      </c>
      <c r="L512" s="110" t="n">
        <f aca="false">K511/$K$3</f>
        <v>0.49970878018769</v>
      </c>
      <c r="M512" s="110" t="n">
        <f aca="false">IF(J512&gt;K$6,(J512-K$6)^2/(J512-K$6+K$3-K511),0)</f>
        <v>0</v>
      </c>
      <c r="N512" s="110" t="n">
        <f aca="false">IF((J512-M512)&gt;C512,C512,(J512-M512+(C512-(J512-M512))*L512))</f>
        <v>0.479282575011868</v>
      </c>
      <c r="O512" s="110" t="n">
        <f aca="false">IF(K511&gt;(K$5/100*K$3),(K$4/100*L512*(K511-(K$5/100*K$3))),0)</f>
        <v>0</v>
      </c>
      <c r="P512" s="110" t="n">
        <f aca="false">P511+M512-Q512</f>
        <v>6.15513853908213E-009</v>
      </c>
      <c r="Q512" s="110" t="n">
        <f aca="false">P511*(1-0.5^(1/K$7))</f>
        <v>6.15513853908213E-009</v>
      </c>
      <c r="R512" s="110" t="n">
        <f aca="false">R511-S512+O512</f>
        <v>97.8022693253356</v>
      </c>
      <c r="S512" s="110" t="n">
        <f aca="false">R511*(1-0.5^(1/K$8))</f>
        <v>2.28601968024989</v>
      </c>
      <c r="T512" s="110" t="n">
        <f aca="false">Q512*R$8/86.4</f>
        <v>1.97334881403443E-008</v>
      </c>
      <c r="U512" s="110" t="n">
        <f aca="false">S512*R$8/86.4</f>
        <v>7.32902142857893</v>
      </c>
      <c r="V512" s="110" t="n">
        <f aca="false">(Q512+S512)*R$8/86.4</f>
        <v>7.32902144831242</v>
      </c>
    </row>
    <row r="513" customFormat="false" ht="12.8" hidden="false" customHeight="false" outlineLevel="0" collapsed="false">
      <c r="A513" s="114" t="n">
        <v>41404</v>
      </c>
      <c r="B513" s="115" t="s">
        <v>116</v>
      </c>
      <c r="C513" s="15" t="n">
        <v>1.23446695268684</v>
      </c>
      <c r="D513" s="15" t="n">
        <v>0</v>
      </c>
      <c r="E513" s="15" t="n">
        <v>0</v>
      </c>
      <c r="F513" s="15" t="n">
        <v>0</v>
      </c>
      <c r="G513" s="15" t="n">
        <v>0</v>
      </c>
      <c r="H513" s="15" t="n">
        <v>0</v>
      </c>
      <c r="I513" s="15" t="n">
        <v>0</v>
      </c>
      <c r="J513" s="110" t="n">
        <f aca="false">(D513*D$15*D$8+E513*E$15*E$8+F513*F$15*F$8+G513*G$15*G$8+H513*H$15*H$8+I513*I$15*I$8)*M$15</f>
        <v>0</v>
      </c>
      <c r="K513" s="110" t="n">
        <f aca="false">K512+J513-M513-N513-O513</f>
        <v>101.846724297183</v>
      </c>
      <c r="L513" s="110" t="n">
        <f aca="false">K512/$K$3</f>
        <v>0.497382165745885</v>
      </c>
      <c r="M513" s="110" t="n">
        <f aca="false">IF(J513&gt;K$6,(J513-K$6)^2/(J513-K$6+K$3-K512),0)</f>
        <v>0</v>
      </c>
      <c r="N513" s="110" t="n">
        <f aca="false">IF((J513-M513)&gt;C513,C513,(J513-M513+(C513-(J513-M513))*L513))</f>
        <v>0.614001846469103</v>
      </c>
      <c r="O513" s="110" t="n">
        <f aca="false">IF(K512&gt;(K$5/100*K$3),(K$4/100*L513*(K512-(K$5/100*K$3))),0)</f>
        <v>0</v>
      </c>
      <c r="P513" s="110" t="n">
        <f aca="false">P512+M513-Q513</f>
        <v>3.07756926954106E-009</v>
      </c>
      <c r="Q513" s="110" t="n">
        <f aca="false">P512*(1-0.5^(1/K$7))</f>
        <v>3.07756926954106E-009</v>
      </c>
      <c r="R513" s="110" t="n">
        <f aca="false">R512-S513+O513</f>
        <v>95.5684624067426</v>
      </c>
      <c r="S513" s="110" t="n">
        <f aca="false">R512*(1-0.5^(1/K$8))</f>
        <v>2.23380691859305</v>
      </c>
      <c r="T513" s="110" t="n">
        <f aca="false">Q513*R$8/86.4</f>
        <v>9.86674407017216E-009</v>
      </c>
      <c r="U513" s="110" t="n">
        <f aca="false">S513*R$8/86.4</f>
        <v>7.1616263478041</v>
      </c>
      <c r="V513" s="110" t="n">
        <f aca="false">(Q513+S513)*R$8/86.4</f>
        <v>7.16162635767085</v>
      </c>
    </row>
    <row r="514" customFormat="false" ht="12.8" hidden="false" customHeight="false" outlineLevel="0" collapsed="false">
      <c r="A514" s="114" t="n">
        <v>41405</v>
      </c>
      <c r="B514" s="115" t="s">
        <v>116</v>
      </c>
      <c r="C514" s="15" t="n">
        <v>1.20190447990725</v>
      </c>
      <c r="D514" s="15" t="n">
        <v>0</v>
      </c>
      <c r="E514" s="15" t="n">
        <v>0</v>
      </c>
      <c r="F514" s="15" t="n">
        <v>0</v>
      </c>
      <c r="G514" s="15" t="n">
        <v>0</v>
      </c>
      <c r="H514" s="15" t="n">
        <v>0</v>
      </c>
      <c r="I514" s="15" t="n">
        <v>0</v>
      </c>
      <c r="J514" s="110" t="n">
        <f aca="false">(D514*D$15*D$8+E514*E$15*E$8+F514*F$15*F$8+G514*G$15*G$8+H514*H$15*H$8+I514*I$15*I$8)*M$15</f>
        <v>0</v>
      </c>
      <c r="K514" s="110" t="n">
        <f aca="false">K513+J514-M514-N514-O514</f>
        <v>101.252500830209</v>
      </c>
      <c r="L514" s="110" t="n">
        <f aca="false">K513/$K$3</f>
        <v>0.49440157425817</v>
      </c>
      <c r="M514" s="110" t="n">
        <f aca="false">IF(J514&gt;K$6,(J514-K$6)^2/(J514-K$6+K$3-K513),0)</f>
        <v>0</v>
      </c>
      <c r="N514" s="110" t="n">
        <f aca="false">IF((J514-M514)&gt;C514,C514,(J514-M514+(C514-(J514-M514))*L514))</f>
        <v>0.594223466974092</v>
      </c>
      <c r="O514" s="110" t="n">
        <f aca="false">IF(K513&gt;(K$5/100*K$3),(K$4/100*L514*(K513-(K$5/100*K$3))),0)</f>
        <v>0</v>
      </c>
      <c r="P514" s="110" t="n">
        <f aca="false">P513+M514-Q514</f>
        <v>1.53878463477053E-009</v>
      </c>
      <c r="Q514" s="110" t="n">
        <f aca="false">P513*(1-0.5^(1/K$7))</f>
        <v>1.53878463477053E-009</v>
      </c>
      <c r="R514" s="110" t="n">
        <f aca="false">R513-S514+O514</f>
        <v>93.385675708682</v>
      </c>
      <c r="S514" s="110" t="n">
        <f aca="false">R513*(1-0.5^(1/K$8))</f>
        <v>2.18278669806058</v>
      </c>
      <c r="T514" s="110" t="n">
        <f aca="false">Q514*R$8/86.4</f>
        <v>4.93337203508608E-009</v>
      </c>
      <c r="U514" s="110" t="n">
        <f aca="false">S514*R$8/86.4</f>
        <v>6.99805457595812</v>
      </c>
      <c r="V514" s="110" t="n">
        <f aca="false">(Q514+S514)*R$8/86.4</f>
        <v>6.99805458089149</v>
      </c>
    </row>
    <row r="515" customFormat="false" ht="12.8" hidden="false" customHeight="false" outlineLevel="0" collapsed="false">
      <c r="A515" s="114" t="n">
        <v>41406</v>
      </c>
      <c r="B515" s="115" t="s">
        <v>116</v>
      </c>
      <c r="C515" s="15" t="n">
        <v>2.07408586100225</v>
      </c>
      <c r="D515" s="15" t="n">
        <v>0</v>
      </c>
      <c r="E515" s="15" t="n">
        <v>0</v>
      </c>
      <c r="F515" s="15" t="n">
        <v>0</v>
      </c>
      <c r="G515" s="15" t="n">
        <v>0</v>
      </c>
      <c r="H515" s="15" t="n">
        <v>0</v>
      </c>
      <c r="I515" s="15" t="n">
        <v>0</v>
      </c>
      <c r="J515" s="110" t="n">
        <f aca="false">(D515*D$15*D$8+E515*E$15*E$8+F515*F$15*F$8+G515*G$15*G$8+H515*H$15*H$8+I515*I$15*I$8)*M$15</f>
        <v>0</v>
      </c>
      <c r="K515" s="110" t="n">
        <f aca="false">K514+J515-M515-N515-O515</f>
        <v>100.233052381845</v>
      </c>
      <c r="L515" s="110" t="n">
        <f aca="false">K514/$K$3</f>
        <v>0.491516994321403</v>
      </c>
      <c r="M515" s="110" t="n">
        <f aca="false">IF(J515&gt;K$6,(J515-K$6)^2/(J515-K$6+K$3-K514),0)</f>
        <v>0</v>
      </c>
      <c r="N515" s="110" t="n">
        <f aca="false">IF((J515-M515)&gt;C515,C515,(J515-M515+(C515-(J515-M515))*L515))</f>
        <v>1.01944844836435</v>
      </c>
      <c r="O515" s="110" t="n">
        <f aca="false">IF(K514&gt;(K$5/100*K$3),(K$4/100*L515*(K514-(K$5/100*K$3))),0)</f>
        <v>0</v>
      </c>
      <c r="P515" s="110" t="n">
        <f aca="false">P514+M515-Q515</f>
        <v>7.69392317385266E-010</v>
      </c>
      <c r="Q515" s="110" t="n">
        <f aca="false">P514*(1-0.5^(1/K$7))</f>
        <v>7.69392317385266E-010</v>
      </c>
      <c r="R515" s="110" t="n">
        <f aca="false">R514-S515+O515</f>
        <v>91.2527439277064</v>
      </c>
      <c r="S515" s="110" t="n">
        <f aca="false">R514*(1-0.5^(1/K$8))</f>
        <v>2.13293178097557</v>
      </c>
      <c r="T515" s="110" t="n">
        <f aca="false">Q515*R$8/86.4</f>
        <v>2.46668601754304E-009</v>
      </c>
      <c r="U515" s="110" t="n">
        <f aca="false">S515*R$8/86.4</f>
        <v>6.83821878854437</v>
      </c>
      <c r="V515" s="110" t="n">
        <f aca="false">(Q515+S515)*R$8/86.4</f>
        <v>6.83821879101106</v>
      </c>
    </row>
    <row r="516" customFormat="false" ht="12.8" hidden="false" customHeight="false" outlineLevel="0" collapsed="false">
      <c r="A516" s="114" t="n">
        <v>41407</v>
      </c>
      <c r="B516" s="115" t="s">
        <v>117</v>
      </c>
      <c r="C516" s="15" t="n">
        <v>1.723016138857</v>
      </c>
      <c r="D516" s="15" t="n">
        <v>0</v>
      </c>
      <c r="E516" s="15" t="n">
        <v>0</v>
      </c>
      <c r="F516" s="15" t="n">
        <v>0</v>
      </c>
      <c r="G516" s="15" t="n">
        <v>0</v>
      </c>
      <c r="H516" s="15" t="n">
        <v>0.1</v>
      </c>
      <c r="I516" s="15" t="n">
        <v>0</v>
      </c>
      <c r="J516" s="110" t="n">
        <f aca="false">(D516*D$15*D$8+E516*E$15*E$8+F516*F$15*F$8+G516*G$15*G$8+H516*H$15*H$8+I516*I$15*I$8)*M$15</f>
        <v>0.00724252221</v>
      </c>
      <c r="K516" s="110" t="n">
        <f aca="false">K515+J516-M516-N516-O516</f>
        <v>99.3982114750837</v>
      </c>
      <c r="L516" s="110" t="n">
        <f aca="false">K515/$K$3</f>
        <v>0.486568215445848</v>
      </c>
      <c r="M516" s="110" t="n">
        <f aca="false">IF(J516&gt;K$6,(J516-K$6)^2/(J516-K$6+K$3-K515),0)</f>
        <v>0</v>
      </c>
      <c r="N516" s="110" t="n">
        <f aca="false">IF((J516-M516)&gt;C516,C516,(J516-M516+(C516-(J516-M516))*L516))</f>
        <v>0.842083428970999</v>
      </c>
      <c r="O516" s="110" t="n">
        <f aca="false">IF(K515&gt;(K$5/100*K$3),(K$4/100*L516*(K515-(K$5/100*K$3))),0)</f>
        <v>0</v>
      </c>
      <c r="P516" s="110" t="n">
        <f aca="false">P515+M516-Q516</f>
        <v>3.84696158692633E-010</v>
      </c>
      <c r="Q516" s="110" t="n">
        <f aca="false">P515*(1-0.5^(1/K$7))</f>
        <v>3.84696158692633E-010</v>
      </c>
      <c r="R516" s="110" t="n">
        <f aca="false">R515-S516+O516</f>
        <v>89.168528375936</v>
      </c>
      <c r="S516" s="110" t="n">
        <f aca="false">R515*(1-0.5^(1/K$8))</f>
        <v>2.08421555177049</v>
      </c>
      <c r="T516" s="110" t="n">
        <f aca="false">Q516*R$8/86.4</f>
        <v>1.23334300877152E-009</v>
      </c>
      <c r="U516" s="110" t="n">
        <f aca="false">S516*R$8/86.4</f>
        <v>6.68203365556048</v>
      </c>
      <c r="V516" s="110" t="n">
        <f aca="false">(Q516+S516)*R$8/86.4</f>
        <v>6.68203365679383</v>
      </c>
    </row>
    <row r="517" customFormat="false" ht="12.8" hidden="false" customHeight="false" outlineLevel="0" collapsed="false">
      <c r="A517" s="114" t="n">
        <v>41408</v>
      </c>
      <c r="B517" s="115" t="s">
        <v>118</v>
      </c>
      <c r="C517" s="15" t="n">
        <v>2.64671200594709</v>
      </c>
      <c r="D517" s="15" t="n">
        <v>0</v>
      </c>
      <c r="E517" s="15" t="n">
        <v>0</v>
      </c>
      <c r="F517" s="15" t="n">
        <v>0</v>
      </c>
      <c r="G517" s="15" t="n">
        <v>0</v>
      </c>
      <c r="H517" s="15" t="n">
        <v>0</v>
      </c>
      <c r="I517" s="15" t="n">
        <v>0</v>
      </c>
      <c r="J517" s="110" t="n">
        <f aca="false">(D517*D$15*D$8+E517*E$15*E$8+F517*F$15*F$8+G517*G$15*G$8+H517*H$15*H$8+I517*I$15*I$8)*M$15</f>
        <v>0</v>
      </c>
      <c r="K517" s="110" t="n">
        <f aca="false">K516+J517-M517-N517-O517</f>
        <v>98.1211316708081</v>
      </c>
      <c r="L517" s="110" t="n">
        <f aca="false">K516/$K$3</f>
        <v>0.482515589684872</v>
      </c>
      <c r="M517" s="110" t="n">
        <f aca="false">IF(J517&gt;K$6,(J517-K$6)^2/(J517-K$6+K$3-K516),0)</f>
        <v>0</v>
      </c>
      <c r="N517" s="110" t="n">
        <f aca="false">IF((J517-M517)&gt;C517,C517,(J517-M517+(C517-(J517-M517))*L517))</f>
        <v>1.27707980427559</v>
      </c>
      <c r="O517" s="110" t="n">
        <f aca="false">IF(K516&gt;(K$5/100*K$3),(K$4/100*L517*(K516-(K$5/100*K$3))),0)</f>
        <v>0</v>
      </c>
      <c r="P517" s="110" t="n">
        <f aca="false">P516+M517-Q517</f>
        <v>1.92348079346317E-010</v>
      </c>
      <c r="Q517" s="110" t="n">
        <f aca="false">P516*(1-0.5^(1/K$7))</f>
        <v>1.92348079346317E-010</v>
      </c>
      <c r="R517" s="110" t="n">
        <f aca="false">R516-S517+O517</f>
        <v>87.1319163731577</v>
      </c>
      <c r="S517" s="110" t="n">
        <f aca="false">R516*(1-0.5^(1/K$8))</f>
        <v>2.03661200277822</v>
      </c>
      <c r="T517" s="110" t="n">
        <f aca="false">Q517*R$8/86.4</f>
        <v>6.1667150438576E-010</v>
      </c>
      <c r="U517" s="110" t="n">
        <f aca="false">S517*R$8/86.4</f>
        <v>6.52941579594405</v>
      </c>
      <c r="V517" s="110" t="n">
        <f aca="false">(Q517+S517)*R$8/86.4</f>
        <v>6.52941579656072</v>
      </c>
    </row>
    <row r="518" customFormat="false" ht="12.8" hidden="false" customHeight="false" outlineLevel="0" collapsed="false">
      <c r="A518" s="114" t="n">
        <v>41409</v>
      </c>
      <c r="B518" s="115" t="s">
        <v>117</v>
      </c>
      <c r="C518" s="15" t="n">
        <v>2.80697987576525</v>
      </c>
      <c r="D518" s="15" t="n">
        <v>0</v>
      </c>
      <c r="E518" s="15" t="n">
        <v>0</v>
      </c>
      <c r="F518" s="15" t="n">
        <v>0</v>
      </c>
      <c r="G518" s="15" t="n">
        <v>0</v>
      </c>
      <c r="H518" s="15" t="n">
        <v>0</v>
      </c>
      <c r="I518" s="15" t="n">
        <v>0</v>
      </c>
      <c r="J518" s="110" t="n">
        <f aca="false">(D518*D$15*D$8+E518*E$15*E$8+F518*F$15*F$8+G518*G$15*G$8+H518*H$15*H$8+I518*I$15*I$8)*M$15</f>
        <v>0</v>
      </c>
      <c r="K518" s="110" t="n">
        <f aca="false">K517+J518-M518-N518-O518</f>
        <v>96.7841217582485</v>
      </c>
      <c r="L518" s="110" t="n">
        <f aca="false">K517/$K$3</f>
        <v>0.476316173159263</v>
      </c>
      <c r="M518" s="110" t="n">
        <f aca="false">IF(J518&gt;K$6,(J518-K$6)^2/(J518-K$6+K$3-K517),0)</f>
        <v>0</v>
      </c>
      <c r="N518" s="110" t="n">
        <f aca="false">IF((J518-M518)&gt;C518,C518,(J518-M518+(C518-(J518-M518))*L518))</f>
        <v>1.33700991255957</v>
      </c>
      <c r="O518" s="110" t="n">
        <f aca="false">IF(K517&gt;(K$5/100*K$3),(K$4/100*L518*(K517-(K$5/100*K$3))),0)</f>
        <v>0</v>
      </c>
      <c r="P518" s="110" t="n">
        <f aca="false">P517+M518-Q518</f>
        <v>9.61740396731583E-011</v>
      </c>
      <c r="Q518" s="110" t="n">
        <f aca="false">P517*(1-0.5^(1/K$7))</f>
        <v>9.61740396731583E-011</v>
      </c>
      <c r="R518" s="110" t="n">
        <f aca="false">R517-S518+O518</f>
        <v>85.1418206528102</v>
      </c>
      <c r="S518" s="110" t="n">
        <f aca="false">R517*(1-0.5^(1/K$8))</f>
        <v>1.99009572034757</v>
      </c>
      <c r="T518" s="110" t="n">
        <f aca="false">Q518*R$8/86.4</f>
        <v>3.0833575219288E-010</v>
      </c>
      <c r="U518" s="110" t="n">
        <f aca="false">S518*R$8/86.4</f>
        <v>6.38028373305876</v>
      </c>
      <c r="V518" s="110" t="n">
        <f aca="false">(Q518+S518)*R$8/86.4</f>
        <v>6.38028373336709</v>
      </c>
    </row>
    <row r="519" customFormat="false" ht="12.8" hidden="false" customHeight="false" outlineLevel="0" collapsed="false">
      <c r="A519" s="114" t="n">
        <v>41410</v>
      </c>
      <c r="B519" s="115" t="s">
        <v>119</v>
      </c>
      <c r="C519" s="15" t="n">
        <v>2.13157503473234</v>
      </c>
      <c r="D519" s="15" t="n">
        <v>0</v>
      </c>
      <c r="E519" s="15" t="n">
        <v>0</v>
      </c>
      <c r="F519" s="15" t="n">
        <v>0</v>
      </c>
      <c r="G519" s="15" t="n">
        <v>0</v>
      </c>
      <c r="H519" s="15" t="n">
        <v>0</v>
      </c>
      <c r="I519" s="15" t="n">
        <v>0</v>
      </c>
      <c r="J519" s="110" t="n">
        <f aca="false">(D519*D$15*D$8+E519*E$15*E$8+F519*F$15*F$8+G519*G$15*G$8+H519*H$15*H$8+I519*I$15*I$8)*M$15</f>
        <v>0</v>
      </c>
      <c r="K519" s="110" t="n">
        <f aca="false">K518+J519-M519-N519-O519</f>
        <v>95.7826527402953</v>
      </c>
      <c r="L519" s="110" t="n">
        <f aca="false">K518/$K$3</f>
        <v>0.469825833777906</v>
      </c>
      <c r="M519" s="110" t="n">
        <f aca="false">IF(J519&gt;K$6,(J519-K$6)^2/(J519-K$6+K$3-K518),0)</f>
        <v>0</v>
      </c>
      <c r="N519" s="110" t="n">
        <f aca="false">IF((J519-M519)&gt;C519,C519,(J519-M519+(C519-(J519-M519))*L519))</f>
        <v>1.00146901795329</v>
      </c>
      <c r="O519" s="110" t="n">
        <f aca="false">IF(K518&gt;(K$5/100*K$3),(K$4/100*L519*(K518-(K$5/100*K$3))),0)</f>
        <v>0</v>
      </c>
      <c r="P519" s="110" t="n">
        <f aca="false">P518+M519-Q519</f>
        <v>4.80870198365791E-011</v>
      </c>
      <c r="Q519" s="110" t="n">
        <f aca="false">P518*(1-0.5^(1/K$7))</f>
        <v>4.80870198365791E-011</v>
      </c>
      <c r="R519" s="110" t="n">
        <f aca="false">R518-S519+O519</f>
        <v>83.1971787815342</v>
      </c>
      <c r="S519" s="110" t="n">
        <f aca="false">R518*(1-0.5^(1/K$8))</f>
        <v>1.94464187127596</v>
      </c>
      <c r="T519" s="110" t="n">
        <f aca="false">Q519*R$8/86.4</f>
        <v>1.5416787609644E-010</v>
      </c>
      <c r="U519" s="110" t="n">
        <f aca="false">S519*R$8/86.4</f>
        <v>6.23455785119723</v>
      </c>
      <c r="V519" s="110" t="n">
        <f aca="false">(Q519+S519)*R$8/86.4</f>
        <v>6.23455785135139</v>
      </c>
    </row>
    <row r="520" customFormat="false" ht="12.8" hidden="false" customHeight="false" outlineLevel="0" collapsed="false">
      <c r="A520" s="114" t="n">
        <v>41411</v>
      </c>
      <c r="B520" s="115" t="s">
        <v>96</v>
      </c>
      <c r="C520" s="15" t="n">
        <v>1.26938410518061</v>
      </c>
      <c r="D520" s="15" t="n">
        <v>0</v>
      </c>
      <c r="E520" s="15" t="n">
        <v>6.3</v>
      </c>
      <c r="F520" s="15" t="n">
        <v>0</v>
      </c>
      <c r="G520" s="15" t="n">
        <v>3.7</v>
      </c>
      <c r="H520" s="15" t="n">
        <v>0</v>
      </c>
      <c r="I520" s="15" t="n">
        <v>0</v>
      </c>
      <c r="J520" s="110" t="n">
        <f aca="false">(D520*D$15*D$8+E520*E$15*E$8+F520*F$15*F$8+G520*G$15*G$8+H520*H$15*H$8+I520*I$15*I$8)*M$15</f>
        <v>1.2311447450553</v>
      </c>
      <c r="K520" s="110" t="n">
        <f aca="false">K519+J520-M520-N520-O520</f>
        <v>95.7648728016938</v>
      </c>
      <c r="L520" s="110" t="n">
        <f aca="false">K519/$K$3</f>
        <v>0.464964333690754</v>
      </c>
      <c r="M520" s="110" t="n">
        <f aca="false">IF(J520&gt;K$6,(J520-K$6)^2/(J520-K$6+K$3-K519),0)</f>
        <v>0</v>
      </c>
      <c r="N520" s="110" t="n">
        <f aca="false">IF((J520-M520)&gt;C520,C520,(J520-M520+(C520-(J520-M520))*L520))</f>
        <v>1.24892468365672</v>
      </c>
      <c r="O520" s="110" t="n">
        <f aca="false">IF(K519&gt;(K$5/100*K$3),(K$4/100*L520*(K519-(K$5/100*K$3))),0)</f>
        <v>0</v>
      </c>
      <c r="P520" s="110" t="n">
        <f aca="false">P519+M520-Q520</f>
        <v>2.40435099182896E-011</v>
      </c>
      <c r="Q520" s="110" t="n">
        <f aca="false">P519*(1-0.5^(1/K$7))</f>
        <v>2.40435099182896E-011</v>
      </c>
      <c r="R520" s="110" t="n">
        <f aca="false">R519-S520+O520</f>
        <v>81.2969525919823</v>
      </c>
      <c r="S520" s="110" t="n">
        <f aca="false">R519*(1-0.5^(1/K$8))</f>
        <v>1.90022618955193</v>
      </c>
      <c r="T520" s="110" t="n">
        <f aca="false">Q520*R$8/86.4</f>
        <v>7.708393804822E-011</v>
      </c>
      <c r="U520" s="110" t="n">
        <f aca="false">S520*R$8/86.4</f>
        <v>6.09216035307736</v>
      </c>
      <c r="V520" s="110" t="n">
        <f aca="false">(Q520+S520)*R$8/86.4</f>
        <v>6.09216035315445</v>
      </c>
    </row>
    <row r="521" customFormat="false" ht="12.8" hidden="false" customHeight="false" outlineLevel="0" collapsed="false">
      <c r="A521" s="114" t="n">
        <v>41412</v>
      </c>
      <c r="B521" s="115" t="s">
        <v>97</v>
      </c>
      <c r="C521" s="15" t="n">
        <v>1.16923907892096</v>
      </c>
      <c r="D521" s="15" t="n">
        <v>0</v>
      </c>
      <c r="E521" s="15" t="n">
        <v>4.3</v>
      </c>
      <c r="F521" s="15" t="n">
        <v>0</v>
      </c>
      <c r="G521" s="15" t="n">
        <v>0</v>
      </c>
      <c r="H521" s="15" t="n">
        <v>1</v>
      </c>
      <c r="I521" s="15" t="n">
        <v>6.5</v>
      </c>
      <c r="J521" s="110" t="n">
        <f aca="false">(D521*D$15*D$8+E521*E$15*E$8+F521*F$15*F$8+G521*G$15*G$8+H521*H$15*H$8+I521*I$15*I$8)*M$15</f>
        <v>0.52676038264225</v>
      </c>
      <c r="K521" s="110" t="n">
        <f aca="false">K520+J521-M521-N521-O521</f>
        <v>95.4661985753495</v>
      </c>
      <c r="L521" s="110" t="n">
        <f aca="false">K520/$K$3</f>
        <v>0.464878023309193</v>
      </c>
      <c r="M521" s="110" t="n">
        <f aca="false">IF(J521&gt;K$6,(J521-K$6)^2/(J521-K$6+K$3-K520),0)</f>
        <v>0</v>
      </c>
      <c r="N521" s="110" t="n">
        <f aca="false">IF((J521-M521)&gt;C521,C521,(J521-M521+(C521-(J521-M521))*L521))</f>
        <v>0.825434608986564</v>
      </c>
      <c r="O521" s="110" t="n">
        <f aca="false">IF(K520&gt;(K$5/100*K$3),(K$4/100*L521*(K520-(K$5/100*K$3))),0)</f>
        <v>0</v>
      </c>
      <c r="P521" s="110" t="n">
        <f aca="false">P520+M521-Q521</f>
        <v>1.20217549591448E-011</v>
      </c>
      <c r="Q521" s="110" t="n">
        <f aca="false">P520*(1-0.5^(1/K$7))</f>
        <v>1.20217549591448E-011</v>
      </c>
      <c r="R521" s="110" t="n">
        <f aca="false">R520-S521+O521</f>
        <v>79.4401276285818</v>
      </c>
      <c r="S521" s="110" t="n">
        <f aca="false">R520*(1-0.5^(1/K$8))</f>
        <v>1.85682496340049</v>
      </c>
      <c r="T521" s="110" t="n">
        <f aca="false">Q521*R$8/86.4</f>
        <v>3.854196902411E-011</v>
      </c>
      <c r="U521" s="110" t="n">
        <f aca="false">S521*R$8/86.4</f>
        <v>5.95301521830944</v>
      </c>
      <c r="V521" s="110" t="n">
        <f aca="false">(Q521+S521)*R$8/86.4</f>
        <v>5.95301521834798</v>
      </c>
    </row>
    <row r="522" customFormat="false" ht="12.8" hidden="false" customHeight="false" outlineLevel="0" collapsed="false">
      <c r="A522" s="114" t="n">
        <v>41413</v>
      </c>
      <c r="B522" s="115" t="s">
        <v>90</v>
      </c>
      <c r="C522" s="15" t="n">
        <v>0.970486567120121</v>
      </c>
      <c r="D522" s="15" t="n">
        <v>0</v>
      </c>
      <c r="E522" s="15" t="n">
        <v>3.2</v>
      </c>
      <c r="F522" s="15" t="n">
        <v>0</v>
      </c>
      <c r="G522" s="15" t="n">
        <v>0</v>
      </c>
      <c r="H522" s="15" t="n">
        <v>0.1</v>
      </c>
      <c r="I522" s="15" t="n">
        <v>0</v>
      </c>
      <c r="J522" s="110" t="n">
        <f aca="false">(D522*D$15*D$8+E522*E$15*E$8+F522*F$15*F$8+G522*G$15*G$8+H522*H$15*H$8+I522*I$15*I$8)*M$15</f>
        <v>0.0973892169949302</v>
      </c>
      <c r="K522" s="110" t="n">
        <f aca="false">K521+J522-M522-N522-O522</f>
        <v>95.0615806869871</v>
      </c>
      <c r="L522" s="110" t="n">
        <f aca="false">K521/$K$3</f>
        <v>0.463428148424027</v>
      </c>
      <c r="M522" s="110" t="n">
        <f aca="false">IF(J522&gt;K$6,(J522-K$6)^2/(J522-K$6+K$3-K521),0)</f>
        <v>0</v>
      </c>
      <c r="N522" s="110" t="n">
        <f aca="false">IF((J522-M522)&gt;C522,C522,(J522-M522+(C522-(J522-M522))*L522))</f>
        <v>0.502007105357372</v>
      </c>
      <c r="O522" s="110" t="n">
        <f aca="false">IF(K521&gt;(K$5/100*K$3),(K$4/100*L522*(K521-(K$5/100*K$3))),0)</f>
        <v>0</v>
      </c>
      <c r="P522" s="110" t="n">
        <f aca="false">P521+M522-Q522</f>
        <v>6.01087747957239E-012</v>
      </c>
      <c r="Q522" s="110" t="n">
        <f aca="false">P521*(1-0.5^(1/K$7))</f>
        <v>6.01087747957239E-012</v>
      </c>
      <c r="R522" s="110" t="n">
        <f aca="false">R521-S522+O522</f>
        <v>77.6257126059575</v>
      </c>
      <c r="S522" s="110" t="n">
        <f aca="false">R521*(1-0.5^(1/K$8))</f>
        <v>1.81441502262434</v>
      </c>
      <c r="T522" s="110" t="n">
        <f aca="false">Q522*R$8/86.4</f>
        <v>1.9270984512055E-011</v>
      </c>
      <c r="U522" s="110" t="n">
        <f aca="false">S522*R$8/86.4</f>
        <v>5.81704816281184</v>
      </c>
      <c r="V522" s="110" t="n">
        <f aca="false">(Q522+S522)*R$8/86.4</f>
        <v>5.81704816283111</v>
      </c>
    </row>
    <row r="523" customFormat="false" ht="12.8" hidden="false" customHeight="false" outlineLevel="0" collapsed="false">
      <c r="A523" s="114" t="n">
        <v>41414</v>
      </c>
      <c r="B523" s="115" t="s">
        <v>117</v>
      </c>
      <c r="C523" s="15" t="n">
        <v>1.5713219215744</v>
      </c>
      <c r="D523" s="15" t="n">
        <v>1.9</v>
      </c>
      <c r="E523" s="15" t="n">
        <v>4.2</v>
      </c>
      <c r="F523" s="15" t="n">
        <v>0</v>
      </c>
      <c r="G523" s="15" t="n">
        <v>0</v>
      </c>
      <c r="H523" s="15" t="n">
        <v>0</v>
      </c>
      <c r="I523" s="15" t="n">
        <v>0</v>
      </c>
      <c r="J523" s="110" t="n">
        <f aca="false">(D523*D$15*D$8+E523*E$15*E$8+F523*F$15*F$8+G523*G$15*G$8+H523*H$15*H$8+I523*I$15*I$8)*M$15</f>
        <v>0.951994449876054</v>
      </c>
      <c r="K523" s="110" t="n">
        <f aca="false">K522+J523-M523-N523-O523</f>
        <v>94.7757833645477</v>
      </c>
      <c r="L523" s="110" t="n">
        <f aca="false">K522/$K$3</f>
        <v>0.461463983917413</v>
      </c>
      <c r="M523" s="110" t="n">
        <f aca="false">IF(J523&gt;K$6,(J523-K$6)^2/(J523-K$6+K$3-K522),0)</f>
        <v>0</v>
      </c>
      <c r="N523" s="110" t="n">
        <f aca="false">IF((J523-M523)&gt;C523,C523,(J523-M523+(C523-(J523-M523))*L523))</f>
        <v>1.23779177231547</v>
      </c>
      <c r="O523" s="110" t="n">
        <f aca="false">IF(K522&gt;(K$5/100*K$3),(K$4/100*L523*(K522-(K$5/100*K$3))),0)</f>
        <v>0</v>
      </c>
      <c r="P523" s="110" t="n">
        <f aca="false">P522+M523-Q523</f>
        <v>3.0054387397862E-012</v>
      </c>
      <c r="Q523" s="110" t="n">
        <f aca="false">P522*(1-0.5^(1/K$7))</f>
        <v>3.0054387397862E-012</v>
      </c>
      <c r="R523" s="110" t="n">
        <f aca="false">R522-S523+O523</f>
        <v>75.8527388797232</v>
      </c>
      <c r="S523" s="110" t="n">
        <f aca="false">R522*(1-0.5^(1/K$8))</f>
        <v>1.77297372623422</v>
      </c>
      <c r="T523" s="110" t="n">
        <f aca="false">Q523*R$8/86.4</f>
        <v>9.6354922560275E-012</v>
      </c>
      <c r="U523" s="110" t="n">
        <f aca="false">S523*R$8/86.4</f>
        <v>5.6841865991537</v>
      </c>
      <c r="V523" s="110" t="n">
        <f aca="false">(Q523+S523)*R$8/86.4</f>
        <v>5.68418659916334</v>
      </c>
    </row>
    <row r="524" customFormat="false" ht="12.8" hidden="false" customHeight="false" outlineLevel="0" collapsed="false">
      <c r="A524" s="114" t="n">
        <v>41415</v>
      </c>
      <c r="B524" s="115" t="s">
        <v>117</v>
      </c>
      <c r="C524" s="15" t="n">
        <v>1.37582273654564</v>
      </c>
      <c r="D524" s="15" t="n">
        <v>0</v>
      </c>
      <c r="E524" s="15" t="n">
        <v>0</v>
      </c>
      <c r="F524" s="15" t="n">
        <v>0</v>
      </c>
      <c r="G524" s="15" t="n">
        <v>0</v>
      </c>
      <c r="H524" s="15" t="n">
        <v>0.1</v>
      </c>
      <c r="I524" s="15" t="n">
        <v>0</v>
      </c>
      <c r="J524" s="110" t="n">
        <f aca="false">(D524*D$15*D$8+E524*E$15*E$8+F524*F$15*F$8+G524*G$15*G$8+H524*H$15*H$8+I524*I$15*I$8)*M$15</f>
        <v>0.00724252221</v>
      </c>
      <c r="K524" s="110" t="n">
        <f aca="false">K523+J524-M524-N524-O524</f>
        <v>94.1461316076987</v>
      </c>
      <c r="L524" s="110" t="n">
        <f aca="false">K523/$K$3</f>
        <v>0.460076618274503</v>
      </c>
      <c r="M524" s="110" t="n">
        <f aca="false">IF(J524&gt;K$6,(J524-K$6)^2/(J524-K$6+K$3-K523),0)</f>
        <v>0</v>
      </c>
      <c r="N524" s="110" t="n">
        <f aca="false">IF((J524-M524)&gt;C524,C524,(J524-M524+(C524-(J524-M524))*L524))</f>
        <v>0.636894279058936</v>
      </c>
      <c r="O524" s="110" t="n">
        <f aca="false">IF(K523&gt;(K$5/100*K$3),(K$4/100*L524*(K523-(K$5/100*K$3))),0)</f>
        <v>0</v>
      </c>
      <c r="P524" s="110" t="n">
        <f aca="false">P523+M524-Q524</f>
        <v>1.5027193698931E-012</v>
      </c>
      <c r="Q524" s="110" t="n">
        <f aca="false">P523*(1-0.5^(1/K$7))</f>
        <v>1.5027193698931E-012</v>
      </c>
      <c r="R524" s="110" t="n">
        <f aca="false">R523-S524+O524</f>
        <v>74.1202599293614</v>
      </c>
      <c r="S524" s="110" t="n">
        <f aca="false">R523*(1-0.5^(1/K$8))</f>
        <v>1.73247895036178</v>
      </c>
      <c r="T524" s="110" t="n">
        <f aca="false">Q524*R$8/86.4</f>
        <v>4.81774612801375E-012</v>
      </c>
      <c r="U524" s="110" t="n">
        <f aca="false">S524*R$8/86.4</f>
        <v>5.5543595978034</v>
      </c>
      <c r="V524" s="110" t="n">
        <f aca="false">(Q524+S524)*R$8/86.4</f>
        <v>5.55435959780821</v>
      </c>
    </row>
    <row r="525" customFormat="false" ht="12.8" hidden="false" customHeight="false" outlineLevel="0" collapsed="false">
      <c r="A525" s="114" t="n">
        <v>41416</v>
      </c>
      <c r="B525" s="115" t="s">
        <v>117</v>
      </c>
      <c r="C525" s="15" t="n">
        <v>1.50282700080717</v>
      </c>
      <c r="D525" s="15" t="n">
        <v>0</v>
      </c>
      <c r="E525" s="15" t="n">
        <v>15.2</v>
      </c>
      <c r="F525" s="15" t="n">
        <v>11.9</v>
      </c>
      <c r="G525" s="15" t="n">
        <v>0</v>
      </c>
      <c r="H525" s="15" t="n">
        <v>0.5</v>
      </c>
      <c r="I525" s="15" t="n">
        <v>0</v>
      </c>
      <c r="J525" s="110" t="n">
        <f aca="false">(D525*D$15*D$8+E525*E$15*E$8+F525*F$15*F$8+G525*G$15*G$8+H525*H$15*H$8+I525*I$15*I$8)*M$15</f>
        <v>1.26814207193861</v>
      </c>
      <c r="K525" s="110" t="n">
        <f aca="false">K524+J525-M525-N525-O525</f>
        <v>94.0388758882832</v>
      </c>
      <c r="L525" s="110" t="n">
        <f aca="false">K524/$K$3</f>
        <v>0.457020056348052</v>
      </c>
      <c r="M525" s="110" t="n">
        <f aca="false">IF(J525&gt;K$6,(J525-K$6)^2/(J525-K$6+K$3-K524),0)</f>
        <v>0</v>
      </c>
      <c r="N525" s="110" t="n">
        <f aca="false">IF((J525-M525)&gt;C525,C525,(J525-M525+(C525-(J525-M525))*L525))</f>
        <v>1.37539779135416</v>
      </c>
      <c r="O525" s="110" t="n">
        <f aca="false">IF(K524&gt;(K$5/100*K$3),(K$4/100*L525*(K524-(K$5/100*K$3))),0)</f>
        <v>0</v>
      </c>
      <c r="P525" s="110" t="n">
        <f aca="false">P524+M525-Q525</f>
        <v>7.51359684946549E-013</v>
      </c>
      <c r="Q525" s="110" t="n">
        <f aca="false">P524*(1-0.5^(1/K$7))</f>
        <v>7.51359684946549E-013</v>
      </c>
      <c r="R525" s="110" t="n">
        <f aca="false">R524-S525+O525</f>
        <v>72.4273508529129</v>
      </c>
      <c r="S525" s="110" t="n">
        <f aca="false">R524*(1-0.5^(1/K$8))</f>
        <v>1.69290907644851</v>
      </c>
      <c r="T525" s="110" t="n">
        <f aca="false">Q525*R$8/86.4</f>
        <v>2.40887306400688E-012</v>
      </c>
      <c r="U525" s="110" t="n">
        <f aca="false">S525*R$8/86.4</f>
        <v>5.42749784926202</v>
      </c>
      <c r="V525" s="110" t="n">
        <f aca="false">(Q525+S525)*R$8/86.4</f>
        <v>5.42749784926443</v>
      </c>
    </row>
    <row r="526" customFormat="false" ht="12.8" hidden="false" customHeight="false" outlineLevel="0" collapsed="false">
      <c r="A526" s="114" t="n">
        <v>41417</v>
      </c>
      <c r="B526" s="115" t="s">
        <v>116</v>
      </c>
      <c r="C526" s="15" t="n">
        <v>0.934247041550187</v>
      </c>
      <c r="D526" s="15" t="n">
        <v>0</v>
      </c>
      <c r="E526" s="15" t="n">
        <v>2</v>
      </c>
      <c r="F526" s="15" t="n">
        <v>0</v>
      </c>
      <c r="G526" s="15" t="n">
        <v>27.9</v>
      </c>
      <c r="H526" s="15" t="n">
        <v>9.9</v>
      </c>
      <c r="I526" s="15" t="n">
        <v>9.1</v>
      </c>
      <c r="J526" s="110" t="n">
        <f aca="false">(D526*D$15*D$8+E526*E$15*E$8+F526*F$15*F$8+G526*G$15*G$8+H526*H$15*H$8+I526*I$15*I$8)*M$15</f>
        <v>9.18506172405241</v>
      </c>
      <c r="K526" s="110" t="n">
        <f aca="false">K525+J526-M526-N526-O526</f>
        <v>101.913024014338</v>
      </c>
      <c r="L526" s="110" t="n">
        <f aca="false">K525/$K$3</f>
        <v>0.456499397515938</v>
      </c>
      <c r="M526" s="110" t="n">
        <f aca="false">IF(J526&gt;K$6,(J526-K$6)^2/(J526-K$6+K$3-K525),0)</f>
        <v>0.376666556447511</v>
      </c>
      <c r="N526" s="110" t="n">
        <f aca="false">IF((J526-M526)&gt;C526,C526,(J526-M526+(C526-(J526-M526))*L526))</f>
        <v>0.934247041550187</v>
      </c>
      <c r="O526" s="110" t="n">
        <f aca="false">IF(K525&gt;(K$5/100*K$3),(K$4/100*L526*(K525-(K$5/100*K$3))),0)</f>
        <v>0</v>
      </c>
      <c r="P526" s="110" t="n">
        <f aca="false">P525+M526-Q526</f>
        <v>0.376666556447887</v>
      </c>
      <c r="Q526" s="110" t="n">
        <f aca="false">P525*(1-0.5^(1/K$7))</f>
        <v>3.75679842473274E-013</v>
      </c>
      <c r="R526" s="110" t="n">
        <f aca="false">R525-S526+O526</f>
        <v>70.7731078732085</v>
      </c>
      <c r="S526" s="110" t="n">
        <f aca="false">R525*(1-0.5^(1/K$8))</f>
        <v>1.65424297970448</v>
      </c>
      <c r="T526" s="110" t="n">
        <f aca="false">Q526*R$8/86.4</f>
        <v>1.20443653200344E-012</v>
      </c>
      <c r="U526" s="110" t="n">
        <f aca="false">S526*R$8/86.4</f>
        <v>5.30353362706181</v>
      </c>
      <c r="V526" s="110" t="n">
        <f aca="false">(Q526+S526)*R$8/86.4</f>
        <v>5.30353362706301</v>
      </c>
    </row>
    <row r="527" customFormat="false" ht="12.8" hidden="false" customHeight="false" outlineLevel="0" collapsed="false">
      <c r="A527" s="114" t="n">
        <v>41418</v>
      </c>
      <c r="B527" s="115" t="s">
        <v>117</v>
      </c>
      <c r="C527" s="15" t="n">
        <v>0.479257975755475</v>
      </c>
      <c r="D527" s="15" t="n">
        <v>12.2</v>
      </c>
      <c r="E527" s="15" t="n">
        <v>0.1</v>
      </c>
      <c r="F527" s="15" t="n">
        <v>0</v>
      </c>
      <c r="G527" s="15" t="n">
        <v>0</v>
      </c>
      <c r="H527" s="15" t="n">
        <v>0.2</v>
      </c>
      <c r="I527" s="15" t="n">
        <v>0</v>
      </c>
      <c r="J527" s="110" t="n">
        <f aca="false">(D527*D$15*D$8+E527*E$15*E$8+F527*F$15*F$8+G527*G$15*G$8+H527*H$15*H$8+I527*I$15*I$8)*M$15</f>
        <v>5.37038546455001</v>
      </c>
      <c r="K527" s="110" t="n">
        <f aca="false">K526+J527-M527-N527-O527</f>
        <v>106.727119753252</v>
      </c>
      <c r="L527" s="110" t="n">
        <f aca="false">K526/$K$3</f>
        <v>0.49472341754533</v>
      </c>
      <c r="M527" s="110" t="n">
        <f aca="false">IF(J527&gt;K$6,(J527-K$6)^2/(J527-K$6+K$3-K526),0)</f>
        <v>0.077031749880397</v>
      </c>
      <c r="N527" s="110" t="n">
        <f aca="false">IF((J527-M527)&gt;C527,C527,(J527-M527+(C527-(J527-M527))*L527))</f>
        <v>0.479257975755475</v>
      </c>
      <c r="O527" s="110" t="n">
        <f aca="false">IF(K526&gt;(K$5/100*K$3),(K$4/100*L527*(K526-(K$5/100*K$3))),0)</f>
        <v>0</v>
      </c>
      <c r="P527" s="110" t="n">
        <f aca="false">P526+M527-Q527</f>
        <v>0.26536502810434</v>
      </c>
      <c r="Q527" s="110" t="n">
        <f aca="false">P526*(1-0.5^(1/K$7))</f>
        <v>0.188333278223943</v>
      </c>
      <c r="R527" s="110" t="n">
        <f aca="false">R526-S527+O527</f>
        <v>69.1566478553778</v>
      </c>
      <c r="S527" s="110" t="n">
        <f aca="false">R526*(1-0.5^(1/K$8))</f>
        <v>1.6164600178306</v>
      </c>
      <c r="T527" s="110" t="n">
        <f aca="false">Q527*R$8/86.4</f>
        <v>0.603799977639263</v>
      </c>
      <c r="U527" s="110" t="n">
        <f aca="false">S527*R$8/86.4</f>
        <v>5.18240075160968</v>
      </c>
      <c r="V527" s="110" t="n">
        <f aca="false">(Q527+S527)*R$8/86.4</f>
        <v>5.78620072924894</v>
      </c>
    </row>
    <row r="528" customFormat="false" ht="12.8" hidden="false" customHeight="false" outlineLevel="0" collapsed="false">
      <c r="A528" s="114" t="n">
        <v>41419</v>
      </c>
      <c r="B528" s="115" t="s">
        <v>117</v>
      </c>
      <c r="C528" s="15" t="n">
        <v>0.736476293743741</v>
      </c>
      <c r="D528" s="15" t="n">
        <v>14.4</v>
      </c>
      <c r="E528" s="15" t="n">
        <v>12.3</v>
      </c>
      <c r="F528" s="15" t="n">
        <v>6.1</v>
      </c>
      <c r="G528" s="15" t="n">
        <v>6.8</v>
      </c>
      <c r="H528" s="15" t="n">
        <v>3.3</v>
      </c>
      <c r="I528" s="15" t="n">
        <v>14.2</v>
      </c>
      <c r="J528" s="110" t="n">
        <f aca="false">(D528*D$15*D$8+E528*E$15*E$8+F528*F$15*F$8+G528*G$15*G$8+H528*H$15*H$8+I528*I$15*I$8)*M$15</f>
        <v>9.98028220257281</v>
      </c>
      <c r="K528" s="110" t="n">
        <f aca="false">K527+J528-M528-N528-O528</f>
        <v>115.253676717991</v>
      </c>
      <c r="L528" s="110" t="n">
        <f aca="false">K527/$K$3</f>
        <v>0.518092814336175</v>
      </c>
      <c r="M528" s="110" t="n">
        <f aca="false">IF(J528&gt;K$6,(J528-K$6)^2/(J528-K$6+K$3-K527),0)</f>
        <v>0.524149547857105</v>
      </c>
      <c r="N528" s="110" t="n">
        <f aca="false">IF((J528-M528)&gt;C528,C528,(J528-M528+(C528-(J528-M528))*L528))</f>
        <v>0.736476293743741</v>
      </c>
      <c r="O528" s="110" t="n">
        <f aca="false">IF(K527&gt;(K$5/100*K$3),(K$4/100*L528*(K527-(K$5/100*K$3))),0)</f>
        <v>0.193099396233029</v>
      </c>
      <c r="P528" s="110" t="n">
        <f aca="false">P527+M528-Q528</f>
        <v>0.656832061909275</v>
      </c>
      <c r="Q528" s="110" t="n">
        <f aca="false">P527*(1-0.5^(1/K$7))</f>
        <v>0.13268251405217</v>
      </c>
      <c r="R528" s="110" t="n">
        <f aca="false">R527-S528+O528</f>
        <v>67.7702072316123</v>
      </c>
      <c r="S528" s="110" t="n">
        <f aca="false">R527*(1-0.5^(1/K$8))</f>
        <v>1.57954001999857</v>
      </c>
      <c r="T528" s="110" t="n">
        <f aca="false">Q528*R$8/86.4</f>
        <v>0.425382597134851</v>
      </c>
      <c r="U528" s="110" t="n">
        <f aca="false">S528*R$8/86.4</f>
        <v>5.06403455485653</v>
      </c>
      <c r="V528" s="110" t="n">
        <f aca="false">(Q528+S528)*R$8/86.4</f>
        <v>5.48941715199138</v>
      </c>
    </row>
    <row r="529" customFormat="false" ht="12.8" hidden="false" customHeight="false" outlineLevel="0" collapsed="false">
      <c r="A529" s="114" t="n">
        <v>41420</v>
      </c>
      <c r="B529" s="115" t="s">
        <v>117</v>
      </c>
      <c r="C529" s="15" t="n">
        <v>1.13569551586382</v>
      </c>
      <c r="D529" s="15" t="n">
        <v>0</v>
      </c>
      <c r="E529" s="15" t="n">
        <v>0</v>
      </c>
      <c r="F529" s="15" t="n">
        <v>0</v>
      </c>
      <c r="G529" s="15" t="n">
        <v>0</v>
      </c>
      <c r="H529" s="15" t="n">
        <v>0</v>
      </c>
      <c r="I529" s="15" t="n">
        <v>0</v>
      </c>
      <c r="J529" s="110" t="n">
        <f aca="false">(D529*D$15*D$8+E529*E$15*E$8+F529*F$15*F$8+G529*G$15*G$8+H529*H$15*H$8+I529*I$15*I$8)*M$15</f>
        <v>0</v>
      </c>
      <c r="K529" s="110" t="n">
        <f aca="false">K528+J529-M529-N529-O529</f>
        <v>113.932699954197</v>
      </c>
      <c r="L529" s="110" t="n">
        <f aca="false">K528/$K$3</f>
        <v>0.559483867563063</v>
      </c>
      <c r="M529" s="110" t="n">
        <f aca="false">IF(J529&gt;K$6,(J529-K$6)^2/(J529-K$6+K$3-K528),0)</f>
        <v>0</v>
      </c>
      <c r="N529" s="110" t="n">
        <f aca="false">IF((J529-M529)&gt;C529,C529,(J529-M529+(C529-(J529-M529))*L529))</f>
        <v>0.635403319589518</v>
      </c>
      <c r="O529" s="110" t="n">
        <f aca="false">IF(K528&gt;(K$5/100*K$3),(K$4/100*L529*(K528-(K$5/100*K$3))),0)</f>
        <v>0.685573444204905</v>
      </c>
      <c r="P529" s="110" t="n">
        <f aca="false">P528+M529-Q529</f>
        <v>0.328416030954638</v>
      </c>
      <c r="Q529" s="110" t="n">
        <f aca="false">P528*(1-0.5^(1/K$7))</f>
        <v>0.328416030954638</v>
      </c>
      <c r="R529" s="110" t="n">
        <f aca="false">R528-S529+O529</f>
        <v>66.9079070034295</v>
      </c>
      <c r="S529" s="110" t="n">
        <f aca="false">R528*(1-0.5^(1/K$8))</f>
        <v>1.54787367238772</v>
      </c>
      <c r="T529" s="110" t="n">
        <f aca="false">Q529*R$8/86.4</f>
        <v>1.05290787701892</v>
      </c>
      <c r="U529" s="110" t="n">
        <f aca="false">S529*R$8/86.4</f>
        <v>4.9625116580023</v>
      </c>
      <c r="V529" s="110" t="n">
        <f aca="false">(Q529+S529)*R$8/86.4</f>
        <v>6.01541953502122</v>
      </c>
    </row>
    <row r="530" customFormat="false" ht="12.8" hidden="false" customHeight="false" outlineLevel="0" collapsed="false">
      <c r="A530" s="114" t="n">
        <v>41421</v>
      </c>
      <c r="B530" s="115" t="s">
        <v>91</v>
      </c>
      <c r="C530" s="15" t="n">
        <v>2.00051604943979</v>
      </c>
      <c r="D530" s="15" t="n">
        <v>0</v>
      </c>
      <c r="E530" s="15" t="n">
        <v>0</v>
      </c>
      <c r="F530" s="15" t="n">
        <v>0</v>
      </c>
      <c r="G530" s="15" t="n">
        <v>0</v>
      </c>
      <c r="H530" s="15" t="n">
        <v>0</v>
      </c>
      <c r="I530" s="15" t="n">
        <v>0</v>
      </c>
      <c r="J530" s="110" t="n">
        <f aca="false">(D530*D$15*D$8+E530*E$15*E$8+F530*F$15*F$8+G530*G$15*G$8+H530*H$15*H$8+I530*I$15*I$8)*M$15</f>
        <v>0</v>
      </c>
      <c r="K530" s="110" t="n">
        <f aca="false">K529+J530-M530-N530-O530</f>
        <v>112.221615501908</v>
      </c>
      <c r="L530" s="110" t="n">
        <f aca="false">K529/$K$3</f>
        <v>0.553071359000954</v>
      </c>
      <c r="M530" s="110" t="n">
        <f aca="false">IF(J530&gt;K$6,(J530-K$6)^2/(J530-K$6+K$3-K529),0)</f>
        <v>0</v>
      </c>
      <c r="N530" s="110" t="n">
        <f aca="false">IF((J530-M530)&gt;C530,C530,(J530-M530+(C530-(J530-M530))*L530))</f>
        <v>1.10642813016688</v>
      </c>
      <c r="O530" s="110" t="n">
        <f aca="false">IF(K529&gt;(K$5/100*K$3),(K$4/100*L530*(K529-(K$5/100*K$3))),0)</f>
        <v>0.604656322121716</v>
      </c>
      <c r="P530" s="110" t="n">
        <f aca="false">P529+M530-Q530</f>
        <v>0.164208015477319</v>
      </c>
      <c r="Q530" s="110" t="n">
        <f aca="false">P529*(1-0.5^(1/K$7))</f>
        <v>0.164208015477319</v>
      </c>
      <c r="R530" s="110" t="n">
        <f aca="false">R529-S530+O530</f>
        <v>65.9843846175943</v>
      </c>
      <c r="S530" s="110" t="n">
        <f aca="false">R529*(1-0.5^(1/K$8))</f>
        <v>1.52817870795687</v>
      </c>
      <c r="T530" s="110" t="n">
        <f aca="false">Q530*R$8/86.4</f>
        <v>0.526453938509459</v>
      </c>
      <c r="U530" s="110" t="n">
        <f aca="false">S530*R$8/86.4</f>
        <v>4.89936923731542</v>
      </c>
      <c r="V530" s="110" t="n">
        <f aca="false">(Q530+S530)*R$8/86.4</f>
        <v>5.42582317582488</v>
      </c>
    </row>
    <row r="531" customFormat="false" ht="12.8" hidden="false" customHeight="false" outlineLevel="0" collapsed="false">
      <c r="A531" s="114" t="n">
        <v>41422</v>
      </c>
      <c r="B531" s="115" t="s">
        <v>91</v>
      </c>
      <c r="C531" s="15" t="n">
        <v>1.55155444308424</v>
      </c>
      <c r="D531" s="15" t="n">
        <v>10.1</v>
      </c>
      <c r="E531" s="15" t="n">
        <v>4.9</v>
      </c>
      <c r="F531" s="15" t="n">
        <v>9.7</v>
      </c>
      <c r="G531" s="15" t="n">
        <v>4.7</v>
      </c>
      <c r="H531" s="15" t="n">
        <v>8.3</v>
      </c>
      <c r="I531" s="15" t="n">
        <v>15.1</v>
      </c>
      <c r="J531" s="110" t="n">
        <f aca="false">(D531*D$15*D$8+E531*E$15*E$8+F531*F$15*F$8+G531*G$15*G$8+H531*H$15*H$8+I531*I$15*I$8)*M$15</f>
        <v>7.93845503508571</v>
      </c>
      <c r="K531" s="110" t="n">
        <f aca="false">K530+J531-M531-N531-O531</f>
        <v>117.808052089828</v>
      </c>
      <c r="L531" s="110" t="n">
        <f aca="false">K530/$K$3</f>
        <v>0.54476512379567</v>
      </c>
      <c r="M531" s="110" t="n">
        <f aca="false">IF(J531&gt;K$6,(J531-K$6)^2/(J531-K$6+K$3-K530),0)</f>
        <v>0.298102553032429</v>
      </c>
      <c r="N531" s="110" t="n">
        <f aca="false">IF((J531-M531)&gt;C531,C531,(J531-M531+(C531-(J531-M531))*L531))</f>
        <v>1.55155444308424</v>
      </c>
      <c r="O531" s="110" t="n">
        <f aca="false">IF(K530&gt;(K$5/100*K$3),(K$4/100*L531*(K530-(K$5/100*K$3))),0)</f>
        <v>0.502361451049295</v>
      </c>
      <c r="P531" s="110" t="n">
        <f aca="false">P530+M531-Q531</f>
        <v>0.380206560771088</v>
      </c>
      <c r="Q531" s="110" t="n">
        <f aca="false">P530*(1-0.5^(1/K$7))</f>
        <v>0.0821040077386594</v>
      </c>
      <c r="R531" s="110" t="n">
        <f aca="false">R530-S531+O531</f>
        <v>64.9796606411309</v>
      </c>
      <c r="S531" s="110" t="n">
        <f aca="false">R530*(1-0.5^(1/K$8))</f>
        <v>1.50708542751271</v>
      </c>
      <c r="T531" s="110" t="n">
        <f aca="false">Q531*R$8/86.4</f>
        <v>0.26322696925473</v>
      </c>
      <c r="U531" s="110" t="n">
        <f aca="false">S531*R$8/86.4</f>
        <v>4.83174378959516</v>
      </c>
      <c r="V531" s="110" t="n">
        <f aca="false">(Q531+S531)*R$8/86.4</f>
        <v>5.09497075884989</v>
      </c>
    </row>
    <row r="532" customFormat="false" ht="12.8" hidden="false" customHeight="false" outlineLevel="0" collapsed="false">
      <c r="A532" s="114" t="n">
        <v>41423</v>
      </c>
      <c r="B532" s="115" t="s">
        <v>117</v>
      </c>
      <c r="C532" s="15" t="n">
        <v>1.30613632499514</v>
      </c>
      <c r="D532" s="15" t="n">
        <v>2.3</v>
      </c>
      <c r="E532" s="15" t="n">
        <v>10</v>
      </c>
      <c r="F532" s="15" t="n">
        <v>10.5</v>
      </c>
      <c r="G532" s="15" t="n">
        <v>12.6</v>
      </c>
      <c r="H532" s="15" t="n">
        <v>7.3</v>
      </c>
      <c r="I532" s="15" t="n">
        <v>12</v>
      </c>
      <c r="J532" s="110" t="n">
        <f aca="false">(D532*D$15*D$8+E532*E$15*E$8+F532*F$15*F$8+G532*G$15*G$8+H532*H$15*H$8+I532*I$15*I$8)*M$15</f>
        <v>6.73208391905417</v>
      </c>
      <c r="K532" s="110" t="n">
        <f aca="false">K531+J532-M532-N532-O532</f>
        <v>122.193364700549</v>
      </c>
      <c r="L532" s="110" t="n">
        <f aca="false">K531/$K$3</f>
        <v>0.571883748008872</v>
      </c>
      <c r="M532" s="110" t="n">
        <f aca="false">IF(J532&gt;K$6,(J532-K$6)^2/(J532-K$6+K$3-K531),0)</f>
        <v>0.193786550353165</v>
      </c>
      <c r="N532" s="110" t="n">
        <f aca="false">IF((J532-M532)&gt;C532,C532,(J532-M532+(C532-(J532-M532))*L532))</f>
        <v>1.30613632499514</v>
      </c>
      <c r="O532" s="110" t="n">
        <f aca="false">IF(K531&gt;(K$5/100*K$3),(K$4/100*L532*(K531-(K$5/100*K$3))),0)</f>
        <v>0.846848432984127</v>
      </c>
      <c r="P532" s="110" t="n">
        <f aca="false">P531+M532-Q532</f>
        <v>0.383889830738709</v>
      </c>
      <c r="Q532" s="110" t="n">
        <f aca="false">P531*(1-0.5^(1/K$7))</f>
        <v>0.190103280385544</v>
      </c>
      <c r="R532" s="110" t="n">
        <f aca="false">R531-S532+O532</f>
        <v>64.3423715739396</v>
      </c>
      <c r="S532" s="110" t="n">
        <f aca="false">R531*(1-0.5^(1/K$8))</f>
        <v>1.48413750017542</v>
      </c>
      <c r="T532" s="110" t="n">
        <f aca="false">Q532*R$8/86.4</f>
        <v>0.609474637347173</v>
      </c>
      <c r="U532" s="110" t="n">
        <f aca="false">S532*R$8/86.4</f>
        <v>4.75817230959017</v>
      </c>
      <c r="V532" s="110" t="n">
        <f aca="false">(Q532+S532)*R$8/86.4</f>
        <v>5.36764694693735</v>
      </c>
    </row>
    <row r="533" customFormat="false" ht="12.8" hidden="false" customHeight="false" outlineLevel="0" collapsed="false">
      <c r="A533" s="114" t="n">
        <v>41424</v>
      </c>
      <c r="B533" s="115" t="s">
        <v>118</v>
      </c>
      <c r="C533" s="15" t="n">
        <v>1.30630235290831</v>
      </c>
      <c r="D533" s="15" t="n">
        <v>0</v>
      </c>
      <c r="E533" s="15" t="n">
        <v>0</v>
      </c>
      <c r="F533" s="15" t="n">
        <v>0</v>
      </c>
      <c r="G533" s="15" t="n">
        <v>0</v>
      </c>
      <c r="H533" s="15" t="n">
        <v>0</v>
      </c>
      <c r="I533" s="15" t="n">
        <v>0</v>
      </c>
      <c r="J533" s="110" t="n">
        <f aca="false">(D533*D$15*D$8+E533*E$15*E$8+F533*F$15*F$8+G533*G$15*G$8+H533*H$15*H$8+I533*I$15*I$8)*M$15</f>
        <v>0</v>
      </c>
      <c r="K533" s="110" t="n">
        <f aca="false">K532+J533-M533-N533-O533</f>
        <v>120.280007122459</v>
      </c>
      <c r="L533" s="110" t="n">
        <f aca="false">K532/$K$3</f>
        <v>0.593171673303638</v>
      </c>
      <c r="M533" s="110" t="n">
        <f aca="false">IF(J533&gt;K$6,(J533-K$6)^2/(J533-K$6+K$3-K532),0)</f>
        <v>0</v>
      </c>
      <c r="N533" s="110" t="n">
        <f aca="false">IF((J533-M533)&gt;C533,C533,(J533-M533+(C533-(J533-M533))*L533))</f>
        <v>0.774861552515102</v>
      </c>
      <c r="O533" s="110" t="n">
        <f aca="false">IF(K532&gt;(K$5/100*K$3),(K$4/100*L533*(K532-(K$5/100*K$3))),0)</f>
        <v>1.13849602557519</v>
      </c>
      <c r="P533" s="110" t="n">
        <f aca="false">P532+M533-Q533</f>
        <v>0.191944915369355</v>
      </c>
      <c r="Q533" s="110" t="n">
        <f aca="false">P532*(1-0.5^(1/K$7))</f>
        <v>0.191944915369355</v>
      </c>
      <c r="R533" s="110" t="n">
        <f aca="false">R532-S533+O533</f>
        <v>64.0112858017506</v>
      </c>
      <c r="S533" s="110" t="n">
        <f aca="false">R532*(1-0.5^(1/K$8))</f>
        <v>1.46958179776426</v>
      </c>
      <c r="T533" s="110" t="n">
        <f aca="false">Q533*R$8/86.4</f>
        <v>0.615378953209621</v>
      </c>
      <c r="U533" s="110" t="n">
        <f aca="false">S533*R$8/86.4</f>
        <v>4.71150645810995</v>
      </c>
      <c r="V533" s="110" t="n">
        <f aca="false">(Q533+S533)*R$8/86.4</f>
        <v>5.32688541131957</v>
      </c>
    </row>
    <row r="534" customFormat="false" ht="12.8" hidden="false" customHeight="false" outlineLevel="0" collapsed="false">
      <c r="A534" s="114" t="n">
        <v>41425</v>
      </c>
      <c r="B534" s="115" t="s">
        <v>91</v>
      </c>
      <c r="C534" s="15" t="n">
        <v>1.13986218499468</v>
      </c>
      <c r="D534" s="15" t="n">
        <v>0</v>
      </c>
      <c r="E534" s="15" t="n">
        <v>0.5</v>
      </c>
      <c r="F534" s="15" t="n">
        <v>0</v>
      </c>
      <c r="G534" s="15" t="n">
        <v>0</v>
      </c>
      <c r="H534" s="15" t="n">
        <v>0</v>
      </c>
      <c r="I534" s="15" t="n">
        <v>0</v>
      </c>
      <c r="J534" s="110" t="n">
        <f aca="false">(D534*D$15*D$8+E534*E$15*E$8+F534*F$15*F$8+G534*G$15*G$8+H534*H$15*H$8+I534*I$15*I$8)*M$15</f>
        <v>0.0140854210601453</v>
      </c>
      <c r="K534" s="110" t="n">
        <f aca="false">K533+J534-M534-N534-O534</f>
        <v>118.61373345663</v>
      </c>
      <c r="L534" s="110" t="n">
        <f aca="false">K533/$K$3</f>
        <v>0.583883529720675</v>
      </c>
      <c r="M534" s="110" t="n">
        <f aca="false">IF(J534&gt;K$6,(J534-K$6)^2/(J534-K$6+K$3-K533),0)</f>
        <v>0</v>
      </c>
      <c r="N534" s="110" t="n">
        <f aca="false">IF((J534-M534)&gt;C534,C534,(J534-M534+(C534-(J534-M534))*L534))</f>
        <v>0.671407931663761</v>
      </c>
      <c r="O534" s="110" t="n">
        <f aca="false">IF(K533&gt;(K$5/100*K$3),(K$4/100*L534*(K533-(K$5/100*K$3))),0)</f>
        <v>1.00895115522598</v>
      </c>
      <c r="P534" s="110" t="n">
        <f aca="false">P533+M534-Q534</f>
        <v>0.0959724576846773</v>
      </c>
      <c r="Q534" s="110" t="n">
        <f aca="false">P533*(1-0.5^(1/K$7))</f>
        <v>0.0959724576846773</v>
      </c>
      <c r="R534" s="110" t="n">
        <f aca="false">R533-S534+O534</f>
        <v>63.5582171687</v>
      </c>
      <c r="S534" s="110" t="n">
        <f aca="false">R533*(1-0.5^(1/K$8))</f>
        <v>1.46201978827649</v>
      </c>
      <c r="T534" s="110" t="n">
        <f aca="false">Q534*R$8/86.4</f>
        <v>0.30768947660481</v>
      </c>
      <c r="U534" s="110" t="n">
        <f aca="false">S534*R$8/86.4</f>
        <v>4.68726251565495</v>
      </c>
      <c r="V534" s="110" t="n">
        <f aca="false">(Q534+S534)*R$8/86.4</f>
        <v>4.99495199225976</v>
      </c>
    </row>
    <row r="535" customFormat="false" ht="12.8" hidden="false" customHeight="false" outlineLevel="0" collapsed="false">
      <c r="A535" s="114" t="n">
        <v>41426</v>
      </c>
      <c r="B535" s="115" t="s">
        <v>91</v>
      </c>
      <c r="C535" s="15" t="n">
        <v>1.61909318059979</v>
      </c>
      <c r="D535" s="15" t="n">
        <v>0.6</v>
      </c>
      <c r="E535" s="15" t="n">
        <v>0</v>
      </c>
      <c r="F535" s="15" t="n">
        <v>0</v>
      </c>
      <c r="G535" s="15" t="n">
        <v>0</v>
      </c>
      <c r="H535" s="15" t="n">
        <v>0.5</v>
      </c>
      <c r="I535" s="15" t="n">
        <v>0</v>
      </c>
      <c r="J535" s="110" t="n">
        <f aca="false">(D535*D$15*D$8+E535*E$15*E$8+F535*F$15*F$8+G535*G$15*G$8+H535*H$15*H$8+I535*I$15*I$8)*M$15</f>
        <v>0.299479004619737</v>
      </c>
      <c r="K535" s="110" t="n">
        <f aca="false">K534+J535-M535-N535-O535</f>
        <v>116.954875757678</v>
      </c>
      <c r="L535" s="110" t="n">
        <f aca="false">K534/$K$3</f>
        <v>0.575794822604998</v>
      </c>
      <c r="M535" s="110" t="n">
        <f aca="false">IF(J535&gt;K$6,(J535-K$6)^2/(J535-K$6+K$3-K534),0)</f>
        <v>0</v>
      </c>
      <c r="N535" s="110" t="n">
        <f aca="false">IF((J535-M535)&gt;C535,C535,(J535-M535+(C535-(J535-M535))*L535))</f>
        <v>1.05930601498521</v>
      </c>
      <c r="O535" s="110" t="n">
        <f aca="false">IF(K534&gt;(K$5/100*K$3),(K$4/100*L535*(K534-(K$5/100*K$3))),0)</f>
        <v>0.89903068858617</v>
      </c>
      <c r="P535" s="110" t="n">
        <f aca="false">P534+M535-Q535</f>
        <v>0.0479862288423386</v>
      </c>
      <c r="Q535" s="110" t="n">
        <f aca="false">P534*(1-0.5^(1/K$7))</f>
        <v>0.0479862288423386</v>
      </c>
      <c r="R535" s="110" t="n">
        <f aca="false">R534-S535+O535</f>
        <v>63.00557617089</v>
      </c>
      <c r="S535" s="110" t="n">
        <f aca="false">R534*(1-0.5^(1/K$8))</f>
        <v>1.45167168639616</v>
      </c>
      <c r="T535" s="110" t="n">
        <f aca="false">Q535*R$8/86.4</f>
        <v>0.153844738302405</v>
      </c>
      <c r="U535" s="110" t="n">
        <f aca="false">S535*R$8/86.4</f>
        <v>4.65408630939511</v>
      </c>
      <c r="V535" s="110" t="n">
        <f aca="false">(Q535+S535)*R$8/86.4</f>
        <v>4.80793104769751</v>
      </c>
    </row>
    <row r="536" customFormat="false" ht="12.8" hidden="false" customHeight="false" outlineLevel="0" collapsed="false">
      <c r="A536" s="114" t="n">
        <v>41427</v>
      </c>
      <c r="B536" s="115" t="s">
        <v>125</v>
      </c>
      <c r="C536" s="15" t="n">
        <v>2.45493705265478</v>
      </c>
      <c r="D536" s="15" t="n">
        <v>0</v>
      </c>
      <c r="E536" s="15" t="n">
        <v>0</v>
      </c>
      <c r="F536" s="15" t="n">
        <v>0</v>
      </c>
      <c r="G536" s="15" t="n">
        <v>0</v>
      </c>
      <c r="H536" s="15" t="n">
        <v>0</v>
      </c>
      <c r="I536" s="15" t="n">
        <v>0</v>
      </c>
      <c r="J536" s="110" t="n">
        <f aca="false">(D536*D$15*D$8+E536*E$15*E$8+F536*F$15*F$8+G536*G$15*G$8+H536*H$15*H$8+I536*I$15*I$8)*M$15</f>
        <v>0</v>
      </c>
      <c r="K536" s="110" t="n">
        <f aca="false">K535+J536-M536-N536-O536</f>
        <v>114.768827534224</v>
      </c>
      <c r="L536" s="110" t="n">
        <f aca="false">K535/$K$3</f>
        <v>0.567742115328533</v>
      </c>
      <c r="M536" s="110" t="n">
        <f aca="false">IF(J536&gt;K$6,(J536-K$6)^2/(J536-K$6+K$3-K535),0)</f>
        <v>0</v>
      </c>
      <c r="N536" s="110" t="n">
        <f aca="false">IF((J536-M536)&gt;C536,C536,(J536-M536+(C536-(J536-M536))*L536))</f>
        <v>1.39377115527262</v>
      </c>
      <c r="O536" s="110" t="n">
        <f aca="false">IF(K535&gt;(K$5/100*K$3),(K$4/100*L536*(K535-(K$5/100*K$3))),0)</f>
        <v>0.79227706818109</v>
      </c>
      <c r="P536" s="110" t="n">
        <f aca="false">P535+M536-Q536</f>
        <v>0.0239931144211693</v>
      </c>
      <c r="Q536" s="110" t="n">
        <f aca="false">P535*(1-0.5^(1/K$7))</f>
        <v>0.0239931144211693</v>
      </c>
      <c r="R536" s="110" t="n">
        <f aca="false">R535-S536+O536</f>
        <v>62.3588038905095</v>
      </c>
      <c r="S536" s="110" t="n">
        <f aca="false">R535*(1-0.5^(1/K$8))</f>
        <v>1.43904934856165</v>
      </c>
      <c r="T536" s="110" t="n">
        <f aca="false">Q536*R$8/86.4</f>
        <v>0.0769223691512026</v>
      </c>
      <c r="U536" s="110" t="n">
        <f aca="false">S536*R$8/86.4</f>
        <v>4.61361886055067</v>
      </c>
      <c r="V536" s="110" t="n">
        <f aca="false">(Q536+S536)*R$8/86.4</f>
        <v>4.69054122970187</v>
      </c>
    </row>
    <row r="537" customFormat="false" ht="12.8" hidden="false" customHeight="false" outlineLevel="0" collapsed="false">
      <c r="A537" s="114" t="n">
        <v>41428</v>
      </c>
      <c r="B537" s="115" t="s">
        <v>91</v>
      </c>
      <c r="C537" s="15" t="n">
        <v>0.289629406979828</v>
      </c>
      <c r="D537" s="15" t="n">
        <v>5.2</v>
      </c>
      <c r="E537" s="15" t="n">
        <v>4.6</v>
      </c>
      <c r="F537" s="15" t="n">
        <v>8.5</v>
      </c>
      <c r="G537" s="15" t="n">
        <v>7.1</v>
      </c>
      <c r="H537" s="15" t="n">
        <v>1.3</v>
      </c>
      <c r="I537" s="15" t="n">
        <v>0</v>
      </c>
      <c r="J537" s="110" t="n">
        <f aca="false">(D537*D$15*D$8+E537*E$15*E$8+F537*F$15*F$8+G537*G$15*G$8+H537*H$15*H$8+I537*I$15*I$8)*M$15</f>
        <v>5.10137980090539</v>
      </c>
      <c r="K537" s="110" t="n">
        <f aca="false">K536+J537-M537-N537-O537</f>
        <v>118.852781253796</v>
      </c>
      <c r="L537" s="110" t="n">
        <f aca="false">K536/$K$3</f>
        <v>0.557130230748661</v>
      </c>
      <c r="M537" s="110" t="n">
        <f aca="false">IF(J537&gt;K$6,(J537-K$6)^2/(J537-K$6+K$3-K536),0)</f>
        <v>0.0721197143750879</v>
      </c>
      <c r="N537" s="110" t="n">
        <f aca="false">IF((J537-M537)&gt;C537,C537,(J537-M537+(C537-(J537-M537))*L537))</f>
        <v>0.289629406979828</v>
      </c>
      <c r="O537" s="110" t="n">
        <f aca="false">IF(K536&gt;(K$5/100*K$3),(K$4/100*L537*(K536-(K$5/100*K$3))),0)</f>
        <v>0.65567695997835</v>
      </c>
      <c r="P537" s="110" t="n">
        <f aca="false">P536+M537-Q537</f>
        <v>0.0841162715856726</v>
      </c>
      <c r="Q537" s="110" t="n">
        <f aca="false">P536*(1-0.5^(1/K$7))</f>
        <v>0.0119965572105847</v>
      </c>
      <c r="R537" s="110" t="n">
        <f aca="false">R536-S537+O537</f>
        <v>61.5902038012259</v>
      </c>
      <c r="S537" s="110" t="n">
        <f aca="false">R536*(1-0.5^(1/K$8))</f>
        <v>1.42427704926191</v>
      </c>
      <c r="T537" s="110" t="n">
        <f aca="false">Q537*R$8/86.4</f>
        <v>0.0384611845756013</v>
      </c>
      <c r="U537" s="110" t="n">
        <f aca="false">S537*R$8/86.4</f>
        <v>4.56625859543458</v>
      </c>
      <c r="V537" s="110" t="n">
        <f aca="false">(Q537+S537)*R$8/86.4</f>
        <v>4.60471978001018</v>
      </c>
    </row>
    <row r="538" customFormat="false" ht="12.8" hidden="false" customHeight="false" outlineLevel="0" collapsed="false">
      <c r="A538" s="114" t="n">
        <v>41429</v>
      </c>
      <c r="B538" s="115" t="s">
        <v>91</v>
      </c>
      <c r="C538" s="15" t="n">
        <v>0.722898850781848</v>
      </c>
      <c r="D538" s="15" t="n">
        <v>0</v>
      </c>
      <c r="E538" s="15" t="n">
        <v>7.1</v>
      </c>
      <c r="F538" s="15" t="n">
        <v>45.2</v>
      </c>
      <c r="G538" s="15" t="n">
        <v>21.2</v>
      </c>
      <c r="H538" s="15" t="n">
        <v>30.7</v>
      </c>
      <c r="I538" s="15" t="n">
        <v>23.5</v>
      </c>
      <c r="J538" s="110" t="n">
        <f aca="false">(D538*D$15*D$8+E538*E$15*E$8+F538*F$15*F$8+G538*G$15*G$8+H538*H$15*H$8+I538*I$15*I$8)*M$15</f>
        <v>12.7181840851259</v>
      </c>
      <c r="K538" s="110" t="n">
        <f aca="false">K537+J538-M538-N538-O538</f>
        <v>128.8610665853</v>
      </c>
      <c r="L538" s="110" t="n">
        <f aca="false">K537/$K$3</f>
        <v>0.576955248804836</v>
      </c>
      <c r="M538" s="110" t="n">
        <f aca="false">IF(J538&gt;K$6,(J538-K$6)^2/(J538-K$6+K$3-K537),0)</f>
        <v>1.07236536758746</v>
      </c>
      <c r="N538" s="110" t="n">
        <f aca="false">IF((J538-M538)&gt;C538,C538,(J538-M538+(C538-(J538-M538))*L538))</f>
        <v>0.722898850781848</v>
      </c>
      <c r="O538" s="110" t="n">
        <f aca="false">IF(K537&gt;(K$5/100*K$3),(K$4/100*L538*(K537-(K$5/100*K$3))),0)</f>
        <v>0.914634535253268</v>
      </c>
      <c r="P538" s="110" t="n">
        <f aca="false">P537+M538-Q538</f>
        <v>1.1144235033803</v>
      </c>
      <c r="Q538" s="110" t="n">
        <f aca="false">P537*(1-0.5^(1/K$7))</f>
        <v>0.0420581357928363</v>
      </c>
      <c r="R538" s="110" t="n">
        <f aca="false">R537-S538+O538</f>
        <v>61.098116137518</v>
      </c>
      <c r="S538" s="110" t="n">
        <f aca="false">R537*(1-0.5^(1/K$8))</f>
        <v>1.40672219896123</v>
      </c>
      <c r="T538" s="110" t="n">
        <f aca="false">Q538*R$8/86.4</f>
        <v>0.1348391622062</v>
      </c>
      <c r="U538" s="110" t="n">
        <f aca="false">S538*R$8/86.4</f>
        <v>4.50997742028079</v>
      </c>
      <c r="V538" s="110" t="n">
        <f aca="false">(Q538+S538)*R$8/86.4</f>
        <v>4.64481658248699</v>
      </c>
    </row>
    <row r="539" customFormat="false" ht="12.8" hidden="false" customHeight="false" outlineLevel="0" collapsed="false">
      <c r="A539" s="114" t="n">
        <v>41430</v>
      </c>
      <c r="B539" s="115" t="s">
        <v>125</v>
      </c>
      <c r="C539" s="15" t="n">
        <v>1.05710906532381</v>
      </c>
      <c r="D539" s="15" t="n">
        <v>20.2</v>
      </c>
      <c r="E539" s="15" t="n">
        <v>0</v>
      </c>
      <c r="F539" s="15" t="n">
        <v>0</v>
      </c>
      <c r="G539" s="15" t="n">
        <v>0</v>
      </c>
      <c r="H539" s="15" t="n">
        <v>0</v>
      </c>
      <c r="I539" s="15" t="n">
        <v>0</v>
      </c>
      <c r="J539" s="110" t="n">
        <f aca="false">(D539*D$15*D$8+E539*E$15*E$8+F539*F$15*F$8+G539*G$15*G$8+H539*H$15*H$8+I539*I$15*I$8)*M$15</f>
        <v>8.8633019168478</v>
      </c>
      <c r="K539" s="110" t="n">
        <f aca="false">K538+J539-M539-N539-O539</f>
        <v>134.564631959641</v>
      </c>
      <c r="L539" s="110" t="n">
        <f aca="false">K538/$K$3</f>
        <v>0.625539158181066</v>
      </c>
      <c r="M539" s="110" t="n">
        <f aca="false">IF(J539&gt;K$6,(J539-K$6)^2/(J539-K$6+K$3-K538),0)</f>
        <v>0.484916495039752</v>
      </c>
      <c r="N539" s="110" t="n">
        <f aca="false">IF((J539-M539)&gt;C539,C539,(J539-M539+(C539-(J539-M539))*L539))</f>
        <v>1.05710906532381</v>
      </c>
      <c r="O539" s="110" t="n">
        <f aca="false">IF(K538&gt;(K$5/100*K$3),(K$4/100*L539*(K538-(K$5/100*K$3))),0)</f>
        <v>1.61771098214328</v>
      </c>
      <c r="P539" s="110" t="n">
        <f aca="false">P538+M539-Q539</f>
        <v>1.0421282467299</v>
      </c>
      <c r="Q539" s="110" t="n">
        <f aca="false">P538*(1-0.5^(1/K$7))</f>
        <v>0.557211751690148</v>
      </c>
      <c r="R539" s="110" t="n">
        <f aca="false">R538-S539+O539</f>
        <v>61.3203442184722</v>
      </c>
      <c r="S539" s="110" t="n">
        <f aca="false">R538*(1-0.5^(1/K$8))</f>
        <v>1.39548290118902</v>
      </c>
      <c r="T539" s="110" t="n">
        <f aca="false">Q539*R$8/86.4</f>
        <v>1.78643119465476</v>
      </c>
      <c r="U539" s="110" t="n">
        <f aca="false">S539*R$8/86.4</f>
        <v>4.47394402348795</v>
      </c>
      <c r="V539" s="110" t="n">
        <f aca="false">(Q539+S539)*R$8/86.4</f>
        <v>6.2603752181427</v>
      </c>
    </row>
    <row r="540" customFormat="false" ht="12.8" hidden="false" customHeight="false" outlineLevel="0" collapsed="false">
      <c r="A540" s="114" t="n">
        <v>41431</v>
      </c>
      <c r="B540" s="115" t="s">
        <v>127</v>
      </c>
      <c r="C540" s="15" t="n">
        <v>1.59911617138075</v>
      </c>
      <c r="D540" s="15" t="n">
        <v>0</v>
      </c>
      <c r="E540" s="15" t="n">
        <v>0</v>
      </c>
      <c r="F540" s="15" t="n">
        <v>0</v>
      </c>
      <c r="G540" s="15" t="n">
        <v>0</v>
      </c>
      <c r="H540" s="15" t="n">
        <v>0</v>
      </c>
      <c r="I540" s="15" t="n">
        <v>0</v>
      </c>
      <c r="J540" s="110" t="n">
        <f aca="false">(D540*D$15*D$8+E540*E$15*E$8+F540*F$15*F$8+G540*G$15*G$8+H540*H$15*H$8+I540*I$15*I$8)*M$15</f>
        <v>0</v>
      </c>
      <c r="K540" s="110" t="n">
        <f aca="false">K539+J540-M540-N540-O540</f>
        <v>131.458162118274</v>
      </c>
      <c r="L540" s="110" t="n">
        <f aca="false">K539/$K$3</f>
        <v>0.653226368736119</v>
      </c>
      <c r="M540" s="110" t="n">
        <f aca="false">IF(J540&gt;K$6,(J540-K$6)^2/(J540-K$6+K$3-K539),0)</f>
        <v>0</v>
      </c>
      <c r="N540" s="110" t="n">
        <f aca="false">IF((J540-M540)&gt;C540,C540,(J540-M540+(C540-(J540-M540))*L540))</f>
        <v>1.04458484981825</v>
      </c>
      <c r="O540" s="110" t="n">
        <f aca="false">IF(K539&gt;(K$5/100*K$3),(K$4/100*L540*(K539-(K$5/100*K$3))),0)</f>
        <v>2.06188499154881</v>
      </c>
      <c r="P540" s="110" t="n">
        <f aca="false">P539+M540-Q540</f>
        <v>0.52106412336495</v>
      </c>
      <c r="Q540" s="110" t="n">
        <f aca="false">P539*(1-0.5^(1/K$7))</f>
        <v>0.52106412336495</v>
      </c>
      <c r="R540" s="110" t="n">
        <f aca="false">R539-S540+O540</f>
        <v>61.9816706124482</v>
      </c>
      <c r="S540" s="110" t="n">
        <f aca="false">R539*(1-0.5^(1/K$8))</f>
        <v>1.40055859757281</v>
      </c>
      <c r="T540" s="110" t="n">
        <f aca="false">Q540*R$8/86.4</f>
        <v>1.67054122884365</v>
      </c>
      <c r="U540" s="110" t="n">
        <f aca="false">S540*R$8/86.4</f>
        <v>4.49021680008876</v>
      </c>
      <c r="V540" s="110" t="n">
        <f aca="false">(Q540+S540)*R$8/86.4</f>
        <v>6.16075802893241</v>
      </c>
    </row>
    <row r="541" customFormat="false" ht="12.8" hidden="false" customHeight="false" outlineLevel="0" collapsed="false">
      <c r="A541" s="114" t="n">
        <v>41432</v>
      </c>
      <c r="B541" s="115" t="s">
        <v>128</v>
      </c>
      <c r="C541" s="15" t="n">
        <v>0.843248790150302</v>
      </c>
      <c r="D541" s="15" t="n">
        <v>0</v>
      </c>
      <c r="E541" s="15" t="n">
        <v>0</v>
      </c>
      <c r="F541" s="15" t="n">
        <v>0</v>
      </c>
      <c r="G541" s="15" t="n">
        <v>0</v>
      </c>
      <c r="H541" s="15" t="n">
        <v>0</v>
      </c>
      <c r="I541" s="15" t="n">
        <v>0</v>
      </c>
      <c r="J541" s="110" t="n">
        <f aca="false">(D541*D$15*D$8+E541*E$15*E$8+F541*F$15*F$8+G541*G$15*G$8+H541*H$15*H$8+I541*I$15*I$8)*M$15</f>
        <v>0</v>
      </c>
      <c r="K541" s="110" t="n">
        <f aca="false">K540+J541-M541-N541-O541</f>
        <v>129.103998501308</v>
      </c>
      <c r="L541" s="110" t="n">
        <f aca="false">K540/$K$3</f>
        <v>0.638146418049872</v>
      </c>
      <c r="M541" s="110" t="n">
        <f aca="false">IF(J541&gt;K$6,(J541-K$6)^2/(J541-K$6+K$3-K540),0)</f>
        <v>0</v>
      </c>
      <c r="N541" s="110" t="n">
        <f aca="false">IF((J541-M541)&gt;C541,C541,(J541-M541+(C541-(J541-M541))*L541))</f>
        <v>0.538116194959303</v>
      </c>
      <c r="O541" s="110" t="n">
        <f aca="false">IF(K540&gt;(K$5/100*K$3),(K$4/100*L541*(K540-(K$5/100*K$3))),0)</f>
        <v>1.81604742200588</v>
      </c>
      <c r="P541" s="110" t="n">
        <f aca="false">P540+M541-Q541</f>
        <v>0.260532061682475</v>
      </c>
      <c r="Q541" s="110" t="n">
        <f aca="false">P540*(1-0.5^(1/K$7))</f>
        <v>0.260532061682475</v>
      </c>
      <c r="R541" s="110" t="n">
        <f aca="false">R540-S541+O541</f>
        <v>62.3820547211676</v>
      </c>
      <c r="S541" s="110" t="n">
        <f aca="false">R540*(1-0.5^(1/K$8))</f>
        <v>1.41566331328649</v>
      </c>
      <c r="T541" s="110" t="n">
        <f aca="false">Q541*R$8/86.4</f>
        <v>0.835270614421824</v>
      </c>
      <c r="U541" s="110" t="n">
        <f aca="false">S541*R$8/86.4</f>
        <v>4.53864279838377</v>
      </c>
      <c r="V541" s="110" t="n">
        <f aca="false">(Q541+S541)*R$8/86.4</f>
        <v>5.3739134128056</v>
      </c>
    </row>
    <row r="542" customFormat="false" ht="12.8" hidden="false" customHeight="false" outlineLevel="0" collapsed="false">
      <c r="A542" s="114" t="n">
        <v>41433</v>
      </c>
      <c r="B542" s="115" t="s">
        <v>128</v>
      </c>
      <c r="C542" s="15" t="n">
        <v>1.0111390703543</v>
      </c>
      <c r="D542" s="15" t="n">
        <v>0</v>
      </c>
      <c r="E542" s="15" t="n">
        <v>0</v>
      </c>
      <c r="F542" s="15" t="n">
        <v>0</v>
      </c>
      <c r="G542" s="15" t="n">
        <v>0</v>
      </c>
      <c r="H542" s="15" t="n">
        <v>0</v>
      </c>
      <c r="I542" s="15" t="n">
        <v>0</v>
      </c>
      <c r="J542" s="110" t="n">
        <f aca="false">(D542*D$15*D$8+E542*E$15*E$8+F542*F$15*F$8+G542*G$15*G$8+H542*H$15*H$8+I542*I$15*I$8)*M$15</f>
        <v>0</v>
      </c>
      <c r="K542" s="110" t="n">
        <f aca="false">K541+J542-M542-N542-O542</f>
        <v>126.834313281101</v>
      </c>
      <c r="L542" s="110" t="n">
        <f aca="false">K541/$K$3</f>
        <v>0.626718439326739</v>
      </c>
      <c r="M542" s="110" t="n">
        <f aca="false">IF(J542&gt;K$6,(J542-K$6)^2/(J542-K$6+K$3-K541),0)</f>
        <v>0</v>
      </c>
      <c r="N542" s="110" t="n">
        <f aca="false">IF((J542-M542)&gt;C542,C542,(J542-M542+(C542-(J542-M542))*L542))</f>
        <v>0.633699500114737</v>
      </c>
      <c r="O542" s="110" t="n">
        <f aca="false">IF(K541&gt;(K$5/100*K$3),(K$4/100*L542*(K541-(K$5/100*K$3))),0)</f>
        <v>1.63598572009275</v>
      </c>
      <c r="P542" s="110" t="n">
        <f aca="false">P541+M542-Q542</f>
        <v>0.130266030841238</v>
      </c>
      <c r="Q542" s="110" t="n">
        <f aca="false">P541*(1-0.5^(1/K$7))</f>
        <v>0.130266030841238</v>
      </c>
      <c r="R542" s="110" t="n">
        <f aca="false">R541-S542+O542</f>
        <v>62.5932323422923</v>
      </c>
      <c r="S542" s="110" t="n">
        <f aca="false">R541*(1-0.5^(1/K$8))</f>
        <v>1.42480809896807</v>
      </c>
      <c r="T542" s="110" t="n">
        <f aca="false">Q542*R$8/86.4</f>
        <v>0.417635307210912</v>
      </c>
      <c r="U542" s="110" t="n">
        <f aca="false">S542*R$8/86.4</f>
        <v>4.56796115062679</v>
      </c>
      <c r="V542" s="110" t="n">
        <f aca="false">(Q542+S542)*R$8/86.4</f>
        <v>4.9855964578377</v>
      </c>
    </row>
    <row r="543" customFormat="false" ht="12.8" hidden="false" customHeight="false" outlineLevel="0" collapsed="false">
      <c r="A543" s="114" t="n">
        <v>41434</v>
      </c>
      <c r="B543" s="115" t="s">
        <v>123</v>
      </c>
      <c r="C543" s="15" t="n">
        <v>1.16439707713564</v>
      </c>
      <c r="D543" s="15" t="n">
        <v>0</v>
      </c>
      <c r="E543" s="15" t="n">
        <v>0</v>
      </c>
      <c r="F543" s="15" t="n">
        <v>0</v>
      </c>
      <c r="G543" s="15" t="n">
        <v>0</v>
      </c>
      <c r="H543" s="15" t="n">
        <v>0</v>
      </c>
      <c r="I543" s="15" t="n">
        <v>0</v>
      </c>
      <c r="J543" s="110" t="n">
        <f aca="false">(D543*D$15*D$8+E543*E$15*E$8+F543*F$15*F$8+G543*G$15*G$8+H543*H$15*H$8+I543*I$15*I$8)*M$15</f>
        <v>0</v>
      </c>
      <c r="K543" s="110" t="n">
        <f aca="false">K542+J543-M543-N543-O543</f>
        <v>124.649913381011</v>
      </c>
      <c r="L543" s="110" t="n">
        <f aca="false">K542/$K$3</f>
        <v>0.615700549908257</v>
      </c>
      <c r="M543" s="110" t="n">
        <f aca="false">IF(J543&gt;K$6,(J543-K$6)^2/(J543-K$6+K$3-K542),0)</f>
        <v>0</v>
      </c>
      <c r="N543" s="110" t="n">
        <f aca="false">IF((J543-M543)&gt;C543,C543,(J543-M543+(C543-(J543-M543))*L543))</f>
        <v>0.71691992070398</v>
      </c>
      <c r="O543" s="110" t="n">
        <f aca="false">IF(K542&gt;(K$5/100*K$3),(K$4/100*L543*(K542-(K$5/100*K$3))),0)</f>
        <v>1.46747997938594</v>
      </c>
      <c r="P543" s="110" t="n">
        <f aca="false">P542+M543-Q543</f>
        <v>0.0651330154206188</v>
      </c>
      <c r="Q543" s="110" t="n">
        <f aca="false">P542*(1-0.5^(1/K$7))</f>
        <v>0.0651330154206188</v>
      </c>
      <c r="R543" s="110" t="n">
        <f aca="false">R542-S543+O543</f>
        <v>62.6310809191777</v>
      </c>
      <c r="S543" s="110" t="n">
        <f aca="false">R542*(1-0.5^(1/K$8))</f>
        <v>1.42963140250054</v>
      </c>
      <c r="T543" s="110" t="n">
        <f aca="false">Q543*R$8/86.4</f>
        <v>0.208817653605456</v>
      </c>
      <c r="U543" s="110" t="n">
        <f aca="false">S543*R$8/86.4</f>
        <v>4.58342475107232</v>
      </c>
      <c r="V543" s="110" t="n">
        <f aca="false">(Q543+S543)*R$8/86.4</f>
        <v>4.79224240467778</v>
      </c>
    </row>
    <row r="544" customFormat="false" ht="12.8" hidden="false" customHeight="false" outlineLevel="0" collapsed="false">
      <c r="A544" s="114" t="n">
        <v>41435</v>
      </c>
      <c r="B544" s="115" t="s">
        <v>123</v>
      </c>
      <c r="C544" s="15" t="n">
        <v>1.59719275512577</v>
      </c>
      <c r="D544" s="15" t="n">
        <v>0</v>
      </c>
      <c r="E544" s="15" t="n">
        <v>0</v>
      </c>
      <c r="F544" s="15" t="n">
        <v>0</v>
      </c>
      <c r="G544" s="15" t="n">
        <v>0</v>
      </c>
      <c r="H544" s="15" t="n">
        <v>0.3</v>
      </c>
      <c r="I544" s="15" t="n">
        <v>0</v>
      </c>
      <c r="J544" s="110" t="n">
        <f aca="false">(D544*D$15*D$8+E544*E$15*E$8+F544*F$15*F$8+G544*G$15*G$8+H544*H$15*H$8+I544*I$15*I$8)*M$15</f>
        <v>0.02172756663</v>
      </c>
      <c r="K544" s="110" t="n">
        <f aca="false">K543+J544-M544-N544-O544</f>
        <v>122.38657560409</v>
      </c>
      <c r="L544" s="110" t="n">
        <f aca="false">K543/$K$3</f>
        <v>0.605096666898111</v>
      </c>
      <c r="M544" s="110" t="n">
        <f aca="false">IF(J544&gt;K$6,(J544-K$6)^2/(J544-K$6+K$3-K543),0)</f>
        <v>0</v>
      </c>
      <c r="N544" s="110" t="n">
        <f aca="false">IF((J544-M544)&gt;C544,C544,(J544-M544+(C544-(J544-M544))*L544))</f>
        <v>0.975036301002795</v>
      </c>
      <c r="O544" s="110" t="n">
        <f aca="false">IF(K543&gt;(K$5/100*K$3),(K$4/100*L544*(K543-(K$5/100*K$3))),0)</f>
        <v>1.31002904254825</v>
      </c>
      <c r="P544" s="110" t="n">
        <f aca="false">P543+M544-Q544</f>
        <v>0.0325665077103094</v>
      </c>
      <c r="Q544" s="110" t="n">
        <f aca="false">P543*(1-0.5^(1/K$7))</f>
        <v>0.0325665077103094</v>
      </c>
      <c r="R544" s="110" t="n">
        <f aca="false">R543-S544+O544</f>
        <v>62.5106140965346</v>
      </c>
      <c r="S544" s="110" t="n">
        <f aca="false">R543*(1-0.5^(1/K$8))</f>
        <v>1.43049586519132</v>
      </c>
      <c r="T544" s="110" t="n">
        <f aca="false">Q544*R$8/86.4</f>
        <v>0.104408826802728</v>
      </c>
      <c r="U544" s="110" t="n">
        <f aca="false">S544*R$8/86.4</f>
        <v>4.58619623446753</v>
      </c>
      <c r="V544" s="110" t="n">
        <f aca="false">(Q544+S544)*R$8/86.4</f>
        <v>4.69060506127026</v>
      </c>
    </row>
    <row r="545" customFormat="false" ht="12.8" hidden="false" customHeight="false" outlineLevel="0" collapsed="false">
      <c r="A545" s="114" t="n">
        <v>41436</v>
      </c>
      <c r="B545" s="115" t="s">
        <v>123</v>
      </c>
      <c r="C545" s="15" t="n">
        <v>1.1273360756475</v>
      </c>
      <c r="D545" s="15" t="n">
        <v>0</v>
      </c>
      <c r="E545" s="15" t="n">
        <v>0</v>
      </c>
      <c r="F545" s="15" t="n">
        <v>0</v>
      </c>
      <c r="G545" s="15" t="n">
        <v>0</v>
      </c>
      <c r="H545" s="15" t="n">
        <v>0</v>
      </c>
      <c r="I545" s="15" t="n">
        <v>0</v>
      </c>
      <c r="J545" s="110" t="n">
        <f aca="false">(D545*D$15*D$8+E545*E$15*E$8+F545*F$15*F$8+G545*G$15*G$8+H545*H$15*H$8+I545*I$15*I$8)*M$15</f>
        <v>0</v>
      </c>
      <c r="K545" s="110" t="n">
        <f aca="false">K544+J545-M545-N545-O545</f>
        <v>120.565039381076</v>
      </c>
      <c r="L545" s="110" t="n">
        <f aca="false">K544/$K$3</f>
        <v>0.594109590311116</v>
      </c>
      <c r="M545" s="110" t="n">
        <f aca="false">IF(J545&gt;K$6,(J545-K$6)^2/(J545-K$6+K$3-K544),0)</f>
        <v>0</v>
      </c>
      <c r="N545" s="110" t="n">
        <f aca="false">IF((J545-M545)&gt;C545,C545,(J545-M545+(C545-(J545-M545))*L545))</f>
        <v>0.669761174045877</v>
      </c>
      <c r="O545" s="110" t="n">
        <f aca="false">IF(K544&gt;(K$5/100*K$3),(K$4/100*L545*(K544-(K$5/100*K$3))),0)</f>
        <v>1.15177504896813</v>
      </c>
      <c r="P545" s="110" t="n">
        <f aca="false">P544+M545-Q545</f>
        <v>0.0162832538551547</v>
      </c>
      <c r="Q545" s="110" t="n">
        <f aca="false">P544*(1-0.5^(1/K$7))</f>
        <v>0.0162832538551547</v>
      </c>
      <c r="R545" s="110" t="n">
        <f aca="false">R544-S545+O545</f>
        <v>62.2346447463433</v>
      </c>
      <c r="S545" s="110" t="n">
        <f aca="false">R544*(1-0.5^(1/K$8))</f>
        <v>1.42774439915952</v>
      </c>
      <c r="T545" s="110" t="n">
        <f aca="false">Q545*R$8/86.4</f>
        <v>0.052204413401364</v>
      </c>
      <c r="U545" s="110" t="n">
        <f aca="false">S545*R$8/86.4</f>
        <v>4.57737498341653</v>
      </c>
      <c r="V545" s="110" t="n">
        <f aca="false">(Q545+S545)*R$8/86.4</f>
        <v>4.62957939681789</v>
      </c>
    </row>
    <row r="546" customFormat="false" ht="12.8" hidden="false" customHeight="false" outlineLevel="0" collapsed="false">
      <c r="A546" s="114" t="n">
        <v>41437</v>
      </c>
      <c r="B546" s="115" t="s">
        <v>123</v>
      </c>
      <c r="C546" s="15" t="n">
        <v>1.09597589802332</v>
      </c>
      <c r="D546" s="15" t="n">
        <v>0</v>
      </c>
      <c r="E546" s="15" t="n">
        <v>0</v>
      </c>
      <c r="F546" s="15" t="n">
        <v>0</v>
      </c>
      <c r="G546" s="15" t="n">
        <v>0.9</v>
      </c>
      <c r="H546" s="15" t="n">
        <v>0</v>
      </c>
      <c r="I546" s="15" t="n">
        <v>0</v>
      </c>
      <c r="J546" s="110" t="n">
        <f aca="false">(D546*D$15*D$8+E546*E$15*E$8+F546*F$15*F$8+G546*G$15*G$8+H546*H$15*H$8+I546*I$15*I$8)*M$15</f>
        <v>0.256297728575059</v>
      </c>
      <c r="K546" s="110" t="n">
        <f aca="false">K545+J546-M546-N546-O546</f>
        <v>119.045579196426</v>
      </c>
      <c r="L546" s="110" t="n">
        <f aca="false">K545/$K$3</f>
        <v>0.585267181461533</v>
      </c>
      <c r="M546" s="110" t="n">
        <f aca="false">IF(J546&gt;K$6,(J546-K$6)^2/(J546-K$6+K$3-K545),0)</f>
        <v>0</v>
      </c>
      <c r="N546" s="110" t="n">
        <f aca="false">IF((J546-M546)&gt;C546,C546,(J546-M546+(C546-(J546-M546))*L546))</f>
        <v>0.747733804142823</v>
      </c>
      <c r="O546" s="110" t="n">
        <f aca="false">IF(K545&gt;(K$5/100*K$3),(K$4/100*L546*(K545-(K$5/100*K$3))),0)</f>
        <v>1.02802410908231</v>
      </c>
      <c r="P546" s="110" t="n">
        <f aca="false">P545+M546-Q546</f>
        <v>0.00814162692757734</v>
      </c>
      <c r="Q546" s="110" t="n">
        <f aca="false">P545*(1-0.5^(1/K$7))</f>
        <v>0.00814162692757734</v>
      </c>
      <c r="R546" s="110" t="n">
        <f aca="false">R545-S546+O546</f>
        <v>61.8412276049356</v>
      </c>
      <c r="S546" s="110" t="n">
        <f aca="false">R545*(1-0.5^(1/K$8))</f>
        <v>1.42144125048997</v>
      </c>
      <c r="T546" s="110" t="n">
        <f aca="false">Q546*R$8/86.4</f>
        <v>0.026102206700682</v>
      </c>
      <c r="U546" s="110" t="n">
        <f aca="false">S546*R$8/86.4</f>
        <v>4.55716697205697</v>
      </c>
      <c r="V546" s="110" t="n">
        <f aca="false">(Q546+S546)*R$8/86.4</f>
        <v>4.58326917875765</v>
      </c>
    </row>
    <row r="547" customFormat="false" ht="12.8" hidden="false" customHeight="false" outlineLevel="0" collapsed="false">
      <c r="A547" s="114" t="n">
        <v>41438</v>
      </c>
      <c r="B547" s="115" t="s">
        <v>123</v>
      </c>
      <c r="C547" s="15" t="n">
        <v>0.885685625311493</v>
      </c>
      <c r="D547" s="15" t="n">
        <v>0</v>
      </c>
      <c r="E547" s="15" t="n">
        <v>1.3</v>
      </c>
      <c r="F547" s="15" t="n">
        <v>0</v>
      </c>
      <c r="G547" s="15" t="n">
        <v>27.3</v>
      </c>
      <c r="H547" s="15" t="n">
        <v>0</v>
      </c>
      <c r="I547" s="15" t="n">
        <v>0</v>
      </c>
      <c r="J547" s="110" t="n">
        <f aca="false">(D547*D$15*D$8+E547*E$15*E$8+F547*F$15*F$8+G547*G$15*G$8+H547*H$15*H$8+I547*I$15*I$8)*M$15</f>
        <v>7.81098652819984</v>
      </c>
      <c r="K547" s="110" t="n">
        <f aca="false">K546+J547-M547-N547-O547</f>
        <v>124.737908956944</v>
      </c>
      <c r="L547" s="110" t="n">
        <f aca="false">K546/$K$3</f>
        <v>0.577891161147698</v>
      </c>
      <c r="M547" s="110" t="n">
        <f aca="false">IF(J547&gt;K$6,(J547-K$6)^2/(J547-K$6+K$3-K546),0)</f>
        <v>0.305711303059586</v>
      </c>
      <c r="N547" s="110" t="n">
        <f aca="false">IF((J547-M547)&gt;C547,C547,(J547-M547+(C547-(J547-M547))*L547))</f>
        <v>0.885685625311493</v>
      </c>
      <c r="O547" s="110" t="n">
        <f aca="false">IF(K546&gt;(K$5/100*K$3),(K$4/100*L547*(K546-(K$5/100*K$3))),0)</f>
        <v>0.927259839310985</v>
      </c>
      <c r="P547" s="110" t="n">
        <f aca="false">P546+M547-Q547</f>
        <v>0.309782116523375</v>
      </c>
      <c r="Q547" s="110" t="n">
        <f aca="false">P546*(1-0.5^(1/K$7))</f>
        <v>0.00407081346378867</v>
      </c>
      <c r="R547" s="110" t="n">
        <f aca="false">R546-S547+O547</f>
        <v>61.3560318536849</v>
      </c>
      <c r="S547" s="110" t="n">
        <f aca="false">R546*(1-0.5^(1/K$8))</f>
        <v>1.41245559056171</v>
      </c>
      <c r="T547" s="110" t="n">
        <f aca="false">Q547*R$8/86.4</f>
        <v>0.013051103350341</v>
      </c>
      <c r="U547" s="110" t="n">
        <f aca="false">S547*R$8/86.4</f>
        <v>4.52835877992586</v>
      </c>
      <c r="V547" s="110" t="n">
        <f aca="false">(Q547+S547)*R$8/86.4</f>
        <v>4.5414098832762</v>
      </c>
    </row>
    <row r="548" customFormat="false" ht="12.8" hidden="false" customHeight="false" outlineLevel="0" collapsed="false">
      <c r="A548" s="114" t="n">
        <v>41439</v>
      </c>
      <c r="B548" s="115" t="s">
        <v>123</v>
      </c>
      <c r="C548" s="15" t="n">
        <v>1.04843984269522</v>
      </c>
      <c r="D548" s="15" t="n">
        <v>0</v>
      </c>
      <c r="E548" s="15" t="n">
        <v>0</v>
      </c>
      <c r="F548" s="15" t="n">
        <v>0</v>
      </c>
      <c r="G548" s="15" t="n">
        <v>0</v>
      </c>
      <c r="H548" s="15" t="n">
        <v>0</v>
      </c>
      <c r="I548" s="15" t="n">
        <v>0</v>
      </c>
      <c r="J548" s="110" t="n">
        <f aca="false">(D548*D$15*D$8+E548*E$15*E$8+F548*F$15*F$8+G548*G$15*G$8+H548*H$15*H$8+I548*I$15*I$8)*M$15</f>
        <v>0</v>
      </c>
      <c r="K548" s="110" t="n">
        <f aca="false">K547+J548-M548-N548-O548</f>
        <v>122.786771459451</v>
      </c>
      <c r="L548" s="110" t="n">
        <f aca="false">K547/$K$3</f>
        <v>0.605523829888076</v>
      </c>
      <c r="M548" s="110" t="n">
        <f aca="false">IF(J548&gt;K$6,(J548-K$6)^2/(J548-K$6+K$3-K547),0)</f>
        <v>0</v>
      </c>
      <c r="N548" s="110" t="n">
        <f aca="false">IF((J548-M548)&gt;C548,C548,(J548-M548+(C548-(J548-M548))*L548))</f>
        <v>0.634855308956061</v>
      </c>
      <c r="O548" s="110" t="n">
        <f aca="false">IF(K547&gt;(K$5/100*K$3),(K$4/100*L548*(K547-(K$5/100*K$3))),0)</f>
        <v>1.31628218853668</v>
      </c>
      <c r="P548" s="110" t="n">
        <f aca="false">P547+M548-Q548</f>
        <v>0.154891058261687</v>
      </c>
      <c r="Q548" s="110" t="n">
        <f aca="false">P547*(1-0.5^(1/K$7))</f>
        <v>0.154891058261687</v>
      </c>
      <c r="R548" s="110" t="n">
        <f aca="false">R547-S548+O548</f>
        <v>61.270940337934</v>
      </c>
      <c r="S548" s="110" t="n">
        <f aca="false">R547*(1-0.5^(1/K$8))</f>
        <v>1.40137370428758</v>
      </c>
      <c r="T548" s="110" t="n">
        <f aca="false">Q548*R$8/86.4</f>
        <v>0.4965836011399</v>
      </c>
      <c r="U548" s="110" t="n">
        <f aca="false">S548*R$8/86.4</f>
        <v>4.49283004731086</v>
      </c>
      <c r="V548" s="110" t="n">
        <f aca="false">(Q548+S548)*R$8/86.4</f>
        <v>4.98941364845076</v>
      </c>
    </row>
    <row r="549" customFormat="false" ht="12.8" hidden="false" customHeight="false" outlineLevel="0" collapsed="false">
      <c r="A549" s="114" t="n">
        <v>41440</v>
      </c>
      <c r="B549" s="115" t="s">
        <v>123</v>
      </c>
      <c r="C549" s="15" t="n">
        <v>0.954937059886706</v>
      </c>
      <c r="D549" s="15" t="n">
        <v>0</v>
      </c>
      <c r="E549" s="15" t="n">
        <v>0</v>
      </c>
      <c r="F549" s="15" t="n">
        <v>0</v>
      </c>
      <c r="G549" s="15" t="n">
        <v>0</v>
      </c>
      <c r="H549" s="15" t="n">
        <v>0</v>
      </c>
      <c r="I549" s="15" t="n">
        <v>0</v>
      </c>
      <c r="J549" s="110" t="n">
        <f aca="false">(D549*D$15*D$8+E549*E$15*E$8+F549*F$15*F$8+G549*G$15*G$8+H549*H$15*H$8+I549*I$15*I$8)*M$15</f>
        <v>0</v>
      </c>
      <c r="K549" s="110" t="n">
        <f aca="false">K548+J549-M549-N549-O549</f>
        <v>121.038183998084</v>
      </c>
      <c r="L549" s="110" t="n">
        <f aca="false">K548/$K$3</f>
        <v>0.596052288638111</v>
      </c>
      <c r="M549" s="110" t="n">
        <f aca="false">IF(J549&gt;K$6,(J549-K$6)^2/(J549-K$6+K$3-K548),0)</f>
        <v>0</v>
      </c>
      <c r="N549" s="110" t="n">
        <f aca="false">IF((J549-M549)&gt;C549,C549,(J549-M549+(C549-(J549-M549))*L549))</f>
        <v>0.56919242005082</v>
      </c>
      <c r="O549" s="110" t="n">
        <f aca="false">IF(K548&gt;(K$5/100*K$3),(K$4/100*L549*(K548-(K$5/100*K$3))),0)</f>
        <v>1.17939504131649</v>
      </c>
      <c r="P549" s="110" t="n">
        <f aca="false">P548+M549-Q549</f>
        <v>0.0774455291308437</v>
      </c>
      <c r="Q549" s="110" t="n">
        <f aca="false">P548*(1-0.5^(1/K$7))</f>
        <v>0.0774455291308437</v>
      </c>
      <c r="R549" s="110" t="n">
        <f aca="false">R548-S549+O549</f>
        <v>61.0509051678686</v>
      </c>
      <c r="S549" s="110" t="n">
        <f aca="false">R548*(1-0.5^(1/K$8))</f>
        <v>1.39943021138185</v>
      </c>
      <c r="T549" s="110" t="n">
        <f aca="false">Q549*R$8/86.4</f>
        <v>0.24829180056995</v>
      </c>
      <c r="U549" s="110" t="n">
        <f aca="false">S549*R$8/86.4</f>
        <v>4.48659917306449</v>
      </c>
      <c r="V549" s="110" t="n">
        <f aca="false">(Q549+S549)*R$8/86.4</f>
        <v>4.73489097363444</v>
      </c>
    </row>
    <row r="550" customFormat="false" ht="12.8" hidden="false" customHeight="false" outlineLevel="0" collapsed="false">
      <c r="A550" s="114" t="n">
        <v>41441</v>
      </c>
      <c r="B550" s="115" t="s">
        <v>123</v>
      </c>
      <c r="C550" s="15" t="n">
        <v>1.59646252482995</v>
      </c>
      <c r="D550" s="15" t="n">
        <v>0</v>
      </c>
      <c r="E550" s="15" t="n">
        <v>0</v>
      </c>
      <c r="F550" s="15" t="n">
        <v>0</v>
      </c>
      <c r="G550" s="15" t="n">
        <v>0</v>
      </c>
      <c r="H550" s="15" t="n">
        <v>0</v>
      </c>
      <c r="I550" s="15" t="n">
        <v>0</v>
      </c>
      <c r="J550" s="110" t="n">
        <f aca="false">(D550*D$15*D$8+E550*E$15*E$8+F550*F$15*F$8+G550*G$15*G$8+H550*H$15*H$8+I550*I$15*I$8)*M$15</f>
        <v>0</v>
      </c>
      <c r="K550" s="110" t="n">
        <f aca="false">K549+J550-M550-N550-O550</f>
        <v>119.040301336911</v>
      </c>
      <c r="L550" s="110" t="n">
        <f aca="false">K549/$K$3</f>
        <v>0.587563999990697</v>
      </c>
      <c r="M550" s="110" t="n">
        <f aca="false">IF(J550&gt;K$6,(J550-K$6)^2/(J550-K$6+K$3-K549),0)</f>
        <v>0</v>
      </c>
      <c r="N550" s="110" t="n">
        <f aca="false">IF((J550-M550)&gt;C550,C550,(J550-M550+(C550-(J550-M550))*L550))</f>
        <v>0.938023906924332</v>
      </c>
      <c r="O550" s="110" t="n">
        <f aca="false">IF(K549&gt;(K$5/100*K$3),(K$4/100*L550*(K549-(K$5/100*K$3))),0)</f>
        <v>1.05985875424821</v>
      </c>
      <c r="P550" s="110" t="n">
        <f aca="false">P549+M550-Q550</f>
        <v>0.0387227645654218</v>
      </c>
      <c r="Q550" s="110" t="n">
        <f aca="false">P549*(1-0.5^(1/K$7))</f>
        <v>0.0387227645654218</v>
      </c>
      <c r="R550" s="110" t="n">
        <f aca="false">R549-S550+O550</f>
        <v>60.7163593209649</v>
      </c>
      <c r="S550" s="110" t="n">
        <f aca="false">R549*(1-0.5^(1/K$8))</f>
        <v>1.39440460115198</v>
      </c>
      <c r="T550" s="110" t="n">
        <f aca="false">Q550*R$8/86.4</f>
        <v>0.124145900284975</v>
      </c>
      <c r="U550" s="110" t="n">
        <f aca="false">S550*R$8/86.4</f>
        <v>4.47048697360067</v>
      </c>
      <c r="V550" s="110" t="n">
        <f aca="false">(Q550+S550)*R$8/86.4</f>
        <v>4.59463287388565</v>
      </c>
    </row>
    <row r="551" customFormat="false" ht="12.8" hidden="false" customHeight="false" outlineLevel="0" collapsed="false">
      <c r="A551" s="114" t="n">
        <v>41442</v>
      </c>
      <c r="B551" s="115" t="s">
        <v>129</v>
      </c>
      <c r="C551" s="15" t="n">
        <v>2.43037733865437</v>
      </c>
      <c r="D551" s="15" t="n">
        <v>0</v>
      </c>
      <c r="E551" s="15" t="n">
        <v>2</v>
      </c>
      <c r="F551" s="15" t="n">
        <v>0</v>
      </c>
      <c r="G551" s="15" t="n">
        <v>0</v>
      </c>
      <c r="H551" s="15" t="n">
        <v>0</v>
      </c>
      <c r="I551" s="15" t="n">
        <v>0</v>
      </c>
      <c r="J551" s="110" t="n">
        <f aca="false">(D551*D$15*D$8+E551*E$15*E$8+F551*F$15*F$8+G551*G$15*G$8+H551*H$15*H$8+I551*I$15*I$8)*M$15</f>
        <v>0.0563416842405814</v>
      </c>
      <c r="K551" s="110" t="n">
        <f aca="false">K550+J551-M551-N551-O551</f>
        <v>116.741514200241</v>
      </c>
      <c r="L551" s="110" t="n">
        <f aca="false">K550/$K$3</f>
        <v>0.577865540470442</v>
      </c>
      <c r="M551" s="110" t="n">
        <f aca="false">IF(J551&gt;K$6,(J551-K$6)^2/(J551-K$6+K$3-K550),0)</f>
        <v>0</v>
      </c>
      <c r="N551" s="110" t="n">
        <f aca="false">IF((J551-M551)&gt;C551,C551,(J551-M551+(C551-(J551-M551))*L551))</f>
        <v>1.4282150807745</v>
      </c>
      <c r="O551" s="110" t="n">
        <f aca="false">IF(K550&gt;(K$5/100*K$3),(K$4/100*L551*(K550-(K$5/100*K$3))),0)</f>
        <v>0.92691374013628</v>
      </c>
      <c r="P551" s="110" t="n">
        <f aca="false">P550+M551-Q551</f>
        <v>0.0193613822827109</v>
      </c>
      <c r="Q551" s="110" t="n">
        <f aca="false">P550*(1-0.5^(1/K$7))</f>
        <v>0.0193613822827109</v>
      </c>
      <c r="R551" s="110" t="n">
        <f aca="false">R550-S551+O551</f>
        <v>60.2565094976526</v>
      </c>
      <c r="S551" s="110" t="n">
        <f aca="false">R550*(1-0.5^(1/K$8))</f>
        <v>1.38676356344851</v>
      </c>
      <c r="T551" s="110" t="n">
        <f aca="false">Q551*R$8/86.4</f>
        <v>0.0620729501424875</v>
      </c>
      <c r="U551" s="110" t="n">
        <f aca="false">S551*R$8/86.4</f>
        <v>4.44598966522264</v>
      </c>
      <c r="V551" s="110" t="n">
        <f aca="false">(Q551+S551)*R$8/86.4</f>
        <v>4.50806261536513</v>
      </c>
    </row>
    <row r="552" customFormat="false" ht="12.8" hidden="false" customHeight="false" outlineLevel="0" collapsed="false">
      <c r="A552" s="114" t="n">
        <v>41443</v>
      </c>
      <c r="B552" s="115" t="s">
        <v>129</v>
      </c>
      <c r="C552" s="15" t="n">
        <v>0.93447455230121</v>
      </c>
      <c r="D552" s="15" t="n">
        <v>0</v>
      </c>
      <c r="E552" s="15" t="n">
        <v>0</v>
      </c>
      <c r="F552" s="15" t="n">
        <v>0</v>
      </c>
      <c r="G552" s="15" t="n">
        <v>0</v>
      </c>
      <c r="H552" s="15" t="n">
        <v>0</v>
      </c>
      <c r="I552" s="15" t="n">
        <v>0</v>
      </c>
      <c r="J552" s="110" t="n">
        <f aca="false">(D552*D$15*D$8+E552*E$15*E$8+F552*F$15*F$8+G552*G$15*G$8+H552*H$15*H$8+I552*I$15*I$8)*M$15</f>
        <v>0</v>
      </c>
      <c r="K552" s="110" t="n">
        <f aca="false">K551+J552-M552-N552-O552</f>
        <v>115.433201133584</v>
      </c>
      <c r="L552" s="110" t="n">
        <f aca="false">K551/$K$3</f>
        <v>0.566706379612819</v>
      </c>
      <c r="M552" s="110" t="n">
        <f aca="false">IF(J552&gt;K$6,(J552-K$6)^2/(J552-K$6+K$3-K551),0)</f>
        <v>0</v>
      </c>
      <c r="N552" s="110" t="n">
        <f aca="false">IF((J552-M552)&gt;C552,C552,(J552-M552+(C552-(J552-M552))*L552))</f>
        <v>0.529572690374929</v>
      </c>
      <c r="O552" s="110" t="n">
        <f aca="false">IF(K551&gt;(K$5/100*K$3),(K$4/100*L552*(K551-(K$5/100*K$3))),0)</f>
        <v>0.778740376281658</v>
      </c>
      <c r="P552" s="110" t="n">
        <f aca="false">P551+M552-Q552</f>
        <v>0.00968069114135546</v>
      </c>
      <c r="Q552" s="110" t="n">
        <f aca="false">P551*(1-0.5^(1/K$7))</f>
        <v>0.00968069114135546</v>
      </c>
      <c r="R552" s="110" t="n">
        <f aca="false">R551-S552+O552</f>
        <v>59.6589892949657</v>
      </c>
      <c r="S552" s="110" t="n">
        <f aca="false">R551*(1-0.5^(1/K$8))</f>
        <v>1.37626057896855</v>
      </c>
      <c r="T552" s="110" t="n">
        <f aca="false">Q552*R$8/86.4</f>
        <v>0.0310364750712438</v>
      </c>
      <c r="U552" s="110" t="n">
        <f aca="false">S552*R$8/86.4</f>
        <v>4.41231690248018</v>
      </c>
      <c r="V552" s="110" t="n">
        <f aca="false">(Q552+S552)*R$8/86.4</f>
        <v>4.44335337755142</v>
      </c>
    </row>
    <row r="553" customFormat="false" ht="12.8" hidden="false" customHeight="false" outlineLevel="0" collapsed="false">
      <c r="A553" s="114" t="n">
        <v>41444</v>
      </c>
      <c r="B553" s="115" t="s">
        <v>136</v>
      </c>
      <c r="C553" s="15" t="n">
        <v>1.37540863122404</v>
      </c>
      <c r="D553" s="15" t="n">
        <v>0</v>
      </c>
      <c r="E553" s="15" t="n">
        <v>0</v>
      </c>
      <c r="F553" s="15" t="n">
        <v>0</v>
      </c>
      <c r="G553" s="15" t="n">
        <v>0</v>
      </c>
      <c r="H553" s="15" t="n">
        <v>0</v>
      </c>
      <c r="I553" s="15" t="n">
        <v>0</v>
      </c>
      <c r="J553" s="110" t="n">
        <f aca="false">(D553*D$15*D$8+E553*E$15*E$8+F553*F$15*F$8+G553*G$15*G$8+H553*H$15*H$8+I553*I$15*I$8)*M$15</f>
        <v>0</v>
      </c>
      <c r="K553" s="110" t="n">
        <f aca="false">K552+J553-M553-N553-O553</f>
        <v>113.965782483644</v>
      </c>
      <c r="L553" s="110" t="n">
        <f aca="false">K552/$K$3</f>
        <v>0.560355345308661</v>
      </c>
      <c r="M553" s="110" t="n">
        <f aca="false">IF(J553&gt;K$6,(J553-K$6)^2/(J553-K$6+K$3-K552),0)</f>
        <v>0</v>
      </c>
      <c r="N553" s="110" t="n">
        <f aca="false">IF((J553-M553)&gt;C553,C553,(J553-M553+(C553-(J553-M553))*L553))</f>
        <v>0.77071757849006</v>
      </c>
      <c r="O553" s="110" t="n">
        <f aca="false">IF(K552&gt;(K$5/100*K$3),(K$4/100*L553*(K552-(K$5/100*K$3))),0)</f>
        <v>0.696701071450158</v>
      </c>
      <c r="P553" s="110" t="n">
        <f aca="false">P552+M553-Q553</f>
        <v>0.00484034557067773</v>
      </c>
      <c r="Q553" s="110" t="n">
        <f aca="false">P552*(1-0.5^(1/K$7))</f>
        <v>0.00484034557067773</v>
      </c>
      <c r="R553" s="110" t="n">
        <f aca="false">R552-S553+O553</f>
        <v>58.9930771677379</v>
      </c>
      <c r="S553" s="110" t="n">
        <f aca="false">R552*(1-0.5^(1/K$8))</f>
        <v>1.362613198678</v>
      </c>
      <c r="T553" s="110" t="n">
        <f aca="false">Q553*R$8/86.4</f>
        <v>0.0155182375356219</v>
      </c>
      <c r="U553" s="110" t="n">
        <f aca="false">S553*R$8/86.4</f>
        <v>4.36856314853943</v>
      </c>
      <c r="V553" s="110" t="n">
        <f aca="false">(Q553+S553)*R$8/86.4</f>
        <v>4.38408138607505</v>
      </c>
    </row>
    <row r="554" customFormat="false" ht="12.8" hidden="false" customHeight="false" outlineLevel="0" collapsed="false">
      <c r="A554" s="114" t="n">
        <v>41445</v>
      </c>
      <c r="B554" s="115" t="s">
        <v>136</v>
      </c>
      <c r="C554" s="15" t="n">
        <v>1.05010136160973</v>
      </c>
      <c r="D554" s="15" t="n">
        <v>0</v>
      </c>
      <c r="E554" s="15" t="n">
        <v>0</v>
      </c>
      <c r="F554" s="15" t="n">
        <v>0</v>
      </c>
      <c r="G554" s="15" t="n">
        <v>0.4</v>
      </c>
      <c r="H554" s="15" t="n">
        <v>0</v>
      </c>
      <c r="I554" s="15" t="n">
        <v>0</v>
      </c>
      <c r="J554" s="110" t="n">
        <f aca="false">(D554*D$15*D$8+E554*E$15*E$8+F554*F$15*F$8+G554*G$15*G$8+H554*H$15*H$8+I554*I$15*I$8)*M$15</f>
        <v>0.113910101588915</v>
      </c>
      <c r="K554" s="110" t="n">
        <f aca="false">K553+J554-M554-N554-O554</f>
        <v>112.841189436887</v>
      </c>
      <c r="L554" s="110" t="n">
        <f aca="false">K553/$K$3</f>
        <v>0.553231953804097</v>
      </c>
      <c r="M554" s="110" t="n">
        <f aca="false">IF(J554&gt;K$6,(J554-K$6)^2/(J554-K$6+K$3-K553),0)</f>
        <v>0</v>
      </c>
      <c r="N554" s="110" t="n">
        <f aca="false">IF((J554-M554)&gt;C554,C554,(J554-M554+(C554-(J554-M554))*L554))</f>
        <v>0.63184102150455</v>
      </c>
      <c r="O554" s="110" t="n">
        <f aca="false">IF(K553&gt;(K$5/100*K$3),(K$4/100*L554*(K553-(K$5/100*K$3))),0)</f>
        <v>0.606662126841707</v>
      </c>
      <c r="P554" s="110" t="n">
        <f aca="false">P553+M554-Q554</f>
        <v>0.00242017278533886</v>
      </c>
      <c r="Q554" s="110" t="n">
        <f aca="false">P553*(1-0.5^(1/K$7))</f>
        <v>0.00242017278533886</v>
      </c>
      <c r="R554" s="110" t="n">
        <f aca="false">R553-S554+O554</f>
        <v>58.2523355499075</v>
      </c>
      <c r="S554" s="110" t="n">
        <f aca="false">R553*(1-0.5^(1/K$8))</f>
        <v>1.3474037446721</v>
      </c>
      <c r="T554" s="110" t="n">
        <f aca="false">Q554*R$8/86.4</f>
        <v>0.00775911876781094</v>
      </c>
      <c r="U554" s="110" t="n">
        <f aca="false">S554*R$8/86.4</f>
        <v>4.31980135733995</v>
      </c>
      <c r="V554" s="110" t="n">
        <f aca="false">(Q554+S554)*R$8/86.4</f>
        <v>4.32756047610776</v>
      </c>
    </row>
    <row r="555" customFormat="false" ht="12.8" hidden="false" customHeight="false" outlineLevel="0" collapsed="false">
      <c r="A555" s="114" t="n">
        <v>41446</v>
      </c>
      <c r="B555" s="115" t="s">
        <v>136</v>
      </c>
      <c r="C555" s="15" t="n">
        <v>1.52787374378027</v>
      </c>
      <c r="D555" s="15" t="n">
        <v>0</v>
      </c>
      <c r="E555" s="15" t="n">
        <v>0</v>
      </c>
      <c r="F555" s="15" t="n">
        <v>0</v>
      </c>
      <c r="G555" s="15" t="n">
        <v>0</v>
      </c>
      <c r="H555" s="15" t="n">
        <v>0</v>
      </c>
      <c r="I555" s="15" t="n">
        <v>0</v>
      </c>
      <c r="J555" s="110" t="n">
        <f aca="false">(D555*D$15*D$8+E555*E$15*E$8+F555*F$15*F$8+G555*G$15*G$8+H555*H$15*H$8+I555*I$15*I$8)*M$15</f>
        <v>0</v>
      </c>
      <c r="K555" s="110" t="n">
        <f aca="false">K554+J555-M555-N555-O555</f>
        <v>111.465188258679</v>
      </c>
      <c r="L555" s="110" t="n">
        <f aca="false">K554/$K$3</f>
        <v>0.547772764256731</v>
      </c>
      <c r="M555" s="110" t="n">
        <f aca="false">IF(J555&gt;K$6,(J555-K$6)^2/(J555-K$6+K$3-K554),0)</f>
        <v>0</v>
      </c>
      <c r="N555" s="110" t="n">
        <f aca="false">IF((J555-M555)&gt;C555,C555,(J555-M555+(C555-(J555-M555))*L555))</f>
        <v>0.836927624065799</v>
      </c>
      <c r="O555" s="110" t="n">
        <f aca="false">IF(K554&gt;(K$5/100*K$3),(K$4/100*L555*(K554-(K$5/100*K$3))),0)</f>
        <v>0.53907355414175</v>
      </c>
      <c r="P555" s="110" t="n">
        <f aca="false">P554+M555-Q555</f>
        <v>0.00121008639266943</v>
      </c>
      <c r="Q555" s="110" t="n">
        <f aca="false">P554*(1-0.5^(1/K$7))</f>
        <v>0.00121008639266943</v>
      </c>
      <c r="R555" s="110" t="n">
        <f aca="false">R554-S555+O555</f>
        <v>57.4609239213105</v>
      </c>
      <c r="S555" s="110" t="n">
        <f aca="false">R554*(1-0.5^(1/K$8))</f>
        <v>1.33048518273879</v>
      </c>
      <c r="T555" s="110" t="n">
        <f aca="false">Q555*R$8/86.4</f>
        <v>0.00387955938390547</v>
      </c>
      <c r="U555" s="110" t="n">
        <f aca="false">S555*R$8/86.4</f>
        <v>4.26556013447504</v>
      </c>
      <c r="V555" s="110" t="n">
        <f aca="false">(Q555+S555)*R$8/86.4</f>
        <v>4.26943969385895</v>
      </c>
    </row>
    <row r="556" customFormat="false" ht="12.8" hidden="false" customHeight="false" outlineLevel="0" collapsed="false">
      <c r="A556" s="114" t="n">
        <v>41447</v>
      </c>
      <c r="B556" s="115" t="s">
        <v>124</v>
      </c>
      <c r="C556" s="15" t="n">
        <v>1.82360106936633</v>
      </c>
      <c r="D556" s="15" t="n">
        <v>0</v>
      </c>
      <c r="E556" s="15" t="n">
        <v>0</v>
      </c>
      <c r="F556" s="15" t="n">
        <v>0</v>
      </c>
      <c r="G556" s="15" t="n">
        <v>0</v>
      </c>
      <c r="H556" s="15" t="n">
        <v>0</v>
      </c>
      <c r="I556" s="15" t="n">
        <v>0</v>
      </c>
      <c r="J556" s="110" t="n">
        <f aca="false">(D556*D$15*D$8+E556*E$15*E$8+F556*F$15*F$8+G556*G$15*G$8+H556*H$15*H$8+I556*I$15*I$8)*M$15</f>
        <v>0</v>
      </c>
      <c r="K556" s="110" t="n">
        <f aca="false">K555+J556-M556-N556-O556</f>
        <v>110.020404682002</v>
      </c>
      <c r="L556" s="110" t="n">
        <f aca="false">K555/$K$3</f>
        <v>0.541093146886791</v>
      </c>
      <c r="M556" s="110" t="n">
        <f aca="false">IF(J556&gt;K$6,(J556-K$6)^2/(J556-K$6+K$3-K555),0)</f>
        <v>0</v>
      </c>
      <c r="N556" s="110" t="n">
        <f aca="false">IF((J556-M556)&gt;C556,C556,(J556-M556+(C556-(J556-M556))*L556))</f>
        <v>0.986738041289545</v>
      </c>
      <c r="O556" s="110" t="n">
        <f aca="false">IF(K555&gt;(K$5/100*K$3),(K$4/100*L556*(K555-(K$5/100*K$3))),0)</f>
        <v>0.458045535387775</v>
      </c>
      <c r="P556" s="110" t="n">
        <f aca="false">P555+M556-Q556</f>
        <v>0.000605043196334716</v>
      </c>
      <c r="Q556" s="110" t="n">
        <f aca="false">P555*(1-0.5^(1/K$7))</f>
        <v>0.000605043196334716</v>
      </c>
      <c r="R556" s="110" t="n">
        <f aca="false">R555-S556+O556</f>
        <v>56.6065601405381</v>
      </c>
      <c r="S556" s="110" t="n">
        <f aca="false">R555*(1-0.5^(1/K$8))</f>
        <v>1.31240931616013</v>
      </c>
      <c r="T556" s="110" t="n">
        <f aca="false">Q556*R$8/86.4</f>
        <v>0.00193977969195274</v>
      </c>
      <c r="U556" s="110" t="n">
        <f aca="false">S556*R$8/86.4</f>
        <v>4.20760857148559</v>
      </c>
      <c r="V556" s="110" t="n">
        <f aca="false">(Q556+S556)*R$8/86.4</f>
        <v>4.20954835117754</v>
      </c>
    </row>
    <row r="557" customFormat="false" ht="12.8" hidden="false" customHeight="false" outlineLevel="0" collapsed="false">
      <c r="A557" s="114" t="n">
        <v>41448</v>
      </c>
      <c r="B557" s="115" t="s">
        <v>124</v>
      </c>
      <c r="C557" s="15" t="n">
        <v>1.40658034781476</v>
      </c>
      <c r="D557" s="15" t="n">
        <v>0</v>
      </c>
      <c r="E557" s="15" t="n">
        <v>0</v>
      </c>
      <c r="F557" s="15" t="n">
        <v>0</v>
      </c>
      <c r="G557" s="15" t="n">
        <v>0.6</v>
      </c>
      <c r="H557" s="15" t="n">
        <v>0</v>
      </c>
      <c r="I557" s="15" t="n">
        <v>0</v>
      </c>
      <c r="J557" s="110" t="n">
        <f aca="false">(D557*D$15*D$8+E557*E$15*E$8+F557*F$15*F$8+G557*G$15*G$8+H557*H$15*H$8+I557*I$15*I$8)*M$15</f>
        <v>0.170865152383373</v>
      </c>
      <c r="K557" s="110" t="n">
        <f aca="false">K556+J557-M557-N557-O557</f>
        <v>108.985488845654</v>
      </c>
      <c r="L557" s="110" t="n">
        <f aca="false">K556/$K$3</f>
        <v>0.534079634378649</v>
      </c>
      <c r="M557" s="110" t="n">
        <f aca="false">IF(J557&gt;K$6,(J557-K$6)^2/(J557-K$6+K$3-K556),0)</f>
        <v>0</v>
      </c>
      <c r="N557" s="110" t="n">
        <f aca="false">IF((J557-M557)&gt;C557,C557,(J557-M557+(C557-(J557-M557))*L557))</f>
        <v>0.830835472155509</v>
      </c>
      <c r="O557" s="110" t="n">
        <f aca="false">IF(K556&gt;(K$5/100*K$3),(K$4/100*L557*(K556-(K$5/100*K$3))),0)</f>
        <v>0.374945516575363</v>
      </c>
      <c r="P557" s="110" t="n">
        <f aca="false">P556+M557-Q557</f>
        <v>0.000302521598167358</v>
      </c>
      <c r="Q557" s="110" t="n">
        <f aca="false">P556*(1-0.5^(1/K$7))</f>
        <v>0.000302521598167358</v>
      </c>
      <c r="R557" s="110" t="n">
        <f aca="false">R556-S557+O557</f>
        <v>55.6886100366748</v>
      </c>
      <c r="S557" s="110" t="n">
        <f aca="false">R556*(1-0.5^(1/K$8))</f>
        <v>1.29289562043865</v>
      </c>
      <c r="T557" s="110" t="n">
        <f aca="false">Q557*R$8/86.4</f>
        <v>0.000969889845976368</v>
      </c>
      <c r="U557" s="110" t="n">
        <f aca="false">S557*R$8/86.4</f>
        <v>4.1450473016378</v>
      </c>
      <c r="V557" s="110" t="n">
        <f aca="false">(Q557+S557)*R$8/86.4</f>
        <v>4.14601719148377</v>
      </c>
    </row>
    <row r="558" customFormat="false" ht="12.8" hidden="false" customHeight="false" outlineLevel="0" collapsed="false">
      <c r="A558" s="114" t="n">
        <v>41449</v>
      </c>
      <c r="B558" s="115" t="s">
        <v>136</v>
      </c>
      <c r="C558" s="15" t="n">
        <v>0.508730588493617</v>
      </c>
      <c r="D558" s="15" t="n">
        <v>0</v>
      </c>
      <c r="E558" s="15" t="n">
        <v>1.9</v>
      </c>
      <c r="F558" s="15" t="n">
        <v>0</v>
      </c>
      <c r="G558" s="15" t="n">
        <v>0</v>
      </c>
      <c r="H558" s="15" t="n">
        <v>3</v>
      </c>
      <c r="I558" s="15" t="n">
        <v>0</v>
      </c>
      <c r="J558" s="110" t="n">
        <f aca="false">(D558*D$15*D$8+E558*E$15*E$8+F558*F$15*F$8+G558*G$15*G$8+H558*H$15*H$8+I558*I$15*I$8)*M$15</f>
        <v>0.270800266328552</v>
      </c>
      <c r="K558" s="110" t="n">
        <f aca="false">K557+J558-M558-N558-O558</f>
        <v>108.542944693932</v>
      </c>
      <c r="L558" s="110" t="n">
        <f aca="false">K557/$K$3</f>
        <v>0.529055771095409</v>
      </c>
      <c r="M558" s="110" t="n">
        <f aca="false">IF(J558&gt;K$6,(J558-K$6)^2/(J558-K$6+K$3-K557),0)</f>
        <v>0</v>
      </c>
      <c r="N558" s="110" t="n">
        <f aca="false">IF((J558-M558)&gt;C558,C558,(J558-M558+(C558-(J558-M558))*L558))</f>
        <v>0.39667867638857</v>
      </c>
      <c r="O558" s="110" t="n">
        <f aca="false">IF(K557&gt;(K$5/100*K$3),(K$4/100*L558*(K557-(K$5/100*K$3))),0)</f>
        <v>0.316665741662055</v>
      </c>
      <c r="P558" s="110" t="n">
        <f aca="false">P557+M558-Q558</f>
        <v>0.000151260799083679</v>
      </c>
      <c r="Q558" s="110" t="n">
        <f aca="false">P557*(1-0.5^(1/K$7))</f>
        <v>0.000151260799083679</v>
      </c>
      <c r="R558" s="110" t="n">
        <f aca="false">R557-S558+O558</f>
        <v>54.7333461672463</v>
      </c>
      <c r="S558" s="110" t="n">
        <f aca="false">R557*(1-0.5^(1/K$8))</f>
        <v>1.27192961109062</v>
      </c>
      <c r="T558" s="110" t="n">
        <f aca="false">Q558*R$8/86.4</f>
        <v>0.000484944922988184</v>
      </c>
      <c r="U558" s="110" t="n">
        <f aca="false">S558*R$8/86.4</f>
        <v>4.0778298874086</v>
      </c>
      <c r="V558" s="110" t="n">
        <f aca="false">(Q558+S558)*R$8/86.4</f>
        <v>4.07831483233158</v>
      </c>
    </row>
    <row r="559" customFormat="false" ht="12.8" hidden="false" customHeight="false" outlineLevel="0" collapsed="false">
      <c r="A559" s="114" t="n">
        <v>41450</v>
      </c>
      <c r="B559" s="115" t="s">
        <v>136</v>
      </c>
      <c r="C559" s="15" t="n">
        <v>1.56055747700626</v>
      </c>
      <c r="D559" s="15" t="n">
        <v>0</v>
      </c>
      <c r="E559" s="15" t="n">
        <v>0.5</v>
      </c>
      <c r="F559" s="15" t="n">
        <v>0</v>
      </c>
      <c r="G559" s="15" t="n">
        <v>0</v>
      </c>
      <c r="H559" s="15" t="n">
        <v>0.1</v>
      </c>
      <c r="I559" s="15" t="n">
        <v>0</v>
      </c>
      <c r="J559" s="110" t="n">
        <f aca="false">(D559*D$15*D$8+E559*E$15*E$8+F559*F$15*F$8+G559*G$15*G$8+H559*H$15*H$8+I559*I$15*I$8)*M$15</f>
        <v>0.0213279432701453</v>
      </c>
      <c r="K559" s="110" t="n">
        <f aca="false">K558+J559-M559-N559-O559</f>
        <v>107.439851198364</v>
      </c>
      <c r="L559" s="110" t="n">
        <f aca="false">K558/$K$3</f>
        <v>0.526907498514234</v>
      </c>
      <c r="M559" s="110" t="n">
        <f aca="false">IF(J559&gt;K$6,(J559-K$6)^2/(J559-K$6+K$3-K558),0)</f>
        <v>0</v>
      </c>
      <c r="N559" s="110" t="n">
        <f aca="false">IF((J559-M559)&gt;C559,C559,(J559-M559+(C559-(J559-M559))*L559))</f>
        <v>0.832359526530272</v>
      </c>
      <c r="O559" s="110" t="n">
        <f aca="false">IF(K558&gt;(K$5/100*K$3),(K$4/100*L559*(K558-(K$5/100*K$3))),0)</f>
        <v>0.292061912308252</v>
      </c>
      <c r="P559" s="110" t="n">
        <f aca="false">P558+M559-Q559</f>
        <v>7.56303995418395E-005</v>
      </c>
      <c r="Q559" s="110" t="n">
        <f aca="false">P558*(1-0.5^(1/K$7))</f>
        <v>7.56303995418395E-005</v>
      </c>
      <c r="R559" s="110" t="n">
        <f aca="false">R558-S559+O559</f>
        <v>53.7752967253953</v>
      </c>
      <c r="S559" s="110" t="n">
        <f aca="false">R558*(1-0.5^(1/K$8))</f>
        <v>1.25011135415925</v>
      </c>
      <c r="T559" s="110" t="n">
        <f aca="false">Q559*R$8/86.4</f>
        <v>0.000242472461494092</v>
      </c>
      <c r="U559" s="110" t="n">
        <f aca="false">S559*R$8/86.4</f>
        <v>4.00788015164482</v>
      </c>
      <c r="V559" s="110" t="n">
        <f aca="false">(Q559+S559)*R$8/86.4</f>
        <v>4.00812262410631</v>
      </c>
    </row>
    <row r="560" customFormat="false" ht="12.8" hidden="false" customHeight="false" outlineLevel="0" collapsed="false">
      <c r="A560" s="114" t="n">
        <v>41451</v>
      </c>
      <c r="B560" s="115" t="s">
        <v>136</v>
      </c>
      <c r="C560" s="15" t="n">
        <v>2.08726444069027</v>
      </c>
      <c r="D560" s="15" t="n">
        <v>0</v>
      </c>
      <c r="E560" s="15" t="n">
        <v>0</v>
      </c>
      <c r="F560" s="15" t="n">
        <v>0</v>
      </c>
      <c r="G560" s="15" t="n">
        <v>0</v>
      </c>
      <c r="H560" s="15" t="n">
        <v>0</v>
      </c>
      <c r="I560" s="15" t="n">
        <v>0</v>
      </c>
      <c r="J560" s="110" t="n">
        <f aca="false">(D560*D$15*D$8+E560*E$15*E$8+F560*F$15*F$8+G560*G$15*G$8+H560*H$15*H$8+I560*I$15*I$8)*M$15</f>
        <v>0</v>
      </c>
      <c r="K560" s="110" t="n">
        <f aca="false">K559+J560-M560-N560-O560</f>
        <v>106.119671217155</v>
      </c>
      <c r="L560" s="110" t="n">
        <f aca="false">K559/$K$3</f>
        <v>0.521552675720212</v>
      </c>
      <c r="M560" s="110" t="n">
        <f aca="false">IF(J560&gt;K$6,(J560-K$6)^2/(J560-K$6+K$3-K559),0)</f>
        <v>0</v>
      </c>
      <c r="N560" s="110" t="n">
        <f aca="false">IF((J560-M560)&gt;C560,C560,(J560-M560+(C560-(J560-M560))*L560))</f>
        <v>1.08861835397766</v>
      </c>
      <c r="O560" s="110" t="n">
        <f aca="false">IF(K559&gt;(K$5/100*K$3),(K$4/100*L560*(K559-(K$5/100*K$3))),0)</f>
        <v>0.231561627230621</v>
      </c>
      <c r="P560" s="110" t="n">
        <f aca="false">P559+M560-Q560</f>
        <v>3.78151997709198E-005</v>
      </c>
      <c r="Q560" s="110" t="n">
        <f aca="false">P559*(1-0.5^(1/K$7))</f>
        <v>3.78151997709198E-005</v>
      </c>
      <c r="R560" s="110" t="n">
        <f aca="false">R559-S560+O560</f>
        <v>52.7786288779601</v>
      </c>
      <c r="S560" s="110" t="n">
        <f aca="false">R559*(1-0.5^(1/K$8))</f>
        <v>1.22822947466582</v>
      </c>
      <c r="T560" s="110" t="n">
        <f aca="false">Q560*R$8/86.4</f>
        <v>0.000121236230747046</v>
      </c>
      <c r="U560" s="110" t="n">
        <f aca="false">S560*R$8/86.4</f>
        <v>3.93772644076889</v>
      </c>
      <c r="V560" s="110" t="n">
        <f aca="false">(Q560+S560)*R$8/86.4</f>
        <v>3.93784767699964</v>
      </c>
    </row>
    <row r="561" customFormat="false" ht="12.8" hidden="false" customHeight="false" outlineLevel="0" collapsed="false">
      <c r="A561" s="114" t="n">
        <v>41452</v>
      </c>
      <c r="B561" s="115" t="s">
        <v>136</v>
      </c>
      <c r="C561" s="15" t="n">
        <v>1.42822416163403</v>
      </c>
      <c r="D561" s="15" t="n">
        <v>0</v>
      </c>
      <c r="E561" s="15" t="n">
        <v>0</v>
      </c>
      <c r="F561" s="15" t="n">
        <v>0</v>
      </c>
      <c r="G561" s="15" t="n">
        <v>0</v>
      </c>
      <c r="H561" s="15" t="n">
        <v>0.1</v>
      </c>
      <c r="I561" s="15" t="n">
        <v>0</v>
      </c>
      <c r="J561" s="110" t="n">
        <f aca="false">(D561*D$15*D$8+E561*E$15*E$8+F561*F$15*F$8+G561*G$15*G$8+H561*H$15*H$8+I561*I$15*I$8)*M$15</f>
        <v>0.00724252221</v>
      </c>
      <c r="K561" s="110" t="n">
        <f aca="false">K560+J561-M561-N561-O561</f>
        <v>105.226952999834</v>
      </c>
      <c r="L561" s="110" t="n">
        <f aca="false">K560/$K$3</f>
        <v>0.515144035034735</v>
      </c>
      <c r="M561" s="110" t="n">
        <f aca="false">IF(J561&gt;K$6,(J561-K$6)^2/(J561-K$6+K$3-K560),0)</f>
        <v>0</v>
      </c>
      <c r="N561" s="110" t="n">
        <f aca="false">IF((J561-M561)&gt;C561,C561,(J561-M561+(C561-(J561-M561))*L561))</f>
        <v>0.739252737653168</v>
      </c>
      <c r="O561" s="110" t="n">
        <f aca="false">IF(K560&gt;(K$5/100*K$3),(K$4/100*L561*(K560-(K$5/100*K$3))),0)</f>
        <v>0.160708001878719</v>
      </c>
      <c r="P561" s="110" t="n">
        <f aca="false">P560+M561-Q561</f>
        <v>1.89075998854599E-005</v>
      </c>
      <c r="Q561" s="110" t="n">
        <f aca="false">P560*(1-0.5^(1/K$7))</f>
        <v>1.89075998854599E-005</v>
      </c>
      <c r="R561" s="110" t="n">
        <f aca="false">R560-S561+O561</f>
        <v>51.7338713302689</v>
      </c>
      <c r="S561" s="110" t="n">
        <f aca="false">R560*(1-0.5^(1/K$8))</f>
        <v>1.20546554956983</v>
      </c>
      <c r="T561" s="110" t="n">
        <f aca="false">Q561*R$8/86.4</f>
        <v>6.0618115373523E-005</v>
      </c>
      <c r="U561" s="110" t="n">
        <f aca="false">S561*R$8/86.4</f>
        <v>3.86474487535697</v>
      </c>
      <c r="V561" s="110" t="n">
        <f aca="false">(Q561+S561)*R$8/86.4</f>
        <v>3.86480549347235</v>
      </c>
    </row>
    <row r="562" customFormat="false" ht="12.8" hidden="false" customHeight="false" outlineLevel="0" collapsed="false">
      <c r="A562" s="114" t="n">
        <v>41453</v>
      </c>
      <c r="B562" s="115" t="s">
        <v>136</v>
      </c>
      <c r="C562" s="15" t="n">
        <v>0.689578409059301</v>
      </c>
      <c r="D562" s="15" t="n">
        <v>17.6</v>
      </c>
      <c r="E562" s="15" t="n">
        <v>32.2</v>
      </c>
      <c r="F562" s="15" t="n">
        <v>35.6</v>
      </c>
      <c r="G562" s="15" t="n">
        <v>14.9</v>
      </c>
      <c r="H562" s="15" t="n">
        <v>18.1</v>
      </c>
      <c r="I562" s="15" t="n">
        <v>9.6</v>
      </c>
      <c r="J562" s="110" t="n">
        <f aca="false">(D562*D$15*D$8+E562*E$15*E$8+F562*F$15*F$8+G562*G$15*G$8+H562*H$15*H$8+I562*I$15*I$8)*M$15</f>
        <v>17.0801852904447</v>
      </c>
      <c r="K562" s="110" t="n">
        <f aca="false">K561+J562-M562-N562-O562</f>
        <v>119.66092792939</v>
      </c>
      <c r="L562" s="110" t="n">
        <f aca="false">K561/$K$3</f>
        <v>0.510810451455503</v>
      </c>
      <c r="M562" s="110" t="n">
        <f aca="false">IF(J562&gt;K$6,(J562-K$6)^2/(J562-K$6+K$3-K561),0)</f>
        <v>1.84287686510717</v>
      </c>
      <c r="N562" s="110" t="n">
        <f aca="false">IF((J562-M562)&gt;C562,C562,(J562-M562+(C562-(J562-M562))*L562))</f>
        <v>0.689578409059301</v>
      </c>
      <c r="O562" s="110" t="n">
        <f aca="false">IF(K561&gt;(K$5/100*K$3),(K$4/100*L562*(K561-(K$5/100*K$3))),0)</f>
        <v>0.113755086721518</v>
      </c>
      <c r="P562" s="110" t="n">
        <f aca="false">P561+M562-Q562</f>
        <v>1.84288631890711</v>
      </c>
      <c r="Q562" s="110" t="n">
        <f aca="false">P561*(1-0.5^(1/K$7))</f>
        <v>9.45379994272994E-006</v>
      </c>
      <c r="R562" s="110" t="n">
        <f aca="false">R561-S562+O562</f>
        <v>50.6660231627885</v>
      </c>
      <c r="S562" s="110" t="n">
        <f aca="false">R561*(1-0.5^(1/K$8))</f>
        <v>1.181603254202</v>
      </c>
      <c r="T562" s="110" t="n">
        <f aca="false">Q562*R$8/86.4</f>
        <v>3.03090576867615E-005</v>
      </c>
      <c r="U562" s="110" t="n">
        <f aca="false">S562*R$8/86.4</f>
        <v>3.78824191451337</v>
      </c>
      <c r="V562" s="110" t="n">
        <f aca="false">(Q562+S562)*R$8/86.4</f>
        <v>3.78827222357105</v>
      </c>
    </row>
    <row r="563" customFormat="false" ht="12.8" hidden="false" customHeight="false" outlineLevel="0" collapsed="false">
      <c r="A563" s="114" t="n">
        <v>41454</v>
      </c>
      <c r="B563" s="115" t="s">
        <v>124</v>
      </c>
      <c r="C563" s="15" t="n">
        <v>1.8107940655175</v>
      </c>
      <c r="D563" s="15" t="n">
        <v>0</v>
      </c>
      <c r="E563" s="15" t="n">
        <v>0</v>
      </c>
      <c r="F563" s="15" t="n">
        <v>0</v>
      </c>
      <c r="G563" s="15" t="n">
        <v>0</v>
      </c>
      <c r="H563" s="15" t="n">
        <v>0</v>
      </c>
      <c r="I563" s="15" t="n">
        <v>0</v>
      </c>
      <c r="J563" s="110" t="n">
        <f aca="false">(D563*D$15*D$8+E563*E$15*E$8+F563*F$15*F$8+G563*G$15*G$8+H563*H$15*H$8+I563*I$15*I$8)*M$15</f>
        <v>0</v>
      </c>
      <c r="K563" s="110" t="n">
        <f aca="false">K562+J563-M563-N563-O563</f>
        <v>117.64127983333</v>
      </c>
      <c r="L563" s="110" t="n">
        <f aca="false">K562/$K$3</f>
        <v>0.580878290919371</v>
      </c>
      <c r="M563" s="110" t="n">
        <f aca="false">IF(J563&gt;K$6,(J563-K$6)^2/(J563-K$6+K$3-K562),0)</f>
        <v>0</v>
      </c>
      <c r="N563" s="110" t="n">
        <f aca="false">IF((J563-M563)&gt;C563,C563,(J563-M563+(C563-(J563-M563))*L563))</f>
        <v>1.05185096198474</v>
      </c>
      <c r="O563" s="110" t="n">
        <f aca="false">IF(K562&gt;(K$5/100*K$3),(K$4/100*L563*(K562-(K$5/100*K$3))),0)</f>
        <v>0.967797134075505</v>
      </c>
      <c r="P563" s="110" t="n">
        <f aca="false">P562+M563-Q563</f>
        <v>0.921443159453557</v>
      </c>
      <c r="Q563" s="110" t="n">
        <f aca="false">P562*(1-0.5^(1/K$7))</f>
        <v>0.921443159453557</v>
      </c>
      <c r="R563" s="110" t="n">
        <f aca="false">R562-S563+O563</f>
        <v>50.4766067285146</v>
      </c>
      <c r="S563" s="110" t="n">
        <f aca="false">R562*(1-0.5^(1/K$8))</f>
        <v>1.15721356834932</v>
      </c>
      <c r="T563" s="110" t="n">
        <f aca="false">Q563*R$8/86.4</f>
        <v>2.95416383297031</v>
      </c>
      <c r="U563" s="110" t="n">
        <f aca="false">S563*R$8/86.4</f>
        <v>3.7100481300088</v>
      </c>
      <c r="V563" s="110" t="n">
        <f aca="false">(Q563+S563)*R$8/86.4</f>
        <v>6.66421196297912</v>
      </c>
    </row>
    <row r="564" customFormat="false" ht="12.8" hidden="false" customHeight="false" outlineLevel="0" collapsed="false">
      <c r="A564" s="114" t="n">
        <v>41455</v>
      </c>
      <c r="B564" s="115" t="s">
        <v>136</v>
      </c>
      <c r="C564" s="15" t="n">
        <v>0.896399020663991</v>
      </c>
      <c r="D564" s="15" t="n">
        <v>0</v>
      </c>
      <c r="E564" s="15" t="n">
        <v>0</v>
      </c>
      <c r="F564" s="15" t="n">
        <v>0</v>
      </c>
      <c r="G564" s="15" t="n">
        <v>0</v>
      </c>
      <c r="H564" s="15" t="n">
        <v>0.3</v>
      </c>
      <c r="I564" s="15" t="n">
        <v>0</v>
      </c>
      <c r="J564" s="110" t="n">
        <f aca="false">(D564*D$15*D$8+E564*E$15*E$8+F564*F$15*F$8+G564*G$15*G$8+H564*H$15*H$8+I564*I$15*I$8)*M$15</f>
        <v>0.02172756663</v>
      </c>
      <c r="K564" s="110" t="n">
        <f aca="false">K563+J564-M564-N564-O564</f>
        <v>116.305651876605</v>
      </c>
      <c r="L564" s="110" t="n">
        <f aca="false">K563/$K$3</f>
        <v>0.571074173948204</v>
      </c>
      <c r="M564" s="110" t="n">
        <f aca="false">IF(J564&gt;K$6,(J564-K$6)^2/(J564-K$6+K$3-K563),0)</f>
        <v>0</v>
      </c>
      <c r="N564" s="110" t="n">
        <f aca="false">IF((J564-M564)&gt;C564,C564,(J564-M564+(C564-(J564-M564))*L564))</f>
        <v>0.521229844718536</v>
      </c>
      <c r="O564" s="110" t="n">
        <f aca="false">IF(K563&gt;(K$5/100*K$3),(K$4/100*L564*(K563-(K$5/100*K$3))),0)</f>
        <v>0.836125678636347</v>
      </c>
      <c r="P564" s="110" t="n">
        <f aca="false">P563+M564-Q564</f>
        <v>0.460721579726778</v>
      </c>
      <c r="Q564" s="110" t="n">
        <f aca="false">P563*(1-0.5^(1/K$7))</f>
        <v>0.460721579726778</v>
      </c>
      <c r="R564" s="110" t="n">
        <f aca="false">R563-S564+O564</f>
        <v>50.1598451161396</v>
      </c>
      <c r="S564" s="110" t="n">
        <f aca="false">R563*(1-0.5^(1/K$8))</f>
        <v>1.15288729101143</v>
      </c>
      <c r="T564" s="110" t="n">
        <f aca="false">Q564*R$8/86.4</f>
        <v>1.47708191648516</v>
      </c>
      <c r="U564" s="110" t="n">
        <f aca="false">S564*R$8/86.4</f>
        <v>3.69617800474729</v>
      </c>
      <c r="V564" s="110" t="n">
        <f aca="false">(Q564+S564)*R$8/86.4</f>
        <v>5.17325992123245</v>
      </c>
    </row>
    <row r="565" customFormat="false" ht="12.8" hidden="false" customHeight="false" outlineLevel="0" collapsed="false">
      <c r="A565" s="114" t="n">
        <v>41456</v>
      </c>
      <c r="B565" s="115" t="s">
        <v>136</v>
      </c>
      <c r="C565" s="15" t="n">
        <v>0.992044681150841</v>
      </c>
      <c r="D565" s="15" t="n">
        <v>0</v>
      </c>
      <c r="E565" s="15" t="n">
        <v>0</v>
      </c>
      <c r="F565" s="15" t="n">
        <v>0</v>
      </c>
      <c r="G565" s="15" t="n">
        <v>0</v>
      </c>
      <c r="H565" s="15" t="n">
        <v>0</v>
      </c>
      <c r="I565" s="15" t="n">
        <v>6.5</v>
      </c>
      <c r="J565" s="110" t="n">
        <f aca="false">(D565*D$15*D$8+E565*E$15*E$8+F565*F$15*F$8+G565*G$15*G$8+H565*H$15*H$8+I565*I$15*I$8)*M$15</f>
        <v>0.333200539425</v>
      </c>
      <c r="K565" s="110" t="n">
        <f aca="false">K564+J565-M565-N565-O565</f>
        <v>115.182450182898</v>
      </c>
      <c r="L565" s="110" t="n">
        <f aca="false">K564/$K$3</f>
        <v>0.564590543090316</v>
      </c>
      <c r="M565" s="110" t="n">
        <f aca="false">IF(J565&gt;K$6,(J565-K$6)^2/(J565-K$6+K$3-K564),0)</f>
        <v>0</v>
      </c>
      <c r="N565" s="110" t="n">
        <f aca="false">IF((J565-M565)&gt;C565,C565,(J565-M565+(C565-(J565-M565))*L565))</f>
        <v>0.705177711213866</v>
      </c>
      <c r="O565" s="110" t="n">
        <f aca="false">IF(K564&gt;(K$5/100*K$3),(K$4/100*L565*(K564-(K$5/100*K$3))),0)</f>
        <v>0.751224521918321</v>
      </c>
      <c r="P565" s="110" t="n">
        <f aca="false">P564+M565-Q565</f>
        <v>0.230360789863389</v>
      </c>
      <c r="Q565" s="110" t="n">
        <f aca="false">P564*(1-0.5^(1/K$7))</f>
        <v>0.230360789863389</v>
      </c>
      <c r="R565" s="110" t="n">
        <f aca="false">R564-S565+O565</f>
        <v>49.7654171922719</v>
      </c>
      <c r="S565" s="110" t="n">
        <f aca="false">R564*(1-0.5^(1/K$8))</f>
        <v>1.14565244578596</v>
      </c>
      <c r="T565" s="110" t="n">
        <f aca="false">Q565*R$8/86.4</f>
        <v>0.738540958242579</v>
      </c>
      <c r="U565" s="110" t="n">
        <f aca="false">S565*R$8/86.4</f>
        <v>3.67298295697583</v>
      </c>
      <c r="V565" s="110" t="n">
        <f aca="false">(Q565+S565)*R$8/86.4</f>
        <v>4.41152391521841</v>
      </c>
    </row>
    <row r="566" customFormat="false" ht="12.8" hidden="false" customHeight="false" outlineLevel="0" collapsed="false">
      <c r="A566" s="114" t="n">
        <v>41457</v>
      </c>
      <c r="B566" s="115" t="s">
        <v>91</v>
      </c>
      <c r="C566" s="15" t="n">
        <v>1.00600314845933</v>
      </c>
      <c r="D566" s="15" t="n">
        <v>53.3</v>
      </c>
      <c r="E566" s="15" t="n">
        <v>0.3</v>
      </c>
      <c r="F566" s="15" t="n">
        <v>29.4</v>
      </c>
      <c r="G566" s="15" t="n">
        <v>4.2</v>
      </c>
      <c r="H566" s="15" t="n">
        <v>30.6</v>
      </c>
      <c r="I566" s="15" t="n">
        <v>0</v>
      </c>
      <c r="J566" s="110" t="n">
        <f aca="false">(D566*D$15*D$8+E566*E$15*E$8+F566*F$15*F$8+G566*G$15*G$8+H566*H$15*H$8+I566*I$15*I$8)*M$15</f>
        <v>28.7932428667733</v>
      </c>
      <c r="K566" s="110" t="n">
        <f aca="false">K565+J566-M566-N566-O566</f>
        <v>136.385269838917</v>
      </c>
      <c r="L566" s="110" t="n">
        <f aca="false">K565/$K$3</f>
        <v>0.559138107683971</v>
      </c>
      <c r="M566" s="110" t="n">
        <f aca="false">IF(J566&gt;K$6,(J566-K$6)^2/(J566-K$6+K$3-K565),0)</f>
        <v>5.90325284807261</v>
      </c>
      <c r="N566" s="110" t="n">
        <f aca="false">IF((J566-M566)&gt;C566,C566,(J566-M566+(C566-(J566-M566))*L566))</f>
        <v>1.00600314845933</v>
      </c>
      <c r="O566" s="110" t="n">
        <f aca="false">IF(K565&gt;(K$5/100*K$3),(K$4/100*L566*(K565-(K$5/100*K$3))),0)</f>
        <v>0.681167214221983</v>
      </c>
      <c r="P566" s="110" t="n">
        <f aca="false">P565+M566-Q566</f>
        <v>6.0184332430043</v>
      </c>
      <c r="Q566" s="110" t="n">
        <f aca="false">P565*(1-0.5^(1/K$7))</f>
        <v>0.115180394931695</v>
      </c>
      <c r="R566" s="110" t="n">
        <f aca="false">R565-S566+O566</f>
        <v>49.3099407069395</v>
      </c>
      <c r="S566" s="110" t="n">
        <f aca="false">R565*(1-0.5^(1/K$8))</f>
        <v>1.13664369955441</v>
      </c>
      <c r="T566" s="110" t="n">
        <f aca="false">Q566*R$8/86.4</f>
        <v>0.369270479121289</v>
      </c>
      <c r="U566" s="110" t="n">
        <f aca="false">S566*R$8/86.4</f>
        <v>3.64410074972884</v>
      </c>
      <c r="V566" s="110" t="n">
        <f aca="false">(Q566+S566)*R$8/86.4</f>
        <v>4.01337122885013</v>
      </c>
    </row>
    <row r="567" customFormat="false" ht="12.8" hidden="false" customHeight="false" outlineLevel="0" collapsed="false">
      <c r="A567" s="114" t="n">
        <v>41458</v>
      </c>
      <c r="B567" s="115" t="s">
        <v>117</v>
      </c>
      <c r="C567" s="15" t="n">
        <v>0.765421883651416</v>
      </c>
      <c r="D567" s="15" t="n">
        <v>0</v>
      </c>
      <c r="E567" s="15" t="n">
        <v>9.5</v>
      </c>
      <c r="F567" s="15" t="n">
        <v>0</v>
      </c>
      <c r="G567" s="15" t="n">
        <v>0.7</v>
      </c>
      <c r="H567" s="15" t="n">
        <v>0.6</v>
      </c>
      <c r="I567" s="15" t="n">
        <v>1.5</v>
      </c>
      <c r="J567" s="110" t="n">
        <f aca="false">(D567*D$15*D$8+E567*E$15*E$8+F567*F$15*F$8+G567*G$15*G$8+H567*H$15*H$8+I567*I$15*I$8)*M$15</f>
        <v>0.587313243358363</v>
      </c>
      <c r="K567" s="110" t="n">
        <f aca="false">K566+J567-M567-N567-O567</f>
        <v>134.057030525667</v>
      </c>
      <c r="L567" s="110" t="n">
        <f aca="false">K566/$K$3</f>
        <v>0.662064416693774</v>
      </c>
      <c r="M567" s="110" t="n">
        <f aca="false">IF(J567&gt;K$6,(J567-K$6)^2/(J567-K$6+K$3-K566),0)</f>
        <v>0</v>
      </c>
      <c r="N567" s="110" t="n">
        <f aca="false">IF((J567-M567)&gt;C567,C567,(J567-M567+(C567-(J567-M567))*L567))</f>
        <v>0.705232636402104</v>
      </c>
      <c r="O567" s="110" t="n">
        <f aca="false">IF(K566&gt;(K$5/100*K$3),(K$4/100*L567*(K566-(K$5/100*K$3))),0)</f>
        <v>2.21031992020671</v>
      </c>
      <c r="P567" s="110" t="n">
        <f aca="false">P566+M567-Q567</f>
        <v>3.00921662150215</v>
      </c>
      <c r="Q567" s="110" t="n">
        <f aca="false">P566*(1-0.5^(1/K$7))</f>
        <v>3.00921662150215</v>
      </c>
      <c r="R567" s="110" t="n">
        <f aca="false">R566-S567+O567</f>
        <v>50.3940200248942</v>
      </c>
      <c r="S567" s="110" t="n">
        <f aca="false">R566*(1-0.5^(1/K$8))</f>
        <v>1.12624060225196</v>
      </c>
      <c r="T567" s="110" t="n">
        <f aca="false">Q567*R$8/86.4</f>
        <v>9.64760421476963</v>
      </c>
      <c r="U567" s="110" t="n">
        <f aca="false">S567*R$8/86.4</f>
        <v>3.61074822712724</v>
      </c>
      <c r="V567" s="110" t="n">
        <f aca="false">(Q567+S567)*R$8/86.4</f>
        <v>13.2583524418969</v>
      </c>
    </row>
    <row r="568" customFormat="false" ht="12.8" hidden="false" customHeight="false" outlineLevel="0" collapsed="false">
      <c r="A568" s="114" t="n">
        <v>41459</v>
      </c>
      <c r="B568" s="115" t="s">
        <v>123</v>
      </c>
      <c r="C568" s="15" t="n">
        <v>1.19974539750182</v>
      </c>
      <c r="D568" s="15" t="n">
        <v>0</v>
      </c>
      <c r="E568" s="15" t="n">
        <v>2.7</v>
      </c>
      <c r="F568" s="15" t="n">
        <v>0</v>
      </c>
      <c r="G568" s="15" t="n">
        <v>0</v>
      </c>
      <c r="H568" s="15" t="n">
        <v>0.1</v>
      </c>
      <c r="I568" s="15" t="n">
        <v>0</v>
      </c>
      <c r="J568" s="110" t="n">
        <f aca="false">(D568*D$15*D$8+E568*E$15*E$8+F568*F$15*F$8+G568*G$15*G$8+H568*H$15*H$8+I568*I$15*I$8)*M$15</f>
        <v>0.0833037959347849</v>
      </c>
      <c r="K568" s="110" t="n">
        <f aca="false">K567+J568-M568-N568-O568</f>
        <v>131.30941802672</v>
      </c>
      <c r="L568" s="110" t="n">
        <f aca="false">K567/$K$3</f>
        <v>0.650762284105179</v>
      </c>
      <c r="M568" s="110" t="n">
        <f aca="false">IF(J568&gt;K$6,(J568-K$6)^2/(J568-K$6+K$3-K567),0)</f>
        <v>0</v>
      </c>
      <c r="N568" s="110" t="n">
        <f aca="false">IF((J568-M568)&gt;C568,C568,(J568-M568+(C568-(J568-M568))*L568))</f>
        <v>0.809841882640593</v>
      </c>
      <c r="O568" s="110" t="n">
        <f aca="false">IF(K567&gt;(K$5/100*K$3),(K$4/100*L568*(K567-(K$5/100*K$3))),0)</f>
        <v>2.02107441224073</v>
      </c>
      <c r="P568" s="110" t="n">
        <f aca="false">P567+M568-Q568</f>
        <v>1.50460831075108</v>
      </c>
      <c r="Q568" s="110" t="n">
        <f aca="false">P567*(1-0.5^(1/K$7))</f>
        <v>1.50460831075108</v>
      </c>
      <c r="R568" s="110" t="n">
        <f aca="false">R567-S568+O568</f>
        <v>51.2640934290412</v>
      </c>
      <c r="S568" s="110" t="n">
        <f aca="false">R567*(1-0.5^(1/K$8))</f>
        <v>1.15100100809383</v>
      </c>
      <c r="T568" s="110" t="n">
        <f aca="false">Q568*R$8/86.4</f>
        <v>4.82380210738482</v>
      </c>
      <c r="U568" s="110" t="n">
        <f aca="false">S568*R$8/86.4</f>
        <v>3.6901305467823</v>
      </c>
      <c r="V568" s="110" t="n">
        <f aca="false">(Q568+S568)*R$8/86.4</f>
        <v>8.51393265416711</v>
      </c>
    </row>
    <row r="569" customFormat="false" ht="12.8" hidden="false" customHeight="false" outlineLevel="0" collapsed="false">
      <c r="A569" s="114" t="n">
        <v>41460</v>
      </c>
      <c r="B569" s="115" t="s">
        <v>124</v>
      </c>
      <c r="C569" s="15" t="n">
        <v>1.66056604000112</v>
      </c>
      <c r="D569" s="15" t="n">
        <v>0</v>
      </c>
      <c r="E569" s="15" t="n">
        <v>0</v>
      </c>
      <c r="F569" s="15" t="n">
        <v>0</v>
      </c>
      <c r="G569" s="15" t="n">
        <v>0</v>
      </c>
      <c r="H569" s="15" t="n">
        <v>0.1</v>
      </c>
      <c r="I569" s="15" t="n">
        <v>0</v>
      </c>
      <c r="J569" s="110" t="n">
        <f aca="false">(D569*D$15*D$8+E569*E$15*E$8+F569*F$15*F$8+G569*G$15*G$8+H569*H$15*H$8+I569*I$15*I$8)*M$15</f>
        <v>0.00724252221</v>
      </c>
      <c r="K569" s="110" t="n">
        <f aca="false">K568+J569-M569-N569-O569</f>
        <v>128.451038077655</v>
      </c>
      <c r="L569" s="110" t="n">
        <f aca="false">K568/$K$3</f>
        <v>0.637424359353012</v>
      </c>
      <c r="M569" s="110" t="n">
        <f aca="false">IF(J569&gt;K$6,(J569-K$6)^2/(J569-K$6+K$3-K568),0)</f>
        <v>0</v>
      </c>
      <c r="N569" s="110" t="n">
        <f aca="false">IF((J569-M569)&gt;C569,C569,(J569-M569+(C569-(J569-M569))*L569))</f>
        <v>1.06111120634127</v>
      </c>
      <c r="O569" s="110" t="n">
        <f aca="false">IF(K568&gt;(K$5/100*K$3),(K$4/100*L569*(K568-(K$5/100*K$3))),0)</f>
        <v>1.80451126493389</v>
      </c>
      <c r="P569" s="110" t="n">
        <f aca="false">P568+M569-Q569</f>
        <v>0.752304155375538</v>
      </c>
      <c r="Q569" s="110" t="n">
        <f aca="false">P568*(1-0.5^(1/K$7))</f>
        <v>0.752304155375538</v>
      </c>
      <c r="R569" s="110" t="n">
        <f aca="false">R568-S569+O569</f>
        <v>51.897731181866</v>
      </c>
      <c r="S569" s="110" t="n">
        <f aca="false">R568*(1-0.5^(1/K$8))</f>
        <v>1.17087351210907</v>
      </c>
      <c r="T569" s="110" t="n">
        <f aca="false">Q569*R$8/86.4</f>
        <v>2.41190105369241</v>
      </c>
      <c r="U569" s="110" t="n">
        <f aca="false">S569*R$8/86.4</f>
        <v>3.75384216266448</v>
      </c>
      <c r="V569" s="110" t="n">
        <f aca="false">(Q569+S569)*R$8/86.4</f>
        <v>6.16574321635689</v>
      </c>
    </row>
    <row r="570" customFormat="false" ht="12.8" hidden="false" customHeight="false" outlineLevel="0" collapsed="false">
      <c r="A570" s="114" t="n">
        <v>41461</v>
      </c>
      <c r="B570" s="115" t="s">
        <v>137</v>
      </c>
      <c r="C570" s="15" t="n">
        <v>1.43187682500511</v>
      </c>
      <c r="D570" s="15" t="n">
        <v>0</v>
      </c>
      <c r="E570" s="15" t="n">
        <v>0</v>
      </c>
      <c r="F570" s="15" t="n">
        <v>0</v>
      </c>
      <c r="G570" s="15" t="n">
        <v>0</v>
      </c>
      <c r="H570" s="15" t="n">
        <v>0</v>
      </c>
      <c r="I570" s="15" t="n">
        <v>0</v>
      </c>
      <c r="J570" s="110" t="n">
        <f aca="false">(D570*D$15*D$8+E570*E$15*E$8+F570*F$15*F$8+G570*G$15*G$8+H570*H$15*H$8+I570*I$15*I$8)*M$15</f>
        <v>0</v>
      </c>
      <c r="K570" s="110" t="n">
        <f aca="false">K569+J570-M570-N570-O570</f>
        <v>125.971196860694</v>
      </c>
      <c r="L570" s="110" t="n">
        <f aca="false">K569/$K$3</f>
        <v>0.623548728532307</v>
      </c>
      <c r="M570" s="110" t="n">
        <f aca="false">IF(J570&gt;K$6,(J570-K$6)^2/(J570-K$6+K$3-K569),0)</f>
        <v>0</v>
      </c>
      <c r="N570" s="110" t="n">
        <f aca="false">IF((J570-M570)&gt;C570,C570,(J570-M570+(C570-(J570-M570))*L570))</f>
        <v>0.892844973646813</v>
      </c>
      <c r="O570" s="110" t="n">
        <f aca="false">IF(K569&gt;(K$5/100*K$3),(K$4/100*L570*(K569-(K$5/100*K$3))),0)</f>
        <v>1.58699624331493</v>
      </c>
      <c r="P570" s="110" t="n">
        <f aca="false">P569+M570-Q570</f>
        <v>0.376152077687769</v>
      </c>
      <c r="Q570" s="110" t="n">
        <f aca="false">P569*(1-0.5^(1/K$7))</f>
        <v>0.376152077687769</v>
      </c>
      <c r="R570" s="110" t="n">
        <f aca="false">R569-S570+O570</f>
        <v>52.2993816067961</v>
      </c>
      <c r="S570" s="110" t="n">
        <f aca="false">R569*(1-0.5^(1/K$8))</f>
        <v>1.18534581838484</v>
      </c>
      <c r="T570" s="110" t="n">
        <f aca="false">Q570*R$8/86.4</f>
        <v>1.2059505268462</v>
      </c>
      <c r="U570" s="110" t="n">
        <f aca="false">S570*R$8/86.4</f>
        <v>3.80024064459028</v>
      </c>
      <c r="V570" s="110" t="n">
        <f aca="false">(Q570+S570)*R$8/86.4</f>
        <v>5.00619117143649</v>
      </c>
    </row>
    <row r="571" customFormat="false" ht="12.8" hidden="false" customHeight="false" outlineLevel="0" collapsed="false">
      <c r="A571" s="114" t="n">
        <v>41462</v>
      </c>
      <c r="B571" s="115" t="s">
        <v>137</v>
      </c>
      <c r="C571" s="15" t="n">
        <v>1.33925912628067</v>
      </c>
      <c r="D571" s="15" t="n">
        <v>0</v>
      </c>
      <c r="E571" s="15" t="n">
        <v>0</v>
      </c>
      <c r="F571" s="15" t="n">
        <v>0</v>
      </c>
      <c r="G571" s="15" t="n">
        <v>0</v>
      </c>
      <c r="H571" s="15" t="n">
        <v>0.2</v>
      </c>
      <c r="I571" s="15" t="n">
        <v>0</v>
      </c>
      <c r="J571" s="110" t="n">
        <f aca="false">(D571*D$15*D$8+E571*E$15*E$8+F571*F$15*F$8+G571*G$15*G$8+H571*H$15*H$8+I571*I$15*I$8)*M$15</f>
        <v>0.01448504442</v>
      </c>
      <c r="K571" s="110" t="n">
        <f aca="false">K570+J571-M571-N571-O571</f>
        <v>123.756370196381</v>
      </c>
      <c r="L571" s="110" t="n">
        <f aca="false">K570/$K$3</f>
        <v>0.611510664372299</v>
      </c>
      <c r="M571" s="110" t="n">
        <f aca="false">IF(J571&gt;K$6,(J571-K$6)^2/(J571-K$6+K$3-K570),0)</f>
        <v>0</v>
      </c>
      <c r="N571" s="110" t="n">
        <f aca="false">IF((J571-M571)&gt;C571,C571,(J571-M571+(C571-(J571-M571))*L571))</f>
        <v>0.82459852336182</v>
      </c>
      <c r="O571" s="110" t="n">
        <f aca="false">IF(K570&gt;(K$5/100*K$3),(K$4/100*L571*(K570-(K$5/100*K$3))),0)</f>
        <v>1.40471318537096</v>
      </c>
      <c r="P571" s="110" t="n">
        <f aca="false">P570+M571-Q571</f>
        <v>0.188076038843885</v>
      </c>
      <c r="Q571" s="110" t="n">
        <f aca="false">P570*(1-0.5^(1/K$7))</f>
        <v>0.188076038843885</v>
      </c>
      <c r="R571" s="110" t="n">
        <f aca="false">R570-S571+O571</f>
        <v>52.5095752653984</v>
      </c>
      <c r="S571" s="110" t="n">
        <f aca="false">R570*(1-0.5^(1/K$8))</f>
        <v>1.19451952676864</v>
      </c>
      <c r="T571" s="110" t="n">
        <f aca="false">Q571*R$8/86.4</f>
        <v>0.602975263423102</v>
      </c>
      <c r="U571" s="110" t="n">
        <f aca="false">S571*R$8/86.4</f>
        <v>3.82965172355224</v>
      </c>
      <c r="V571" s="110" t="n">
        <f aca="false">(Q571+S571)*R$8/86.4</f>
        <v>4.43262698697534</v>
      </c>
    </row>
    <row r="572" customFormat="false" ht="12.8" hidden="false" customHeight="false" outlineLevel="0" collapsed="false">
      <c r="A572" s="114" t="n">
        <v>41463</v>
      </c>
      <c r="B572" s="115" t="s">
        <v>137</v>
      </c>
      <c r="C572" s="15" t="n">
        <v>0.967032404047708</v>
      </c>
      <c r="D572" s="15" t="n">
        <v>0</v>
      </c>
      <c r="E572" s="15" t="n">
        <v>0</v>
      </c>
      <c r="F572" s="15" t="n">
        <v>0</v>
      </c>
      <c r="G572" s="15" t="n">
        <v>0</v>
      </c>
      <c r="H572" s="15" t="n">
        <v>0.1</v>
      </c>
      <c r="I572" s="15" t="n">
        <v>0</v>
      </c>
      <c r="J572" s="110" t="n">
        <f aca="false">(D572*D$15*D$8+E572*E$15*E$8+F572*F$15*F$8+G572*G$15*G$8+H572*H$15*H$8+I572*I$15*I$8)*M$15</f>
        <v>0.00724252221</v>
      </c>
      <c r="K572" s="110" t="n">
        <f aca="false">K571+J572-M572-N572-O572</f>
        <v>121.932809927822</v>
      </c>
      <c r="L572" s="110" t="n">
        <f aca="false">K571/$K$3</f>
        <v>0.600759078623208</v>
      </c>
      <c r="M572" s="110" t="n">
        <f aca="false">IF(J572&gt;K$6,(J572-K$6)^2/(J572-K$6+K$3-K571),0)</f>
        <v>0</v>
      </c>
      <c r="N572" s="110" t="n">
        <f aca="false">IF((J572-M572)&gt;C572,C572,(J572-M572+(C572-(J572-M572))*L572))</f>
        <v>0.583845007294699</v>
      </c>
      <c r="O572" s="110" t="n">
        <f aca="false">IF(K571&gt;(K$5/100*K$3),(K$4/100*L572*(K571-(K$5/100*K$3))),0)</f>
        <v>1.24695778347399</v>
      </c>
      <c r="P572" s="110" t="n">
        <f aca="false">P571+M572-Q572</f>
        <v>0.0940380194219423</v>
      </c>
      <c r="Q572" s="110" t="n">
        <f aca="false">P571*(1-0.5^(1/K$7))</f>
        <v>0.0940380194219423</v>
      </c>
      <c r="R572" s="110" t="n">
        <f aca="false">R571-S572+O572</f>
        <v>52.5572126923063</v>
      </c>
      <c r="S572" s="110" t="n">
        <f aca="false">R571*(1-0.5^(1/K$8))</f>
        <v>1.19932035656604</v>
      </c>
      <c r="T572" s="110" t="n">
        <f aca="false">Q572*R$8/86.4</f>
        <v>0.301487631711551</v>
      </c>
      <c r="U572" s="110" t="n">
        <f aca="false">S572*R$8/86.4</f>
        <v>3.84504327278695</v>
      </c>
      <c r="V572" s="110" t="n">
        <f aca="false">(Q572+S572)*R$8/86.4</f>
        <v>4.14653090449851</v>
      </c>
    </row>
    <row r="573" customFormat="false" ht="12.8" hidden="false" customHeight="false" outlineLevel="0" collapsed="false">
      <c r="A573" s="114" t="n">
        <v>41464</v>
      </c>
      <c r="B573" s="115" t="s">
        <v>163</v>
      </c>
      <c r="C573" s="15" t="n">
        <v>1.302049224793</v>
      </c>
      <c r="D573" s="15" t="n">
        <v>0</v>
      </c>
      <c r="E573" s="15" t="n">
        <v>19.9</v>
      </c>
      <c r="F573" s="15" t="n">
        <v>0</v>
      </c>
      <c r="G573" s="15" t="n">
        <v>2.2</v>
      </c>
      <c r="H573" s="15" t="n">
        <v>0.3</v>
      </c>
      <c r="I573" s="15" t="n">
        <v>0</v>
      </c>
      <c r="J573" s="110" t="n">
        <f aca="false">(D573*D$15*D$8+E573*E$15*E$8+F573*F$15*F$8+G573*G$15*G$8+H573*H$15*H$8+I573*I$15*I$8)*M$15</f>
        <v>1.20883288356282</v>
      </c>
      <c r="K573" s="110" t="n">
        <f aca="false">K572+J573-M573-N573-O573</f>
        <v>120.756988559617</v>
      </c>
      <c r="L573" s="110" t="n">
        <f aca="false">K572/$K$3</f>
        <v>0.591906844309816</v>
      </c>
      <c r="M573" s="110" t="n">
        <f aca="false">IF(J573&gt;K$6,(J573-K$6)^2/(J573-K$6+K$3-K572),0)</f>
        <v>0</v>
      </c>
      <c r="N573" s="110" t="n">
        <f aca="false">IF((J573-M573)&gt;C573,C573,(J573-M573+(C573-(J573-M573))*L573))</f>
        <v>1.26400827393848</v>
      </c>
      <c r="O573" s="110" t="n">
        <f aca="false">IF(K572&gt;(K$5/100*K$3),(K$4/100*L573*(K572-(K$5/100*K$3))),0)</f>
        <v>1.12064597782947</v>
      </c>
      <c r="P573" s="110" t="n">
        <f aca="false">P572+M573-Q573</f>
        <v>0.0470190097109711</v>
      </c>
      <c r="Q573" s="110" t="n">
        <f aca="false">P572*(1-0.5^(1/K$7))</f>
        <v>0.0470190097109711</v>
      </c>
      <c r="R573" s="110" t="n">
        <f aca="false">R572-S573+O573</f>
        <v>52.4774502732355</v>
      </c>
      <c r="S573" s="110" t="n">
        <f aca="false">R572*(1-0.5^(1/K$8))</f>
        <v>1.20040839690033</v>
      </c>
      <c r="T573" s="110" t="n">
        <f aca="false">Q573*R$8/86.4</f>
        <v>0.150743815855775</v>
      </c>
      <c r="U573" s="110" t="n">
        <f aca="false">S573*R$8/86.4</f>
        <v>3.84853155024758</v>
      </c>
      <c r="V573" s="110" t="n">
        <f aca="false">(Q573+S573)*R$8/86.4</f>
        <v>3.99927536610335</v>
      </c>
    </row>
    <row r="574" customFormat="false" ht="12.8" hidden="false" customHeight="false" outlineLevel="0" collapsed="false">
      <c r="A574" s="114" t="n">
        <v>41465</v>
      </c>
      <c r="B574" s="115" t="s">
        <v>133</v>
      </c>
      <c r="C574" s="15" t="n">
        <v>0.574013435635742</v>
      </c>
      <c r="D574" s="15" t="n">
        <v>27.2</v>
      </c>
      <c r="E574" s="15" t="n">
        <v>12.7</v>
      </c>
      <c r="F574" s="15" t="n">
        <v>0</v>
      </c>
      <c r="G574" s="15" t="n">
        <v>0.9</v>
      </c>
      <c r="H574" s="15" t="n">
        <v>4.1</v>
      </c>
      <c r="I574" s="15" t="n">
        <v>0</v>
      </c>
      <c r="J574" s="110" t="n">
        <f aca="false">(D574*D$15*D$8+E574*E$15*E$8+F574*F$15*F$8+G574*G$15*G$8+H574*H$15*H$8+I574*I$15*I$8)*M$15</f>
        <v>12.8457540092741</v>
      </c>
      <c r="K574" s="110" t="n">
        <f aca="false">K573+J574-M574-N574-O574</f>
        <v>130.868075640009</v>
      </c>
      <c r="L574" s="110" t="n">
        <f aca="false">K573/$K$3</f>
        <v>0.586198973590373</v>
      </c>
      <c r="M574" s="110" t="n">
        <f aca="false">IF(J574&gt;K$6,(J574-K$6)^2/(J574-K$6+K$3-K573),0)</f>
        <v>1.11974064647569</v>
      </c>
      <c r="N574" s="110" t="n">
        <f aca="false">IF((J574-M574)&gt;C574,C574,(J574-M574+(C574-(J574-M574))*L574))</f>
        <v>0.574013435635742</v>
      </c>
      <c r="O574" s="110" t="n">
        <f aca="false">IF(K573&gt;(K$5/100*K$3),(K$4/100*L574*(K573-(K$5/100*K$3))),0)</f>
        <v>1.04091284677034</v>
      </c>
      <c r="P574" s="110" t="n">
        <f aca="false">P573+M574-Q574</f>
        <v>1.14325015133118</v>
      </c>
      <c r="Q574" s="110" t="n">
        <f aca="false">P573*(1-0.5^(1/K$7))</f>
        <v>0.0235095048554856</v>
      </c>
      <c r="R574" s="110" t="n">
        <f aca="false">R573-S574+O574</f>
        <v>52.3197764992748</v>
      </c>
      <c r="S574" s="110" t="n">
        <f aca="false">R573*(1-0.5^(1/K$8))</f>
        <v>1.19858662073099</v>
      </c>
      <c r="T574" s="110" t="n">
        <f aca="false">Q574*R$8/86.4</f>
        <v>0.0753719079278877</v>
      </c>
      <c r="U574" s="110" t="n">
        <f aca="false">S574*R$8/86.4</f>
        <v>3.84269090211208</v>
      </c>
      <c r="V574" s="110" t="n">
        <f aca="false">(Q574+S574)*R$8/86.4</f>
        <v>3.91806281003997</v>
      </c>
    </row>
    <row r="575" customFormat="false" ht="12.8" hidden="false" customHeight="false" outlineLevel="0" collapsed="false">
      <c r="A575" s="114" t="n">
        <v>41466</v>
      </c>
      <c r="B575" s="115" t="s">
        <v>128</v>
      </c>
      <c r="C575" s="15" t="n">
        <v>1.05059004236766</v>
      </c>
      <c r="D575" s="15" t="n">
        <v>0</v>
      </c>
      <c r="E575" s="15" t="n">
        <v>1</v>
      </c>
      <c r="F575" s="15" t="n">
        <v>0</v>
      </c>
      <c r="G575" s="15" t="n">
        <v>0</v>
      </c>
      <c r="H575" s="15" t="n">
        <v>0</v>
      </c>
      <c r="I575" s="15" t="n">
        <v>0</v>
      </c>
      <c r="J575" s="110" t="n">
        <f aca="false">(D575*D$15*D$8+E575*E$15*E$8+F575*F$15*F$8+G575*G$15*G$8+H575*H$15*H$8+I575*I$15*I$8)*M$15</f>
        <v>0.0281708421202907</v>
      </c>
      <c r="K575" s="110" t="n">
        <f aca="false">K574+J575-M575-N575-O575</f>
        <v>128.448142745283</v>
      </c>
      <c r="L575" s="110" t="n">
        <f aca="false">K574/$K$3</f>
        <v>0.635281920582569</v>
      </c>
      <c r="M575" s="110" t="n">
        <f aca="false">IF(J575&gt;K$6,(J575-K$6)^2/(J575-K$6+K$3-K574),0)</f>
        <v>0</v>
      </c>
      <c r="N575" s="110" t="n">
        <f aca="false">IF((J575-M575)&gt;C575,C575,(J575-M575+(C575-(J575-M575))*L575))</f>
        <v>0.677695275293934</v>
      </c>
      <c r="O575" s="110" t="n">
        <f aca="false">IF(K574&gt;(K$5/100*K$3),(K$4/100*L575*(K574-(K$5/100*K$3))),0)</f>
        <v>1.77040846155254</v>
      </c>
      <c r="P575" s="110" t="n">
        <f aca="false">P574+M575-Q575</f>
        <v>0.571625075665588</v>
      </c>
      <c r="Q575" s="110" t="n">
        <f aca="false">P574*(1-0.5^(1/K$7))</f>
        <v>0.571625075665588</v>
      </c>
      <c r="R575" s="110" t="n">
        <f aca="false">R574-S575+O575</f>
        <v>52.8951996140707</v>
      </c>
      <c r="S575" s="110" t="n">
        <f aca="false">R574*(1-0.5^(1/K$8))</f>
        <v>1.19498534675664</v>
      </c>
      <c r="T575" s="110" t="n">
        <f aca="false">Q575*R$8/86.4</f>
        <v>1.83264057823342</v>
      </c>
      <c r="U575" s="110" t="n">
        <f aca="false">S575*R$8/86.4</f>
        <v>3.83114515106005</v>
      </c>
      <c r="V575" s="110" t="n">
        <f aca="false">(Q575+S575)*R$8/86.4</f>
        <v>5.66378572929347</v>
      </c>
    </row>
    <row r="576" customFormat="false" ht="12.8" hidden="false" customHeight="false" outlineLevel="0" collapsed="false">
      <c r="A576" s="114" t="n">
        <v>41467</v>
      </c>
      <c r="B576" s="115" t="s">
        <v>129</v>
      </c>
      <c r="C576" s="15" t="n">
        <v>1.38575291710602</v>
      </c>
      <c r="D576" s="15" t="n">
        <v>0</v>
      </c>
      <c r="E576" s="15" t="n">
        <v>0</v>
      </c>
      <c r="F576" s="15" t="n">
        <v>0</v>
      </c>
      <c r="G576" s="15" t="n">
        <v>0</v>
      </c>
      <c r="H576" s="15" t="n">
        <v>0.3</v>
      </c>
      <c r="I576" s="15" t="n">
        <v>0</v>
      </c>
      <c r="J576" s="110" t="n">
        <f aca="false">(D576*D$15*D$8+E576*E$15*E$8+F576*F$15*F$8+G576*G$15*G$8+H576*H$15*H$8+I576*I$15*I$8)*M$15</f>
        <v>0.02172756663</v>
      </c>
      <c r="K576" s="110" t="n">
        <f aca="false">K575+J576-M576-N576-O576</f>
        <v>126.010845705861</v>
      </c>
      <c r="L576" s="110" t="n">
        <f aca="false">K575/$K$3</f>
        <v>0.623534673520792</v>
      </c>
      <c r="M576" s="110" t="n">
        <f aca="false">IF(J576&gt;K$6,(J576-K$6)^2/(J576-K$6+K$3-K575),0)</f>
        <v>0</v>
      </c>
      <c r="N576" s="110" t="n">
        <f aca="false">IF((J576-M576)&gt;C576,C576,(J576-M576+(C576-(J576-M576))*L576))</f>
        <v>0.872244668213149</v>
      </c>
      <c r="O576" s="110" t="n">
        <f aca="false">IF(K575&gt;(K$5/100*K$3),(K$4/100*L576*(K575-(K$5/100*K$3))),0)</f>
        <v>1.58677993783906</v>
      </c>
      <c r="P576" s="110" t="n">
        <f aca="false">P575+M576-Q576</f>
        <v>0.285812537832794</v>
      </c>
      <c r="Q576" s="110" t="n">
        <f aca="false">P575*(1-0.5^(1/K$7))</f>
        <v>0.285812537832794</v>
      </c>
      <c r="R576" s="110" t="n">
        <f aca="false">R575-S576+O576</f>
        <v>53.2738515230475</v>
      </c>
      <c r="S576" s="110" t="n">
        <f aca="false">R575*(1-0.5^(1/K$8))</f>
        <v>1.20812802886224</v>
      </c>
      <c r="T576" s="110" t="n">
        <f aca="false">Q576*R$8/86.4</f>
        <v>0.916320289116712</v>
      </c>
      <c r="U576" s="110" t="n">
        <f aca="false">S576*R$8/86.4</f>
        <v>3.87328083327361</v>
      </c>
      <c r="V576" s="110" t="n">
        <f aca="false">(Q576+S576)*R$8/86.4</f>
        <v>4.78960112239033</v>
      </c>
    </row>
    <row r="577" customFormat="false" ht="12.8" hidden="false" customHeight="false" outlineLevel="0" collapsed="false">
      <c r="A577" s="114" t="n">
        <v>41468</v>
      </c>
      <c r="B577" s="115" t="s">
        <v>124</v>
      </c>
      <c r="C577" s="15" t="n">
        <v>1.8731882639885</v>
      </c>
      <c r="D577" s="15" t="n">
        <v>0</v>
      </c>
      <c r="E577" s="15" t="n">
        <v>0</v>
      </c>
      <c r="F577" s="15" t="n">
        <v>0</v>
      </c>
      <c r="G577" s="15" t="n">
        <v>0</v>
      </c>
      <c r="H577" s="15" t="n">
        <v>0</v>
      </c>
      <c r="I577" s="15" t="n">
        <v>0</v>
      </c>
      <c r="J577" s="110" t="n">
        <f aca="false">(D577*D$15*D$8+E577*E$15*E$8+F577*F$15*F$8+G577*G$15*G$8+H577*H$15*H$8+I577*I$15*I$8)*M$15</f>
        <v>0</v>
      </c>
      <c r="K577" s="110" t="n">
        <f aca="false">K576+J577-M577-N577-O577</f>
        <v>123.457429928717</v>
      </c>
      <c r="L577" s="110" t="n">
        <f aca="false">K576/$K$3</f>
        <v>0.61170313449447</v>
      </c>
      <c r="M577" s="110" t="n">
        <f aca="false">IF(J577&gt;K$6,(J577-K$6)^2/(J577-K$6+K$3-K576),0)</f>
        <v>0</v>
      </c>
      <c r="N577" s="110" t="n">
        <f aca="false">IF((J577-M577)&gt;C577,C577,(J577-M577+(C577-(J577-M577))*L577))</f>
        <v>1.14583513258002</v>
      </c>
      <c r="O577" s="110" t="n">
        <f aca="false">IF(K576&gt;(K$5/100*K$3),(K$4/100*L577*(K576-(K$5/100*K$3))),0)</f>
        <v>1.40758064456437</v>
      </c>
      <c r="P577" s="110" t="n">
        <f aca="false">P576+M577-Q577</f>
        <v>0.142906268916397</v>
      </c>
      <c r="Q577" s="110" t="n">
        <f aca="false">P576*(1-0.5^(1/K$7))</f>
        <v>0.142906268916397</v>
      </c>
      <c r="R577" s="110" t="n">
        <f aca="false">R576-S577+O577</f>
        <v>53.4646557171962</v>
      </c>
      <c r="S577" s="110" t="n">
        <f aca="false">R576*(1-0.5^(1/K$8))</f>
        <v>1.2167764504157</v>
      </c>
      <c r="T577" s="110" t="n">
        <f aca="false">Q577*R$8/86.4</f>
        <v>0.458160144558356</v>
      </c>
      <c r="U577" s="110" t="n">
        <f aca="false">S577*R$8/86.4</f>
        <v>3.90100783292997</v>
      </c>
      <c r="V577" s="110" t="n">
        <f aca="false">(Q577+S577)*R$8/86.4</f>
        <v>4.35916797748833</v>
      </c>
    </row>
    <row r="578" customFormat="false" ht="12.8" hidden="false" customHeight="false" outlineLevel="0" collapsed="false">
      <c r="A578" s="114" t="n">
        <v>41469</v>
      </c>
      <c r="B578" s="115" t="s">
        <v>137</v>
      </c>
      <c r="C578" s="15" t="n">
        <v>1.99893536431296</v>
      </c>
      <c r="D578" s="15" t="n">
        <v>0</v>
      </c>
      <c r="E578" s="15" t="n">
        <v>0</v>
      </c>
      <c r="F578" s="15" t="n">
        <v>0</v>
      </c>
      <c r="G578" s="15" t="n">
        <v>0</v>
      </c>
      <c r="H578" s="15" t="n">
        <v>0</v>
      </c>
      <c r="I578" s="15" t="n">
        <v>0</v>
      </c>
      <c r="J578" s="110" t="n">
        <f aca="false">(D578*D$15*D$8+E578*E$15*E$8+F578*F$15*F$8+G578*G$15*G$8+H578*H$15*H$8+I578*I$15*I$8)*M$15</f>
        <v>0</v>
      </c>
      <c r="K578" s="110" t="n">
        <f aca="false">K577+J578-M578-N578-O578</f>
        <v>121.033422186647</v>
      </c>
      <c r="L578" s="110" t="n">
        <f aca="false">K577/$K$3</f>
        <v>0.599307912275323</v>
      </c>
      <c r="M578" s="110" t="n">
        <f aca="false">IF(J578&gt;K$6,(J578-K$6)^2/(J578-K$6+K$3-K577),0)</f>
        <v>0</v>
      </c>
      <c r="N578" s="110" t="n">
        <f aca="false">IF((J578-M578)&gt;C578,C578,(J578-M578+(C578-(J578-M578))*L578))</f>
        <v>1.19797777995971</v>
      </c>
      <c r="O578" s="110" t="n">
        <f aca="false">IF(K577&gt;(K$5/100*K$3),(K$4/100*L578*(K577-(K$5/100*K$3))),0)</f>
        <v>1.22602996210978</v>
      </c>
      <c r="P578" s="110" t="n">
        <f aca="false">P577+M578-Q578</f>
        <v>0.0714531344581985</v>
      </c>
      <c r="Q578" s="110" t="n">
        <f aca="false">P577*(1-0.5^(1/K$7))</f>
        <v>0.0714531344581985</v>
      </c>
      <c r="R578" s="110" t="n">
        <f aca="false">R577-S578+O578</f>
        <v>53.4695512550731</v>
      </c>
      <c r="S578" s="110" t="n">
        <f aca="false">R577*(1-0.5^(1/K$8))</f>
        <v>1.22113442423294</v>
      </c>
      <c r="T578" s="110" t="n">
        <f aca="false">Q578*R$8/86.4</f>
        <v>0.229080072279178</v>
      </c>
      <c r="U578" s="110" t="n">
        <f aca="false">S578*R$8/86.4</f>
        <v>3.91497957769124</v>
      </c>
      <c r="V578" s="110" t="n">
        <f aca="false">(Q578+S578)*R$8/86.4</f>
        <v>4.14405964997042</v>
      </c>
    </row>
    <row r="579" customFormat="false" ht="12.8" hidden="false" customHeight="false" outlineLevel="0" collapsed="false">
      <c r="A579" s="114" t="n">
        <v>41470</v>
      </c>
      <c r="B579" s="115" t="s">
        <v>137</v>
      </c>
      <c r="C579" s="15" t="n">
        <v>1.72972177146275</v>
      </c>
      <c r="D579" s="15" t="n">
        <v>0</v>
      </c>
      <c r="E579" s="15" t="n">
        <v>0.9</v>
      </c>
      <c r="F579" s="15" t="n">
        <v>0</v>
      </c>
      <c r="G579" s="15" t="n">
        <v>0</v>
      </c>
      <c r="H579" s="15" t="n">
        <v>0</v>
      </c>
      <c r="I579" s="15" t="n">
        <v>0</v>
      </c>
      <c r="J579" s="110" t="n">
        <f aca="false">(D579*D$15*D$8+E579*E$15*E$8+F579*F$15*F$8+G579*G$15*G$8+H579*H$15*H$8+I579*I$15*I$8)*M$15</f>
        <v>0.0253537579082616</v>
      </c>
      <c r="K579" s="110" t="n">
        <f aca="false">K578+J579-M579-N579-O579</f>
        <v>118.972499014586</v>
      </c>
      <c r="L579" s="110" t="n">
        <f aca="false">K578/$K$3</f>
        <v>0.587540884401199</v>
      </c>
      <c r="M579" s="110" t="n">
        <f aca="false">IF(J579&gt;K$6,(J579-K$6)^2/(J579-K$6+K$3-K578),0)</f>
        <v>0</v>
      </c>
      <c r="N579" s="110" t="n">
        <f aca="false">IF((J579-M579)&gt;C579,C579,(J579-M579+(C579-(J579-M579))*L579))</f>
        <v>1.02673964793718</v>
      </c>
      <c r="O579" s="110" t="n">
        <f aca="false">IF(K578&gt;(K$5/100*K$3),(K$4/100*L579*(K578-(K$5/100*K$3))),0)</f>
        <v>1.05953728203228</v>
      </c>
      <c r="P579" s="110" t="n">
        <f aca="false">P578+M579-Q579</f>
        <v>0.0357265672290992</v>
      </c>
      <c r="Q579" s="110" t="n">
        <f aca="false">P578*(1-0.5^(1/K$7))</f>
        <v>0.0357265672290992</v>
      </c>
      <c r="R579" s="110" t="n">
        <f aca="false">R578-S579+O579</f>
        <v>53.3078422986328</v>
      </c>
      <c r="S579" s="110" t="n">
        <f aca="false">R578*(1-0.5^(1/K$8))</f>
        <v>1.22124623847257</v>
      </c>
      <c r="T579" s="110" t="n">
        <f aca="false">Q579*R$8/86.4</f>
        <v>0.114540036139589</v>
      </c>
      <c r="U579" s="110" t="n">
        <f aca="false">S579*R$8/86.4</f>
        <v>3.91533805621416</v>
      </c>
      <c r="V579" s="110" t="n">
        <f aca="false">(Q579+S579)*R$8/86.4</f>
        <v>4.02987809235375</v>
      </c>
    </row>
    <row r="580" customFormat="false" ht="12.8" hidden="false" customHeight="false" outlineLevel="0" collapsed="false">
      <c r="A580" s="114" t="n">
        <v>41471</v>
      </c>
      <c r="B580" s="115" t="s">
        <v>137</v>
      </c>
      <c r="C580" s="15" t="n">
        <v>1.24376468352317</v>
      </c>
      <c r="D580" s="15" t="n">
        <v>0</v>
      </c>
      <c r="E580" s="15" t="n">
        <v>2</v>
      </c>
      <c r="F580" s="15" t="n">
        <v>0</v>
      </c>
      <c r="G580" s="15" t="n">
        <v>0</v>
      </c>
      <c r="H580" s="15" t="n">
        <v>0</v>
      </c>
      <c r="I580" s="15" t="n">
        <v>0</v>
      </c>
      <c r="J580" s="110" t="n">
        <f aca="false">(D580*D$15*D$8+E580*E$15*E$8+F580*F$15*F$8+G580*G$15*G$8+H580*H$15*H$8+I580*I$15*I$8)*M$15</f>
        <v>0.0563416842405814</v>
      </c>
      <c r="K580" s="110" t="n">
        <f aca="false">K579+J580-M580-N580-O580</f>
        <v>117.364249044006</v>
      </c>
      <c r="L580" s="110" t="n">
        <f aca="false">K579/$K$3</f>
        <v>0.577536402983426</v>
      </c>
      <c r="M580" s="110" t="n">
        <f aca="false">IF(J580&gt;K$6,(J580-K$6)^2/(J580-K$6+K$3-K579),0)</f>
        <v>0</v>
      </c>
      <c r="N580" s="110" t="n">
        <f aca="false">IF((J580-M580)&gt;C580,C580,(J580-M580+(C580-(J580-M580))*L580))</f>
        <v>0.742121692066039</v>
      </c>
      <c r="O580" s="110" t="n">
        <f aca="false">IF(K579&gt;(K$5/100*K$3),(K$4/100*L580*(K579-(K$5/100*K$3))),0)</f>
        <v>0.922469962754023</v>
      </c>
      <c r="P580" s="110" t="n">
        <f aca="false">P579+M580-Q580</f>
        <v>0.0178632836145496</v>
      </c>
      <c r="Q580" s="110" t="n">
        <f aca="false">P579*(1-0.5^(1/K$7))</f>
        <v>0.0178632836145496</v>
      </c>
      <c r="R580" s="110" t="n">
        <f aca="false">R579-S580+O580</f>
        <v>53.0127594605838</v>
      </c>
      <c r="S580" s="110" t="n">
        <f aca="false">R579*(1-0.5^(1/K$8))</f>
        <v>1.21755280080301</v>
      </c>
      <c r="T580" s="110" t="n">
        <f aca="false">Q580*R$8/86.4</f>
        <v>0.0572700180697945</v>
      </c>
      <c r="U580" s="110" t="n">
        <f aca="false">S580*R$8/86.4</f>
        <v>3.90349682664855</v>
      </c>
      <c r="V580" s="110" t="n">
        <f aca="false">(Q580+S580)*R$8/86.4</f>
        <v>3.96076684471834</v>
      </c>
    </row>
    <row r="581" customFormat="false" ht="12.8" hidden="false" customHeight="false" outlineLevel="0" collapsed="false">
      <c r="A581" s="114" t="n">
        <v>41472</v>
      </c>
      <c r="B581" s="115" t="s">
        <v>137</v>
      </c>
      <c r="C581" s="15" t="n">
        <v>1.67679764244572</v>
      </c>
      <c r="D581" s="15" t="n">
        <v>0</v>
      </c>
      <c r="E581" s="15" t="n">
        <v>0</v>
      </c>
      <c r="F581" s="15" t="n">
        <v>0</v>
      </c>
      <c r="G581" s="15" t="n">
        <v>0</v>
      </c>
      <c r="H581" s="15" t="n">
        <v>0</v>
      </c>
      <c r="I581" s="15" t="n">
        <v>0</v>
      </c>
      <c r="J581" s="110" t="n">
        <f aca="false">(D581*D$15*D$8+E581*E$15*E$8+F581*F$15*F$8+G581*G$15*G$8+H581*H$15*H$8+I581*I$15*I$8)*M$15</f>
        <v>0</v>
      </c>
      <c r="K581" s="110" t="n">
        <f aca="false">K580+J581-M581-N581-O581</f>
        <v>115.590554741494</v>
      </c>
      <c r="L581" s="110" t="n">
        <f aca="false">K580/$K$3</f>
        <v>0.569729364291293</v>
      </c>
      <c r="M581" s="110" t="n">
        <f aca="false">IF(J581&gt;K$6,(J581-K$6)^2/(J581-K$6+K$3-K580),0)</f>
        <v>0</v>
      </c>
      <c r="N581" s="110" t="n">
        <f aca="false">IF((J581-M581)&gt;C581,C581,(J581-M581+(C581-(J581-M581))*L581))</f>
        <v>0.955320854875739</v>
      </c>
      <c r="O581" s="110" t="n">
        <f aca="false">IF(K580&gt;(K$5/100*K$3),(K$4/100*L581*(K580-(K$5/100*K$3))),0)</f>
        <v>0.818373447636355</v>
      </c>
      <c r="P581" s="110" t="n">
        <f aca="false">P580+M581-Q581</f>
        <v>0.00893164180727481</v>
      </c>
      <c r="Q581" s="110" t="n">
        <f aca="false">P580*(1-0.5^(1/K$7))</f>
        <v>0.00893164180727481</v>
      </c>
      <c r="R581" s="110" t="n">
        <f aca="false">R580-S581+O581</f>
        <v>52.6203198087527</v>
      </c>
      <c r="S581" s="110" t="n">
        <f aca="false">R580*(1-0.5^(1/K$8))</f>
        <v>1.21081309946746</v>
      </c>
      <c r="T581" s="110" t="n">
        <f aca="false">Q581*R$8/86.4</f>
        <v>0.0286350090348972</v>
      </c>
      <c r="U581" s="110" t="n">
        <f aca="false">S581*R$8/86.4</f>
        <v>3.88188921935749</v>
      </c>
      <c r="V581" s="110" t="n">
        <f aca="false">(Q581+S581)*R$8/86.4</f>
        <v>3.91052422839239</v>
      </c>
    </row>
    <row r="582" customFormat="false" ht="12.8" hidden="false" customHeight="false" outlineLevel="0" collapsed="false">
      <c r="A582" s="114" t="n">
        <v>41473</v>
      </c>
      <c r="B582" s="115" t="s">
        <v>138</v>
      </c>
      <c r="C582" s="15" t="n">
        <v>1.97933476580439</v>
      </c>
      <c r="D582" s="15" t="n">
        <v>0</v>
      </c>
      <c r="E582" s="15" t="n">
        <v>0</v>
      </c>
      <c r="F582" s="15" t="n">
        <v>0</v>
      </c>
      <c r="G582" s="15" t="n">
        <v>0</v>
      </c>
      <c r="H582" s="15" t="n">
        <v>0.3</v>
      </c>
      <c r="I582" s="15" t="n">
        <v>0</v>
      </c>
      <c r="J582" s="110" t="n">
        <f aca="false">(D582*D$15*D$8+E582*E$15*E$8+F582*F$15*F$8+G582*G$15*G$8+H582*H$15*H$8+I582*I$15*I$8)*M$15</f>
        <v>0.02172756663</v>
      </c>
      <c r="K582" s="110" t="n">
        <f aca="false">K581+J582-M582-N582-O582</f>
        <v>113.785623562728</v>
      </c>
      <c r="L582" s="110" t="n">
        <f aca="false">K581/$K$3</f>
        <v>0.561119197774244</v>
      </c>
      <c r="M582" s="110" t="n">
        <f aca="false">IF(J582&gt;K$6,(J582-K$6)^2/(J582-K$6+K$3-K581),0)</f>
        <v>0</v>
      </c>
      <c r="N582" s="110" t="n">
        <f aca="false">IF((J582-M582)&gt;C582,C582,(J582-M582+(C582-(J582-M582))*L582))</f>
        <v>1.12017854778782</v>
      </c>
      <c r="O582" s="110" t="n">
        <f aca="false">IF(K581&gt;(K$5/100*K$3),(K$4/100*L582*(K581-(K$5/100*K$3))),0)</f>
        <v>0.706480197607996</v>
      </c>
      <c r="P582" s="110" t="n">
        <f aca="false">P581+M582-Q582</f>
        <v>0.0044658209036374</v>
      </c>
      <c r="Q582" s="110" t="n">
        <f aca="false">P581*(1-0.5^(1/K$7))</f>
        <v>0.0044658209036374</v>
      </c>
      <c r="R582" s="110" t="n">
        <f aca="false">R581-S582+O582</f>
        <v>52.1249502409287</v>
      </c>
      <c r="S582" s="110" t="n">
        <f aca="false">R581*(1-0.5^(1/K$8))</f>
        <v>1.20184976543199</v>
      </c>
      <c r="T582" s="110" t="n">
        <f aca="false">Q582*R$8/86.4</f>
        <v>0.0143175045174486</v>
      </c>
      <c r="U582" s="110" t="n">
        <f aca="false">S582*R$8/86.4</f>
        <v>3.85315260445208</v>
      </c>
      <c r="V582" s="110" t="n">
        <f aca="false">(Q582+S582)*R$8/86.4</f>
        <v>3.86747010896953</v>
      </c>
    </row>
    <row r="583" customFormat="false" ht="12.8" hidden="false" customHeight="false" outlineLevel="0" collapsed="false">
      <c r="A583" s="114" t="n">
        <v>41474</v>
      </c>
      <c r="B583" s="115" t="s">
        <v>139</v>
      </c>
      <c r="C583" s="15" t="n">
        <v>1.99718251287206</v>
      </c>
      <c r="D583" s="15" t="n">
        <v>16.7</v>
      </c>
      <c r="E583" s="15" t="n">
        <v>0</v>
      </c>
      <c r="F583" s="15" t="n">
        <v>0</v>
      </c>
      <c r="G583" s="15" t="n">
        <v>0</v>
      </c>
      <c r="H583" s="15" t="n">
        <v>0</v>
      </c>
      <c r="I583" s="15" t="n">
        <v>0</v>
      </c>
      <c r="J583" s="110" t="n">
        <f aca="false">(D583*D$15*D$8+E583*E$15*E$8+F583*F$15*F$8+G583*G$15*G$8+H583*H$15*H$8+I583*I$15*I$8)*M$15</f>
        <v>7.327581287691</v>
      </c>
      <c r="K583" s="110" t="n">
        <f aca="false">K582+J583-M583-N583-O583</f>
        <v>118.280111014773</v>
      </c>
      <c r="L583" s="110" t="n">
        <f aca="false">K582/$K$3</f>
        <v>0.552357395935575</v>
      </c>
      <c r="M583" s="110" t="n">
        <f aca="false">IF(J583&gt;K$6,(J583-K$6)^2/(J583-K$6+K$3-K582),0)</f>
        <v>0.240159428309527</v>
      </c>
      <c r="N583" s="110" t="n">
        <f aca="false">IF((J583-M583)&gt;C583,C583,(J583-M583+(C583-(J583-M583))*L583))</f>
        <v>1.99718251287206</v>
      </c>
      <c r="O583" s="110" t="n">
        <f aca="false">IF(K582&gt;(K$5/100*K$3),(K$4/100*L583*(K582-(K$5/100*K$3))),0)</f>
        <v>0.595751894465006</v>
      </c>
      <c r="P583" s="110" t="n">
        <f aca="false">P582+M583-Q583</f>
        <v>0.242392338761346</v>
      </c>
      <c r="Q583" s="110" t="n">
        <f aca="false">P582*(1-0.5^(1/K$7))</f>
        <v>0.0022329104518187</v>
      </c>
      <c r="R583" s="110" t="n">
        <f aca="false">R582-S583+O583</f>
        <v>51.5301666265275</v>
      </c>
      <c r="S583" s="110" t="n">
        <f aca="false">R582*(1-0.5^(1/K$8))</f>
        <v>1.19053550886617</v>
      </c>
      <c r="T583" s="110" t="n">
        <f aca="false">Q583*R$8/86.4</f>
        <v>0.00715875225872431</v>
      </c>
      <c r="U583" s="110" t="n">
        <f aca="false">S583*R$8/86.4</f>
        <v>3.81687888837882</v>
      </c>
      <c r="V583" s="110" t="n">
        <f aca="false">(Q583+S583)*R$8/86.4</f>
        <v>3.82403764063754</v>
      </c>
    </row>
    <row r="584" customFormat="false" ht="12.8" hidden="false" customHeight="false" outlineLevel="0" collapsed="false">
      <c r="A584" s="114" t="n">
        <v>41475</v>
      </c>
      <c r="B584" s="115" t="s">
        <v>136</v>
      </c>
      <c r="C584" s="15" t="n">
        <v>2.0311794394221</v>
      </c>
      <c r="D584" s="15" t="n">
        <v>0</v>
      </c>
      <c r="E584" s="15" t="n">
        <v>8.5</v>
      </c>
      <c r="F584" s="15" t="n">
        <v>20.9</v>
      </c>
      <c r="G584" s="15" t="n">
        <v>1.2</v>
      </c>
      <c r="H584" s="15" t="n">
        <v>2.9</v>
      </c>
      <c r="I584" s="15" t="n">
        <v>17.1</v>
      </c>
      <c r="J584" s="110" t="n">
        <f aca="false">(D584*D$15*D$8+E584*E$15*E$8+F584*F$15*F$8+G584*G$15*G$8+H584*H$15*H$8+I584*I$15*I$8)*M$15</f>
        <v>3.0793870318085</v>
      </c>
      <c r="K584" s="110" t="n">
        <f aca="false">K583+J584-M584-N584-O584</f>
        <v>118.447170658023</v>
      </c>
      <c r="L584" s="110" t="n">
        <f aca="false">K583/$K$3</f>
        <v>0.574175296188218</v>
      </c>
      <c r="M584" s="110" t="n">
        <f aca="false">IF(J584&gt;K$6,(J584-K$6)^2/(J584-K$6+K$3-K583),0)</f>
        <v>0.00380172236704525</v>
      </c>
      <c r="N584" s="110" t="n">
        <f aca="false">IF((J584-M584)&gt;C584,C584,(J584-M584+(C584-(J584-M584))*L584))</f>
        <v>2.0311794394221</v>
      </c>
      <c r="O584" s="110" t="n">
        <f aca="false">IF(K583&gt;(K$5/100*K$3),(K$4/100*L584*(K583-(K$5/100*K$3))),0)</f>
        <v>0.877346226769605</v>
      </c>
      <c r="P584" s="110" t="n">
        <f aca="false">P583+M584-Q584</f>
        <v>0.124997891747718</v>
      </c>
      <c r="Q584" s="110" t="n">
        <f aca="false">P583*(1-0.5^(1/K$7))</f>
        <v>0.121196169380673</v>
      </c>
      <c r="R584" s="110" t="n">
        <f aca="false">R583-S584+O584</f>
        <v>51.2305622209586</v>
      </c>
      <c r="S584" s="110" t="n">
        <f aca="false">R583*(1-0.5^(1/K$8))</f>
        <v>1.17695063233846</v>
      </c>
      <c r="T584" s="110" t="n">
        <f aca="false">Q584*R$8/86.4</f>
        <v>0.388557163407944</v>
      </c>
      <c r="U584" s="110" t="n">
        <f aca="false">S584*R$8/86.4</f>
        <v>3.77332552265917</v>
      </c>
      <c r="V584" s="110" t="n">
        <f aca="false">(Q584+S584)*R$8/86.4</f>
        <v>4.16188268606712</v>
      </c>
    </row>
    <row r="585" customFormat="false" ht="12.8" hidden="false" customHeight="false" outlineLevel="0" collapsed="false">
      <c r="A585" s="114" t="n">
        <v>41476</v>
      </c>
      <c r="B585" s="115" t="s">
        <v>137</v>
      </c>
      <c r="C585" s="15" t="n">
        <v>4.19820885781855</v>
      </c>
      <c r="D585" s="15" t="n">
        <v>0</v>
      </c>
      <c r="E585" s="15" t="n">
        <v>0</v>
      </c>
      <c r="F585" s="15" t="n">
        <v>0</v>
      </c>
      <c r="G585" s="15" t="n">
        <v>0</v>
      </c>
      <c r="H585" s="15" t="n">
        <v>0</v>
      </c>
      <c r="I585" s="15" t="n">
        <v>0</v>
      </c>
      <c r="J585" s="110" t="n">
        <f aca="false">(D585*D$15*D$8+E585*E$15*E$8+F585*F$15*F$8+G585*G$15*G$8+H585*H$15*H$8+I585*I$15*I$8)*M$15</f>
        <v>0</v>
      </c>
      <c r="K585" s="110" t="n">
        <f aca="false">K584+J585-M585-N585-O585</f>
        <v>115.145067129132</v>
      </c>
      <c r="L585" s="110" t="n">
        <f aca="false">K584/$K$3</f>
        <v>0.574986265330207</v>
      </c>
      <c r="M585" s="110" t="n">
        <f aca="false">IF(J585&gt;K$6,(J585-K$6)^2/(J585-K$6+K$3-K584),0)</f>
        <v>0</v>
      </c>
      <c r="N585" s="110" t="n">
        <f aca="false">IF((J585-M585)&gt;C585,C585,(J585-M585+(C585-(J585-M585))*L585))</f>
        <v>2.41391243223328</v>
      </c>
      <c r="O585" s="110" t="n">
        <f aca="false">IF(K584&gt;(K$5/100*K$3),(K$4/100*L585*(K584-(K$5/100*K$3))),0)</f>
        <v>0.888191096657478</v>
      </c>
      <c r="P585" s="110" t="n">
        <f aca="false">P584+M585-Q585</f>
        <v>0.0624989458738591</v>
      </c>
      <c r="Q585" s="110" t="n">
        <f aca="false">P584*(1-0.5^(1/K$7))</f>
        <v>0.0624989458738591</v>
      </c>
      <c r="R585" s="110" t="n">
        <f aca="false">R584-S585+O585</f>
        <v>50.9486456593581</v>
      </c>
      <c r="S585" s="110" t="n">
        <f aca="false">R584*(1-0.5^(1/K$8))</f>
        <v>1.17010765825802</v>
      </c>
      <c r="T585" s="110" t="n">
        <f aca="false">Q585*R$8/86.4</f>
        <v>0.200372777859479</v>
      </c>
      <c r="U585" s="110" t="n">
        <f aca="false">S585*R$8/86.4</f>
        <v>3.75138682103556</v>
      </c>
      <c r="V585" s="110" t="n">
        <f aca="false">(Q585+S585)*R$8/86.4</f>
        <v>3.95175959889504</v>
      </c>
    </row>
    <row r="586" customFormat="false" ht="12.8" hidden="false" customHeight="false" outlineLevel="0" collapsed="false">
      <c r="A586" s="114" t="n">
        <v>41477</v>
      </c>
      <c r="B586" s="115" t="s">
        <v>139</v>
      </c>
      <c r="C586" s="15" t="n">
        <v>3.12865447060994</v>
      </c>
      <c r="D586" s="15" t="n">
        <v>0</v>
      </c>
      <c r="E586" s="15" t="n">
        <v>0</v>
      </c>
      <c r="F586" s="15" t="n">
        <v>0</v>
      </c>
      <c r="G586" s="15" t="n">
        <v>0</v>
      </c>
      <c r="H586" s="15" t="n">
        <v>0</v>
      </c>
      <c r="I586" s="15" t="n">
        <v>0</v>
      </c>
      <c r="J586" s="110" t="n">
        <f aca="false">(D586*D$15*D$8+E586*E$15*E$8+F586*F$15*F$8+G586*G$15*G$8+H586*H$15*H$8+I586*I$15*I$8)*M$15</f>
        <v>0</v>
      </c>
      <c r="K586" s="110" t="n">
        <f aca="false">K585+J586-M586-N586-O586</f>
        <v>112.717428361999</v>
      </c>
      <c r="L586" s="110" t="n">
        <f aca="false">K585/$K$3</f>
        <v>0.558956636549184</v>
      </c>
      <c r="M586" s="110" t="n">
        <f aca="false">IF(J586&gt;K$6,(J586-K$6)^2/(J586-K$6+K$3-K585),0)</f>
        <v>0</v>
      </c>
      <c r="N586" s="110" t="n">
        <f aca="false">IF((J586-M586)&gt;C586,C586,(J586-M586+(C586-(J586-M586))*L586))</f>
        <v>1.7487821798167</v>
      </c>
      <c r="O586" s="110" t="n">
        <f aca="false">IF(K585&gt;(K$5/100*K$3),(K$4/100*L586*(K585-(K$5/100*K$3))),0)</f>
        <v>0.67885658731636</v>
      </c>
      <c r="P586" s="110" t="n">
        <f aca="false">P585+M586-Q586</f>
        <v>0.0312494729369295</v>
      </c>
      <c r="Q586" s="110" t="n">
        <f aca="false">P585*(1-0.5^(1/K$7))</f>
        <v>0.0312494729369295</v>
      </c>
      <c r="R586" s="110" t="n">
        <f aca="false">R585-S586+O586</f>
        <v>50.4638335715823</v>
      </c>
      <c r="S586" s="110" t="n">
        <f aca="false">R585*(1-0.5^(1/K$8))</f>
        <v>1.16366867509216</v>
      </c>
      <c r="T586" s="110" t="n">
        <f aca="false">Q586*R$8/86.4</f>
        <v>0.100186388929739</v>
      </c>
      <c r="U586" s="110" t="n">
        <f aca="false">S586*R$8/86.4</f>
        <v>3.73074332176537</v>
      </c>
      <c r="V586" s="110" t="n">
        <f aca="false">(Q586+S586)*R$8/86.4</f>
        <v>3.83092971069511</v>
      </c>
    </row>
    <row r="587" customFormat="false" ht="12.8" hidden="false" customHeight="false" outlineLevel="0" collapsed="false">
      <c r="A587" s="114" t="n">
        <v>41478</v>
      </c>
      <c r="B587" s="115" t="s">
        <v>139</v>
      </c>
      <c r="C587" s="15" t="n">
        <v>0.951595077196883</v>
      </c>
      <c r="D587" s="15" t="n">
        <v>0</v>
      </c>
      <c r="E587" s="15" t="n">
        <v>0</v>
      </c>
      <c r="F587" s="15" t="n">
        <v>0</v>
      </c>
      <c r="G587" s="15" t="n">
        <v>3.2</v>
      </c>
      <c r="H587" s="15" t="n">
        <v>0</v>
      </c>
      <c r="I587" s="15" t="n">
        <v>0</v>
      </c>
      <c r="J587" s="110" t="n">
        <f aca="false">(D587*D$15*D$8+E587*E$15*E$8+F587*F$15*F$8+G587*G$15*G$8+H587*H$15*H$8+I587*I$15*I$8)*M$15</f>
        <v>0.911280812711321</v>
      </c>
      <c r="K587" s="110" t="n">
        <f aca="false">K586+J587-M587-N587-O587</f>
        <v>112.163659071976</v>
      </c>
      <c r="L587" s="110" t="n">
        <f aca="false">K586/$K$3</f>
        <v>0.5471719823398</v>
      </c>
      <c r="M587" s="110" t="n">
        <f aca="false">IF(J587&gt;K$6,(J587-K$6)^2/(J587-K$6+K$3-K586),0)</f>
        <v>0</v>
      </c>
      <c r="N587" s="110" t="n">
        <f aca="false">IF((J587-M587)&gt;C587,C587,(J587-M587+(C587-(J587-M587))*L587))</f>
        <v>0.933339648726457</v>
      </c>
      <c r="O587" s="110" t="n">
        <f aca="false">IF(K586&gt;(K$5/100*K$3),(K$4/100*L587*(K586-(K$5/100*K$3))),0)</f>
        <v>0.531710454007988</v>
      </c>
      <c r="P587" s="110" t="n">
        <f aca="false">P586+M587-Q587</f>
        <v>0.0156247364684648</v>
      </c>
      <c r="Q587" s="110" t="n">
        <f aca="false">P586*(1-0.5^(1/K$7))</f>
        <v>0.0156247364684648</v>
      </c>
      <c r="R587" s="110" t="n">
        <f aca="false">R586-S587+O587</f>
        <v>49.8429484738864</v>
      </c>
      <c r="S587" s="110" t="n">
        <f aca="false">R586*(1-0.5^(1/K$8))</f>
        <v>1.1525955517039</v>
      </c>
      <c r="T587" s="110" t="n">
        <f aca="false">Q587*R$8/86.4</f>
        <v>0.0500931944648697</v>
      </c>
      <c r="U587" s="110" t="n">
        <f aca="false">S587*R$8/86.4</f>
        <v>3.69524268312477</v>
      </c>
      <c r="V587" s="110" t="n">
        <f aca="false">(Q587+S587)*R$8/86.4</f>
        <v>3.74533587758964</v>
      </c>
    </row>
    <row r="588" customFormat="false" ht="12.8" hidden="false" customHeight="false" outlineLevel="0" collapsed="false">
      <c r="A588" s="114" t="n">
        <v>41479</v>
      </c>
      <c r="B588" s="115" t="s">
        <v>136</v>
      </c>
      <c r="C588" s="15" t="n">
        <v>0.720644496625945</v>
      </c>
      <c r="D588" s="15" t="n">
        <v>0</v>
      </c>
      <c r="E588" s="15" t="n">
        <v>0</v>
      </c>
      <c r="F588" s="15" t="n">
        <v>0</v>
      </c>
      <c r="G588" s="15" t="n">
        <v>0.6</v>
      </c>
      <c r="H588" s="15" t="n">
        <v>0.7</v>
      </c>
      <c r="I588" s="15" t="n">
        <v>0</v>
      </c>
      <c r="J588" s="110" t="n">
        <f aca="false">(D588*D$15*D$8+E588*E$15*E$8+F588*F$15*F$8+G588*G$15*G$8+H588*H$15*H$8+I588*I$15*I$8)*M$15</f>
        <v>0.221562807853373</v>
      </c>
      <c r="K588" s="110" t="n">
        <f aca="false">K587+J588-M588-N588-O588</f>
        <v>111.392970811837</v>
      </c>
      <c r="L588" s="110" t="n">
        <f aca="false">K587/$K$3</f>
        <v>0.544483781902795</v>
      </c>
      <c r="M588" s="110" t="n">
        <f aca="false">IF(J588&gt;K$6,(J588-K$6)^2/(J588-K$6+K$3-K587),0)</f>
        <v>0</v>
      </c>
      <c r="N588" s="110" t="n">
        <f aca="false">IF((J588-M588)&gt;C588,C588,(J588-M588+(C588-(J588-M588))*L588))</f>
        <v>0.493304693234696</v>
      </c>
      <c r="O588" s="110" t="n">
        <f aca="false">IF(K587&gt;(K$5/100*K$3),(K$4/100*L588*(K587-(K$5/100*K$3))),0)</f>
        <v>0.498946374757717</v>
      </c>
      <c r="P588" s="110" t="n">
        <f aca="false">P587+M588-Q588</f>
        <v>0.00781236823423238</v>
      </c>
      <c r="Q588" s="110" t="n">
        <f aca="false">P587*(1-0.5^(1/K$7))</f>
        <v>0.00781236823423238</v>
      </c>
      <c r="R588" s="110" t="n">
        <f aca="false">R587-S588+O588</f>
        <v>49.2034803321703</v>
      </c>
      <c r="S588" s="110" t="n">
        <f aca="false">R587*(1-0.5^(1/K$8))</f>
        <v>1.13841451647382</v>
      </c>
      <c r="T588" s="110" t="n">
        <f aca="false">Q588*R$8/86.4</f>
        <v>0.0250465972324348</v>
      </c>
      <c r="U588" s="110" t="n">
        <f aca="false">S588*R$8/86.4</f>
        <v>3.64977802156537</v>
      </c>
      <c r="V588" s="110" t="n">
        <f aca="false">(Q588+S588)*R$8/86.4</f>
        <v>3.67482461879781</v>
      </c>
    </row>
    <row r="589" customFormat="false" ht="12.8" hidden="false" customHeight="false" outlineLevel="0" collapsed="false">
      <c r="A589" s="114" t="n">
        <v>41480</v>
      </c>
      <c r="B589" s="115" t="s">
        <v>95</v>
      </c>
      <c r="C589" s="15" t="n">
        <v>0.281446939177163</v>
      </c>
      <c r="D589" s="15" t="n">
        <v>0</v>
      </c>
      <c r="E589" s="15" t="n">
        <v>80</v>
      </c>
      <c r="F589" s="15" t="n">
        <v>11.5</v>
      </c>
      <c r="G589" s="15" t="n">
        <v>32.5</v>
      </c>
      <c r="H589" s="15" t="n">
        <v>3.7</v>
      </c>
      <c r="I589" s="15" t="n">
        <v>3.5</v>
      </c>
      <c r="J589" s="110" t="n">
        <f aca="false">(D589*D$15*D$8+E589*E$15*E$8+F589*F$15*F$8+G589*G$15*G$8+H589*H$15*H$8+I589*I$15*I$8)*M$15</f>
        <v>12.7329685573401</v>
      </c>
      <c r="K589" s="110" t="n">
        <f aca="false">K588+J589-M589-N589-O589</f>
        <v>122.391853954926</v>
      </c>
      <c r="L589" s="110" t="n">
        <f aca="false">K588/$K$3</f>
        <v>0.540742576756489</v>
      </c>
      <c r="M589" s="110" t="n">
        <f aca="false">IF(J589&gt;K$6,(J589-K$6)^2/(J589-K$6+K$3-K588),0)</f>
        <v>0.99879480873035</v>
      </c>
      <c r="N589" s="110" t="n">
        <f aca="false">IF((J589-M589)&gt;C589,C589,(J589-M589+(C589-(J589-M589))*L589))</f>
        <v>0.281446939177163</v>
      </c>
      <c r="O589" s="110" t="n">
        <f aca="false">IF(K588&gt;(K$5/100*K$3),(K$4/100*L589*(K588-(K$5/100*K$3))),0)</f>
        <v>0.453843666343454</v>
      </c>
      <c r="P589" s="110" t="n">
        <f aca="false">P588+M589-Q589</f>
        <v>1.00270099284747</v>
      </c>
      <c r="Q589" s="110" t="n">
        <f aca="false">P588*(1-0.5^(1/K$7))</f>
        <v>0.00390618411711619</v>
      </c>
      <c r="R589" s="110" t="n">
        <f aca="false">R588-S589+O589</f>
        <v>48.533514954582</v>
      </c>
      <c r="S589" s="110" t="n">
        <f aca="false">R588*(1-0.5^(1/K$8))</f>
        <v>1.12380904393173</v>
      </c>
      <c r="T589" s="110" t="n">
        <f aca="false">Q589*R$8/86.4</f>
        <v>0.0125232986162174</v>
      </c>
      <c r="U589" s="110" t="n">
        <f aca="false">S589*R$8/86.4</f>
        <v>3.60295260612372</v>
      </c>
      <c r="V589" s="110" t="n">
        <f aca="false">(Q589+S589)*R$8/86.4</f>
        <v>3.61547590473993</v>
      </c>
    </row>
    <row r="590" customFormat="false" ht="12.8" hidden="false" customHeight="false" outlineLevel="0" collapsed="false">
      <c r="A590" s="114" t="n">
        <v>41481</v>
      </c>
      <c r="B590" s="115" t="s">
        <v>103</v>
      </c>
      <c r="C590" s="15" t="n">
        <v>1.12204157992289</v>
      </c>
      <c r="D590" s="15" t="n">
        <v>0</v>
      </c>
      <c r="E590" s="15" t="n">
        <v>9.1</v>
      </c>
      <c r="F590" s="15" t="n">
        <v>3.3</v>
      </c>
      <c r="G590" s="15" t="n">
        <v>4.2</v>
      </c>
      <c r="H590" s="15" t="n">
        <v>1.3</v>
      </c>
      <c r="I590" s="15" t="n">
        <v>0</v>
      </c>
      <c r="J590" s="110" t="n">
        <f aca="false">(D590*D$15*D$8+E590*E$15*E$8+F590*F$15*F$8+G590*G$15*G$8+H590*H$15*H$8+I590*I$15*I$8)*M$15</f>
        <v>1.76944736578209</v>
      </c>
      <c r="K590" s="110" t="n">
        <f aca="false">K589+J590-M590-N590-O590</f>
        <v>121.887121412063</v>
      </c>
      <c r="L590" s="110" t="n">
        <f aca="false">K589/$K$3</f>
        <v>0.594135213373426</v>
      </c>
      <c r="M590" s="110" t="n">
        <f aca="false">IF(J590&gt;K$6,(J590-K$6)^2/(J590-K$6+K$3-K589),0)</f>
        <v>0</v>
      </c>
      <c r="N590" s="110" t="n">
        <f aca="false">IF((J590-M590)&gt;C590,C590,(J590-M590+(C590-(J590-M590))*L590))</f>
        <v>1.12204157992289</v>
      </c>
      <c r="O590" s="110" t="n">
        <f aca="false">IF(K589&gt;(K$5/100*K$3),(K$4/100*L590*(K589-(K$5/100*K$3))),0)</f>
        <v>1.15213832872161</v>
      </c>
      <c r="P590" s="110" t="n">
        <f aca="false">P589+M590-Q590</f>
        <v>0.501350496423733</v>
      </c>
      <c r="Q590" s="110" t="n">
        <f aca="false">P589*(1-0.5^(1/K$7))</f>
        <v>0.501350496423733</v>
      </c>
      <c r="R590" s="110" t="n">
        <f aca="false">R589-S590+O590</f>
        <v>48.577146269744</v>
      </c>
      <c r="S590" s="110" t="n">
        <f aca="false">R589*(1-0.5^(1/K$8))</f>
        <v>1.10850701355965</v>
      </c>
      <c r="T590" s="110" t="n">
        <f aca="false">Q590*R$8/86.4</f>
        <v>1.60733897580294</v>
      </c>
      <c r="U590" s="110" t="n">
        <f aca="false">S590*R$8/86.4</f>
        <v>3.5538940133799</v>
      </c>
      <c r="V590" s="110" t="n">
        <f aca="false">(Q590+S590)*R$8/86.4</f>
        <v>5.16123298918284</v>
      </c>
    </row>
    <row r="591" customFormat="false" ht="12.8" hidden="false" customHeight="false" outlineLevel="0" collapsed="false">
      <c r="A591" s="114" t="n">
        <v>41482</v>
      </c>
      <c r="B591" s="115" t="s">
        <v>123</v>
      </c>
      <c r="C591" s="15" t="n">
        <v>1.14604909719174</v>
      </c>
      <c r="D591" s="15" t="n">
        <v>0</v>
      </c>
      <c r="E591" s="15" t="n">
        <v>0</v>
      </c>
      <c r="F591" s="15" t="n">
        <v>0</v>
      </c>
      <c r="G591" s="15" t="n">
        <v>0</v>
      </c>
      <c r="H591" s="15" t="n">
        <v>0</v>
      </c>
      <c r="I591" s="15" t="n">
        <v>0</v>
      </c>
      <c r="J591" s="110" t="n">
        <f aca="false">(D591*D$15*D$8+E591*E$15*E$8+F591*F$15*F$8+G591*G$15*G$8+H591*H$15*H$8+I591*I$15*I$8)*M$15</f>
        <v>0</v>
      </c>
      <c r="K591" s="110" t="n">
        <f aca="false">K590+J591-M591-N591-O591</f>
        <v>120.091498540601</v>
      </c>
      <c r="L591" s="110" t="n">
        <f aca="false">K590/$K$3</f>
        <v>0.591685055398366</v>
      </c>
      <c r="M591" s="110" t="n">
        <f aca="false">IF(J591&gt;K$6,(J591-K$6)^2/(J591-K$6+K$3-K590),0)</f>
        <v>0</v>
      </c>
      <c r="N591" s="110" t="n">
        <f aca="false">IF((J591-M591)&gt;C591,C591,(J591-M591+(C591-(J591-M591))*L591))</f>
        <v>0.678100123561142</v>
      </c>
      <c r="O591" s="110" t="n">
        <f aca="false">IF(K590&gt;(K$5/100*K$3),(K$4/100*L591*(K590-(K$5/100*K$3))),0)</f>
        <v>1.11752274790123</v>
      </c>
      <c r="P591" s="110" t="n">
        <f aca="false">P590+M591-Q591</f>
        <v>0.250675248211867</v>
      </c>
      <c r="Q591" s="110" t="n">
        <f aca="false">P590*(1-0.5^(1/K$7))</f>
        <v>0.250675248211867</v>
      </c>
      <c r="R591" s="110" t="n">
        <f aca="false">R590-S591+O591</f>
        <v>48.58516546347</v>
      </c>
      <c r="S591" s="110" t="n">
        <f aca="false">R590*(1-0.5^(1/K$8))</f>
        <v>1.10950355417521</v>
      </c>
      <c r="T591" s="110" t="n">
        <f aca="false">Q591*R$8/86.4</f>
        <v>0.80366948790147</v>
      </c>
      <c r="U591" s="110" t="n">
        <f aca="false">S591*R$8/86.4</f>
        <v>3.55708894104782</v>
      </c>
      <c r="V591" s="110" t="n">
        <f aca="false">(Q591+S591)*R$8/86.4</f>
        <v>4.36075842894929</v>
      </c>
    </row>
    <row r="592" customFormat="false" ht="12.8" hidden="false" customHeight="false" outlineLevel="0" collapsed="false">
      <c r="A592" s="114" t="n">
        <v>41483</v>
      </c>
      <c r="B592" s="115" t="s">
        <v>136</v>
      </c>
      <c r="C592" s="15" t="n">
        <v>0.907440132522008</v>
      </c>
      <c r="D592" s="15" t="n">
        <v>0</v>
      </c>
      <c r="E592" s="15" t="n">
        <v>0</v>
      </c>
      <c r="F592" s="15" t="n">
        <v>0</v>
      </c>
      <c r="G592" s="15" t="n">
        <v>0</v>
      </c>
      <c r="H592" s="15" t="n">
        <v>0</v>
      </c>
      <c r="I592" s="15" t="n">
        <v>0</v>
      </c>
      <c r="J592" s="110" t="n">
        <f aca="false">(D592*D$15*D$8+E592*E$15*E$8+F592*F$15*F$8+G592*G$15*G$8+H592*H$15*H$8+I592*I$15*I$8)*M$15</f>
        <v>0</v>
      </c>
      <c r="K592" s="110" t="n">
        <f aca="false">K591+J592-M592-N592-O592</f>
        <v>118.566109159266</v>
      </c>
      <c r="L592" s="110" t="n">
        <f aca="false">K591/$K$3</f>
        <v>0.58296843951748</v>
      </c>
      <c r="M592" s="110" t="n">
        <f aca="false">IF(J592&gt;K$6,(J592-K$6)^2/(J592-K$6+K$3-K591),0)</f>
        <v>0</v>
      </c>
      <c r="N592" s="110" t="n">
        <f aca="false">IF((J592-M592)&gt;C592,C592,(J592-M592+(C592-(J592-M592))*L592))</f>
        <v>0.529008958011891</v>
      </c>
      <c r="O592" s="110" t="n">
        <f aca="false">IF(K591&gt;(K$5/100*K$3),(K$4/100*L592*(K591-(K$5/100*K$3))),0)</f>
        <v>0.996380423322943</v>
      </c>
      <c r="P592" s="110" t="n">
        <f aca="false">P591+M592-Q592</f>
        <v>0.125337624105933</v>
      </c>
      <c r="Q592" s="110" t="n">
        <f aca="false">P591*(1-0.5^(1/K$7))</f>
        <v>0.125337624105933</v>
      </c>
      <c r="R592" s="110" t="n">
        <f aca="false">R591-S592+O592</f>
        <v>48.4718591739799</v>
      </c>
      <c r="S592" s="110" t="n">
        <f aca="false">R591*(1-0.5^(1/K$8))</f>
        <v>1.10968671281304</v>
      </c>
      <c r="T592" s="110" t="n">
        <f aca="false">Q592*R$8/86.4</f>
        <v>0.401834743950735</v>
      </c>
      <c r="U592" s="110" t="n">
        <f aca="false">S592*R$8/86.4</f>
        <v>3.55767615103255</v>
      </c>
      <c r="V592" s="110" t="n">
        <f aca="false">(Q592+S592)*R$8/86.4</f>
        <v>3.95951089498328</v>
      </c>
    </row>
    <row r="593" customFormat="false" ht="12.8" hidden="false" customHeight="false" outlineLevel="0" collapsed="false">
      <c r="A593" s="114" t="n">
        <v>41484</v>
      </c>
      <c r="B593" s="115" t="s">
        <v>137</v>
      </c>
      <c r="C593" s="15" t="n">
        <v>0.693901395155705</v>
      </c>
      <c r="D593" s="15" t="n">
        <v>0</v>
      </c>
      <c r="E593" s="15" t="n">
        <v>0</v>
      </c>
      <c r="F593" s="15" t="n">
        <v>0</v>
      </c>
      <c r="G593" s="15" t="n">
        <v>0</v>
      </c>
      <c r="H593" s="15" t="n">
        <v>0</v>
      </c>
      <c r="I593" s="15" t="n">
        <v>0</v>
      </c>
      <c r="J593" s="110" t="n">
        <f aca="false">(D593*D$15*D$8+E593*E$15*E$8+F593*F$15*F$8+G593*G$15*G$8+H593*H$15*H$8+I593*I$15*I$8)*M$15</f>
        <v>0</v>
      </c>
      <c r="K593" s="110" t="n">
        <f aca="false">K592+J593-M593-N593-O593</f>
        <v>117.270796109072</v>
      </c>
      <c r="L593" s="110" t="n">
        <f aca="false">K592/$K$3</f>
        <v>0.575563636695467</v>
      </c>
      <c r="M593" s="110" t="n">
        <f aca="false">IF(J593&gt;K$6,(J593-K$6)^2/(J593-K$6+K$3-K592),0)</f>
        <v>0</v>
      </c>
      <c r="N593" s="110" t="n">
        <f aca="false">IF((J593-M593)&gt;C593,C593,(J593-M593+(C593-(J593-M593))*L593))</f>
        <v>0.399384410503876</v>
      </c>
      <c r="O593" s="110" t="n">
        <f aca="false">IF(K592&gt;(K$5/100*K$3),(K$4/100*L593*(K592-(K$5/100*K$3))),0)</f>
        <v>0.895928639690582</v>
      </c>
      <c r="P593" s="110" t="n">
        <f aca="false">P592+M593-Q593</f>
        <v>0.0626688120529666</v>
      </c>
      <c r="Q593" s="110" t="n">
        <f aca="false">P592*(1-0.5^(1/K$7))</f>
        <v>0.0626688120529666</v>
      </c>
      <c r="R593" s="110" t="n">
        <f aca="false">R592-S593+O593</f>
        <v>48.260689020086</v>
      </c>
      <c r="S593" s="110" t="n">
        <f aca="false">R592*(1-0.5^(1/K$8))</f>
        <v>1.10709879358449</v>
      </c>
      <c r="T593" s="110" t="n">
        <f aca="false">Q593*R$8/86.4</f>
        <v>0.200917371975368</v>
      </c>
      <c r="U593" s="110" t="n">
        <f aca="false">S593*R$8/86.4</f>
        <v>3.54937923406138</v>
      </c>
      <c r="V593" s="110" t="n">
        <f aca="false">(Q593+S593)*R$8/86.4</f>
        <v>3.75029660603675</v>
      </c>
    </row>
    <row r="594" customFormat="false" ht="12.8" hidden="false" customHeight="false" outlineLevel="0" collapsed="false">
      <c r="A594" s="114" t="n">
        <v>41485</v>
      </c>
      <c r="B594" s="115" t="s">
        <v>138</v>
      </c>
      <c r="C594" s="15" t="n">
        <v>0.717078640782663</v>
      </c>
      <c r="D594" s="15" t="n">
        <v>0</v>
      </c>
      <c r="E594" s="15" t="n">
        <v>0</v>
      </c>
      <c r="F594" s="15" t="n">
        <v>0</v>
      </c>
      <c r="G594" s="15" t="n">
        <v>0.7</v>
      </c>
      <c r="H594" s="15" t="n">
        <v>0.1</v>
      </c>
      <c r="I594" s="15" t="n">
        <v>0</v>
      </c>
      <c r="J594" s="110" t="n">
        <f aca="false">(D594*D$15*D$8+E594*E$15*E$8+F594*F$15*F$8+G594*G$15*G$8+H594*H$15*H$8+I594*I$15*I$8)*M$15</f>
        <v>0.206585199990602</v>
      </c>
      <c r="K594" s="110" t="n">
        <f aca="false">K593+J594-M594-N594-O594</f>
        <v>116.167782835808</v>
      </c>
      <c r="L594" s="110" t="n">
        <f aca="false">K593/$K$3</f>
        <v>0.569275709267338</v>
      </c>
      <c r="M594" s="110" t="n">
        <f aca="false">IF(J594&gt;K$6,(J594-K$6)^2/(J594-K$6+K$3-K593),0)</f>
        <v>0</v>
      </c>
      <c r="N594" s="110" t="n">
        <f aca="false">IF((J594-M594)&gt;C594,C594,(J594-M594+(C594-(J594-M594))*L594))</f>
        <v>0.497196715573826</v>
      </c>
      <c r="O594" s="110" t="n">
        <f aca="false">IF(K593&gt;(K$5/100*K$3),(K$4/100*L594*(K593-(K$5/100*K$3))),0)</f>
        <v>0.812401757680134</v>
      </c>
      <c r="P594" s="110" t="n">
        <f aca="false">P593+M594-Q594</f>
        <v>0.0313344060264833</v>
      </c>
      <c r="Q594" s="110" t="n">
        <f aca="false">P593*(1-0.5^(1/K$7))</f>
        <v>0.0313344060264833</v>
      </c>
      <c r="R594" s="110" t="n">
        <f aca="false">R593-S594+O594</f>
        <v>47.9708151171623</v>
      </c>
      <c r="S594" s="110" t="n">
        <f aca="false">R593*(1-0.5^(1/K$8))</f>
        <v>1.10227566060381</v>
      </c>
      <c r="T594" s="110" t="n">
        <f aca="false">Q594*R$8/86.4</f>
        <v>0.100458685987684</v>
      </c>
      <c r="U594" s="110" t="n">
        <f aca="false">S594*R$8/86.4</f>
        <v>3.53391618040804</v>
      </c>
      <c r="V594" s="110" t="n">
        <f aca="false">(Q594+S594)*R$8/86.4</f>
        <v>3.63437486639572</v>
      </c>
    </row>
    <row r="595" customFormat="false" ht="12.8" hidden="false" customHeight="false" outlineLevel="0" collapsed="false">
      <c r="A595" s="114" t="n">
        <v>41486</v>
      </c>
      <c r="B595" s="115" t="s">
        <v>139</v>
      </c>
      <c r="C595" s="15" t="n">
        <v>1.17934213627847</v>
      </c>
      <c r="D595" s="15" t="n">
        <v>0</v>
      </c>
      <c r="E595" s="15" t="n">
        <v>0</v>
      </c>
      <c r="F595" s="15" t="n">
        <v>0</v>
      </c>
      <c r="G595" s="15" t="n">
        <v>0</v>
      </c>
      <c r="H595" s="15" t="n">
        <v>0</v>
      </c>
      <c r="I595" s="15" t="n">
        <v>0</v>
      </c>
      <c r="J595" s="110" t="n">
        <f aca="false">(D595*D$15*D$8+E595*E$15*E$8+F595*F$15*F$8+G595*G$15*G$8+H595*H$15*H$8+I595*I$15*I$8)*M$15</f>
        <v>0</v>
      </c>
      <c r="K595" s="110" t="n">
        <f aca="false">K594+J595-M595-N595-O595</f>
        <v>114.760167423836</v>
      </c>
      <c r="L595" s="110" t="n">
        <f aca="false">K594/$K$3</f>
        <v>0.563921275901982</v>
      </c>
      <c r="M595" s="110" t="n">
        <f aca="false">IF(J595&gt;K$6,(J595-K$6)^2/(J595-K$6+K$3-K594),0)</f>
        <v>0</v>
      </c>
      <c r="N595" s="110" t="n">
        <f aca="false">IF((J595-M595)&gt;C595,C595,(J595-M595+(C595-(J595-M595))*L595))</f>
        <v>0.665056122215124</v>
      </c>
      <c r="O595" s="110" t="n">
        <f aca="false">IF(K594&gt;(K$5/100*K$3),(K$4/100*L595*(K594-(K$5/100*K$3))),0)</f>
        <v>0.742559289756924</v>
      </c>
      <c r="P595" s="110" t="n">
        <f aca="false">P594+M595-Q595</f>
        <v>0.0156672030132417</v>
      </c>
      <c r="Q595" s="110" t="n">
        <f aca="false">P594*(1-0.5^(1/K$7))</f>
        <v>0.0156672030132417</v>
      </c>
      <c r="R595" s="110" t="n">
        <f aca="false">R594-S595+O595</f>
        <v>47.6177194754083</v>
      </c>
      <c r="S595" s="110" t="n">
        <f aca="false">R594*(1-0.5^(1/K$8))</f>
        <v>1.09565493151094</v>
      </c>
      <c r="T595" s="110" t="n">
        <f aca="false">Q595*R$8/86.4</f>
        <v>0.0502293429938419</v>
      </c>
      <c r="U595" s="110" t="n">
        <f aca="false">S595*R$8/86.4</f>
        <v>3.51269000033021</v>
      </c>
      <c r="V595" s="110" t="n">
        <f aca="false">(Q595+S595)*R$8/86.4</f>
        <v>3.56291934332406</v>
      </c>
    </row>
    <row r="596" customFormat="false" ht="12.8" hidden="false" customHeight="false" outlineLevel="0" collapsed="false">
      <c r="A596" s="114" t="n">
        <v>41487</v>
      </c>
      <c r="B596" s="115" t="s">
        <v>139</v>
      </c>
      <c r="C596" s="15" t="n">
        <v>1.80986792161475</v>
      </c>
      <c r="D596" s="15" t="n">
        <v>0</v>
      </c>
      <c r="E596" s="15" t="n">
        <v>0</v>
      </c>
      <c r="F596" s="15" t="n">
        <v>0</v>
      </c>
      <c r="G596" s="15" t="n">
        <v>0</v>
      </c>
      <c r="H596" s="15" t="n">
        <v>0.3</v>
      </c>
      <c r="I596" s="15" t="n">
        <v>0</v>
      </c>
      <c r="J596" s="110" t="n">
        <f aca="false">(D596*D$15*D$8+E596*E$15*E$8+F596*F$15*F$8+G596*G$15*G$8+H596*H$15*H$8+I596*I$15*I$8)*M$15</f>
        <v>0.02172756663</v>
      </c>
      <c r="K596" s="110" t="n">
        <f aca="false">K595+J596-M596-N596-O596</f>
        <v>113.108870507504</v>
      </c>
      <c r="L596" s="110" t="n">
        <f aca="false">K595/$K$3</f>
        <v>0.557088191377846</v>
      </c>
      <c r="M596" s="110" t="n">
        <f aca="false">IF(J596&gt;K$6,(J596-K$6)^2/(J596-K$6+K$3-K595),0)</f>
        <v>0</v>
      </c>
      <c r="N596" s="110" t="n">
        <f aca="false">IF((J596-M596)&gt;C596,C596,(J596-M596+(C596-(J596-M596))*L596))</f>
        <v>1.01787944291819</v>
      </c>
      <c r="O596" s="110" t="n">
        <f aca="false">IF(K595&gt;(K$5/100*K$3),(K$4/100*L596*(K595-(K$5/100*K$3))),0)</f>
        <v>0.655145040044561</v>
      </c>
      <c r="P596" s="110" t="n">
        <f aca="false">P595+M596-Q596</f>
        <v>0.00783360150662083</v>
      </c>
      <c r="Q596" s="110" t="n">
        <f aca="false">P595*(1-0.5^(1/K$7))</f>
        <v>0.00783360150662083</v>
      </c>
      <c r="R596" s="110" t="n">
        <f aca="false">R595-S596+O596</f>
        <v>47.1852742995453</v>
      </c>
      <c r="S596" s="110" t="n">
        <f aca="false">R595*(1-0.5^(1/K$8))</f>
        <v>1.08759021590755</v>
      </c>
      <c r="T596" s="110" t="n">
        <f aca="false">Q596*R$8/86.4</f>
        <v>0.0251146714969209</v>
      </c>
      <c r="U596" s="110" t="n">
        <f aca="false">S596*R$8/86.4</f>
        <v>3.48683437275915</v>
      </c>
      <c r="V596" s="110" t="n">
        <f aca="false">(Q596+S596)*R$8/86.4</f>
        <v>3.51194904425608</v>
      </c>
    </row>
    <row r="597" customFormat="false" ht="12.8" hidden="false" customHeight="false" outlineLevel="0" collapsed="false">
      <c r="A597" s="114" t="n">
        <v>41488</v>
      </c>
      <c r="B597" s="115" t="s">
        <v>139</v>
      </c>
      <c r="C597" s="15" t="n">
        <v>1.68433054178214</v>
      </c>
      <c r="D597" s="15" t="n">
        <v>0</v>
      </c>
      <c r="E597" s="15" t="n">
        <v>0</v>
      </c>
      <c r="F597" s="15" t="n">
        <v>0</v>
      </c>
      <c r="G597" s="15" t="n">
        <v>0</v>
      </c>
      <c r="H597" s="15" t="n">
        <v>0</v>
      </c>
      <c r="I597" s="15" t="n">
        <v>0</v>
      </c>
      <c r="J597" s="110" t="n">
        <f aca="false">(D597*D$15*D$8+E597*E$15*E$8+F597*F$15*F$8+G597*G$15*G$8+H597*H$15*H$8+I597*I$15*I$8)*M$15</f>
        <v>0</v>
      </c>
      <c r="K597" s="110" t="n">
        <f aca="false">K596+J597-M597-N597-O597</f>
        <v>111.62900148972</v>
      </c>
      <c r="L597" s="110" t="n">
        <f aca="false">K596/$K$3</f>
        <v>0.549072186929629</v>
      </c>
      <c r="M597" s="110" t="n">
        <f aca="false">IF(J597&gt;K$6,(J597-K$6)^2/(J597-K$6+K$3-K596),0)</f>
        <v>0</v>
      </c>
      <c r="N597" s="110" t="n">
        <f aca="false">IF((J597-M597)&gt;C597,C597,(J597-M597+(C597-(J597-M597))*L597))</f>
        <v>0.924819054088686</v>
      </c>
      <c r="O597" s="110" t="n">
        <f aca="false">IF(K596&gt;(K$5/100*K$3),(K$4/100*L597*(K596-(K$5/100*K$3))),0)</f>
        <v>0.555049963694338</v>
      </c>
      <c r="P597" s="110" t="n">
        <f aca="false">P596+M597-Q597</f>
        <v>0.00391680075331042</v>
      </c>
      <c r="Q597" s="110" t="n">
        <f aca="false">P596*(1-0.5^(1/K$7))</f>
        <v>0.00391680075331042</v>
      </c>
      <c r="R597" s="110" t="n">
        <f aca="false">R596-S597+O597</f>
        <v>46.6626111087993</v>
      </c>
      <c r="S597" s="110" t="n">
        <f aca="false">R596*(1-0.5^(1/K$8))</f>
        <v>1.07771315444038</v>
      </c>
      <c r="T597" s="110" t="n">
        <f aca="false">Q597*R$8/86.4</f>
        <v>0.0125573357484605</v>
      </c>
      <c r="U597" s="110" t="n">
        <f aca="false">S597*R$8/86.4</f>
        <v>3.45516833078687</v>
      </c>
      <c r="V597" s="110" t="n">
        <f aca="false">(Q597+S597)*R$8/86.4</f>
        <v>3.46772566653533</v>
      </c>
    </row>
    <row r="598" customFormat="false" ht="12.8" hidden="false" customHeight="false" outlineLevel="0" collapsed="false">
      <c r="A598" s="114" t="n">
        <v>41489</v>
      </c>
      <c r="B598" s="115" t="s">
        <v>140</v>
      </c>
      <c r="C598" s="15" t="n">
        <v>1.89618360381596</v>
      </c>
      <c r="D598" s="15" t="n">
        <v>0</v>
      </c>
      <c r="E598" s="15" t="n">
        <v>0</v>
      </c>
      <c r="F598" s="15" t="n">
        <v>0</v>
      </c>
      <c r="G598" s="15" t="n">
        <v>0</v>
      </c>
      <c r="H598" s="15" t="n">
        <v>0</v>
      </c>
      <c r="I598" s="15" t="n">
        <v>0</v>
      </c>
      <c r="J598" s="110" t="n">
        <f aca="false">(D598*D$15*D$8+E598*E$15*E$8+F598*F$15*F$8+G598*G$15*G$8+H598*H$15*H$8+I598*I$15*I$8)*M$15</f>
        <v>0</v>
      </c>
      <c r="K598" s="110" t="n">
        <f aca="false">K597+J598-M598-N598-O598</f>
        <v>110.133886128797</v>
      </c>
      <c r="L598" s="110" t="n">
        <f aca="false">K597/$K$3</f>
        <v>0.541888356746216</v>
      </c>
      <c r="M598" s="110" t="n">
        <f aca="false">IF(J598&gt;K$6,(J598-K$6)^2/(J598-K$6+K$3-K597),0)</f>
        <v>0</v>
      </c>
      <c r="N598" s="110" t="n">
        <f aca="false">IF((J598-M598)&gt;C598,C598,(J598-M598+(C598-(J598-M598))*L598))</f>
        <v>1.02751981716095</v>
      </c>
      <c r="O598" s="110" t="n">
        <f aca="false">IF(K597&gt;(K$5/100*K$3),(K$4/100*L598*(K597-(K$5/100*K$3))),0)</f>
        <v>0.467595543762528</v>
      </c>
      <c r="P598" s="110" t="n">
        <f aca="false">P597+M598-Q598</f>
        <v>0.00195840037665521</v>
      </c>
      <c r="Q598" s="110" t="n">
        <f aca="false">P597*(1-0.5^(1/K$7))</f>
        <v>0.00195840037665521</v>
      </c>
      <c r="R598" s="110" t="n">
        <f aca="false">R597-S598+O598</f>
        <v>46.0644311418963</v>
      </c>
      <c r="S598" s="110" t="n">
        <f aca="false">R597*(1-0.5^(1/K$8))</f>
        <v>1.06577551066548</v>
      </c>
      <c r="T598" s="110" t="n">
        <f aca="false">Q598*R$8/86.4</f>
        <v>0.00627866787423024</v>
      </c>
      <c r="U598" s="110" t="n">
        <f aca="false">S598*R$8/86.4</f>
        <v>3.41689602377707</v>
      </c>
      <c r="V598" s="110" t="n">
        <f aca="false">(Q598+S598)*R$8/86.4</f>
        <v>3.4231746916513</v>
      </c>
    </row>
    <row r="599" customFormat="false" ht="12.8" hidden="false" customHeight="false" outlineLevel="0" collapsed="false">
      <c r="A599" s="114" t="n">
        <v>41490</v>
      </c>
      <c r="B599" s="115" t="s">
        <v>141</v>
      </c>
      <c r="C599" s="15" t="n">
        <v>2.46266581435825</v>
      </c>
      <c r="D599" s="15" t="n">
        <v>0</v>
      </c>
      <c r="E599" s="15" t="n">
        <v>0</v>
      </c>
      <c r="F599" s="15" t="n">
        <v>0</v>
      </c>
      <c r="G599" s="15" t="n">
        <v>0</v>
      </c>
      <c r="H599" s="15" t="n">
        <v>0.2</v>
      </c>
      <c r="I599" s="15" t="n">
        <v>0</v>
      </c>
      <c r="J599" s="110" t="n">
        <f aca="false">(D599*D$15*D$8+E599*E$15*E$8+F599*F$15*F$8+G599*G$15*G$8+H599*H$15*H$8+I599*I$15*I$8)*M$15</f>
        <v>0.01448504442</v>
      </c>
      <c r="K599" s="110" t="n">
        <f aca="false">K598+J599-M599-N599-O599</f>
        <v>108.443614660857</v>
      </c>
      <c r="L599" s="110" t="n">
        <f aca="false">K598/$K$3</f>
        <v>0.534630515188335</v>
      </c>
      <c r="M599" s="110" t="n">
        <f aca="false">IF(J599&gt;K$6,(J599-K$6)^2/(J599-K$6+K$3-K598),0)</f>
        <v>0</v>
      </c>
      <c r="N599" s="110" t="n">
        <f aca="false">IF((J599-M599)&gt;C599,C599,(J599-M599+(C599-(J599-M599))*L599))</f>
        <v>1.32335719072626</v>
      </c>
      <c r="O599" s="110" t="n">
        <f aca="false">IF(K598&gt;(K$5/100*K$3),(K$4/100*L599*(K598-(K$5/100*K$3))),0)</f>
        <v>0.381399321633366</v>
      </c>
      <c r="P599" s="110" t="n">
        <f aca="false">P598+M599-Q599</f>
        <v>0.000979200188327604</v>
      </c>
      <c r="Q599" s="110" t="n">
        <f aca="false">P598*(1-0.5^(1/K$7))</f>
        <v>0.000979200188327604</v>
      </c>
      <c r="R599" s="110" t="n">
        <f aca="false">R598-S599+O599</f>
        <v>45.3937174021903</v>
      </c>
      <c r="S599" s="110" t="n">
        <f aca="false">R598*(1-0.5^(1/K$8))</f>
        <v>1.05211306133942</v>
      </c>
      <c r="T599" s="110" t="n">
        <f aca="false">Q599*R$8/86.4</f>
        <v>0.00313933393711512</v>
      </c>
      <c r="U599" s="110" t="n">
        <f aca="false">S599*R$8/86.4</f>
        <v>3.37309395822938</v>
      </c>
      <c r="V599" s="110" t="n">
        <f aca="false">(Q599+S599)*R$8/86.4</f>
        <v>3.3762332921665</v>
      </c>
    </row>
    <row r="600" customFormat="false" ht="12.8" hidden="false" customHeight="false" outlineLevel="0" collapsed="false">
      <c r="A600" s="114" t="n">
        <v>41491</v>
      </c>
      <c r="B600" s="115" t="s">
        <v>141</v>
      </c>
      <c r="C600" s="15" t="n">
        <v>1.21221132925386</v>
      </c>
      <c r="D600" s="15" t="n">
        <v>0</v>
      </c>
      <c r="E600" s="15" t="n">
        <v>0</v>
      </c>
      <c r="F600" s="15" t="n">
        <v>0</v>
      </c>
      <c r="G600" s="15" t="n">
        <v>0</v>
      </c>
      <c r="H600" s="15" t="n">
        <v>0</v>
      </c>
      <c r="I600" s="15" t="n">
        <v>0</v>
      </c>
      <c r="J600" s="110" t="n">
        <f aca="false">(D600*D$15*D$8+E600*E$15*E$8+F600*F$15*F$8+G600*G$15*G$8+H600*H$15*H$8+I600*I$15*I$8)*M$15</f>
        <v>0</v>
      </c>
      <c r="K600" s="110" t="n">
        <f aca="false">K599+J600-M600-N600-O600</f>
        <v>107.518910275704</v>
      </c>
      <c r="L600" s="110" t="n">
        <f aca="false">K599/$K$3</f>
        <v>0.526425313887657</v>
      </c>
      <c r="M600" s="110" t="n">
        <f aca="false">IF(J600&gt;K$6,(J600-K$6)^2/(J600-K$6+K$3-K599),0)</f>
        <v>0</v>
      </c>
      <c r="N600" s="110" t="n">
        <f aca="false">IF((J600-M600)&gt;C600,C600,(J600-M600+(C600-(J600-M600))*L600))</f>
        <v>0.638138729500637</v>
      </c>
      <c r="O600" s="110" t="n">
        <f aca="false">IF(K599&gt;(K$5/100*K$3),(K$4/100*L600*(K599-(K$5/100*K$3))),0)</f>
        <v>0.28656565565253</v>
      </c>
      <c r="P600" s="110" t="n">
        <f aca="false">P599+M600-Q600</f>
        <v>0.000489600094163802</v>
      </c>
      <c r="Q600" s="110" t="n">
        <f aca="false">P599*(1-0.5^(1/K$7))</f>
        <v>0.000489600094163802</v>
      </c>
      <c r="R600" s="110" t="n">
        <f aca="false">R599-S600+O600</f>
        <v>44.6434891194898</v>
      </c>
      <c r="S600" s="110" t="n">
        <f aca="false">R599*(1-0.5^(1/K$8))</f>
        <v>1.03679393835295</v>
      </c>
      <c r="T600" s="110" t="n">
        <f aca="false">Q600*R$8/86.4</f>
        <v>0.00156966696855756</v>
      </c>
      <c r="U600" s="110" t="n">
        <f aca="false">S600*R$8/86.4</f>
        <v>3.32398056624729</v>
      </c>
      <c r="V600" s="110" t="n">
        <f aca="false">(Q600+S600)*R$8/86.4</f>
        <v>3.32555023321585</v>
      </c>
    </row>
    <row r="601" customFormat="false" ht="12.8" hidden="false" customHeight="false" outlineLevel="0" collapsed="false">
      <c r="A601" s="114" t="n">
        <v>41492</v>
      </c>
      <c r="B601" s="115" t="s">
        <v>141</v>
      </c>
      <c r="C601" s="15" t="n">
        <v>2.30025744338176</v>
      </c>
      <c r="D601" s="15" t="n">
        <v>0</v>
      </c>
      <c r="E601" s="15" t="n">
        <v>0</v>
      </c>
      <c r="F601" s="15" t="n">
        <v>0</v>
      </c>
      <c r="G601" s="15" t="n">
        <v>0</v>
      </c>
      <c r="H601" s="15" t="n">
        <v>0</v>
      </c>
      <c r="I601" s="15" t="n">
        <v>0</v>
      </c>
      <c r="J601" s="110" t="n">
        <f aca="false">(D601*D$15*D$8+E601*E$15*E$8+F601*F$15*F$8+G601*G$15*G$8+H601*H$15*H$8+I601*I$15*I$8)*M$15</f>
        <v>0</v>
      </c>
      <c r="K601" s="110" t="n">
        <f aca="false">K600+J601-M601-N601-O601</f>
        <v>106.082463651851</v>
      </c>
      <c r="L601" s="110" t="n">
        <f aca="false">K600/$K$3</f>
        <v>0.52193645764905</v>
      </c>
      <c r="M601" s="110" t="n">
        <f aca="false">IF(J601&gt;K$6,(J601-K$6)^2/(J601-K$6+K$3-K600),0)</f>
        <v>0</v>
      </c>
      <c r="N601" s="110" t="n">
        <f aca="false">IF((J601-M601)&gt;C601,C601,(J601-M601+(C601-(J601-M601))*L601))</f>
        <v>1.20058822167954</v>
      </c>
      <c r="O601" s="110" t="n">
        <f aca="false">IF(K600&gt;(K$5/100*K$3),(K$4/100*L601*(K600-(K$5/100*K$3))),0)</f>
        <v>0.235858402173495</v>
      </c>
      <c r="P601" s="110" t="n">
        <f aca="false">P600+M601-Q601</f>
        <v>0.000244800047081901</v>
      </c>
      <c r="Q601" s="110" t="n">
        <f aca="false">P600*(1-0.5^(1/K$7))</f>
        <v>0.000244800047081901</v>
      </c>
      <c r="R601" s="110" t="n">
        <f aca="false">R600-S601+O601</f>
        <v>43.8596888209688</v>
      </c>
      <c r="S601" s="110" t="n">
        <f aca="false">R600*(1-0.5^(1/K$8))</f>
        <v>1.01965870069455</v>
      </c>
      <c r="T601" s="110" t="n">
        <f aca="false">Q601*R$8/86.4</f>
        <v>0.00078483348427878</v>
      </c>
      <c r="U601" s="110" t="n">
        <f aca="false">S601*R$8/86.4</f>
        <v>3.26904467699525</v>
      </c>
      <c r="V601" s="110" t="n">
        <f aca="false">(Q601+S601)*R$8/86.4</f>
        <v>3.26982951047953</v>
      </c>
    </row>
    <row r="602" customFormat="false" ht="12.8" hidden="false" customHeight="false" outlineLevel="0" collapsed="false">
      <c r="A602" s="114" t="n">
        <v>41493</v>
      </c>
      <c r="B602" s="115" t="s">
        <v>141</v>
      </c>
      <c r="C602" s="15" t="n">
        <v>1.43945331099075</v>
      </c>
      <c r="D602" s="15" t="n">
        <v>0</v>
      </c>
      <c r="E602" s="15" t="n">
        <v>0</v>
      </c>
      <c r="F602" s="15" t="n">
        <v>0</v>
      </c>
      <c r="G602" s="15" t="n">
        <v>0</v>
      </c>
      <c r="H602" s="15" t="n">
        <v>0</v>
      </c>
      <c r="I602" s="15" t="n">
        <v>0</v>
      </c>
      <c r="J602" s="110" t="n">
        <f aca="false">(D602*D$15*D$8+E602*E$15*E$8+F602*F$15*F$8+G602*G$15*G$8+H602*H$15*H$8+I602*I$15*I$8)*M$15</f>
        <v>0</v>
      </c>
      <c r="K602" s="110" t="n">
        <f aca="false">K601+J602-M602-N602-O602</f>
        <v>105.18246225684</v>
      </c>
      <c r="L602" s="110" t="n">
        <f aca="false">K601/$K$3</f>
        <v>0.514963415785685</v>
      </c>
      <c r="M602" s="110" t="n">
        <f aca="false">IF(J602&gt;K$6,(J602-K$6)^2/(J602-K$6+K$3-K601),0)</f>
        <v>0</v>
      </c>
      <c r="N602" s="110" t="n">
        <f aca="false">IF((J602-M602)&gt;C602,C602,(J602-M602+(C602-(J602-M602))*L602))</f>
        <v>0.741265793891811</v>
      </c>
      <c r="O602" s="110" t="n">
        <f aca="false">IF(K601&gt;(K$5/100*K$3),(K$4/100*L602*(K601-(K$5/100*K$3))),0)</f>
        <v>0.15873560111925</v>
      </c>
      <c r="P602" s="110" t="n">
        <f aca="false">P601+M602-Q602</f>
        <v>0.00012240002354095</v>
      </c>
      <c r="Q602" s="110" t="n">
        <f aca="false">P601*(1-0.5^(1/K$7))</f>
        <v>0.00012240002354095</v>
      </c>
      <c r="R602" s="110" t="n">
        <f aca="false">R601-S602+O602</f>
        <v>43.016667744953</v>
      </c>
      <c r="S602" s="110" t="n">
        <f aca="false">R601*(1-0.5^(1/K$8))</f>
        <v>1.00175667713508</v>
      </c>
      <c r="T602" s="110" t="n">
        <f aca="false">Q602*R$8/86.4</f>
        <v>0.00039241674213939</v>
      </c>
      <c r="U602" s="110" t="n">
        <f aca="false">S602*R$8/86.4</f>
        <v>3.21165045794464</v>
      </c>
      <c r="V602" s="110" t="n">
        <f aca="false">(Q602+S602)*R$8/86.4</f>
        <v>3.21204287468678</v>
      </c>
    </row>
    <row r="603" customFormat="false" ht="12.8" hidden="false" customHeight="false" outlineLevel="0" collapsed="false">
      <c r="A603" s="114" t="n">
        <v>41494</v>
      </c>
      <c r="B603" s="115" t="s">
        <v>142</v>
      </c>
      <c r="C603" s="15" t="n">
        <v>2.74089911953022</v>
      </c>
      <c r="D603" s="15" t="n">
        <v>0</v>
      </c>
      <c r="E603" s="15" t="n">
        <v>0</v>
      </c>
      <c r="F603" s="15" t="n">
        <v>0</v>
      </c>
      <c r="G603" s="15" t="n">
        <v>0</v>
      </c>
      <c r="H603" s="15" t="n">
        <v>0</v>
      </c>
      <c r="I603" s="15" t="n">
        <v>0</v>
      </c>
      <c r="J603" s="110" t="n">
        <f aca="false">(D603*D$15*D$8+E603*E$15*E$8+F603*F$15*F$8+G603*G$15*G$8+H603*H$15*H$8+I603*I$15*I$8)*M$15</f>
        <v>0</v>
      </c>
      <c r="K603" s="110" t="n">
        <f aca="false">K602+J603-M603-N603-O603</f>
        <v>103.671538987008</v>
      </c>
      <c r="L603" s="110" t="n">
        <f aca="false">K602/$K$3</f>
        <v>0.510594476974952</v>
      </c>
      <c r="M603" s="110" t="n">
        <f aca="false">IF(J603&gt;K$6,(J603-K$6)^2/(J603-K$6+K$3-K602),0)</f>
        <v>0</v>
      </c>
      <c r="N603" s="110" t="n">
        <f aca="false">IF((J603-M603)&gt;C603,C603,(J603-M603+(C603-(J603-M603))*L603))</f>
        <v>1.39948795237764</v>
      </c>
      <c r="O603" s="110" t="n">
        <f aca="false">IF(K602&gt;(K$5/100*K$3),(K$4/100*L603*(K602-(K$5/100*K$3))),0)</f>
        <v>0.111435317454886</v>
      </c>
      <c r="P603" s="110" t="n">
        <f aca="false">P602+M603-Q603</f>
        <v>6.12000117704752E-005</v>
      </c>
      <c r="Q603" s="110" t="n">
        <f aca="false">P602*(1-0.5^(1/K$7))</f>
        <v>6.12000117704752E-005</v>
      </c>
      <c r="R603" s="110" t="n">
        <f aca="false">R602-S603+O603</f>
        <v>42.1456010132596</v>
      </c>
      <c r="S603" s="110" t="n">
        <f aca="false">R602*(1-0.5^(1/K$8))</f>
        <v>0.982502049148281</v>
      </c>
      <c r="T603" s="110" t="n">
        <f aca="false">Q603*R$8/86.4</f>
        <v>0.000196208371069695</v>
      </c>
      <c r="U603" s="110" t="n">
        <f aca="false">S603*R$8/86.4</f>
        <v>3.14991976405178</v>
      </c>
      <c r="V603" s="110" t="n">
        <f aca="false">(Q603+S603)*R$8/86.4</f>
        <v>3.15011597242285</v>
      </c>
    </row>
    <row r="604" customFormat="false" ht="12.8" hidden="false" customHeight="false" outlineLevel="0" collapsed="false">
      <c r="A604" s="114" t="n">
        <v>41495</v>
      </c>
      <c r="B604" s="115" t="s">
        <v>142</v>
      </c>
      <c r="C604" s="15" t="n">
        <v>3.17947583128239</v>
      </c>
      <c r="D604" s="15" t="n">
        <v>0</v>
      </c>
      <c r="E604" s="15" t="n">
        <v>0</v>
      </c>
      <c r="F604" s="15" t="n">
        <v>0</v>
      </c>
      <c r="G604" s="15" t="n">
        <v>0</v>
      </c>
      <c r="H604" s="15" t="n">
        <v>0</v>
      </c>
      <c r="I604" s="15" t="n">
        <v>0</v>
      </c>
      <c r="J604" s="110" t="n">
        <f aca="false">(D604*D$15*D$8+E604*E$15*E$8+F604*F$15*F$8+G604*G$15*G$8+H604*H$15*H$8+I604*I$15*I$8)*M$15</f>
        <v>0</v>
      </c>
      <c r="K604" s="110" t="n">
        <f aca="false">K603+J604-M604-N604-O604</f>
        <v>102.037640440268</v>
      </c>
      <c r="L604" s="110" t="n">
        <f aca="false">K603/$K$3</f>
        <v>0.503259897995182</v>
      </c>
      <c r="M604" s="110" t="n">
        <f aca="false">IF(J604&gt;K$6,(J604-K$6)^2/(J604-K$6+K$3-K603),0)</f>
        <v>0</v>
      </c>
      <c r="N604" s="110" t="n">
        <f aca="false">IF((J604-M604)&gt;C604,C604,(J604-M604+(C604-(J604-M604))*L604))</f>
        <v>1.60010268252932</v>
      </c>
      <c r="O604" s="110" t="n">
        <f aca="false">IF(K603&gt;(K$5/100*K$3),(K$4/100*L604*(K603-(K$5/100*K$3))),0)</f>
        <v>0.033795864210123</v>
      </c>
      <c r="P604" s="110" t="n">
        <f aca="false">P603+M604-Q604</f>
        <v>3.06000058852376E-005</v>
      </c>
      <c r="Q604" s="110" t="n">
        <f aca="false">P603*(1-0.5^(1/K$7))</f>
        <v>3.06000058852376E-005</v>
      </c>
      <c r="R604" s="110" t="n">
        <f aca="false">R603-S604+O604</f>
        <v>41.2167900199692</v>
      </c>
      <c r="S604" s="110" t="n">
        <f aca="false">R603*(1-0.5^(1/K$8))</f>
        <v>0.962606857500526</v>
      </c>
      <c r="T604" s="110" t="n">
        <f aca="false">Q604*R$8/86.4</f>
        <v>9.81041855348474E-005</v>
      </c>
      <c r="U604" s="110" t="n">
        <f aca="false">S604*R$8/86.4</f>
        <v>3.0861354111996</v>
      </c>
      <c r="V604" s="110" t="n">
        <f aca="false">(Q604+S604)*R$8/86.4</f>
        <v>3.08623351538514</v>
      </c>
    </row>
    <row r="605" customFormat="false" ht="12.8" hidden="false" customHeight="false" outlineLevel="0" collapsed="false">
      <c r="A605" s="114" t="n">
        <v>41496</v>
      </c>
      <c r="B605" s="115" t="s">
        <v>143</v>
      </c>
      <c r="C605" s="15" t="n">
        <v>2.80111811369997</v>
      </c>
      <c r="D605" s="15" t="n">
        <v>0</v>
      </c>
      <c r="E605" s="15" t="n">
        <v>0</v>
      </c>
      <c r="F605" s="15" t="n">
        <v>0</v>
      </c>
      <c r="G605" s="15" t="n">
        <v>0</v>
      </c>
      <c r="H605" s="15" t="n">
        <v>0</v>
      </c>
      <c r="I605" s="15" t="n">
        <v>0</v>
      </c>
      <c r="J605" s="110" t="n">
        <f aca="false">(D605*D$15*D$8+E605*E$15*E$8+F605*F$15*F$8+G605*G$15*G$8+H605*H$15*H$8+I605*I$15*I$8)*M$15</f>
        <v>0</v>
      </c>
      <c r="K605" s="110" t="n">
        <f aca="false">K604+J605-M605-N605-O605</f>
        <v>100.650167222227</v>
      </c>
      <c r="L605" s="110" t="n">
        <f aca="false">K604/$K$3</f>
        <v>0.495328351651787</v>
      </c>
      <c r="M605" s="110" t="n">
        <f aca="false">IF(J605&gt;K$6,(J605-K$6)^2/(J605-K$6+K$3-K604),0)</f>
        <v>0</v>
      </c>
      <c r="N605" s="110" t="n">
        <f aca="false">IF((J605-M605)&gt;C605,C605,(J605-M605+(C605-(J605-M605))*L605))</f>
        <v>1.38747321804097</v>
      </c>
      <c r="O605" s="110" t="n">
        <f aca="false">IF(K604&gt;(K$5/100*K$3),(K$4/100*L605*(K604-(K$5/100*K$3))),0)</f>
        <v>0</v>
      </c>
      <c r="P605" s="110" t="n">
        <f aca="false">P604+M605-Q605</f>
        <v>1.53000029426188E-005</v>
      </c>
      <c r="Q605" s="110" t="n">
        <f aca="false">P604*(1-0.5^(1/K$7))</f>
        <v>1.53000029426188E-005</v>
      </c>
      <c r="R605" s="110" t="n">
        <f aca="false">R604-S605+O605</f>
        <v>40.275397234874</v>
      </c>
      <c r="S605" s="110" t="n">
        <f aca="false">R604*(1-0.5^(1/K$8))</f>
        <v>0.941392785095154</v>
      </c>
      <c r="T605" s="110" t="n">
        <f aca="false">Q605*R$8/86.4</f>
        <v>4.90520927674237E-005</v>
      </c>
      <c r="U605" s="110" t="n">
        <f aca="false">S605*R$8/86.4</f>
        <v>3.01812270221479</v>
      </c>
      <c r="V605" s="110" t="n">
        <f aca="false">(Q605+S605)*R$8/86.4</f>
        <v>3.01817175430755</v>
      </c>
    </row>
    <row r="606" customFormat="false" ht="12.8" hidden="false" customHeight="false" outlineLevel="0" collapsed="false">
      <c r="A606" s="114" t="n">
        <v>41497</v>
      </c>
      <c r="B606" s="115" t="s">
        <v>143</v>
      </c>
      <c r="C606" s="15" t="n">
        <v>2.32887043207588</v>
      </c>
      <c r="D606" s="15" t="n">
        <v>0</v>
      </c>
      <c r="E606" s="15" t="n">
        <v>0</v>
      </c>
      <c r="F606" s="15" t="n">
        <v>0</v>
      </c>
      <c r="G606" s="15" t="n">
        <v>0</v>
      </c>
      <c r="H606" s="15" t="n">
        <v>0</v>
      </c>
      <c r="I606" s="15" t="n">
        <v>0</v>
      </c>
      <c r="J606" s="110" t="n">
        <f aca="false">(D606*D$15*D$8+E606*E$15*E$8+F606*F$15*F$8+G606*G$15*G$8+H606*H$15*H$8+I606*I$15*I$8)*M$15</f>
        <v>0</v>
      </c>
      <c r="K606" s="110" t="n">
        <f aca="false">K605+J606-M606-N606-O606</f>
        <v>99.5122973269488</v>
      </c>
      <c r="L606" s="110" t="n">
        <f aca="false">K605/$K$3</f>
        <v>0.488593044768093</v>
      </c>
      <c r="M606" s="110" t="n">
        <f aca="false">IF(J606&gt;K$6,(J606-K$6)^2/(J606-K$6+K$3-K605),0)</f>
        <v>0</v>
      </c>
      <c r="N606" s="110" t="n">
        <f aca="false">IF((J606-M606)&gt;C606,C606,(J606-M606+(C606-(J606-M606))*L606))</f>
        <v>1.13786989527834</v>
      </c>
      <c r="O606" s="110" t="n">
        <f aca="false">IF(K605&gt;(K$5/100*K$3),(K$4/100*L606*(K605-(K$5/100*K$3))),0)</f>
        <v>0</v>
      </c>
      <c r="P606" s="110" t="n">
        <f aca="false">P605+M606-Q606</f>
        <v>7.6500014713094E-006</v>
      </c>
      <c r="Q606" s="110" t="n">
        <f aca="false">P605*(1-0.5^(1/K$7))</f>
        <v>7.6500014713094E-006</v>
      </c>
      <c r="R606" s="110" t="n">
        <f aca="false">R605-S606+O606</f>
        <v>39.3555058907062</v>
      </c>
      <c r="S606" s="110" t="n">
        <f aca="false">R605*(1-0.5^(1/K$8))</f>
        <v>0.919891344167807</v>
      </c>
      <c r="T606" s="110" t="n">
        <f aca="false">Q606*R$8/86.4</f>
        <v>2.45260463837119E-005</v>
      </c>
      <c r="U606" s="110" t="n">
        <f aca="false">S606*R$8/86.4</f>
        <v>2.94918868442688</v>
      </c>
      <c r="V606" s="110" t="n">
        <f aca="false">(Q606+S606)*R$8/86.4</f>
        <v>2.94921321047327</v>
      </c>
    </row>
    <row r="607" customFormat="false" ht="12.8" hidden="false" customHeight="false" outlineLevel="0" collapsed="false">
      <c r="A607" s="114" t="n">
        <v>41498</v>
      </c>
      <c r="B607" s="115" t="s">
        <v>143</v>
      </c>
      <c r="C607" s="15" t="n">
        <v>1.71470835950331</v>
      </c>
      <c r="D607" s="15" t="n">
        <v>0</v>
      </c>
      <c r="E607" s="15" t="n">
        <v>0</v>
      </c>
      <c r="F607" s="15" t="n">
        <v>0</v>
      </c>
      <c r="G607" s="15" t="n">
        <v>0</v>
      </c>
      <c r="H607" s="15" t="n">
        <v>0</v>
      </c>
      <c r="I607" s="15" t="n">
        <v>0</v>
      </c>
      <c r="J607" s="110" t="n">
        <f aca="false">(D607*D$15*D$8+E607*E$15*E$8+F607*F$15*F$8+G607*G$15*G$8+H607*H$15*H$8+I607*I$15*I$8)*M$15</f>
        <v>0</v>
      </c>
      <c r="K607" s="110" t="n">
        <f aca="false">K606+J607-M607-N607-O607</f>
        <v>98.6839741808328</v>
      </c>
      <c r="L607" s="110" t="n">
        <f aca="false">K606/$K$3</f>
        <v>0.483069404499752</v>
      </c>
      <c r="M607" s="110" t="n">
        <f aca="false">IF(J607&gt;K$6,(J607-K$6)^2/(J607-K$6+K$3-K606),0)</f>
        <v>0</v>
      </c>
      <c r="N607" s="110" t="n">
        <f aca="false">IF((J607-M607)&gt;C607,C607,(J607-M607+(C607-(J607-M607))*L607))</f>
        <v>0.82832314611601</v>
      </c>
      <c r="O607" s="110" t="n">
        <f aca="false">IF(K606&gt;(K$5/100*K$3),(K$4/100*L607*(K606-(K$5/100*K$3))),0)</f>
        <v>0</v>
      </c>
      <c r="P607" s="110" t="n">
        <f aca="false">P606+M607-Q607</f>
        <v>3.8250007356547E-006</v>
      </c>
      <c r="Q607" s="110" t="n">
        <f aca="false">P606*(1-0.5^(1/K$7))</f>
        <v>3.8250007356547E-006</v>
      </c>
      <c r="R607" s="110" t="n">
        <f aca="false">R606-S607+O607</f>
        <v>38.4566248938762</v>
      </c>
      <c r="S607" s="110" t="n">
        <f aca="false">R606*(1-0.5^(1/K$8))</f>
        <v>0.898880996829951</v>
      </c>
      <c r="T607" s="110" t="n">
        <f aca="false">Q607*R$8/86.4</f>
        <v>1.22630231918559E-005</v>
      </c>
      <c r="U607" s="110" t="n">
        <f aca="false">S607*R$8/86.4</f>
        <v>2.88182912178121</v>
      </c>
      <c r="V607" s="110" t="n">
        <f aca="false">(Q607+S607)*R$8/86.4</f>
        <v>2.8818413848044</v>
      </c>
    </row>
    <row r="608" customFormat="false" ht="12.8" hidden="false" customHeight="false" outlineLevel="0" collapsed="false">
      <c r="A608" s="114" t="n">
        <v>41499</v>
      </c>
      <c r="B608" s="115" t="s">
        <v>143</v>
      </c>
      <c r="C608" s="15" t="n">
        <v>2.77495861135906</v>
      </c>
      <c r="D608" s="15" t="n">
        <v>0</v>
      </c>
      <c r="E608" s="15" t="n">
        <v>0</v>
      </c>
      <c r="F608" s="15" t="n">
        <v>0</v>
      </c>
      <c r="G608" s="15" t="n">
        <v>0</v>
      </c>
      <c r="H608" s="15" t="n">
        <v>0.1</v>
      </c>
      <c r="I608" s="15" t="n">
        <v>0</v>
      </c>
      <c r="J608" s="110" t="n">
        <f aca="false">(D608*D$15*D$8+E608*E$15*E$8+F608*F$15*F$8+G608*G$15*G$8+H608*H$15*H$8+I608*I$15*I$8)*M$15</f>
        <v>0.00724252221</v>
      </c>
      <c r="K608" s="110" t="n">
        <f aca="false">K607+J608-M608-N608-O608</f>
        <v>97.3581041658743</v>
      </c>
      <c r="L608" s="110" t="n">
        <f aca="false">K607/$K$3</f>
        <v>0.479048418353557</v>
      </c>
      <c r="M608" s="110" t="n">
        <f aca="false">IF(J608&gt;K$6,(J608-K$6)^2/(J608-K$6+K$3-K607),0)</f>
        <v>0</v>
      </c>
      <c r="N608" s="110" t="n">
        <f aca="false">IF((J608-M608)&gt;C608,C608,(J608-M608+(C608-(J608-M608))*L608))</f>
        <v>1.33311253716855</v>
      </c>
      <c r="O608" s="110" t="n">
        <f aca="false">IF(K607&gt;(K$5/100*K$3),(K$4/100*L608*(K607-(K$5/100*K$3))),0)</f>
        <v>0</v>
      </c>
      <c r="P608" s="110" t="n">
        <f aca="false">P607+M608-Q608</f>
        <v>1.91250036782735E-006</v>
      </c>
      <c r="Q608" s="110" t="n">
        <f aca="false">P607*(1-0.5^(1/K$7))</f>
        <v>1.91250036782735E-006</v>
      </c>
      <c r="R608" s="110" t="n">
        <f aca="false">R607-S608+O608</f>
        <v>37.5782743673877</v>
      </c>
      <c r="S608" s="110" t="n">
        <f aca="false">R607*(1-0.5^(1/K$8))</f>
        <v>0.878350526488498</v>
      </c>
      <c r="T608" s="110" t="n">
        <f aca="false">Q608*R$8/86.4</f>
        <v>6.13151159592797E-006</v>
      </c>
      <c r="U608" s="110" t="n">
        <f aca="false">S608*R$8/86.4</f>
        <v>2.81600805367262</v>
      </c>
      <c r="V608" s="110" t="n">
        <f aca="false">(Q608+S608)*R$8/86.4</f>
        <v>2.81601418518421</v>
      </c>
    </row>
    <row r="609" customFormat="false" ht="12.8" hidden="false" customHeight="false" outlineLevel="0" collapsed="false">
      <c r="A609" s="114" t="n">
        <v>41500</v>
      </c>
      <c r="B609" s="115" t="s">
        <v>143</v>
      </c>
      <c r="C609" s="15" t="n">
        <v>2.77255925539709</v>
      </c>
      <c r="D609" s="15" t="n">
        <v>0</v>
      </c>
      <c r="E609" s="15" t="n">
        <v>1.3</v>
      </c>
      <c r="F609" s="15" t="n">
        <v>0</v>
      </c>
      <c r="G609" s="15" t="n">
        <v>0</v>
      </c>
      <c r="H609" s="15" t="n">
        <v>0</v>
      </c>
      <c r="I609" s="15" t="n">
        <v>0</v>
      </c>
      <c r="J609" s="110" t="n">
        <f aca="false">(D609*D$15*D$8+E609*E$15*E$8+F609*F$15*F$8+G609*G$15*G$8+H609*H$15*H$8+I609*I$15*I$8)*M$15</f>
        <v>0.0366220947563779</v>
      </c>
      <c r="K609" s="110" t="n">
        <f aca="false">K608+J609-M609-N609-O609</f>
        <v>96.0650670053066</v>
      </c>
      <c r="L609" s="110" t="n">
        <f aca="false">K608/$K$3</f>
        <v>0.472612156145021</v>
      </c>
      <c r="M609" s="110" t="n">
        <f aca="false">IF(J609&gt;K$6,(J609-K$6)^2/(J609-K$6+K$3-K608),0)</f>
        <v>0</v>
      </c>
      <c r="N609" s="110" t="n">
        <f aca="false">IF((J609-M609)&gt;C609,C609,(J609-M609+(C609-(J609-M609))*L609))</f>
        <v>1.32965925532407</v>
      </c>
      <c r="O609" s="110" t="n">
        <f aca="false">IF(K608&gt;(K$5/100*K$3),(K$4/100*L609*(K608-(K$5/100*K$3))),0)</f>
        <v>0</v>
      </c>
      <c r="P609" s="110" t="n">
        <f aca="false">P608+M609-Q609</f>
        <v>9.56250183913676E-007</v>
      </c>
      <c r="Q609" s="110" t="n">
        <f aca="false">P608*(1-0.5^(1/K$7))</f>
        <v>9.56250183913676E-007</v>
      </c>
      <c r="R609" s="110" t="n">
        <f aca="false">R608-S609+O609</f>
        <v>36.71998539465</v>
      </c>
      <c r="S609" s="110" t="n">
        <f aca="false">R608*(1-0.5^(1/K$8))</f>
        <v>0.858288972737704</v>
      </c>
      <c r="T609" s="110" t="n">
        <f aca="false">Q609*R$8/86.4</f>
        <v>3.06575579796398E-006</v>
      </c>
      <c r="U609" s="110" t="n">
        <f aca="false">S609*R$8/86.4</f>
        <v>2.75169034083732</v>
      </c>
      <c r="V609" s="110" t="n">
        <f aca="false">(Q609+S609)*R$8/86.4</f>
        <v>2.75169340659311</v>
      </c>
    </row>
    <row r="610" customFormat="false" ht="12.8" hidden="false" customHeight="false" outlineLevel="0" collapsed="false">
      <c r="A610" s="114" t="n">
        <v>41501</v>
      </c>
      <c r="B610" s="115" t="s">
        <v>139</v>
      </c>
      <c r="C610" s="15" t="n">
        <v>1.06003660646242</v>
      </c>
      <c r="D610" s="15" t="n">
        <v>0</v>
      </c>
      <c r="E610" s="15" t="n">
        <v>15</v>
      </c>
      <c r="F610" s="15" t="n">
        <v>0</v>
      </c>
      <c r="G610" s="15" t="n">
        <v>1.3</v>
      </c>
      <c r="H610" s="15" t="n">
        <v>7.9</v>
      </c>
      <c r="I610" s="15" t="n">
        <v>27.1</v>
      </c>
      <c r="J610" s="110" t="n">
        <f aca="false">(D610*D$15*D$8+E610*E$15*E$8+F610*F$15*F$8+G610*G$15*G$8+H610*H$15*H$8+I610*I$15*I$8)*M$15</f>
        <v>2.75411965785333</v>
      </c>
      <c r="K610" s="110" t="n">
        <f aca="false">K609+J610-M610-N610-O610</f>
        <v>97.7585640021036</v>
      </c>
      <c r="L610" s="110" t="n">
        <f aca="false">K609/$K$3</f>
        <v>0.466335276724789</v>
      </c>
      <c r="M610" s="110" t="n">
        <f aca="false">IF(J610&gt;K$6,(J610-K$6)^2/(J610-K$6+K$3-K609),0)</f>
        <v>0.000586054593927062</v>
      </c>
      <c r="N610" s="110" t="n">
        <f aca="false">IF((J610-M610)&gt;C610,C610,(J610-M610+(C610-(J610-M610))*L610))</f>
        <v>1.06003660646242</v>
      </c>
      <c r="O610" s="110" t="n">
        <f aca="false">IF(K609&gt;(K$5/100*K$3),(K$4/100*L610*(K609-(K$5/100*K$3))),0)</f>
        <v>0</v>
      </c>
      <c r="P610" s="110" t="n">
        <f aca="false">P609+M610-Q610</f>
        <v>0.000586532719019019</v>
      </c>
      <c r="Q610" s="110" t="n">
        <f aca="false">P609*(1-0.5^(1/K$7))</f>
        <v>4.78125091956838E-007</v>
      </c>
      <c r="R610" s="110" t="n">
        <f aca="false">R609-S610+O610</f>
        <v>35.8812997691422</v>
      </c>
      <c r="S610" s="110" t="n">
        <f aca="false">R609*(1-0.5^(1/K$8))</f>
        <v>0.838685625507836</v>
      </c>
      <c r="T610" s="110" t="n">
        <f aca="false">Q610*R$8/86.4</f>
        <v>1.53287789898199E-006</v>
      </c>
      <c r="U610" s="110" t="n">
        <f aca="false">S610*R$8/86.4</f>
        <v>2.68884164659341</v>
      </c>
      <c r="V610" s="110" t="n">
        <f aca="false">(Q610+S610)*R$8/86.4</f>
        <v>2.68884317947131</v>
      </c>
    </row>
    <row r="611" customFormat="false" ht="12.8" hidden="false" customHeight="false" outlineLevel="0" collapsed="false">
      <c r="A611" s="114" t="n">
        <v>41502</v>
      </c>
      <c r="B611" s="115" t="s">
        <v>141</v>
      </c>
      <c r="C611" s="15" t="n">
        <v>0.678609055303967</v>
      </c>
      <c r="D611" s="15" t="n">
        <v>0</v>
      </c>
      <c r="E611" s="15" t="n">
        <v>0</v>
      </c>
      <c r="F611" s="15" t="n">
        <v>0</v>
      </c>
      <c r="G611" s="15" t="n">
        <v>0</v>
      </c>
      <c r="H611" s="15" t="n">
        <v>0.1</v>
      </c>
      <c r="I611" s="15" t="n">
        <v>0</v>
      </c>
      <c r="J611" s="110" t="n">
        <f aca="false">(D611*D$15*D$8+E611*E$15*E$8+F611*F$15*F$8+G611*G$15*G$8+H611*H$15*H$8+I611*I$15*I$8)*M$15</f>
        <v>0.00724252221</v>
      </c>
      <c r="K611" s="110" t="n">
        <f aca="false">K610+J611-M611-N611-O611</f>
        <v>97.4399628943641</v>
      </c>
      <c r="L611" s="110" t="n">
        <f aca="false">K610/$K$3</f>
        <v>0.474556135932542</v>
      </c>
      <c r="M611" s="110" t="n">
        <f aca="false">IF(J611&gt;K$6,(J611-K$6)^2/(J611-K$6+K$3-K610),0)</f>
        <v>0</v>
      </c>
      <c r="N611" s="110" t="n">
        <f aca="false">IF((J611-M611)&gt;C611,C611,(J611-M611+(C611-(J611-M611))*L611))</f>
        <v>0.3258436299495</v>
      </c>
      <c r="O611" s="110" t="n">
        <f aca="false">IF(K610&gt;(K$5/100*K$3),(K$4/100*L611*(K610-(K$5/100*K$3))),0)</f>
        <v>0</v>
      </c>
      <c r="P611" s="110" t="n">
        <f aca="false">P610+M611-Q611</f>
        <v>0.000293266359509509</v>
      </c>
      <c r="Q611" s="110" t="n">
        <f aca="false">P610*(1-0.5^(1/K$7))</f>
        <v>0.000293266359509509</v>
      </c>
      <c r="R611" s="110" t="n">
        <f aca="false">R610-S611+O611</f>
        <v>35.0617697497947</v>
      </c>
      <c r="S611" s="110" t="n">
        <f aca="false">R610*(1-0.5^(1/K$8))</f>
        <v>0.819530019347493</v>
      </c>
      <c r="T611" s="110" t="n">
        <f aca="false">Q611*R$8/86.4</f>
        <v>0.000940217379445997</v>
      </c>
      <c r="U611" s="110" t="n">
        <f aca="false">S611*R$8/86.4</f>
        <v>2.6274284185099</v>
      </c>
      <c r="V611" s="110" t="n">
        <f aca="false">(Q611+S611)*R$8/86.4</f>
        <v>2.62836863588935</v>
      </c>
    </row>
    <row r="612" customFormat="false" ht="12.8" hidden="false" customHeight="false" outlineLevel="0" collapsed="false">
      <c r="A612" s="114" t="n">
        <v>41503</v>
      </c>
      <c r="B612" s="115" t="s">
        <v>142</v>
      </c>
      <c r="C612" s="15" t="n">
        <v>1.31835186045824</v>
      </c>
      <c r="D612" s="15" t="n">
        <v>10</v>
      </c>
      <c r="E612" s="15" t="n">
        <v>0</v>
      </c>
      <c r="F612" s="15" t="n">
        <v>3.9</v>
      </c>
      <c r="G612" s="15" t="n">
        <v>0</v>
      </c>
      <c r="H612" s="15" t="n">
        <v>0</v>
      </c>
      <c r="I612" s="15" t="n">
        <v>0</v>
      </c>
      <c r="J612" s="110" t="n">
        <f aca="false">(D612*D$15*D$8+E612*E$15*E$8+F612*F$15*F$8+G612*G$15*G$8+H612*H$15*H$8+I612*I$15*I$8)*M$15</f>
        <v>4.65118140906772</v>
      </c>
      <c r="K612" s="110" t="n">
        <f aca="false">K611+J612-M612-N612-O612</f>
        <v>100.730993775081</v>
      </c>
      <c r="L612" s="110" t="n">
        <f aca="false">K611/$K$3</f>
        <v>0.473009528613418</v>
      </c>
      <c r="M612" s="110" t="n">
        <f aca="false">IF(J612&gt;K$6,(J612-K$6)^2/(J612-K$6+K$3-K611),0)</f>
        <v>0.0417986678929379</v>
      </c>
      <c r="N612" s="110" t="n">
        <f aca="false">IF((J612-M612)&gt;C612,C612,(J612-M612+(C612-(J612-M612))*L612))</f>
        <v>1.31835186045824</v>
      </c>
      <c r="O612" s="110" t="n">
        <f aca="false">IF(K611&gt;(K$5/100*K$3),(K$4/100*L612*(K611-(K$5/100*K$3))),0)</f>
        <v>0</v>
      </c>
      <c r="P612" s="110" t="n">
        <f aca="false">P611+M612-Q612</f>
        <v>0.0419453010726927</v>
      </c>
      <c r="Q612" s="110" t="n">
        <f aca="false">P611*(1-0.5^(1/K$7))</f>
        <v>0.000146633179754755</v>
      </c>
      <c r="R612" s="110" t="n">
        <f aca="false">R611-S612+O612</f>
        <v>34.2609578219582</v>
      </c>
      <c r="S612" s="110" t="n">
        <f aca="false">R611*(1-0.5^(1/K$8))</f>
        <v>0.800811927836513</v>
      </c>
      <c r="T612" s="110" t="n">
        <f aca="false">Q612*R$8/86.4</f>
        <v>0.000470108689722998</v>
      </c>
      <c r="U612" s="110" t="n">
        <f aca="false">S612*R$8/86.4</f>
        <v>2.56741787049438</v>
      </c>
      <c r="V612" s="110" t="n">
        <f aca="false">(Q612+S612)*R$8/86.4</f>
        <v>2.5678879791841</v>
      </c>
    </row>
    <row r="613" customFormat="false" ht="12.8" hidden="false" customHeight="false" outlineLevel="0" collapsed="false">
      <c r="A613" s="114" t="n">
        <v>41504</v>
      </c>
      <c r="B613" s="115" t="s">
        <v>137</v>
      </c>
      <c r="C613" s="15" t="n">
        <v>1.40230876420028</v>
      </c>
      <c r="D613" s="15" t="n">
        <v>12.1</v>
      </c>
      <c r="E613" s="15" t="n">
        <v>7.7</v>
      </c>
      <c r="F613" s="15" t="n">
        <v>0</v>
      </c>
      <c r="G613" s="15" t="n">
        <v>0</v>
      </c>
      <c r="H613" s="15" t="n">
        <v>0</v>
      </c>
      <c r="I613" s="15" t="n">
        <v>0</v>
      </c>
      <c r="J613" s="110" t="n">
        <f aca="false">(D613*D$15*D$8+E613*E$15*E$8+F613*F$15*F$8+G613*G$15*G$8+H613*H$15*H$8+I613*I$15*I$8)*M$15</f>
        <v>5.52612108798259</v>
      </c>
      <c r="K613" s="110" t="n">
        <f aca="false">K612+J613-M613-N613-O613</f>
        <v>104.770246349349</v>
      </c>
      <c r="L613" s="110" t="n">
        <f aca="false">K612/$K$3</f>
        <v>0.488985406675149</v>
      </c>
      <c r="M613" s="110" t="n">
        <f aca="false">IF(J613&gt;K$6,(J613-K$6)^2/(J613-K$6+K$3-K612),0)</f>
        <v>0.0845597495136974</v>
      </c>
      <c r="N613" s="110" t="n">
        <f aca="false">IF((J613-M613)&gt;C613,C613,(J613-M613+(C613-(J613-M613))*L613))</f>
        <v>1.40230876420028</v>
      </c>
      <c r="O613" s="110" t="n">
        <f aca="false">IF(K612&gt;(K$5/100*K$3),(K$4/100*L613*(K612-(K$5/100*K$3))),0)</f>
        <v>0</v>
      </c>
      <c r="P613" s="110" t="n">
        <f aca="false">P612+M613-Q613</f>
        <v>0.105532400050044</v>
      </c>
      <c r="Q613" s="110" t="n">
        <f aca="false">P612*(1-0.5^(1/K$7))</f>
        <v>0.0209726505363463</v>
      </c>
      <c r="R613" s="110" t="n">
        <f aca="false">R612-S613+O613</f>
        <v>33.4784364638317</v>
      </c>
      <c r="S613" s="110" t="n">
        <f aca="false">R612*(1-0.5^(1/K$8))</f>
        <v>0.782521358126495</v>
      </c>
      <c r="T613" s="110" t="n">
        <f aca="false">Q613*R$8/86.4</f>
        <v>0.0672387060019437</v>
      </c>
      <c r="U613" s="110" t="n">
        <f aca="false">S613*R$8/86.4</f>
        <v>2.5087779652898</v>
      </c>
      <c r="V613" s="110" t="n">
        <f aca="false">(Q613+S613)*R$8/86.4</f>
        <v>2.57601667129175</v>
      </c>
    </row>
    <row r="614" customFormat="false" ht="12.8" hidden="false" customHeight="false" outlineLevel="0" collapsed="false">
      <c r="A614" s="114" t="n">
        <v>41505</v>
      </c>
      <c r="B614" s="115" t="s">
        <v>136</v>
      </c>
      <c r="C614" s="15" t="n">
        <v>1.59928446542931</v>
      </c>
      <c r="D614" s="15" t="n">
        <v>0.6</v>
      </c>
      <c r="E614" s="15" t="n">
        <v>8.3</v>
      </c>
      <c r="F614" s="15" t="n">
        <v>0</v>
      </c>
      <c r="G614" s="15" t="n">
        <v>0</v>
      </c>
      <c r="H614" s="15" t="n">
        <v>3.9</v>
      </c>
      <c r="I614" s="15" t="n">
        <v>2.9</v>
      </c>
      <c r="J614" s="110" t="n">
        <f aca="false">(D614*D$15*D$8+E614*E$15*E$8+F614*F$15*F$8+G614*G$15*G$8+H614*H$15*H$8+I614*I$15*I$8)*M$15</f>
        <v>0.928201451563149</v>
      </c>
      <c r="K614" s="110" t="n">
        <f aca="false">K613+J614-M614-N614-O614</f>
        <v>104.338904372186</v>
      </c>
      <c r="L614" s="110" t="n">
        <f aca="false">K613/$K$3</f>
        <v>0.508593428880336</v>
      </c>
      <c r="M614" s="110" t="n">
        <f aca="false">IF(J614&gt;K$6,(J614-K$6)^2/(J614-K$6+K$3-K613),0)</f>
        <v>0</v>
      </c>
      <c r="N614" s="110" t="n">
        <f aca="false">IF((J614-M614)&gt;C614,C614,(J614-M614+(C614-(J614-M614))*L614))</f>
        <v>1.26950986264869</v>
      </c>
      <c r="O614" s="110" t="n">
        <f aca="false">IF(K613&gt;(K$5/100*K$3),(K$4/100*L614*(K613-(K$5/100*K$3))),0)</f>
        <v>0.0900335660778433</v>
      </c>
      <c r="P614" s="110" t="n">
        <f aca="false">P613+M614-Q614</f>
        <v>0.0527662000250219</v>
      </c>
      <c r="Q614" s="110" t="n">
        <f aca="false">P613*(1-0.5^(1/K$7))</f>
        <v>0.0527662000250219</v>
      </c>
      <c r="R614" s="110" t="n">
        <f aca="false">R613-S614+O614</f>
        <v>32.8038214843035</v>
      </c>
      <c r="S614" s="110" t="n">
        <f aca="false">R613*(1-0.5^(1/K$8))</f>
        <v>0.764648545606009</v>
      </c>
      <c r="T614" s="110" t="n">
        <f aca="false">Q614*R$8/86.4</f>
        <v>0.169169414432072</v>
      </c>
      <c r="U614" s="110" t="n">
        <f aca="false">S614*R$8/86.4</f>
        <v>2.45147739737112</v>
      </c>
      <c r="V614" s="110" t="n">
        <f aca="false">(Q614+S614)*R$8/86.4</f>
        <v>2.62064681180319</v>
      </c>
    </row>
    <row r="615" customFormat="false" ht="12.8" hidden="false" customHeight="false" outlineLevel="0" collapsed="false">
      <c r="A615" s="114" t="n">
        <v>41506</v>
      </c>
      <c r="B615" s="115" t="s">
        <v>141</v>
      </c>
      <c r="C615" s="15" t="n">
        <v>1.42663609356311</v>
      </c>
      <c r="D615" s="15" t="n">
        <v>0.2</v>
      </c>
      <c r="E615" s="15" t="n">
        <v>8.4</v>
      </c>
      <c r="F615" s="15" t="n">
        <v>0</v>
      </c>
      <c r="G615" s="15" t="n">
        <v>0</v>
      </c>
      <c r="H615" s="15" t="n">
        <v>0</v>
      </c>
      <c r="I615" s="15" t="n">
        <v>0</v>
      </c>
      <c r="J615" s="110" t="n">
        <f aca="false">(D615*D$15*D$8+E615*E$15*E$8+F615*F$15*F$8+G615*G$15*G$8+H615*H$15*H$8+I615*I$15*I$8)*M$15</f>
        <v>0.324390538333687</v>
      </c>
      <c r="K615" s="110" t="n">
        <f aca="false">K614+J615-M615-N615-O615</f>
        <v>103.712802065841</v>
      </c>
      <c r="L615" s="110" t="n">
        <f aca="false">K614/$K$3</f>
        <v>0.50649953578731</v>
      </c>
      <c r="M615" s="110" t="n">
        <f aca="false">IF(J615&gt;K$6,(J615-K$6)^2/(J615-K$6+K$3-K614),0)</f>
        <v>0</v>
      </c>
      <c r="N615" s="110" t="n">
        <f aca="false">IF((J615-M615)&gt;C615,C615,(J615-M615+(C615-(J615-M615))*L615))</f>
        <v>0.882677400381016</v>
      </c>
      <c r="O615" s="110" t="n">
        <f aca="false">IF(K614&gt;(K$5/100*K$3),(K$4/100*L615*(K614-(K$5/100*K$3))),0)</f>
        <v>0.0678154442975741</v>
      </c>
      <c r="P615" s="110" t="n">
        <f aca="false">P614+M615-Q615</f>
        <v>0.0263831000125109</v>
      </c>
      <c r="Q615" s="110" t="n">
        <f aca="false">P614*(1-0.5^(1/K$7))</f>
        <v>0.0263831000125109</v>
      </c>
      <c r="R615" s="110" t="n">
        <f aca="false">R614-S615+O615</f>
        <v>32.1223966104223</v>
      </c>
      <c r="S615" s="110" t="n">
        <f aca="false">R614*(1-0.5^(1/K$8))</f>
        <v>0.749240318178855</v>
      </c>
      <c r="T615" s="110" t="n">
        <f aca="false">Q615*R$8/86.4</f>
        <v>0.0845847072160362</v>
      </c>
      <c r="U615" s="110" t="n">
        <f aca="false">S615*R$8/86.4</f>
        <v>2.40207833490212</v>
      </c>
      <c r="V615" s="110" t="n">
        <f aca="false">(Q615+S615)*R$8/86.4</f>
        <v>2.48666304211815</v>
      </c>
    </row>
    <row r="616" customFormat="false" ht="12.8" hidden="false" customHeight="false" outlineLevel="0" collapsed="false">
      <c r="A616" s="114" t="n">
        <v>41507</v>
      </c>
      <c r="B616" s="115" t="s">
        <v>141</v>
      </c>
      <c r="C616" s="15" t="n">
        <v>2.55412901500531</v>
      </c>
      <c r="D616" s="15" t="n">
        <v>0.6</v>
      </c>
      <c r="E616" s="15" t="n">
        <v>0</v>
      </c>
      <c r="F616" s="15" t="n">
        <v>0</v>
      </c>
      <c r="G616" s="15" t="n">
        <v>0</v>
      </c>
      <c r="H616" s="15" t="n">
        <v>0.1</v>
      </c>
      <c r="I616" s="15" t="n">
        <v>0</v>
      </c>
      <c r="J616" s="110" t="n">
        <f aca="false">(D616*D$15*D$8+E616*E$15*E$8+F616*F$15*F$8+G616*G$15*G$8+H616*H$15*H$8+I616*I$15*I$8)*M$15</f>
        <v>0.270508915779737</v>
      </c>
      <c r="K616" s="110" t="n">
        <f aca="false">K615+J616-M616-N616-O616</f>
        <v>102.527203477</v>
      </c>
      <c r="L616" s="110" t="n">
        <f aca="false">K615/$K$3</f>
        <v>0.503460204203111</v>
      </c>
      <c r="M616" s="110" t="n">
        <f aca="false">IF(J616&gt;K$6,(J616-K$6)^2/(J616-K$6+K$3-K615),0)</f>
        <v>0</v>
      </c>
      <c r="N616" s="110" t="n">
        <f aca="false">IF((J616-M616)&gt;C616,C616,(J616-M616+(C616-(J616-M616))*L616))</f>
        <v>1.42022075725817</v>
      </c>
      <c r="O616" s="110" t="n">
        <f aca="false">IF(K615&gt;(K$5/100*K$3),(K$4/100*L616*(K615-(K$5/100*K$3))),0)</f>
        <v>0.035886747362469</v>
      </c>
      <c r="P616" s="110" t="n">
        <f aca="false">P615+M616-Q616</f>
        <v>0.0131915500062555</v>
      </c>
      <c r="Q616" s="110" t="n">
        <f aca="false">P615*(1-0.5^(1/K$7))</f>
        <v>0.0131915500062555</v>
      </c>
      <c r="R616" s="110" t="n">
        <f aca="false">R615-S616+O616</f>
        <v>31.424606805235</v>
      </c>
      <c r="S616" s="110" t="n">
        <f aca="false">R615*(1-0.5^(1/K$8))</f>
        <v>0.733676552549716</v>
      </c>
      <c r="T616" s="110" t="n">
        <f aca="false">Q616*R$8/86.4</f>
        <v>0.0422923536080181</v>
      </c>
      <c r="U616" s="110" t="n">
        <f aca="false">S616*R$8/86.4</f>
        <v>2.35218061407722</v>
      </c>
      <c r="V616" s="110" t="n">
        <f aca="false">(Q616+S616)*R$8/86.4</f>
        <v>2.39447296768523</v>
      </c>
    </row>
    <row r="617" customFormat="false" ht="12.8" hidden="false" customHeight="false" outlineLevel="0" collapsed="false">
      <c r="A617" s="114" t="n">
        <v>41508</v>
      </c>
      <c r="B617" s="115" t="s">
        <v>144</v>
      </c>
      <c r="C617" s="15" t="n">
        <v>3.54581639553498</v>
      </c>
      <c r="D617" s="15" t="n">
        <v>0</v>
      </c>
      <c r="E617" s="15" t="n">
        <v>0</v>
      </c>
      <c r="F617" s="15" t="n">
        <v>0</v>
      </c>
      <c r="G617" s="15" t="n">
        <v>0</v>
      </c>
      <c r="H617" s="15" t="n">
        <v>0</v>
      </c>
      <c r="I617" s="15" t="n">
        <v>0</v>
      </c>
      <c r="J617" s="110" t="n">
        <f aca="false">(D617*D$15*D$8+E617*E$15*E$8+F617*F$15*F$8+G617*G$15*G$8+H617*H$15*H$8+I617*I$15*I$8)*M$15</f>
        <v>0</v>
      </c>
      <c r="K617" s="110" t="n">
        <f aca="false">K616+J617-M617-N617-O617</f>
        <v>100.762433384393</v>
      </c>
      <c r="L617" s="110" t="n">
        <f aca="false">K616/$K$3</f>
        <v>0.497704871247573</v>
      </c>
      <c r="M617" s="110" t="n">
        <f aca="false">IF(J617&gt;K$6,(J617-K$6)^2/(J617-K$6+K$3-K616),0)</f>
        <v>0</v>
      </c>
      <c r="N617" s="110" t="n">
        <f aca="false">IF((J617-M617)&gt;C617,C617,(J617-M617+(C617-(J617-M617))*L617))</f>
        <v>1.76477009260727</v>
      </c>
      <c r="O617" s="110" t="n">
        <f aca="false">IF(K616&gt;(K$5/100*K$3),(K$4/100*L617*(K616-(K$5/100*K$3))),0)</f>
        <v>0</v>
      </c>
      <c r="P617" s="110" t="n">
        <f aca="false">P616+M617-Q617</f>
        <v>0.00659577500312773</v>
      </c>
      <c r="Q617" s="110" t="n">
        <f aca="false">P616*(1-0.5^(1/K$7))</f>
        <v>0.00659577500312773</v>
      </c>
      <c r="R617" s="110" t="n">
        <f aca="false">R616-S617+O617</f>
        <v>30.706867793862</v>
      </c>
      <c r="S617" s="110" t="n">
        <f aca="false">R616*(1-0.5^(1/K$8))</f>
        <v>0.717739011372978</v>
      </c>
      <c r="T617" s="110" t="n">
        <f aca="false">Q617*R$8/86.4</f>
        <v>0.021146176804009</v>
      </c>
      <c r="U617" s="110" t="n">
        <f aca="false">S617*R$8/86.4</f>
        <v>2.30108456192494</v>
      </c>
      <c r="V617" s="110" t="n">
        <f aca="false">(Q617+S617)*R$8/86.4</f>
        <v>2.32223073872895</v>
      </c>
    </row>
    <row r="618" customFormat="false" ht="12.8" hidden="false" customHeight="false" outlineLevel="0" collapsed="false">
      <c r="A618" s="114" t="n">
        <v>41509</v>
      </c>
      <c r="B618" s="115" t="s">
        <v>144</v>
      </c>
      <c r="C618" s="15" t="n">
        <v>3.91008310944147</v>
      </c>
      <c r="D618" s="15" t="n">
        <v>0</v>
      </c>
      <c r="E618" s="15" t="n">
        <v>0</v>
      </c>
      <c r="F618" s="15" t="n">
        <v>0</v>
      </c>
      <c r="G618" s="15" t="n">
        <v>0</v>
      </c>
      <c r="H618" s="15" t="n">
        <v>0</v>
      </c>
      <c r="I618" s="15" t="n">
        <v>0</v>
      </c>
      <c r="J618" s="110" t="n">
        <f aca="false">(D618*D$15*D$8+E618*E$15*E$8+F618*F$15*F$8+G618*G$15*G$8+H618*H$15*H$8+I618*I$15*I$8)*M$15</f>
        <v>0</v>
      </c>
      <c r="K618" s="110" t="n">
        <f aca="false">K617+J618-M618-N618-O618</f>
        <v>98.8498630502057</v>
      </c>
      <c r="L618" s="110" t="n">
        <f aca="false">K617/$K$3</f>
        <v>0.489138026137829</v>
      </c>
      <c r="M618" s="110" t="n">
        <f aca="false">IF(J618&gt;K$6,(J618-K$6)^2/(J618-K$6+K$3-K617),0)</f>
        <v>0</v>
      </c>
      <c r="N618" s="110" t="n">
        <f aca="false">IF((J618-M618)&gt;C618,C618,(J618-M618+(C618-(J618-M618))*L618))</f>
        <v>1.91257033418707</v>
      </c>
      <c r="O618" s="110" t="n">
        <f aca="false">IF(K617&gt;(K$5/100*K$3),(K$4/100*L618*(K617-(K$5/100*K$3))),0)</f>
        <v>0</v>
      </c>
      <c r="P618" s="110" t="n">
        <f aca="false">P617+M618-Q618</f>
        <v>0.00329788750156387</v>
      </c>
      <c r="Q618" s="110" t="n">
        <f aca="false">P617*(1-0.5^(1/K$7))</f>
        <v>0.00329788750156387</v>
      </c>
      <c r="R618" s="110" t="n">
        <f aca="false">R617-S618+O618</f>
        <v>30.0055219641648</v>
      </c>
      <c r="S618" s="110" t="n">
        <f aca="false">R617*(1-0.5^(1/K$8))</f>
        <v>0.701345829697246</v>
      </c>
      <c r="T618" s="110" t="n">
        <f aca="false">Q618*R$8/86.4</f>
        <v>0.0105730884020045</v>
      </c>
      <c r="U618" s="110" t="n">
        <f aca="false">S618*R$8/86.4</f>
        <v>2.24852771789511</v>
      </c>
      <c r="V618" s="110" t="n">
        <f aca="false">(Q618+S618)*R$8/86.4</f>
        <v>2.25910080629711</v>
      </c>
    </row>
    <row r="619" customFormat="false" ht="12.8" hidden="false" customHeight="false" outlineLevel="0" collapsed="false">
      <c r="A619" s="114" t="n">
        <v>41510</v>
      </c>
      <c r="B619" s="115" t="s">
        <v>145</v>
      </c>
      <c r="C619" s="15" t="n">
        <v>1.77637418118236</v>
      </c>
      <c r="D619" s="15" t="n">
        <v>0</v>
      </c>
      <c r="E619" s="15" t="n">
        <v>0</v>
      </c>
      <c r="F619" s="15" t="n">
        <v>0</v>
      </c>
      <c r="G619" s="15" t="n">
        <v>0</v>
      </c>
      <c r="H619" s="15" t="n">
        <v>0</v>
      </c>
      <c r="I619" s="15" t="n">
        <v>0</v>
      </c>
      <c r="J619" s="110" t="n">
        <f aca="false">(D619*D$15*D$8+E619*E$15*E$8+F619*F$15*F$8+G619*G$15*G$8+H619*H$15*H$8+I619*I$15*I$8)*M$15</f>
        <v>0</v>
      </c>
      <c r="K619" s="110" t="n">
        <f aca="false">K618+J619-M619-N619-O619</f>
        <v>97.9974633194494</v>
      </c>
      <c r="L619" s="110" t="n">
        <f aca="false">K618/$K$3</f>
        <v>0.479853704127212</v>
      </c>
      <c r="M619" s="110" t="n">
        <f aca="false">IF(J619&gt;K$6,(J619-K$6)^2/(J619-K$6+K$3-K618),0)</f>
        <v>0</v>
      </c>
      <c r="N619" s="110" t="n">
        <f aca="false">IF((J619-M619)&gt;C619,C619,(J619-M619+(C619-(J619-M619))*L619))</f>
        <v>0.852399730756299</v>
      </c>
      <c r="O619" s="110" t="n">
        <f aca="false">IF(K618&gt;(K$5/100*K$3),(K$4/100*L619*(K618-(K$5/100*K$3))),0)</f>
        <v>0</v>
      </c>
      <c r="P619" s="110" t="n">
        <f aca="false">P618+M619-Q619</f>
        <v>0.00164894375078193</v>
      </c>
      <c r="Q619" s="110" t="n">
        <f aca="false">P618*(1-0.5^(1/K$7))</f>
        <v>0.00164894375078193</v>
      </c>
      <c r="R619" s="110" t="n">
        <f aca="false">R618-S619+O619</f>
        <v>29.3201948953563</v>
      </c>
      <c r="S619" s="110" t="n">
        <f aca="false">R618*(1-0.5^(1/K$8))</f>
        <v>0.685327068808451</v>
      </c>
      <c r="T619" s="110" t="n">
        <f aca="false">Q619*R$8/86.4</f>
        <v>0.00528654420100226</v>
      </c>
      <c r="U619" s="110" t="n">
        <f aca="false">S619*R$8/86.4</f>
        <v>2.19717127384191</v>
      </c>
      <c r="V619" s="110" t="n">
        <f aca="false">(Q619+S619)*R$8/86.4</f>
        <v>2.20245781804291</v>
      </c>
    </row>
    <row r="620" customFormat="false" ht="12.8" hidden="false" customHeight="false" outlineLevel="0" collapsed="false">
      <c r="A620" s="114" t="n">
        <v>41511</v>
      </c>
      <c r="B620" s="115" t="s">
        <v>145</v>
      </c>
      <c r="C620" s="15" t="n">
        <v>2.67864149876911</v>
      </c>
      <c r="D620" s="15" t="n">
        <v>0</v>
      </c>
      <c r="E620" s="15" t="n">
        <v>0</v>
      </c>
      <c r="F620" s="15" t="n">
        <v>0</v>
      </c>
      <c r="G620" s="15" t="n">
        <v>0</v>
      </c>
      <c r="H620" s="15" t="n">
        <v>0</v>
      </c>
      <c r="I620" s="15" t="n">
        <v>0</v>
      </c>
      <c r="J620" s="110" t="n">
        <f aca="false">(D620*D$15*D$8+E620*E$15*E$8+F620*F$15*F$8+G620*G$15*G$8+H620*H$15*H$8+I620*I$15*I$8)*M$15</f>
        <v>0</v>
      </c>
      <c r="K620" s="110" t="n">
        <f aca="false">K619+J620-M620-N620-O620</f>
        <v>96.7231911251699</v>
      </c>
      <c r="L620" s="110" t="n">
        <f aca="false">K619/$K$3</f>
        <v>0.475715841356551</v>
      </c>
      <c r="M620" s="110" t="n">
        <f aca="false">IF(J620&gt;K$6,(J620-K$6)^2/(J620-K$6+K$3-K619),0)</f>
        <v>0</v>
      </c>
      <c r="N620" s="110" t="n">
        <f aca="false">IF((J620-M620)&gt;C620,C620,(J620-M620+(C620-(J620-M620))*L620))</f>
        <v>1.27427219427952</v>
      </c>
      <c r="O620" s="110" t="n">
        <f aca="false">IF(K619&gt;(K$5/100*K$3),(K$4/100*L620*(K619-(K$5/100*K$3))),0)</f>
        <v>0</v>
      </c>
      <c r="P620" s="110" t="n">
        <f aca="false">P619+M620-Q620</f>
        <v>0.000824471875390967</v>
      </c>
      <c r="Q620" s="110" t="n">
        <f aca="false">P619*(1-0.5^(1/K$7))</f>
        <v>0.000824471875390967</v>
      </c>
      <c r="R620" s="110" t="n">
        <f aca="false">R619-S620+O620</f>
        <v>28.6505207184323</v>
      </c>
      <c r="S620" s="110" t="n">
        <f aca="false">R619*(1-0.5^(1/K$8))</f>
        <v>0.669674176924001</v>
      </c>
      <c r="T620" s="110" t="n">
        <f aca="false">Q620*R$8/86.4</f>
        <v>0.00264327210050113</v>
      </c>
      <c r="U620" s="110" t="n">
        <f aca="false">S620*R$8/86.4</f>
        <v>2.14698781259199</v>
      </c>
      <c r="V620" s="110" t="n">
        <f aca="false">(Q620+S620)*R$8/86.4</f>
        <v>2.14963108469249</v>
      </c>
    </row>
    <row r="621" customFormat="false" ht="12.8" hidden="false" customHeight="false" outlineLevel="0" collapsed="false">
      <c r="A621" s="114" t="n">
        <v>41512</v>
      </c>
      <c r="B621" s="115" t="s">
        <v>145</v>
      </c>
      <c r="C621" s="15" t="n">
        <v>2.63464576333952</v>
      </c>
      <c r="D621" s="15" t="n">
        <v>0</v>
      </c>
      <c r="E621" s="15" t="n">
        <v>0</v>
      </c>
      <c r="F621" s="15" t="n">
        <v>0</v>
      </c>
      <c r="G621" s="15" t="n">
        <v>0</v>
      </c>
      <c r="H621" s="15" t="n">
        <v>0</v>
      </c>
      <c r="I621" s="15" t="n">
        <v>0</v>
      </c>
      <c r="J621" s="110" t="n">
        <f aca="false">(D621*D$15*D$8+E621*E$15*E$8+F621*F$15*F$8+G621*G$15*G$8+H621*H$15*H$8+I621*I$15*I$8)*M$15</f>
        <v>0</v>
      </c>
      <c r="K621" s="110" t="n">
        <f aca="false">K620+J621-M621-N621-O621</f>
        <v>95.4861457576233</v>
      </c>
      <c r="L621" s="110" t="n">
        <f aca="false">K620/$K$3</f>
        <v>0.469530054005679</v>
      </c>
      <c r="M621" s="110" t="n">
        <f aca="false">IF(J621&gt;K$6,(J621-K$6)^2/(J621-K$6+K$3-K620),0)</f>
        <v>0</v>
      </c>
      <c r="N621" s="110" t="n">
        <f aca="false">IF((J621-M621)&gt;C621,C621,(J621-M621+(C621-(J621-M621))*L621))</f>
        <v>1.23704536754664</v>
      </c>
      <c r="O621" s="110" t="n">
        <f aca="false">IF(K620&gt;(K$5/100*K$3),(K$4/100*L621*(K620-(K$5/100*K$3))),0)</f>
        <v>0</v>
      </c>
      <c r="P621" s="110" t="n">
        <f aca="false">P620+M621-Q621</f>
        <v>0.000412235937695483</v>
      </c>
      <c r="Q621" s="110" t="n">
        <f aca="false">P620*(1-0.5^(1/K$7))</f>
        <v>0.000412235937695483</v>
      </c>
      <c r="R621" s="110" t="n">
        <f aca="false">R620-S621+O621</f>
        <v>27.996141920848</v>
      </c>
      <c r="S621" s="110" t="n">
        <f aca="false">R620*(1-0.5^(1/K$8))</f>
        <v>0.654378797584286</v>
      </c>
      <c r="T621" s="110" t="n">
        <f aca="false">Q621*R$8/86.4</f>
        <v>0.00132163605025057</v>
      </c>
      <c r="U621" s="110" t="n">
        <f aca="false">S621*R$8/86.4</f>
        <v>2.0979505431811</v>
      </c>
      <c r="V621" s="110" t="n">
        <f aca="false">(Q621+S621)*R$8/86.4</f>
        <v>2.09927217923135</v>
      </c>
    </row>
    <row r="622" customFormat="false" ht="12.8" hidden="false" customHeight="false" outlineLevel="0" collapsed="false">
      <c r="A622" s="114" t="n">
        <v>41513</v>
      </c>
      <c r="B622" s="115" t="s">
        <v>145</v>
      </c>
      <c r="C622" s="15" t="n">
        <v>0.98742429119828</v>
      </c>
      <c r="D622" s="15" t="n">
        <v>0</v>
      </c>
      <c r="E622" s="15" t="n">
        <v>0</v>
      </c>
      <c r="F622" s="15" t="n">
        <v>0</v>
      </c>
      <c r="G622" s="15" t="n">
        <v>0</v>
      </c>
      <c r="H622" s="15" t="n">
        <v>0</v>
      </c>
      <c r="I622" s="15" t="n">
        <v>0</v>
      </c>
      <c r="J622" s="110" t="n">
        <f aca="false">(D622*D$15*D$8+E622*E$15*E$8+F622*F$15*F$8+G622*G$15*G$8+H622*H$15*H$8+I622*I$15*I$8)*M$15</f>
        <v>0</v>
      </c>
      <c r="K622" s="110" t="n">
        <f aca="false">K621+J622-M622-N622-O622</f>
        <v>95.0284499333807</v>
      </c>
      <c r="L622" s="110" t="n">
        <f aca="false">K621/$K$3</f>
        <v>0.463524979405938</v>
      </c>
      <c r="M622" s="110" t="n">
        <f aca="false">IF(J622&gt;K$6,(J622-K$6)^2/(J622-K$6+K$3-K621),0)</f>
        <v>0</v>
      </c>
      <c r="N622" s="110" t="n">
        <f aca="false">IF((J622-M622)&gt;C622,C622,(J622-M622+(C622-(J622-M622))*L622))</f>
        <v>0.457695824242606</v>
      </c>
      <c r="O622" s="110" t="n">
        <f aca="false">IF(K621&gt;(K$5/100*K$3),(K$4/100*L622*(K621-(K$5/100*K$3))),0)</f>
        <v>0</v>
      </c>
      <c r="P622" s="110" t="n">
        <f aca="false">P621+M622-Q622</f>
        <v>0.000206117968847742</v>
      </c>
      <c r="Q622" s="110" t="n">
        <f aca="false">P621*(1-0.5^(1/K$7))</f>
        <v>0.000206117968847742</v>
      </c>
      <c r="R622" s="110" t="n">
        <f aca="false">R621-S622+O622</f>
        <v>27.3567091556565</v>
      </c>
      <c r="S622" s="110" t="n">
        <f aca="false">R621*(1-0.5^(1/K$8))</f>
        <v>0.639432765191501</v>
      </c>
      <c r="T622" s="110" t="n">
        <f aca="false">Q622*R$8/86.4</f>
        <v>0.000660818025125283</v>
      </c>
      <c r="U622" s="110" t="n">
        <f aca="false">S622*R$8/86.4</f>
        <v>2.05003328655145</v>
      </c>
      <c r="V622" s="110" t="n">
        <f aca="false">(Q622+S622)*R$8/86.4</f>
        <v>2.05069410457658</v>
      </c>
    </row>
    <row r="623" customFormat="false" ht="12.8" hidden="false" customHeight="false" outlineLevel="0" collapsed="false">
      <c r="A623" s="114" t="n">
        <v>41514</v>
      </c>
      <c r="B623" s="115" t="s">
        <v>146</v>
      </c>
      <c r="C623" s="15" t="n">
        <v>1.86964267638347</v>
      </c>
      <c r="D623" s="15" t="n">
        <v>0</v>
      </c>
      <c r="E623" s="15" t="n">
        <v>0</v>
      </c>
      <c r="F623" s="15" t="n">
        <v>0</v>
      </c>
      <c r="G623" s="15" t="n">
        <v>0</v>
      </c>
      <c r="H623" s="15" t="n">
        <v>0</v>
      </c>
      <c r="I623" s="15" t="n">
        <v>0</v>
      </c>
      <c r="J623" s="110" t="n">
        <f aca="false">(D623*D$15*D$8+E623*E$15*E$8+F623*F$15*F$8+G623*G$15*G$8+H623*H$15*H$8+I623*I$15*I$8)*M$15</f>
        <v>0</v>
      </c>
      <c r="K623" s="110" t="n">
        <f aca="false">K622+J623-M623-N623-O623</f>
        <v>94.1659778680116</v>
      </c>
      <c r="L623" s="110" t="n">
        <f aca="false">K622/$K$3</f>
        <v>0.461303155016411</v>
      </c>
      <c r="M623" s="110" t="n">
        <f aca="false">IF(J623&gt;K$6,(J623-K$6)^2/(J623-K$6+K$3-K622),0)</f>
        <v>0</v>
      </c>
      <c r="N623" s="110" t="n">
        <f aca="false">IF((J623-M623)&gt;C623,C623,(J623-M623+(C623-(J623-M623))*L623))</f>
        <v>0.862472065369021</v>
      </c>
      <c r="O623" s="110" t="n">
        <f aca="false">IF(K622&gt;(K$5/100*K$3),(K$4/100*L623*(K622-(K$5/100*K$3))),0)</f>
        <v>0</v>
      </c>
      <c r="P623" s="110" t="n">
        <f aca="false">P622+M623-Q623</f>
        <v>0.000103058984423871</v>
      </c>
      <c r="Q623" s="110" t="n">
        <f aca="false">P622*(1-0.5^(1/K$7))</f>
        <v>0.000103058984423871</v>
      </c>
      <c r="R623" s="110" t="n">
        <f aca="false">R622-S623+O623</f>
        <v>26.7318810550062</v>
      </c>
      <c r="S623" s="110" t="n">
        <f aca="false">R622*(1-0.5^(1/K$8))</f>
        <v>0.624828100650349</v>
      </c>
      <c r="T623" s="110" t="n">
        <f aca="false">Q623*R$8/86.4</f>
        <v>0.000330409012562641</v>
      </c>
      <c r="U623" s="110" t="n">
        <f aca="false">S623*R$8/86.4</f>
        <v>2.00321046157577</v>
      </c>
      <c r="V623" s="110" t="n">
        <f aca="false">(Q623+S623)*R$8/86.4</f>
        <v>2.00354087058834</v>
      </c>
    </row>
    <row r="624" customFormat="false" ht="12.8" hidden="false" customHeight="false" outlineLevel="0" collapsed="false">
      <c r="A624" s="114" t="n">
        <v>41515</v>
      </c>
      <c r="B624" s="115" t="s">
        <v>146</v>
      </c>
      <c r="C624" s="15" t="n">
        <v>1.43403587392249</v>
      </c>
      <c r="D624" s="15" t="n">
        <v>0</v>
      </c>
      <c r="E624" s="15" t="n">
        <v>0</v>
      </c>
      <c r="F624" s="15" t="n">
        <v>0</v>
      </c>
      <c r="G624" s="15" t="n">
        <v>0</v>
      </c>
      <c r="H624" s="15" t="n">
        <v>0</v>
      </c>
      <c r="I624" s="15" t="n">
        <v>0</v>
      </c>
      <c r="J624" s="110" t="n">
        <f aca="false">(D624*D$15*D$8+E624*E$15*E$8+F624*F$15*F$8+G624*G$15*G$8+H624*H$15*H$8+I624*I$15*I$8)*M$15</f>
        <v>0</v>
      </c>
      <c r="K624" s="110" t="n">
        <f aca="false">K623+J624-M624-N624-O624</f>
        <v>93.5104565555567</v>
      </c>
      <c r="L624" s="110" t="n">
        <f aca="false">K623/$K$3</f>
        <v>0.457116397417532</v>
      </c>
      <c r="M624" s="110" t="n">
        <f aca="false">IF(J624&gt;K$6,(J624-K$6)^2/(J624-K$6+K$3-K623),0)</f>
        <v>0</v>
      </c>
      <c r="N624" s="110" t="n">
        <f aca="false">IF((J624-M624)&gt;C624,C624,(J624-M624+(C624-(J624-M624))*L624))</f>
        <v>0.655521312454951</v>
      </c>
      <c r="O624" s="110" t="n">
        <f aca="false">IF(K623&gt;(K$5/100*K$3),(K$4/100*L624*(K623-(K$5/100*K$3))),0)</f>
        <v>0</v>
      </c>
      <c r="P624" s="110" t="n">
        <f aca="false">P623+M624-Q624</f>
        <v>5.15294922119354E-005</v>
      </c>
      <c r="Q624" s="110" t="n">
        <f aca="false">P623*(1-0.5^(1/K$7))</f>
        <v>5.15294922119354E-005</v>
      </c>
      <c r="R624" s="110" t="n">
        <f aca="false">R623-S624+O624</f>
        <v>26.1213240478979</v>
      </c>
      <c r="S624" s="110" t="n">
        <f aca="false">R623*(1-0.5^(1/K$8))</f>
        <v>0.610557007108325</v>
      </c>
      <c r="T624" s="110" t="n">
        <f aca="false">Q624*R$8/86.4</f>
        <v>0.000165204506281321</v>
      </c>
      <c r="U624" s="110" t="n">
        <f aca="false">S624*R$8/86.4</f>
        <v>1.95745707140053</v>
      </c>
      <c r="V624" s="110" t="n">
        <f aca="false">(Q624+S624)*R$8/86.4</f>
        <v>1.95762227590681</v>
      </c>
    </row>
    <row r="625" customFormat="false" ht="12.8" hidden="false" customHeight="false" outlineLevel="0" collapsed="false">
      <c r="A625" s="114" t="n">
        <v>41516</v>
      </c>
      <c r="B625" s="115" t="s">
        <v>146</v>
      </c>
      <c r="C625" s="15" t="n">
        <v>2.20782050334653</v>
      </c>
      <c r="D625" s="15" t="n">
        <v>0</v>
      </c>
      <c r="E625" s="15" t="n">
        <v>0</v>
      </c>
      <c r="F625" s="15" t="n">
        <v>0</v>
      </c>
      <c r="G625" s="15" t="n">
        <v>0</v>
      </c>
      <c r="H625" s="15" t="n">
        <v>0</v>
      </c>
      <c r="I625" s="15" t="n">
        <v>0</v>
      </c>
      <c r="J625" s="110" t="n">
        <f aca="false">(D625*D$15*D$8+E625*E$15*E$8+F625*F$15*F$8+G625*G$15*G$8+H625*H$15*H$8+I625*I$15*I$8)*M$15</f>
        <v>0</v>
      </c>
      <c r="K625" s="110" t="n">
        <f aca="false">K624+J625-M625-N625-O625</f>
        <v>92.5082511999225</v>
      </c>
      <c r="L625" s="110" t="n">
        <f aca="false">K624/$K$3</f>
        <v>0.453934255124062</v>
      </c>
      <c r="M625" s="110" t="n">
        <f aca="false">IF(J625&gt;K$6,(J625-K$6)^2/(J625-K$6+K$3-K624),0)</f>
        <v>0</v>
      </c>
      <c r="N625" s="110" t="n">
        <f aca="false">IF((J625-M625)&gt;C625,C625,(J625-M625+(C625-(J625-M625))*L625))</f>
        <v>1.00220535563424</v>
      </c>
      <c r="O625" s="110" t="n">
        <f aca="false">IF(K624&gt;(K$5/100*K$3),(K$4/100*L625*(K624-(K$5/100*K$3))),0)</f>
        <v>0</v>
      </c>
      <c r="P625" s="110" t="n">
        <f aca="false">P624+M625-Q625</f>
        <v>2.57647461059677E-005</v>
      </c>
      <c r="Q625" s="110" t="n">
        <f aca="false">P624*(1-0.5^(1/K$7))</f>
        <v>2.57647461059677E-005</v>
      </c>
      <c r="R625" s="110" t="n">
        <f aca="false">R624-S625+O625</f>
        <v>25.5247121821046</v>
      </c>
      <c r="S625" s="110" t="n">
        <f aca="false">R624*(1-0.5^(1/K$8))</f>
        <v>0.596611865793279</v>
      </c>
      <c r="T625" s="110" t="n">
        <f aca="false">Q625*R$8/86.4</f>
        <v>8.26022531406603E-005</v>
      </c>
      <c r="U625" s="110" t="n">
        <f aca="false">S625*R$8/86.4</f>
        <v>1.91274869010114</v>
      </c>
      <c r="V625" s="110" t="n">
        <f aca="false">(Q625+S625)*R$8/86.4</f>
        <v>1.91283129235428</v>
      </c>
    </row>
    <row r="626" customFormat="false" ht="12.8" hidden="false" customHeight="false" outlineLevel="0" collapsed="false">
      <c r="A626" s="114" t="n">
        <v>41517</v>
      </c>
      <c r="B626" s="115" t="s">
        <v>146</v>
      </c>
      <c r="C626" s="15" t="n">
        <v>2.48847278853132</v>
      </c>
      <c r="D626" s="15" t="n">
        <v>0</v>
      </c>
      <c r="E626" s="15" t="n">
        <v>0</v>
      </c>
      <c r="F626" s="15" t="n">
        <v>0</v>
      </c>
      <c r="G626" s="15" t="n">
        <v>0</v>
      </c>
      <c r="H626" s="15" t="n">
        <v>0.1</v>
      </c>
      <c r="I626" s="15" t="n">
        <v>0</v>
      </c>
      <c r="J626" s="110" t="n">
        <f aca="false">(D626*D$15*D$8+E626*E$15*E$8+F626*F$15*F$8+G626*G$15*G$8+H626*H$15*H$8+I626*I$15*I$8)*M$15</f>
        <v>0.00724252221</v>
      </c>
      <c r="K626" s="110" t="n">
        <f aca="false">K625+J626-M626-N626-O626</f>
        <v>91.3940071573899</v>
      </c>
      <c r="L626" s="110" t="n">
        <f aca="false">K625/$K$3</f>
        <v>0.449069180582148</v>
      </c>
      <c r="M626" s="110" t="n">
        <f aca="false">IF(J626&gt;K$6,(J626-K$6)^2/(J626-K$6+K$3-K625),0)</f>
        <v>0</v>
      </c>
      <c r="N626" s="110" t="n">
        <f aca="false">IF((J626-M626)&gt;C626,C626,(J626-M626+(C626-(J626-M626))*L626))</f>
        <v>1.12148656474254</v>
      </c>
      <c r="O626" s="110" t="n">
        <f aca="false">IF(K625&gt;(K$5/100*K$3),(K$4/100*L626*(K625-(K$5/100*K$3))),0)</f>
        <v>0</v>
      </c>
      <c r="P626" s="110" t="n">
        <f aca="false">P625+M626-Q626</f>
        <v>1.28823730529839E-005</v>
      </c>
      <c r="Q626" s="110" t="n">
        <f aca="false">P625*(1-0.5^(1/K$7))</f>
        <v>1.28823730529839E-005</v>
      </c>
      <c r="R626" s="110" t="n">
        <f aca="false">R625-S626+O626</f>
        <v>24.9417269501585</v>
      </c>
      <c r="S626" s="110" t="n">
        <f aca="false">R625*(1-0.5^(1/K$8))</f>
        <v>0.582985231946057</v>
      </c>
      <c r="T626" s="110" t="n">
        <f aca="false">Q626*R$8/86.4</f>
        <v>4.13011265703302E-005</v>
      </c>
      <c r="U626" s="110" t="n">
        <f aca="false">S626*R$8/86.4</f>
        <v>1.86906144964187</v>
      </c>
      <c r="V626" s="110" t="n">
        <f aca="false">(Q626+S626)*R$8/86.4</f>
        <v>1.86910275076844</v>
      </c>
    </row>
    <row r="627" customFormat="false" ht="12.8" hidden="false" customHeight="false" outlineLevel="0" collapsed="false">
      <c r="A627" s="114" t="n">
        <v>41518</v>
      </c>
      <c r="B627" s="115" t="s">
        <v>147</v>
      </c>
      <c r="C627" s="15" t="n">
        <v>3.74317176345481</v>
      </c>
      <c r="D627" s="15" t="n">
        <v>0</v>
      </c>
      <c r="E627" s="15" t="n">
        <v>0</v>
      </c>
      <c r="F627" s="15" t="n">
        <v>17.3</v>
      </c>
      <c r="G627" s="15" t="n">
        <v>0</v>
      </c>
      <c r="H627" s="15" t="n">
        <v>0</v>
      </c>
      <c r="I627" s="15" t="n">
        <v>0</v>
      </c>
      <c r="J627" s="110" t="n">
        <f aca="false">(D627*D$15*D$8+E627*E$15*E$8+F627*F$15*F$8+G627*G$15*G$8+H627*H$15*H$8+I627*I$15*I$8)*M$15</f>
        <v>1.16845168314465</v>
      </c>
      <c r="K627" s="110" t="n">
        <f aca="false">K626+J627-M627-N627-O627</f>
        <v>90.2517062571562</v>
      </c>
      <c r="L627" s="110" t="n">
        <f aca="false">K626/$K$3</f>
        <v>0.443660228919369</v>
      </c>
      <c r="M627" s="110" t="n">
        <f aca="false">IF(J627&gt;K$6,(J627-K$6)^2/(J627-K$6+K$3-K626),0)</f>
        <v>0</v>
      </c>
      <c r="N627" s="110" t="n">
        <f aca="false">IF((J627-M627)&gt;C627,C627,(J627-M627+(C627-(J627-M627))*L627))</f>
        <v>2.31075258337835</v>
      </c>
      <c r="O627" s="110" t="n">
        <f aca="false">IF(K626&gt;(K$5/100*K$3),(K$4/100*L627*(K626-(K$5/100*K$3))),0)</f>
        <v>0</v>
      </c>
      <c r="P627" s="110" t="n">
        <f aca="false">P626+M627-Q627</f>
        <v>6.44118652649193E-006</v>
      </c>
      <c r="Q627" s="110" t="n">
        <f aca="false">P626*(1-0.5^(1/K$7))</f>
        <v>6.44118652649193E-006</v>
      </c>
      <c r="R627" s="110" t="n">
        <f aca="false">R626-S627+O627</f>
        <v>24.3720571193125</v>
      </c>
      <c r="S627" s="110" t="n">
        <f aca="false">R626*(1-0.5^(1/K$8))</f>
        <v>0.56966983084604</v>
      </c>
      <c r="T627" s="110" t="n">
        <f aca="false">Q627*R$8/86.4</f>
        <v>2.06505632851651E-005</v>
      </c>
      <c r="U627" s="110" t="n">
        <f aca="false">S627*R$8/86.4</f>
        <v>1.82637202713372</v>
      </c>
      <c r="V627" s="110" t="n">
        <f aca="false">(Q627+S627)*R$8/86.4</f>
        <v>1.826392677697</v>
      </c>
    </row>
    <row r="628" customFormat="false" ht="12.8" hidden="false" customHeight="false" outlineLevel="0" collapsed="false">
      <c r="A628" s="114" t="n">
        <v>41519</v>
      </c>
      <c r="B628" s="115" t="s">
        <v>147</v>
      </c>
      <c r="C628" s="15" t="n">
        <v>3.81558798730399</v>
      </c>
      <c r="D628" s="15" t="n">
        <v>0</v>
      </c>
      <c r="E628" s="15" t="n">
        <v>0</v>
      </c>
      <c r="F628" s="15" t="n">
        <v>0</v>
      </c>
      <c r="G628" s="15" t="n">
        <v>0</v>
      </c>
      <c r="H628" s="15" t="n">
        <v>0</v>
      </c>
      <c r="I628" s="15" t="n">
        <v>0</v>
      </c>
      <c r="J628" s="110" t="n">
        <f aca="false">(D628*D$15*D$8+E628*E$15*E$8+F628*F$15*F$8+G628*G$15*G$8+H628*H$15*H$8+I628*I$15*I$8)*M$15</f>
        <v>0</v>
      </c>
      <c r="K628" s="110" t="n">
        <f aca="false">K627+J628-M628-N628-O628</f>
        <v>88.5800396249791</v>
      </c>
      <c r="L628" s="110" t="n">
        <f aca="false">K627/$K$3</f>
        <v>0.438115078918234</v>
      </c>
      <c r="M628" s="110" t="n">
        <f aca="false">IF(J628&gt;K$6,(J628-K$6)^2/(J628-K$6+K$3-K627),0)</f>
        <v>0</v>
      </c>
      <c r="N628" s="110" t="n">
        <f aca="false">IF((J628-M628)&gt;C628,C628,(J628-M628+(C628-(J628-M628))*L628))</f>
        <v>1.67166663217715</v>
      </c>
      <c r="O628" s="110" t="n">
        <f aca="false">IF(K627&gt;(K$5/100*K$3),(K$4/100*L628*(K627-(K$5/100*K$3))),0)</f>
        <v>0</v>
      </c>
      <c r="P628" s="110" t="n">
        <f aca="false">P627+M628-Q628</f>
        <v>3.22059326324596E-006</v>
      </c>
      <c r="Q628" s="110" t="n">
        <f aca="false">P627*(1-0.5^(1/K$7))</f>
        <v>3.22059326324596E-006</v>
      </c>
      <c r="R628" s="110" t="n">
        <f aca="false">R627-S628+O628</f>
        <v>23.815398565385</v>
      </c>
      <c r="S628" s="110" t="n">
        <f aca="false">R627*(1-0.5^(1/K$8))</f>
        <v>0.556658553927459</v>
      </c>
      <c r="T628" s="110" t="n">
        <f aca="false">Q628*R$8/86.4</f>
        <v>1.03252816425825E-005</v>
      </c>
      <c r="U628" s="110" t="n">
        <f aca="false">S628*R$8/86.4</f>
        <v>1.78465763238317</v>
      </c>
      <c r="V628" s="110" t="n">
        <f aca="false">(Q628+S628)*R$8/86.4</f>
        <v>1.78466795766482</v>
      </c>
    </row>
    <row r="629" customFormat="false" ht="12.8" hidden="false" customHeight="false" outlineLevel="0" collapsed="false">
      <c r="A629" s="114" t="n">
        <v>41520</v>
      </c>
      <c r="B629" s="115" t="s">
        <v>147</v>
      </c>
      <c r="C629" s="15" t="n">
        <v>4.99831030183074</v>
      </c>
      <c r="D629" s="15" t="n">
        <v>0</v>
      </c>
      <c r="E629" s="15" t="n">
        <v>0</v>
      </c>
      <c r="F629" s="15" t="n">
        <v>0</v>
      </c>
      <c r="G629" s="15" t="n">
        <v>0</v>
      </c>
      <c r="H629" s="15" t="n">
        <v>0</v>
      </c>
      <c r="I629" s="15" t="n">
        <v>0</v>
      </c>
      <c r="J629" s="110" t="n">
        <f aca="false">(D629*D$15*D$8+E629*E$15*E$8+F629*F$15*F$8+G629*G$15*G$8+H629*H$15*H$8+I629*I$15*I$8)*M$15</f>
        <v>0</v>
      </c>
      <c r="K629" s="110" t="n">
        <f aca="false">K628+J629-M629-N629-O629</f>
        <v>86.4307652337456</v>
      </c>
      <c r="L629" s="110" t="n">
        <f aca="false">K628/$K$3</f>
        <v>0.430000192354267</v>
      </c>
      <c r="M629" s="110" t="n">
        <f aca="false">IF(J629&gt;K$6,(J629-K$6)^2/(J629-K$6+K$3-K628),0)</f>
        <v>0</v>
      </c>
      <c r="N629" s="110" t="n">
        <f aca="false">IF((J629-M629)&gt;C629,C629,(J629-M629+(C629-(J629-M629))*L629))</f>
        <v>2.14927439123353</v>
      </c>
      <c r="O629" s="110" t="n">
        <f aca="false">IF(K628&gt;(K$5/100*K$3),(K$4/100*L629*(K628-(K$5/100*K$3))),0)</f>
        <v>0</v>
      </c>
      <c r="P629" s="110" t="n">
        <f aca="false">P628+M629-Q629</f>
        <v>1.61029663162298E-006</v>
      </c>
      <c r="Q629" s="110" t="n">
        <f aca="false">P628*(1-0.5^(1/K$7))</f>
        <v>1.61029663162298E-006</v>
      </c>
      <c r="R629" s="110" t="n">
        <f aca="false">R628-S629+O629</f>
        <v>23.2714541104006</v>
      </c>
      <c r="S629" s="110" t="n">
        <f aca="false">R628*(1-0.5^(1/K$8))</f>
        <v>0.543944454984409</v>
      </c>
      <c r="T629" s="110" t="n">
        <f aca="false">Q629*R$8/86.4</f>
        <v>5.16264082129127E-006</v>
      </c>
      <c r="U629" s="110" t="n">
        <f aca="false">S629*R$8/86.4</f>
        <v>1.74389599572548</v>
      </c>
      <c r="V629" s="110" t="n">
        <f aca="false">(Q629+S629)*R$8/86.4</f>
        <v>1.7439011583663</v>
      </c>
    </row>
    <row r="630" customFormat="false" ht="12.8" hidden="false" customHeight="false" outlineLevel="0" collapsed="false">
      <c r="A630" s="114" t="n">
        <v>41521</v>
      </c>
      <c r="B630" s="115" t="s">
        <v>143</v>
      </c>
      <c r="C630" s="15" t="n">
        <v>0.325702283716463</v>
      </c>
      <c r="D630" s="15" t="n">
        <v>0</v>
      </c>
      <c r="E630" s="15" t="n">
        <v>17.1</v>
      </c>
      <c r="F630" s="15" t="n">
        <v>15.7</v>
      </c>
      <c r="G630" s="15" t="n">
        <v>17.2</v>
      </c>
      <c r="H630" s="15" t="n">
        <v>10.5</v>
      </c>
      <c r="I630" s="15" t="n">
        <v>27.5</v>
      </c>
      <c r="J630" s="110" t="n">
        <f aca="false">(D630*D$15*D$8+E630*E$15*E$8+F630*F$15*F$8+G630*G$15*G$8+H630*H$15*H$8+I630*I$15*I$8)*M$15</f>
        <v>8.61040197809902</v>
      </c>
      <c r="K630" s="110" t="n">
        <f aca="false">K629+J630-M630-N630-O630</f>
        <v>94.4183840859078</v>
      </c>
      <c r="L630" s="110" t="n">
        <f aca="false">K629/$K$3</f>
        <v>0.419566821523037</v>
      </c>
      <c r="M630" s="110" t="n">
        <f aca="false">IF(J630&gt;K$6,(J630-K$6)^2/(J630-K$6+K$3-K629),0)</f>
        <v>0.29708084222032</v>
      </c>
      <c r="N630" s="110" t="n">
        <f aca="false">IF((J630-M630)&gt;C630,C630,(J630-M630+(C630-(J630-M630))*L630))</f>
        <v>0.325702283716463</v>
      </c>
      <c r="O630" s="110" t="n">
        <f aca="false">IF(K629&gt;(K$5/100*K$3),(K$4/100*L630*(K629-(K$5/100*K$3))),0)</f>
        <v>0</v>
      </c>
      <c r="P630" s="110" t="n">
        <f aca="false">P629+M630-Q630</f>
        <v>0.297081647368636</v>
      </c>
      <c r="Q630" s="110" t="n">
        <f aca="false">P629*(1-0.5^(1/K$7))</f>
        <v>8.05148315811491E-007</v>
      </c>
      <c r="R630" s="110" t="n">
        <f aca="false">R629-S630+O630</f>
        <v>22.7399333639381</v>
      </c>
      <c r="S630" s="110" t="n">
        <f aca="false">R629*(1-0.5^(1/K$8))</f>
        <v>0.531520746462548</v>
      </c>
      <c r="T630" s="110" t="n">
        <f aca="false">Q630*R$8/86.4</f>
        <v>2.58132041064564E-006</v>
      </c>
      <c r="U630" s="110" t="n">
        <f aca="false">S630*R$8/86.4</f>
        <v>1.70406535613571</v>
      </c>
      <c r="V630" s="110" t="n">
        <f aca="false">(Q630+S630)*R$8/86.4</f>
        <v>1.70406793745613</v>
      </c>
    </row>
    <row r="631" customFormat="false" ht="12.8" hidden="false" customHeight="false" outlineLevel="0" collapsed="false">
      <c r="A631" s="114" t="n">
        <v>41522</v>
      </c>
      <c r="B631" s="115" t="s">
        <v>98</v>
      </c>
      <c r="C631" s="15" t="n">
        <v>1.21575286845594</v>
      </c>
      <c r="D631" s="15" t="n">
        <v>30</v>
      </c>
      <c r="E631" s="15" t="n">
        <v>11.1</v>
      </c>
      <c r="F631" s="15" t="n">
        <v>6.9</v>
      </c>
      <c r="G631" s="15" t="n">
        <v>16.9</v>
      </c>
      <c r="H631" s="15" t="n">
        <v>20.9</v>
      </c>
      <c r="I631" s="15" t="n">
        <v>7.4</v>
      </c>
      <c r="J631" s="110" t="n">
        <f aca="false">(D631*D$15*D$8+E631*E$15*E$8+F631*F$15*F$8+G631*G$15*G$8+H631*H$15*H$8+I631*I$15*I$8)*M$15</f>
        <v>20.6477708208372</v>
      </c>
      <c r="K631" s="110" t="n">
        <f aca="false">K630+J631-M631-N631-O631</f>
        <v>111.311720602613</v>
      </c>
      <c r="L631" s="110" t="n">
        <f aca="false">K630/$K$3</f>
        <v>0.458341670319941</v>
      </c>
      <c r="M631" s="110" t="n">
        <f aca="false">IF(J631&gt;K$6,(J631-K$6)^2/(J631-K$6+K$3-K630),0)</f>
        <v>2.53868143567625</v>
      </c>
      <c r="N631" s="110" t="n">
        <f aca="false">IF((J631-M631)&gt;C631,C631,(J631-M631+(C631-(J631-M631))*L631))</f>
        <v>1.21575286845594</v>
      </c>
      <c r="O631" s="110" t="n">
        <f aca="false">IF(K630&gt;(K$5/100*K$3),(K$4/100*L631*(K630-(K$5/100*K$3))),0)</f>
        <v>0</v>
      </c>
      <c r="P631" s="110" t="n">
        <f aca="false">P630+M631-Q631</f>
        <v>2.68722225936057</v>
      </c>
      <c r="Q631" s="110" t="n">
        <f aca="false">P630*(1-0.5^(1/K$7))</f>
        <v>0.148540823684318</v>
      </c>
      <c r="R631" s="110" t="n">
        <f aca="false">R630-S631+O631</f>
        <v>22.2205525681026</v>
      </c>
      <c r="S631" s="110" t="n">
        <f aca="false">R630*(1-0.5^(1/K$8))</f>
        <v>0.51938079583549</v>
      </c>
      <c r="T631" s="110" t="n">
        <f aca="false">Q631*R$8/86.4</f>
        <v>0.476224631487917</v>
      </c>
      <c r="U631" s="110" t="n">
        <f aca="false">S631*R$8/86.4</f>
        <v>1.66514444961147</v>
      </c>
      <c r="V631" s="110" t="n">
        <f aca="false">(Q631+S631)*R$8/86.4</f>
        <v>2.14136908109938</v>
      </c>
    </row>
    <row r="632" customFormat="false" ht="12.8" hidden="false" customHeight="false" outlineLevel="0" collapsed="false">
      <c r="A632" s="114" t="n">
        <v>41523</v>
      </c>
      <c r="B632" s="115" t="s">
        <v>127</v>
      </c>
      <c r="C632" s="15" t="n">
        <v>1.06367298527989</v>
      </c>
      <c r="D632" s="15" t="n">
        <v>0.3</v>
      </c>
      <c r="E632" s="15" t="n">
        <v>17.3</v>
      </c>
      <c r="F632" s="15" t="n">
        <v>0</v>
      </c>
      <c r="G632" s="15" t="n">
        <v>5.4</v>
      </c>
      <c r="H632" s="15" t="n">
        <v>0.4</v>
      </c>
      <c r="I632" s="15" t="n">
        <v>0</v>
      </c>
      <c r="J632" s="110" t="n">
        <f aca="false">(D632*D$15*D$8+E632*E$15*E$8+F632*F$15*F$8+G632*G$15*G$8+H632*H$15*H$8+I632*I$15*I$8)*M$15</f>
        <v>2.18574522575625</v>
      </c>
      <c r="K632" s="110" t="n">
        <f aca="false">K631+J632-M632-N632-O632</f>
        <v>111.984670551126</v>
      </c>
      <c r="L632" s="110" t="n">
        <f aca="false">K631/$K$3</f>
        <v>0.540348158265111</v>
      </c>
      <c r="M632" s="110" t="n">
        <f aca="false">IF(J632&gt;K$6,(J632-K$6)^2/(J632-K$6+K$3-K631),0)</f>
        <v>0</v>
      </c>
      <c r="N632" s="110" t="n">
        <f aca="false">IF((J632-M632)&gt;C632,C632,(J632-M632+(C632-(J632-M632))*L632))</f>
        <v>1.06367298527989</v>
      </c>
      <c r="O632" s="110" t="n">
        <f aca="false">IF(K631&gt;(K$5/100*K$3),(K$4/100*L632*(K631-(K$5/100*K$3))),0)</f>
        <v>0.449122291963599</v>
      </c>
      <c r="P632" s="110" t="n">
        <f aca="false">P631+M632-Q632</f>
        <v>1.34361112968028</v>
      </c>
      <c r="Q632" s="110" t="n">
        <f aca="false">P631*(1-0.5^(1/K$7))</f>
        <v>1.34361112968028</v>
      </c>
      <c r="R632" s="110" t="n">
        <f aca="false">R631-S632+O632</f>
        <v>22.1621567380022</v>
      </c>
      <c r="S632" s="110" t="n">
        <f aca="false">R631*(1-0.5^(1/K$8))</f>
        <v>0.507518122063961</v>
      </c>
      <c r="T632" s="110" t="n">
        <f aca="false">Q632*R$8/86.4</f>
        <v>4.30764216344258</v>
      </c>
      <c r="U632" s="110" t="n">
        <f aca="false">S632*R$8/86.4</f>
        <v>1.6271124978208</v>
      </c>
      <c r="V632" s="110" t="n">
        <f aca="false">(Q632+S632)*R$8/86.4</f>
        <v>5.93475466126338</v>
      </c>
    </row>
    <row r="633" customFormat="false" ht="12.8" hidden="false" customHeight="false" outlineLevel="0" collapsed="false">
      <c r="A633" s="114" t="n">
        <v>41524</v>
      </c>
      <c r="B633" s="115" t="s">
        <v>139</v>
      </c>
      <c r="C633" s="15" t="n">
        <v>2.08475349788733</v>
      </c>
      <c r="D633" s="15" t="n">
        <v>0</v>
      </c>
      <c r="E633" s="15" t="n">
        <v>0</v>
      </c>
      <c r="F633" s="15" t="n">
        <v>0</v>
      </c>
      <c r="G633" s="15" t="n">
        <v>0</v>
      </c>
      <c r="H633" s="15" t="n">
        <v>0</v>
      </c>
      <c r="I633" s="15" t="n">
        <v>0</v>
      </c>
      <c r="J633" s="110" t="n">
        <f aca="false">(D633*D$15*D$8+E633*E$15*E$8+F633*F$15*F$8+G633*G$15*G$8+H633*H$15*H$8+I633*I$15*I$8)*M$15</f>
        <v>0</v>
      </c>
      <c r="K633" s="110" t="n">
        <f aca="false">K632+J633-M633-N633-O633</f>
        <v>110.362947391858</v>
      </c>
      <c r="L633" s="110" t="n">
        <f aca="false">K632/$K$3</f>
        <v>0.543614905587988</v>
      </c>
      <c r="M633" s="110" t="n">
        <f aca="false">IF(J633&gt;K$6,(J633-K$6)^2/(J633-K$6+K$3-K632),0)</f>
        <v>0</v>
      </c>
      <c r="N633" s="110" t="n">
        <f aca="false">IF((J633-M633)&gt;C633,C633,(J633-M633+(C633-(J633-M633))*L633))</f>
        <v>1.13330307592825</v>
      </c>
      <c r="O633" s="110" t="n">
        <f aca="false">IF(K632&gt;(K$5/100*K$3),(K$4/100*L633*(K632-(K$5/100*K$3))),0)</f>
        <v>0.488420083338928</v>
      </c>
      <c r="P633" s="110" t="n">
        <f aca="false">P632+M633-Q633</f>
        <v>0.671805564840142</v>
      </c>
      <c r="Q633" s="110" t="n">
        <f aca="false">P632*(1-0.5^(1/K$7))</f>
        <v>0.671805564840142</v>
      </c>
      <c r="R633" s="110" t="n">
        <f aca="false">R632-S633+O633</f>
        <v>22.14439246188</v>
      </c>
      <c r="S633" s="110" t="n">
        <f aca="false">R632*(1-0.5^(1/K$8))</f>
        <v>0.50618435946116</v>
      </c>
      <c r="T633" s="110" t="n">
        <f aca="false">Q633*R$8/86.4</f>
        <v>2.15382108172129</v>
      </c>
      <c r="U633" s="110" t="n">
        <f aca="false">S633*R$8/86.4</f>
        <v>1.62283643021691</v>
      </c>
      <c r="V633" s="110" t="n">
        <f aca="false">(Q633+S633)*R$8/86.4</f>
        <v>3.7766575119382</v>
      </c>
    </row>
    <row r="634" customFormat="false" ht="12.8" hidden="false" customHeight="false" outlineLevel="0" collapsed="false">
      <c r="A634" s="114" t="n">
        <v>41525</v>
      </c>
      <c r="B634" s="115" t="s">
        <v>143</v>
      </c>
      <c r="C634" s="15" t="n">
        <v>2.71278744938054</v>
      </c>
      <c r="D634" s="15" t="n">
        <v>0</v>
      </c>
      <c r="E634" s="15" t="n">
        <v>0</v>
      </c>
      <c r="F634" s="15" t="n">
        <v>0</v>
      </c>
      <c r="G634" s="15" t="n">
        <v>0</v>
      </c>
      <c r="H634" s="15" t="n">
        <v>0</v>
      </c>
      <c r="I634" s="15" t="n">
        <v>0</v>
      </c>
      <c r="J634" s="110" t="n">
        <f aca="false">(D634*D$15*D$8+E634*E$15*E$8+F634*F$15*F$8+G634*G$15*G$8+H634*H$15*H$8+I634*I$15*I$8)*M$15</f>
        <v>0</v>
      </c>
      <c r="K634" s="110" t="n">
        <f aca="false">K633+J634-M634-N634-O634</f>
        <v>108.515127604834</v>
      </c>
      <c r="L634" s="110" t="n">
        <f aca="false">K633/$K$3</f>
        <v>0.535742463067274</v>
      </c>
      <c r="M634" s="110" t="n">
        <f aca="false">IF(J634&gt;K$6,(J634-K$6)^2/(J634-K$6+K$3-K633),0)</f>
        <v>0</v>
      </c>
      <c r="N634" s="110" t="n">
        <f aca="false">IF((J634-M634)&gt;C634,C634,(J634-M634+(C634-(J634-M634))*L634))</f>
        <v>1.45335542990912</v>
      </c>
      <c r="O634" s="110" t="n">
        <f aca="false">IF(K633&gt;(K$5/100*K$3),(K$4/100*L634*(K633-(K$5/100*K$3))),0)</f>
        <v>0.394464357114895</v>
      </c>
      <c r="P634" s="110" t="n">
        <f aca="false">P633+M634-Q634</f>
        <v>0.335902782420071</v>
      </c>
      <c r="Q634" s="110" t="n">
        <f aca="false">P633*(1-0.5^(1/K$7))</f>
        <v>0.335902782420071</v>
      </c>
      <c r="R634" s="110" t="n">
        <f aca="false">R633-S634+O634</f>
        <v>22.0330781961611</v>
      </c>
      <c r="S634" s="110" t="n">
        <f aca="false">R633*(1-0.5^(1/K$8))</f>
        <v>0.505778622833786</v>
      </c>
      <c r="T634" s="110" t="n">
        <f aca="false">Q634*R$8/86.4</f>
        <v>1.07691054086064</v>
      </c>
      <c r="U634" s="110" t="n">
        <f aca="false">S634*R$8/86.4</f>
        <v>1.62153563107591</v>
      </c>
      <c r="V634" s="110" t="n">
        <f aca="false">(Q634+S634)*R$8/86.4</f>
        <v>2.69844617193656</v>
      </c>
    </row>
    <row r="635" customFormat="false" ht="12.8" hidden="false" customHeight="false" outlineLevel="0" collapsed="false">
      <c r="A635" s="114" t="n">
        <v>41526</v>
      </c>
      <c r="B635" s="115" t="s">
        <v>145</v>
      </c>
      <c r="C635" s="15" t="n">
        <v>2.46809690771421</v>
      </c>
      <c r="D635" s="15" t="n">
        <v>0</v>
      </c>
      <c r="E635" s="15" t="n">
        <v>0</v>
      </c>
      <c r="F635" s="15" t="n">
        <v>0</v>
      </c>
      <c r="G635" s="15" t="n">
        <v>0</v>
      </c>
      <c r="H635" s="15" t="n">
        <v>0</v>
      </c>
      <c r="I635" s="15" t="n">
        <v>0</v>
      </c>
      <c r="J635" s="110" t="n">
        <f aca="false">(D635*D$15*D$8+E635*E$15*E$8+F635*F$15*F$8+G635*G$15*G$8+H635*H$15*H$8+I635*I$15*I$8)*M$15</f>
        <v>0</v>
      </c>
      <c r="K635" s="110" t="n">
        <f aca="false">K634+J635-M635-N635-O635</f>
        <v>106.924480379294</v>
      </c>
      <c r="L635" s="110" t="n">
        <f aca="false">K634/$K$3</f>
        <v>0.526772464101138</v>
      </c>
      <c r="M635" s="110" t="n">
        <f aca="false">IF(J635&gt;K$6,(J635-K$6)^2/(J635-K$6+K$3-K634),0)</f>
        <v>0</v>
      </c>
      <c r="N635" s="110" t="n">
        <f aca="false">IF((J635-M635)&gt;C635,C635,(J635-M635+(C635-(J635-M635))*L635))</f>
        <v>1.30012548971701</v>
      </c>
      <c r="O635" s="110" t="n">
        <f aca="false">IF(K634&gt;(K$5/100*K$3),(K$4/100*L635*(K634-(K$5/100*K$3))),0)</f>
        <v>0.290521735823079</v>
      </c>
      <c r="P635" s="110" t="n">
        <f aca="false">P634+M635-Q635</f>
        <v>0.167951391210036</v>
      </c>
      <c r="Q635" s="110" t="n">
        <f aca="false">P634*(1-0.5^(1/K$7))</f>
        <v>0.167951391210036</v>
      </c>
      <c r="R635" s="110" t="n">
        <f aca="false">R634-S635+O635</f>
        <v>21.8203637304931</v>
      </c>
      <c r="S635" s="110" t="n">
        <f aca="false">R634*(1-0.5^(1/K$8))</f>
        <v>0.503236201491048</v>
      </c>
      <c r="T635" s="110" t="n">
        <f aca="false">Q635*R$8/86.4</f>
        <v>0.538455270430322</v>
      </c>
      <c r="U635" s="110" t="n">
        <f aca="false">S635*R$8/86.4</f>
        <v>1.61338458116922</v>
      </c>
      <c r="V635" s="110" t="n">
        <f aca="false">(Q635+S635)*R$8/86.4</f>
        <v>2.15183985159954</v>
      </c>
    </row>
    <row r="636" customFormat="false" ht="12.8" hidden="false" customHeight="false" outlineLevel="0" collapsed="false">
      <c r="A636" s="114" t="n">
        <v>41527</v>
      </c>
      <c r="B636" s="115" t="s">
        <v>145</v>
      </c>
      <c r="C636" s="15" t="n">
        <v>1.87703266932619</v>
      </c>
      <c r="D636" s="15" t="n">
        <v>0</v>
      </c>
      <c r="E636" s="15" t="n">
        <v>0</v>
      </c>
      <c r="F636" s="15" t="n">
        <v>0</v>
      </c>
      <c r="G636" s="15" t="n">
        <v>0</v>
      </c>
      <c r="H636" s="15" t="n">
        <v>0.1</v>
      </c>
      <c r="I636" s="15" t="n">
        <v>0</v>
      </c>
      <c r="J636" s="110" t="n">
        <f aca="false">(D636*D$15*D$8+E636*E$15*E$8+F636*F$15*F$8+G636*G$15*G$8+H636*H$15*H$8+I636*I$15*I$8)*M$15</f>
        <v>0.00724252221</v>
      </c>
      <c r="K636" s="110" t="n">
        <f aca="false">K635+J636-M636-N636-O636</f>
        <v>105.750263668468</v>
      </c>
      <c r="L636" s="110" t="n">
        <f aca="false">K635/$K$3</f>
        <v>0.519050875627642</v>
      </c>
      <c r="M636" s="110" t="n">
        <f aca="false">IF(J636&gt;K$6,(J636-K$6)^2/(J636-K$6+K$3-K635),0)</f>
        <v>0</v>
      </c>
      <c r="N636" s="110" t="n">
        <f aca="false">IF((J636-M636)&gt;C636,C636,(J636-M636+(C636-(J636-M636))*L636))</f>
        <v>0.977758735310596</v>
      </c>
      <c r="O636" s="110" t="n">
        <f aca="false">IF(K635&gt;(K$5/100*K$3),(K$4/100*L636*(K635-(K$5/100*K$3))),0)</f>
        <v>0.203700497725617</v>
      </c>
      <c r="P636" s="110" t="n">
        <f aca="false">P635+M636-Q636</f>
        <v>0.0839756956050178</v>
      </c>
      <c r="Q636" s="110" t="n">
        <f aca="false">P635*(1-0.5^(1/K$7))</f>
        <v>0.0839756956050178</v>
      </c>
      <c r="R636" s="110" t="n">
        <f aca="false">R635-S636+O636</f>
        <v>21.525686431838</v>
      </c>
      <c r="S636" s="110" t="n">
        <f aca="false">R635*(1-0.5^(1/K$8))</f>
        <v>0.498377796380699</v>
      </c>
      <c r="T636" s="110" t="n">
        <f aca="false">Q636*R$8/86.4</f>
        <v>0.269227635215161</v>
      </c>
      <c r="U636" s="110" t="n">
        <f aca="false">S636*R$8/86.4</f>
        <v>1.59780844441497</v>
      </c>
      <c r="V636" s="110" t="n">
        <f aca="false">(Q636+S636)*R$8/86.4</f>
        <v>1.86703607963013</v>
      </c>
    </row>
    <row r="637" customFormat="false" ht="12.8" hidden="false" customHeight="false" outlineLevel="0" collapsed="false">
      <c r="A637" s="114" t="n">
        <v>41528</v>
      </c>
      <c r="B637" s="115" t="s">
        <v>146</v>
      </c>
      <c r="C637" s="15" t="n">
        <v>2.79831197640774</v>
      </c>
      <c r="D637" s="15" t="n">
        <v>0</v>
      </c>
      <c r="E637" s="15" t="n">
        <v>0</v>
      </c>
      <c r="F637" s="15" t="n">
        <v>0</v>
      </c>
      <c r="G637" s="15" t="n">
        <v>0</v>
      </c>
      <c r="H637" s="15" t="n">
        <v>0</v>
      </c>
      <c r="I637" s="15" t="n">
        <v>0</v>
      </c>
      <c r="J637" s="110" t="n">
        <f aca="false">(D637*D$15*D$8+E637*E$15*E$8+F637*F$15*F$8+G637*G$15*G$8+H637*H$15*H$8+I637*I$15*I$8)*M$15</f>
        <v>0</v>
      </c>
      <c r="K637" s="110" t="n">
        <f aca="false">K636+J637-M637-N637-O637</f>
        <v>104.172562988169</v>
      </c>
      <c r="L637" s="110" t="n">
        <f aca="false">K636/$K$3</f>
        <v>0.513350794507126</v>
      </c>
      <c r="M637" s="110" t="n">
        <f aca="false">IF(J637&gt;K$6,(J637-K$6)^2/(J637-K$6+K$3-K636),0)</f>
        <v>0</v>
      </c>
      <c r="N637" s="110" t="n">
        <f aca="false">IF((J637-M637)&gt;C637,C637,(J637-M637+(C637-(J637-M637))*L637))</f>
        <v>1.43651567636772</v>
      </c>
      <c r="O637" s="110" t="n">
        <f aca="false">IF(K636&gt;(K$5/100*K$3),(K$4/100*L637*(K636-(K$5/100*K$3))),0)</f>
        <v>0.141185003931214</v>
      </c>
      <c r="P637" s="110" t="n">
        <f aca="false">P636+M637-Q637</f>
        <v>0.0419878478025089</v>
      </c>
      <c r="Q637" s="110" t="n">
        <f aca="false">P636*(1-0.5^(1/K$7))</f>
        <v>0.0419878478025089</v>
      </c>
      <c r="R637" s="110" t="n">
        <f aca="false">R636-S637+O637</f>
        <v>21.1752240781916</v>
      </c>
      <c r="S637" s="110" t="n">
        <f aca="false">R636*(1-0.5^(1/K$8))</f>
        <v>0.491647357577706</v>
      </c>
      <c r="T637" s="110" t="n">
        <f aca="false">Q637*R$8/86.4</f>
        <v>0.134613817607581</v>
      </c>
      <c r="U637" s="110" t="n">
        <f aca="false">S637*R$8/86.4</f>
        <v>1.57623053297482</v>
      </c>
      <c r="V637" s="110" t="n">
        <f aca="false">(Q637+S637)*R$8/86.4</f>
        <v>1.7108443505824</v>
      </c>
    </row>
    <row r="638" customFormat="false" ht="12.8" hidden="false" customHeight="false" outlineLevel="0" collapsed="false">
      <c r="A638" s="114" t="n">
        <v>41529</v>
      </c>
      <c r="B638" s="115" t="s">
        <v>147</v>
      </c>
      <c r="C638" s="15" t="n">
        <v>3.26138535784075</v>
      </c>
      <c r="D638" s="15" t="n">
        <v>0</v>
      </c>
      <c r="E638" s="15" t="n">
        <v>0</v>
      </c>
      <c r="F638" s="15" t="n">
        <v>0</v>
      </c>
      <c r="G638" s="15" t="n">
        <v>0</v>
      </c>
      <c r="H638" s="15" t="n">
        <v>0</v>
      </c>
      <c r="I638" s="15" t="n">
        <v>0</v>
      </c>
      <c r="J638" s="110" t="n">
        <f aca="false">(D638*D$15*D$8+E638*E$15*E$8+F638*F$15*F$8+G638*G$15*G$8+H638*H$15*H$8+I638*I$15*I$8)*M$15</f>
        <v>0</v>
      </c>
      <c r="K638" s="110" t="n">
        <f aca="false">K637+J638-M638-N638-O638</f>
        <v>102.464010751312</v>
      </c>
      <c r="L638" s="110" t="n">
        <f aca="false">K637/$K$3</f>
        <v>0.505692053340627</v>
      </c>
      <c r="M638" s="110" t="n">
        <f aca="false">IF(J638&gt;K$6,(J638-K$6)^2/(J638-K$6+K$3-K637),0)</f>
        <v>0</v>
      </c>
      <c r="N638" s="110" t="n">
        <f aca="false">IF((J638-M638)&gt;C638,C638,(J638-M638+(C638-(J638-M638))*L638))</f>
        <v>1.64925665834154</v>
      </c>
      <c r="O638" s="110" t="n">
        <f aca="false">IF(K637&gt;(K$5/100*K$3),(K$4/100*L638*(K637-(K$5/100*K$3))),0)</f>
        <v>0.0592955785158448</v>
      </c>
      <c r="P638" s="110" t="n">
        <f aca="false">P637+M638-Q638</f>
        <v>0.0209939239012544</v>
      </c>
      <c r="Q638" s="110" t="n">
        <f aca="false">P637*(1-0.5^(1/K$7))</f>
        <v>0.0209939239012544</v>
      </c>
      <c r="R638" s="110" t="n">
        <f aca="false">R637-S638+O638</f>
        <v>20.7508768703496</v>
      </c>
      <c r="S638" s="110" t="n">
        <f aca="false">R637*(1-0.5^(1/K$8))</f>
        <v>0.483642786357811</v>
      </c>
      <c r="T638" s="110" t="n">
        <f aca="false">Q638*R$8/86.4</f>
        <v>0.0673069088037903</v>
      </c>
      <c r="U638" s="110" t="n">
        <f aca="false">S638*R$8/86.4</f>
        <v>1.55056772941104</v>
      </c>
      <c r="V638" s="110" t="n">
        <f aca="false">(Q638+S638)*R$8/86.4</f>
        <v>1.61787463821483</v>
      </c>
    </row>
    <row r="639" customFormat="false" ht="12.8" hidden="false" customHeight="false" outlineLevel="0" collapsed="false">
      <c r="A639" s="114" t="n">
        <v>41530</v>
      </c>
      <c r="B639" s="115" t="s">
        <v>147</v>
      </c>
      <c r="C639" s="15" t="n">
        <v>3.88311939640876</v>
      </c>
      <c r="D639" s="15" t="n">
        <v>0</v>
      </c>
      <c r="E639" s="15" t="n">
        <v>0</v>
      </c>
      <c r="F639" s="15" t="n">
        <v>0</v>
      </c>
      <c r="G639" s="15" t="n">
        <v>0</v>
      </c>
      <c r="H639" s="15" t="n">
        <v>0</v>
      </c>
      <c r="I639" s="15" t="n">
        <v>0</v>
      </c>
      <c r="J639" s="110" t="n">
        <f aca="false">(D639*D$15*D$8+E639*E$15*E$8+F639*F$15*F$8+G639*G$15*G$8+H639*H$15*H$8+I639*I$15*I$8)*M$15</f>
        <v>0</v>
      </c>
      <c r="K639" s="110" t="n">
        <f aca="false">K638+J639-M639-N639-O639</f>
        <v>100.532554500912</v>
      </c>
      <c r="L639" s="110" t="n">
        <f aca="false">K638/$K$3</f>
        <v>0.497398110443261</v>
      </c>
      <c r="M639" s="110" t="n">
        <f aca="false">IF(J639&gt;K$6,(J639-K$6)^2/(J639-K$6+K$3-K638),0)</f>
        <v>0</v>
      </c>
      <c r="N639" s="110" t="n">
        <f aca="false">IF((J639-M639)&gt;C639,C639,(J639-M639+(C639-(J639-M639))*L639))</f>
        <v>1.93145625039929</v>
      </c>
      <c r="O639" s="110" t="n">
        <f aca="false">IF(K638&gt;(K$5/100*K$3),(K$4/100*L639*(K638-(K$5/100*K$3))),0)</f>
        <v>0</v>
      </c>
      <c r="P639" s="110" t="n">
        <f aca="false">P638+M639-Q639</f>
        <v>0.0104969619506272</v>
      </c>
      <c r="Q639" s="110" t="n">
        <f aca="false">P638*(1-0.5^(1/K$7))</f>
        <v>0.0104969619506272</v>
      </c>
      <c r="R639" s="110" t="n">
        <f aca="false">R638-S639+O639</f>
        <v>20.2769261876137</v>
      </c>
      <c r="S639" s="110" t="n">
        <f aca="false">R638*(1-0.5^(1/K$8))</f>
        <v>0.473950682735861</v>
      </c>
      <c r="T639" s="110" t="n">
        <f aca="false">Q639*R$8/86.4</f>
        <v>0.0336534544018951</v>
      </c>
      <c r="U639" s="110" t="n">
        <f aca="false">S639*R$8/86.4</f>
        <v>1.51949466571567</v>
      </c>
      <c r="V639" s="110" t="n">
        <f aca="false">(Q639+S639)*R$8/86.4</f>
        <v>1.55314812011756</v>
      </c>
    </row>
    <row r="640" customFormat="false" ht="12.8" hidden="false" customHeight="false" outlineLevel="0" collapsed="false">
      <c r="A640" s="114" t="n">
        <v>41531</v>
      </c>
      <c r="B640" s="115" t="s">
        <v>147</v>
      </c>
      <c r="C640" s="15" t="n">
        <v>4.64836459940023</v>
      </c>
      <c r="D640" s="15" t="n">
        <v>0</v>
      </c>
      <c r="E640" s="15" t="n">
        <v>9.5</v>
      </c>
      <c r="F640" s="15" t="n">
        <v>0</v>
      </c>
      <c r="G640" s="15" t="n">
        <v>0</v>
      </c>
      <c r="H640" s="15" t="n">
        <v>0</v>
      </c>
      <c r="I640" s="15" t="n">
        <v>0</v>
      </c>
      <c r="J640" s="110" t="n">
        <f aca="false">(D640*D$15*D$8+E640*E$15*E$8+F640*F$15*F$8+G640*G$15*G$8+H640*H$15*H$8+I640*I$15*I$8)*M$15</f>
        <v>0.267623000142762</v>
      </c>
      <c r="K640" s="110" t="n">
        <f aca="false">K639+J640-M640-N640-O640</f>
        <v>98.3946557456611</v>
      </c>
      <c r="L640" s="110" t="n">
        <f aca="false">K639/$K$3</f>
        <v>0.48802210922773</v>
      </c>
      <c r="M640" s="110" t="n">
        <f aca="false">IF(J640&gt;K$6,(J640-K$6)^2/(J640-K$6+K$3-K639),0)</f>
        <v>0</v>
      </c>
      <c r="N640" s="110" t="n">
        <f aca="false">IF((J640-M640)&gt;C640,C640,(J640-M640+(C640-(J640-M640))*L640))</f>
        <v>2.40552175539405</v>
      </c>
      <c r="O640" s="110" t="n">
        <f aca="false">IF(K639&gt;(K$5/100*K$3),(K$4/100*L640*(K639-(K$5/100*K$3))),0)</f>
        <v>0</v>
      </c>
      <c r="P640" s="110" t="n">
        <f aca="false">P639+M640-Q640</f>
        <v>0.00524848097531361</v>
      </c>
      <c r="Q640" s="110" t="n">
        <f aca="false">P639*(1-0.5^(1/K$7))</f>
        <v>0.00524848097531361</v>
      </c>
      <c r="R640" s="110" t="n">
        <f aca="false">R639-S640+O640</f>
        <v>19.8138005534322</v>
      </c>
      <c r="S640" s="110" t="n">
        <f aca="false">R639*(1-0.5^(1/K$8))</f>
        <v>0.463125634181563</v>
      </c>
      <c r="T640" s="110" t="n">
        <f aca="false">Q640*R$8/86.4</f>
        <v>0.0168267272009476</v>
      </c>
      <c r="U640" s="110" t="n">
        <f aca="false">S640*R$8/86.4</f>
        <v>1.48478935958672</v>
      </c>
      <c r="V640" s="110" t="n">
        <f aca="false">(Q640+S640)*R$8/86.4</f>
        <v>1.50161608678767</v>
      </c>
    </row>
    <row r="641" customFormat="false" ht="12.8" hidden="false" customHeight="false" outlineLevel="0" collapsed="false">
      <c r="A641" s="114" t="n">
        <v>41532</v>
      </c>
      <c r="B641" s="115" t="n">
        <v>3.53</v>
      </c>
      <c r="C641" s="15" t="n">
        <v>4.40765542277426</v>
      </c>
      <c r="D641" s="15" t="n">
        <v>0</v>
      </c>
      <c r="E641" s="15" t="n">
        <v>0</v>
      </c>
      <c r="F641" s="15" t="n">
        <v>0</v>
      </c>
      <c r="G641" s="15" t="n">
        <v>0</v>
      </c>
      <c r="H641" s="15" t="n">
        <v>0</v>
      </c>
      <c r="I641" s="15" t="n">
        <v>0</v>
      </c>
      <c r="J641" s="110" t="n">
        <f aca="false">(D641*D$15*D$8+E641*E$15*E$8+F641*F$15*F$8+G641*G$15*G$8+H641*H$15*H$8+I641*I$15*I$8)*M$15</f>
        <v>0</v>
      </c>
      <c r="K641" s="110" t="n">
        <f aca="false">K640+J641-M641-N641-O641</f>
        <v>96.2893657555186</v>
      </c>
      <c r="L641" s="110" t="n">
        <f aca="false">K640/$K$3</f>
        <v>0.477643959930394</v>
      </c>
      <c r="M641" s="110" t="n">
        <f aca="false">IF(J641&gt;K$6,(J641-K$6)^2/(J641-K$6+K$3-K640),0)</f>
        <v>0</v>
      </c>
      <c r="N641" s="110" t="n">
        <f aca="false">IF((J641-M641)&gt;C641,C641,(J641-M641+(C641-(J641-M641))*L641))</f>
        <v>2.10528999014257</v>
      </c>
      <c r="O641" s="110" t="n">
        <f aca="false">IF(K640&gt;(K$5/100*K$3),(K$4/100*L641*(K640-(K$5/100*K$3))),0)</f>
        <v>0</v>
      </c>
      <c r="P641" s="110" t="n">
        <f aca="false">P640+M641-Q641</f>
        <v>0.00262424048765681</v>
      </c>
      <c r="Q641" s="110" t="n">
        <f aca="false">P640*(1-0.5^(1/K$7))</f>
        <v>0.00262424048765681</v>
      </c>
      <c r="R641" s="110" t="n">
        <f aca="false">R640-S641+O641</f>
        <v>19.3612527233542</v>
      </c>
      <c r="S641" s="110" t="n">
        <f aca="false">R640*(1-0.5^(1/K$8))</f>
        <v>0.452547830077946</v>
      </c>
      <c r="T641" s="110" t="n">
        <f aca="false">Q641*R$8/86.4</f>
        <v>0.00841336360047378</v>
      </c>
      <c r="U641" s="110" t="n">
        <f aca="false">S641*R$8/86.4</f>
        <v>1.45087672374527</v>
      </c>
      <c r="V641" s="110" t="n">
        <f aca="false">(Q641+S641)*R$8/86.4</f>
        <v>1.45929008734574</v>
      </c>
    </row>
    <row r="642" customFormat="false" ht="12.8" hidden="false" customHeight="false" outlineLevel="0" collapsed="false">
      <c r="A642" s="114" t="n">
        <v>41533</v>
      </c>
      <c r="B642" s="115" t="s">
        <v>147</v>
      </c>
      <c r="C642" s="15" t="n">
        <v>5.12477370390826</v>
      </c>
      <c r="D642" s="15" t="n">
        <v>0</v>
      </c>
      <c r="E642" s="15" t="n">
        <v>5.1</v>
      </c>
      <c r="F642" s="15" t="n">
        <v>0</v>
      </c>
      <c r="G642" s="15" t="n">
        <v>0</v>
      </c>
      <c r="H642" s="15" t="n">
        <v>0</v>
      </c>
      <c r="I642" s="15" t="n">
        <v>0</v>
      </c>
      <c r="J642" s="110" t="n">
        <f aca="false">(D642*D$15*D$8+E642*E$15*E$8+F642*F$15*F$8+G642*G$15*G$8+H642*H$15*H$8+I642*I$15*I$8)*M$15</f>
        <v>0.143671294813482</v>
      </c>
      <c r="K642" s="110" t="n">
        <f aca="false">K641+J642-M642-N642-O642</f>
        <v>93.961078416999</v>
      </c>
      <c r="L642" s="110" t="n">
        <f aca="false">K641/$K$3</f>
        <v>0.467424105609313</v>
      </c>
      <c r="M642" s="110" t="n">
        <f aca="false">IF(J642&gt;K$6,(J642-K$6)^2/(J642-K$6+K$3-K641),0)</f>
        <v>0</v>
      </c>
      <c r="N642" s="110" t="n">
        <f aca="false">IF((J642-M642)&gt;C642,C642,(J642-M642+(C642-(J642-M642))*L642))</f>
        <v>2.47195863333301</v>
      </c>
      <c r="O642" s="110" t="n">
        <f aca="false">IF(K641&gt;(K$5/100*K$3),(K$4/100*L642*(K641-(K$5/100*K$3))),0)</f>
        <v>0</v>
      </c>
      <c r="P642" s="110" t="n">
        <f aca="false">P641+M642-Q642</f>
        <v>0.0013121202438284</v>
      </c>
      <c r="Q642" s="110" t="n">
        <f aca="false">P641*(1-0.5^(1/K$7))</f>
        <v>0.0013121202438284</v>
      </c>
      <c r="R642" s="110" t="n">
        <f aca="false">R641-S642+O642</f>
        <v>18.9190411000003</v>
      </c>
      <c r="S642" s="110" t="n">
        <f aca="false">R641*(1-0.5^(1/K$8))</f>
        <v>0.442211623353953</v>
      </c>
      <c r="T642" s="110" t="n">
        <f aca="false">Q642*R$8/86.4</f>
        <v>0.00420668180023689</v>
      </c>
      <c r="U642" s="110" t="n">
        <f aca="false">S642*R$8/86.4</f>
        <v>1.41773865357691</v>
      </c>
      <c r="V642" s="110" t="n">
        <f aca="false">(Q642+S642)*R$8/86.4</f>
        <v>1.42194533537715</v>
      </c>
    </row>
    <row r="643" customFormat="false" ht="12.8" hidden="false" customHeight="false" outlineLevel="0" collapsed="false">
      <c r="A643" s="114" t="n">
        <v>41534</v>
      </c>
      <c r="B643" s="115" t="n">
        <v>3.53</v>
      </c>
      <c r="C643" s="15" t="n">
        <v>2.75607532220678</v>
      </c>
      <c r="D643" s="15" t="n">
        <v>0</v>
      </c>
      <c r="E643" s="15" t="n">
        <v>0</v>
      </c>
      <c r="F643" s="15" t="n">
        <v>0</v>
      </c>
      <c r="G643" s="15" t="n">
        <v>2.5</v>
      </c>
      <c r="H643" s="15" t="n">
        <v>0.1</v>
      </c>
      <c r="I643" s="15" t="n">
        <v>0</v>
      </c>
      <c r="J643" s="110" t="n">
        <f aca="false">(D643*D$15*D$8+E643*E$15*E$8+F643*F$15*F$8+G643*G$15*G$8+H643*H$15*H$8+I643*I$15*I$8)*M$15</f>
        <v>0.71918065714072</v>
      </c>
      <c r="K643" s="110" t="n">
        <f aca="false">K642+J643-M643-N643-O643</f>
        <v>93.0320064783998</v>
      </c>
      <c r="L643" s="110" t="n">
        <f aca="false">K642/$K$3</f>
        <v>0.456121739888345</v>
      </c>
      <c r="M643" s="110" t="n">
        <f aca="false">IF(J643&gt;K$6,(J643-K$6)^2/(J643-K$6+K$3-K642),0)</f>
        <v>0</v>
      </c>
      <c r="N643" s="110" t="n">
        <f aca="false">IF((J643-M643)&gt;C643,C643,(J643-M643+(C643-(J643-M643))*L643))</f>
        <v>1.64825259573994</v>
      </c>
      <c r="O643" s="110" t="n">
        <f aca="false">IF(K642&gt;(K$5/100*K$3),(K$4/100*L643*(K642-(K$5/100*K$3))),0)</f>
        <v>0</v>
      </c>
      <c r="P643" s="110" t="n">
        <f aca="false">P642+M643-Q643</f>
        <v>0.000656060121914201</v>
      </c>
      <c r="Q643" s="110" t="n">
        <f aca="false">P642*(1-0.5^(1/K$7))</f>
        <v>0.000656060121914201</v>
      </c>
      <c r="R643" s="110" t="n">
        <f aca="false">R642-S643+O643</f>
        <v>18.4869296040825</v>
      </c>
      <c r="S643" s="110" t="n">
        <f aca="false">R642*(1-0.5^(1/K$8))</f>
        <v>0.432111495917805</v>
      </c>
      <c r="T643" s="110" t="n">
        <f aca="false">Q643*R$8/86.4</f>
        <v>0.00210334090011845</v>
      </c>
      <c r="U643" s="110" t="n">
        <f aca="false">S643*R$8/86.4</f>
        <v>1.38535745797722</v>
      </c>
      <c r="V643" s="110" t="n">
        <f aca="false">(Q643+S643)*R$8/86.4</f>
        <v>1.38746079887734</v>
      </c>
    </row>
    <row r="644" customFormat="false" ht="12.8" hidden="false" customHeight="false" outlineLevel="0" collapsed="false">
      <c r="A644" s="114" t="n">
        <v>41535</v>
      </c>
      <c r="B644" s="115" t="s">
        <v>147</v>
      </c>
      <c r="C644" s="15" t="n">
        <v>1.14507968775247</v>
      </c>
      <c r="D644" s="15" t="n">
        <v>0</v>
      </c>
      <c r="E644" s="15" t="n">
        <v>10</v>
      </c>
      <c r="F644" s="15" t="n">
        <v>3.1</v>
      </c>
      <c r="G644" s="15" t="n">
        <v>5.8</v>
      </c>
      <c r="H644" s="15" t="n">
        <v>0.9</v>
      </c>
      <c r="I644" s="15" t="n">
        <v>0</v>
      </c>
      <c r="J644" s="110" t="n">
        <f aca="false">(D644*D$15*D$8+E644*E$15*E$8+F644*F$15*F$8+G644*G$15*G$8+H644*H$15*H$8+I644*I$15*I$8)*M$15</f>
        <v>2.20796332926214</v>
      </c>
      <c r="K644" s="110" t="n">
        <f aca="false">K643+J644-M644-N644-O644</f>
        <v>94.0948901199095</v>
      </c>
      <c r="L644" s="110" t="n">
        <f aca="false">K643/$K$3</f>
        <v>0.45161168193398</v>
      </c>
      <c r="M644" s="110" t="n">
        <f aca="false">IF(J644&gt;K$6,(J644-K$6)^2/(J644-K$6+K$3-K643),0)</f>
        <v>0</v>
      </c>
      <c r="N644" s="110" t="n">
        <f aca="false">IF((J644-M644)&gt;C644,C644,(J644-M644+(C644-(J644-M644))*L644))</f>
        <v>1.14507968775247</v>
      </c>
      <c r="O644" s="110" t="n">
        <f aca="false">IF(K643&gt;(K$5/100*K$3),(K$4/100*L644*(K643-(K$5/100*K$3))),0)</f>
        <v>0</v>
      </c>
      <c r="P644" s="110" t="n">
        <f aca="false">P643+M644-Q644</f>
        <v>0.000328030060957101</v>
      </c>
      <c r="Q644" s="110" t="n">
        <f aca="false">P643*(1-0.5^(1/K$7))</f>
        <v>0.000328030060957101</v>
      </c>
      <c r="R644" s="110" t="n">
        <f aca="false">R643-S644+O644</f>
        <v>18.0646875483713</v>
      </c>
      <c r="S644" s="110" t="n">
        <f aca="false">R643*(1-0.5^(1/K$8))</f>
        <v>0.422242055711117</v>
      </c>
      <c r="T644" s="110" t="n">
        <f aca="false">Q644*R$8/86.4</f>
        <v>0.00105167045005922</v>
      </c>
      <c r="U644" s="110" t="n">
        <f aca="false">S644*R$8/86.4</f>
        <v>1.35371584990717</v>
      </c>
      <c r="V644" s="110" t="n">
        <f aca="false">(Q644+S644)*R$8/86.4</f>
        <v>1.35476752035723</v>
      </c>
    </row>
    <row r="645" customFormat="false" ht="12.8" hidden="false" customHeight="false" outlineLevel="0" collapsed="false">
      <c r="A645" s="114" t="n">
        <v>41536</v>
      </c>
      <c r="B645" s="115" t="s">
        <v>145</v>
      </c>
      <c r="C645" s="15" t="n">
        <v>1.8231056595832</v>
      </c>
      <c r="D645" s="15" t="n">
        <v>0</v>
      </c>
      <c r="E645" s="15" t="n">
        <v>0.7</v>
      </c>
      <c r="F645" s="15" t="n">
        <v>0</v>
      </c>
      <c r="G645" s="15" t="n">
        <v>0</v>
      </c>
      <c r="H645" s="15" t="n">
        <v>0</v>
      </c>
      <c r="I645" s="15" t="n">
        <v>0</v>
      </c>
      <c r="J645" s="110" t="n">
        <f aca="false">(D645*D$15*D$8+E645*E$15*E$8+F645*F$15*F$8+G645*G$15*G$8+H645*H$15*H$8+I645*I$15*I$8)*M$15</f>
        <v>0.0197195894842035</v>
      </c>
      <c r="K645" s="110" t="n">
        <f aca="false">K644+J645-M645-N645-O645</f>
        <v>93.2711550999593</v>
      </c>
      <c r="L645" s="110" t="n">
        <f aca="false">K644/$K$3</f>
        <v>0.456771311261697</v>
      </c>
      <c r="M645" s="110" t="n">
        <f aca="false">IF(J645&gt;K$6,(J645-K$6)^2/(J645-K$6+K$3-K644),0)</f>
        <v>0</v>
      </c>
      <c r="N645" s="110" t="n">
        <f aca="false">IF((J645-M645)&gt;C645,C645,(J645-M645+(C645-(J645-M645))*L645))</f>
        <v>0.8434546094344</v>
      </c>
      <c r="O645" s="110" t="n">
        <f aca="false">IF(K644&gt;(K$5/100*K$3),(K$4/100*L645*(K644-(K$5/100*K$3))),0)</f>
        <v>0</v>
      </c>
      <c r="P645" s="110" t="n">
        <f aca="false">P644+M645-Q645</f>
        <v>0.00016401503047855</v>
      </c>
      <c r="Q645" s="110" t="n">
        <f aca="false">P644*(1-0.5^(1/K$7))</f>
        <v>0.00016401503047855</v>
      </c>
      <c r="R645" s="110" t="n">
        <f aca="false">R644-S645+O645</f>
        <v>17.6520895145411</v>
      </c>
      <c r="S645" s="110" t="n">
        <f aca="false">R644*(1-0.5^(1/K$8))</f>
        <v>0.412598033830286</v>
      </c>
      <c r="T645" s="110" t="n">
        <f aca="false">Q645*R$8/86.4</f>
        <v>0.000525835225029612</v>
      </c>
      <c r="U645" s="110" t="n">
        <f aca="false">S645*R$8/86.4</f>
        <v>1.32279693716423</v>
      </c>
      <c r="V645" s="110" t="n">
        <f aca="false">(Q645+S645)*R$8/86.4</f>
        <v>1.32332277238926</v>
      </c>
    </row>
    <row r="646" customFormat="false" ht="12.8" hidden="false" customHeight="false" outlineLevel="0" collapsed="false">
      <c r="A646" s="114" t="n">
        <v>41537</v>
      </c>
      <c r="B646" s="115" t="s">
        <v>146</v>
      </c>
      <c r="C646" s="15" t="n">
        <v>3.43966931111159</v>
      </c>
      <c r="D646" s="15" t="n">
        <v>0</v>
      </c>
      <c r="E646" s="15" t="n">
        <v>0</v>
      </c>
      <c r="F646" s="15" t="n">
        <v>0</v>
      </c>
      <c r="G646" s="15" t="n">
        <v>0</v>
      </c>
      <c r="H646" s="15" t="n">
        <v>0</v>
      </c>
      <c r="I646" s="15" t="n">
        <v>0</v>
      </c>
      <c r="J646" s="110" t="n">
        <f aca="false">(D646*D$15*D$8+E646*E$15*E$8+F646*F$15*F$8+G646*G$15*G$8+H646*H$15*H$8+I646*I$15*I$8)*M$15</f>
        <v>0</v>
      </c>
      <c r="K646" s="110" t="n">
        <f aca="false">K645+J646-M646-N646-O646</f>
        <v>91.7137670911765</v>
      </c>
      <c r="L646" s="110" t="n">
        <f aca="false">K645/$K$3</f>
        <v>0.452772597572618</v>
      </c>
      <c r="M646" s="110" t="n">
        <f aca="false">IF(J646&gt;K$6,(J646-K$6)^2/(J646-K$6+K$3-K645),0)</f>
        <v>0</v>
      </c>
      <c r="N646" s="110" t="n">
        <f aca="false">IF((J646-M646)&gt;C646,C646,(J646-M646+(C646-(J646-M646))*L646))</f>
        <v>1.55738800878281</v>
      </c>
      <c r="O646" s="110" t="n">
        <f aca="false">IF(K645&gt;(K$5/100*K$3),(K$4/100*L646*(K645-(K$5/100*K$3))),0)</f>
        <v>0</v>
      </c>
      <c r="P646" s="110" t="n">
        <f aca="false">P645+M646-Q646</f>
        <v>8.20075152392752E-005</v>
      </c>
      <c r="Q646" s="110" t="n">
        <f aca="false">P645*(1-0.5^(1/K$7))</f>
        <v>8.20075152392752E-005</v>
      </c>
      <c r="R646" s="110" t="n">
        <f aca="false">R645-S646+O646</f>
        <v>17.2489152328274</v>
      </c>
      <c r="S646" s="110" t="n">
        <f aca="false">R645*(1-0.5^(1/K$8))</f>
        <v>0.403174281713635</v>
      </c>
      <c r="T646" s="110" t="n">
        <f aca="false">Q646*R$8/86.4</f>
        <v>0.000262917612514806</v>
      </c>
      <c r="U646" s="110" t="n">
        <f aca="false">S646*R$8/86.4</f>
        <v>1.29258421336431</v>
      </c>
      <c r="V646" s="110" t="n">
        <f aca="false">(Q646+S646)*R$8/86.4</f>
        <v>1.29284713097683</v>
      </c>
    </row>
    <row r="647" customFormat="false" ht="12.8" hidden="false" customHeight="false" outlineLevel="0" collapsed="false">
      <c r="A647" s="114" t="n">
        <v>41538</v>
      </c>
      <c r="B647" s="115" t="s">
        <v>147</v>
      </c>
      <c r="C647" s="15" t="n">
        <v>5.35882239929598</v>
      </c>
      <c r="D647" s="15" t="n">
        <v>0</v>
      </c>
      <c r="E647" s="15" t="n">
        <v>0</v>
      </c>
      <c r="F647" s="15" t="n">
        <v>0</v>
      </c>
      <c r="G647" s="15" t="n">
        <v>0</v>
      </c>
      <c r="H647" s="15" t="n">
        <v>0</v>
      </c>
      <c r="I647" s="15" t="n">
        <v>0</v>
      </c>
      <c r="J647" s="110" t="n">
        <f aca="false">(D647*D$15*D$8+E647*E$15*E$8+F647*F$15*F$8+G647*G$15*G$8+H647*H$15*H$8+I647*I$15*I$8)*M$15</f>
        <v>0</v>
      </c>
      <c r="K647" s="110" t="n">
        <f aca="false">K646+J647-M647-N647-O647</f>
        <v>89.3279525794677</v>
      </c>
      <c r="L647" s="110" t="n">
        <f aca="false">K646/$K$3</f>
        <v>0.445212461607653</v>
      </c>
      <c r="M647" s="110" t="n">
        <f aca="false">IF(J647&gt;K$6,(J647-K$6)^2/(J647-K$6+K$3-K646),0)</f>
        <v>0</v>
      </c>
      <c r="N647" s="110" t="n">
        <f aca="false">IF((J647-M647)&gt;C647,C647,(J647-M647+(C647-(J647-M647))*L647))</f>
        <v>2.38581451170879</v>
      </c>
      <c r="O647" s="110" t="n">
        <f aca="false">IF(K646&gt;(K$5/100*K$3),(K$4/100*L647*(K646-(K$5/100*K$3))),0)</f>
        <v>0</v>
      </c>
      <c r="P647" s="110" t="n">
        <f aca="false">P646+M647-Q647</f>
        <v>4.10037576196376E-005</v>
      </c>
      <c r="Q647" s="110" t="n">
        <f aca="false">P646*(1-0.5^(1/K$7))</f>
        <v>4.10037576196376E-005</v>
      </c>
      <c r="R647" s="110" t="n">
        <f aca="false">R646-S647+O647</f>
        <v>16.8549494644346</v>
      </c>
      <c r="S647" s="110" t="n">
        <f aca="false">R646*(1-0.5^(1/K$8))</f>
        <v>0.393965768392795</v>
      </c>
      <c r="T647" s="110" t="n">
        <f aca="false">Q647*R$8/86.4</f>
        <v>0.000131458806257403</v>
      </c>
      <c r="U647" s="110" t="n">
        <f aca="false">S647*R$8/86.4</f>
        <v>1.26306154912968</v>
      </c>
      <c r="V647" s="110" t="n">
        <f aca="false">(Q647+S647)*R$8/86.4</f>
        <v>1.26319300793594</v>
      </c>
    </row>
    <row r="648" customFormat="false" ht="12.8" hidden="false" customHeight="false" outlineLevel="0" collapsed="false">
      <c r="A648" s="114" t="n">
        <v>41539</v>
      </c>
      <c r="B648" s="115" t="s">
        <v>148</v>
      </c>
      <c r="C648" s="15" t="n">
        <v>5.42392007767765</v>
      </c>
      <c r="D648" s="15" t="n">
        <v>0</v>
      </c>
      <c r="E648" s="15" t="n">
        <v>0</v>
      </c>
      <c r="F648" s="15" t="n">
        <v>0</v>
      </c>
      <c r="G648" s="15" t="n">
        <v>0</v>
      </c>
      <c r="H648" s="15" t="n">
        <v>0</v>
      </c>
      <c r="I648" s="15" t="n">
        <v>0</v>
      </c>
      <c r="J648" s="110" t="n">
        <f aca="false">(D648*D$15*D$8+E648*E$15*E$8+F648*F$15*F$8+G648*G$15*G$8+H648*H$15*H$8+I648*I$15*I$8)*M$15</f>
        <v>0</v>
      </c>
      <c r="K648" s="110" t="n">
        <f aca="false">K647+J648-M648-N648-O648</f>
        <v>86.9759735722172</v>
      </c>
      <c r="L648" s="110" t="n">
        <f aca="false">K647/$K$3</f>
        <v>0.433630837764406</v>
      </c>
      <c r="M648" s="110" t="n">
        <f aca="false">IF(J648&gt;K$6,(J648-K$6)^2/(J648-K$6+K$3-K647),0)</f>
        <v>0</v>
      </c>
      <c r="N648" s="110" t="n">
        <f aca="false">IF((J648-M648)&gt;C648,C648,(J648-M648+(C648-(J648-M648))*L648))</f>
        <v>2.35197900725054</v>
      </c>
      <c r="O648" s="110" t="n">
        <f aca="false">IF(K647&gt;(K$5/100*K$3),(K$4/100*L648*(K647-(K$5/100*K$3))),0)</f>
        <v>0</v>
      </c>
      <c r="P648" s="110" t="n">
        <f aca="false">P647+M648-Q648</f>
        <v>2.05018788098188E-005</v>
      </c>
      <c r="Q648" s="110" t="n">
        <f aca="false">P647*(1-0.5^(1/K$7))</f>
        <v>2.05018788098188E-005</v>
      </c>
      <c r="R648" s="110" t="n">
        <f aca="false">R647-S648+O648</f>
        <v>16.4699818866277</v>
      </c>
      <c r="S648" s="110" t="n">
        <f aca="false">R647*(1-0.5^(1/K$8))</f>
        <v>0.384967577806877</v>
      </c>
      <c r="T648" s="110" t="n">
        <f aca="false">Q648*R$8/86.4</f>
        <v>6.57294031287014E-005</v>
      </c>
      <c r="U648" s="110" t="n">
        <f aca="false">S648*R$8/86.4</f>
        <v>1.23421318347807</v>
      </c>
      <c r="V648" s="110" t="n">
        <f aca="false">(Q648+S648)*R$8/86.4</f>
        <v>1.23427891288119</v>
      </c>
    </row>
    <row r="649" customFormat="false" ht="12.8" hidden="false" customHeight="false" outlineLevel="0" collapsed="false">
      <c r="A649" s="114" t="n">
        <v>41540</v>
      </c>
      <c r="B649" s="115" t="s">
        <v>147</v>
      </c>
      <c r="C649" s="15" t="n">
        <v>1.85077733130433</v>
      </c>
      <c r="D649" s="15" t="n">
        <v>0</v>
      </c>
      <c r="E649" s="15" t="n">
        <v>8.1</v>
      </c>
      <c r="F649" s="15" t="n">
        <v>0</v>
      </c>
      <c r="G649" s="15" t="n">
        <v>1.4</v>
      </c>
      <c r="H649" s="15" t="n">
        <v>0.1</v>
      </c>
      <c r="I649" s="15" t="n">
        <v>0</v>
      </c>
      <c r="J649" s="110" t="n">
        <f aca="false">(D649*D$15*D$8+E649*E$15*E$8+F649*F$15*F$8+G649*G$15*G$8+H649*H$15*H$8+I649*I$15*I$8)*M$15</f>
        <v>0.634111698945558</v>
      </c>
      <c r="K649" s="110" t="n">
        <f aca="false">K648+J649-M649-N649-O649</f>
        <v>86.4622809611188</v>
      </c>
      <c r="L649" s="110" t="n">
        <f aca="false">K648/$K$3</f>
        <v>0.422213463942802</v>
      </c>
      <c r="M649" s="110" t="n">
        <f aca="false">IF(J649&gt;K$6,(J649-K$6)^2/(J649-K$6+K$3-K648),0)</f>
        <v>0</v>
      </c>
      <c r="N649" s="110" t="n">
        <f aca="false">IF((J649-M649)&gt;C649,C649,(J649-M649+(C649-(J649-M649))*L649))</f>
        <v>1.14780431004391</v>
      </c>
      <c r="O649" s="110" t="n">
        <f aca="false">IF(K648&gt;(K$5/100*K$3),(K$4/100*L649*(K648-(K$5/100*K$3))),0)</f>
        <v>0</v>
      </c>
      <c r="P649" s="110" t="n">
        <f aca="false">P648+M649-Q649</f>
        <v>1.02509394049094E-005</v>
      </c>
      <c r="Q649" s="110" t="n">
        <f aca="false">P648*(1-0.5^(1/K$7))</f>
        <v>1.02509394049094E-005</v>
      </c>
      <c r="R649" s="110" t="n">
        <f aca="false">R648-S649+O649</f>
        <v>16.0938069804498</v>
      </c>
      <c r="S649" s="110" t="n">
        <f aca="false">R648*(1-0.5^(1/K$8))</f>
        <v>0.376174906177976</v>
      </c>
      <c r="T649" s="110" t="n">
        <f aca="false">Q649*R$8/86.4</f>
        <v>3.28647015643507E-005</v>
      </c>
      <c r="U649" s="110" t="n">
        <f aca="false">S649*R$8/86.4</f>
        <v>1.20602371540856</v>
      </c>
      <c r="V649" s="110" t="n">
        <f aca="false">(Q649+S649)*R$8/86.4</f>
        <v>1.20605658011012</v>
      </c>
    </row>
    <row r="650" customFormat="false" ht="12.8" hidden="false" customHeight="false" outlineLevel="0" collapsed="false">
      <c r="A650" s="114" t="n">
        <v>41541</v>
      </c>
      <c r="B650" s="115" t="s">
        <v>147</v>
      </c>
      <c r="C650" s="15" t="n">
        <v>1.63326610857575</v>
      </c>
      <c r="D650" s="15" t="n">
        <v>0</v>
      </c>
      <c r="E650" s="15" t="n">
        <v>0.7</v>
      </c>
      <c r="F650" s="15" t="n">
        <v>2.3</v>
      </c>
      <c r="G650" s="15" t="n">
        <v>2.6</v>
      </c>
      <c r="H650" s="15" t="n">
        <v>13.1</v>
      </c>
      <c r="I650" s="15" t="n">
        <v>19.5</v>
      </c>
      <c r="J650" s="110" t="n">
        <f aca="false">(D650*D$15*D$8+E650*E$15*E$8+F650*F$15*F$8+G650*G$15*G$8+H650*H$15*H$8+I650*I$15*I$8)*M$15</f>
        <v>2.86385056495164</v>
      </c>
      <c r="K650" s="110" t="n">
        <f aca="false">K649+J650-M650-N650-O650</f>
        <v>87.6917612848795</v>
      </c>
      <c r="L650" s="110" t="n">
        <f aca="false">K649/$K$3</f>
        <v>0.419719810490868</v>
      </c>
      <c r="M650" s="110" t="n">
        <f aca="false">IF(J650&gt;K$6,(J650-K$6)^2/(J650-K$6+K$3-K649),0)</f>
        <v>0.00110413261521972</v>
      </c>
      <c r="N650" s="110" t="n">
        <f aca="false">IF((J650-M650)&gt;C650,C650,(J650-M650+(C650-(J650-M650))*L650))</f>
        <v>1.63326610857575</v>
      </c>
      <c r="O650" s="110" t="n">
        <f aca="false">IF(K649&gt;(K$5/100*K$3),(K$4/100*L650*(K649-(K$5/100*K$3))),0)</f>
        <v>0</v>
      </c>
      <c r="P650" s="110" t="n">
        <f aca="false">P649+M650-Q650</f>
        <v>0.00110925808492217</v>
      </c>
      <c r="Q650" s="110" t="n">
        <f aca="false">P649*(1-0.5^(1/K$7))</f>
        <v>5.1254697024547E-006</v>
      </c>
      <c r="R650" s="110" t="n">
        <f aca="false">R649-S650+O650</f>
        <v>15.7262239210031</v>
      </c>
      <c r="S650" s="110" t="n">
        <f aca="false">R649*(1-0.5^(1/K$8))</f>
        <v>0.367583059446626</v>
      </c>
      <c r="T650" s="110" t="n">
        <f aca="false">Q650*R$8/86.4</f>
        <v>1.64323507821754E-005</v>
      </c>
      <c r="U650" s="110" t="n">
        <f aca="false">S650*R$8/86.4</f>
        <v>1.17847809567958</v>
      </c>
      <c r="V650" s="110" t="n">
        <f aca="false">(Q650+S650)*R$8/86.4</f>
        <v>1.17849452803036</v>
      </c>
    </row>
    <row r="651" customFormat="false" ht="12.8" hidden="false" customHeight="false" outlineLevel="0" collapsed="false">
      <c r="A651" s="114" t="n">
        <v>41542</v>
      </c>
      <c r="B651" s="115" t="n">
        <v>3.53</v>
      </c>
      <c r="C651" s="15" t="n">
        <v>1.40438242262645</v>
      </c>
      <c r="D651" s="15" t="n">
        <v>0</v>
      </c>
      <c r="E651" s="15" t="n">
        <v>6.6</v>
      </c>
      <c r="F651" s="15" t="n">
        <v>29.6</v>
      </c>
      <c r="G651" s="15" t="n">
        <v>2.8</v>
      </c>
      <c r="H651" s="15" t="n">
        <v>14.3</v>
      </c>
      <c r="I651" s="15" t="n">
        <v>11.4</v>
      </c>
      <c r="J651" s="110" t="n">
        <f aca="false">(D651*D$15*D$8+E651*E$15*E$8+F651*F$15*F$8+G651*G$15*G$8+H651*H$15*H$8+I651*I$15*I$8)*M$15</f>
        <v>4.6025619973689</v>
      </c>
      <c r="K651" s="110" t="n">
        <f aca="false">K650+J651-M651-N651-O651</f>
        <v>90.8532268196303</v>
      </c>
      <c r="L651" s="110" t="n">
        <f aca="false">K650/$K$3</f>
        <v>0.425688161577085</v>
      </c>
      <c r="M651" s="110" t="n">
        <f aca="false">IF(J651&gt;K$6,(J651-K$6)^2/(J651-K$6+K$3-K650),0)</f>
        <v>0.0367140399916082</v>
      </c>
      <c r="N651" s="110" t="n">
        <f aca="false">IF((J651-M651)&gt;C651,C651,(J651-M651+(C651-(J651-M651))*L651))</f>
        <v>1.40438242262645</v>
      </c>
      <c r="O651" s="110" t="n">
        <f aca="false">IF(K650&gt;(K$5/100*K$3),(K$4/100*L651*(K650-(K$5/100*K$3))),0)</f>
        <v>0</v>
      </c>
      <c r="P651" s="110" t="n">
        <f aca="false">P650+M651-Q651</f>
        <v>0.0372686690340693</v>
      </c>
      <c r="Q651" s="110" t="n">
        <f aca="false">P650*(1-0.5^(1/K$7))</f>
        <v>0.000554629042461087</v>
      </c>
      <c r="R651" s="110" t="n">
        <f aca="false">R650-S651+O651</f>
        <v>15.3670364702373</v>
      </c>
      <c r="S651" s="110" t="n">
        <f aca="false">R650*(1-0.5^(1/K$8))</f>
        <v>0.359187450765829</v>
      </c>
      <c r="T651" s="110" t="n">
        <f aca="false">Q651*R$8/86.4</f>
        <v>0.00177815098103844</v>
      </c>
      <c r="U651" s="110" t="n">
        <f aca="false">S651*R$8/86.4</f>
        <v>1.15156161877471</v>
      </c>
      <c r="V651" s="110" t="n">
        <f aca="false">(Q651+S651)*R$8/86.4</f>
        <v>1.15333976975574</v>
      </c>
    </row>
    <row r="652" customFormat="false" ht="12.8" hidden="false" customHeight="false" outlineLevel="0" collapsed="false">
      <c r="A652" s="114" t="n">
        <v>41543</v>
      </c>
      <c r="B652" s="115" t="n">
        <v>3.53</v>
      </c>
      <c r="C652" s="15" t="n">
        <v>1.25171938139548</v>
      </c>
      <c r="D652" s="15" t="n">
        <v>0</v>
      </c>
      <c r="E652" s="15" t="n">
        <v>0</v>
      </c>
      <c r="F652" s="15" t="n">
        <v>0</v>
      </c>
      <c r="G652" s="15" t="n">
        <v>0</v>
      </c>
      <c r="H652" s="15" t="n">
        <v>0</v>
      </c>
      <c r="I652" s="15" t="n">
        <v>0</v>
      </c>
      <c r="J652" s="110" t="n">
        <f aca="false">(D652*D$15*D$8+E652*E$15*E$8+F652*F$15*F$8+G652*G$15*G$8+H652*H$15*H$8+I652*I$15*I$8)*M$15</f>
        <v>0</v>
      </c>
      <c r="K652" s="110" t="n">
        <f aca="false">K651+J652-M652-N652-O652</f>
        <v>90.3011746600553</v>
      </c>
      <c r="L652" s="110" t="n">
        <f aca="false">K651/$K$3</f>
        <v>0.441035081648691</v>
      </c>
      <c r="M652" s="110" t="n">
        <f aca="false">IF(J652&gt;K$6,(J652-K$6)^2/(J652-K$6+K$3-K651),0)</f>
        <v>0</v>
      </c>
      <c r="N652" s="110" t="n">
        <f aca="false">IF((J652-M652)&gt;C652,C652,(J652-M652+(C652-(J652-M652))*L652))</f>
        <v>0.552052159575004</v>
      </c>
      <c r="O652" s="110" t="n">
        <f aca="false">IF(K651&gt;(K$5/100*K$3),(K$4/100*L652*(K651-(K$5/100*K$3))),0)</f>
        <v>0</v>
      </c>
      <c r="P652" s="110" t="n">
        <f aca="false">P651+M652-Q652</f>
        <v>0.0186343345170346</v>
      </c>
      <c r="Q652" s="110" t="n">
        <f aca="false">P651*(1-0.5^(1/K$7))</f>
        <v>0.0186343345170346</v>
      </c>
      <c r="R652" s="110" t="n">
        <f aca="false">R651-S652+O652</f>
        <v>15.016052872185</v>
      </c>
      <c r="S652" s="110" t="n">
        <f aca="false">R651*(1-0.5^(1/K$8))</f>
        <v>0.350983598052315</v>
      </c>
      <c r="T652" s="110" t="n">
        <f aca="false">Q652*R$8/86.4</f>
        <v>0.0597420215418819</v>
      </c>
      <c r="U652" s="110" t="n">
        <f aca="false">S652*R$8/86.4</f>
        <v>1.12525991505198</v>
      </c>
      <c r="V652" s="110" t="n">
        <f aca="false">(Q652+S652)*R$8/86.4</f>
        <v>1.18500193659386</v>
      </c>
    </row>
    <row r="653" customFormat="false" ht="12.8" hidden="false" customHeight="false" outlineLevel="0" collapsed="false">
      <c r="A653" s="114" t="n">
        <v>41544</v>
      </c>
      <c r="B653" s="115" t="s">
        <v>148</v>
      </c>
      <c r="C653" s="15" t="n">
        <v>2.45818835663115</v>
      </c>
      <c r="D653" s="15" t="n">
        <v>12.6</v>
      </c>
      <c r="E653" s="15" t="n">
        <v>0</v>
      </c>
      <c r="F653" s="15" t="n">
        <v>0</v>
      </c>
      <c r="G653" s="15" t="n">
        <v>0</v>
      </c>
      <c r="H653" s="15" t="n">
        <v>0.1</v>
      </c>
      <c r="I653" s="15" t="n">
        <v>0</v>
      </c>
      <c r="J653" s="110" t="n">
        <f aca="false">(D653*D$15*D$8+E653*E$15*E$8+F653*F$15*F$8+G653*G$15*G$8+H653*H$15*H$8+I653*I$15*I$8)*M$15</f>
        <v>5.53583678717447</v>
      </c>
      <c r="K653" s="110" t="n">
        <f aca="false">K652+J653-M653-N653-O653</f>
        <v>93.3012020755281</v>
      </c>
      <c r="L653" s="110" t="n">
        <f aca="false">K652/$K$3</f>
        <v>0.438355216796385</v>
      </c>
      <c r="M653" s="110" t="n">
        <f aca="false">IF(J653&gt;K$6,(J653-K$6)^2/(J653-K$6+K$3-K652),0)</f>
        <v>0.0776210150705166</v>
      </c>
      <c r="N653" s="110" t="n">
        <f aca="false">IF((J653-M653)&gt;C653,C653,(J653-M653+(C653-(J653-M653))*L653))</f>
        <v>2.45818835663115</v>
      </c>
      <c r="O653" s="110" t="n">
        <f aca="false">IF(K652&gt;(K$5/100*K$3),(K$4/100*L653*(K652-(K$5/100*K$3))),0)</f>
        <v>0</v>
      </c>
      <c r="P653" s="110" t="n">
        <f aca="false">P652+M653-Q653</f>
        <v>0.0869381823290339</v>
      </c>
      <c r="Q653" s="110" t="n">
        <f aca="false">P652*(1-0.5^(1/K$7))</f>
        <v>0.00931716725851732</v>
      </c>
      <c r="R653" s="110" t="n">
        <f aca="false">R652-S653+O653</f>
        <v>14.6730857505913</v>
      </c>
      <c r="S653" s="110" t="n">
        <f aca="false">R652*(1-0.5^(1/K$8))</f>
        <v>0.342967121593738</v>
      </c>
      <c r="T653" s="110" t="n">
        <f aca="false">Q653*R$8/86.4</f>
        <v>0.029871010770941</v>
      </c>
      <c r="U653" s="110" t="n">
        <f aca="false">S653*R$8/86.4</f>
        <v>1.09955894307252</v>
      </c>
      <c r="V653" s="110" t="n">
        <f aca="false">(Q653+S653)*R$8/86.4</f>
        <v>1.12942995384346</v>
      </c>
    </row>
    <row r="654" customFormat="false" ht="12.8" hidden="false" customHeight="false" outlineLevel="0" collapsed="false">
      <c r="A654" s="114" t="n">
        <v>41545</v>
      </c>
      <c r="B654" s="115" t="s">
        <v>148</v>
      </c>
      <c r="C654" s="15" t="n">
        <v>2.24014168980223</v>
      </c>
      <c r="D654" s="15" t="n">
        <v>10.8</v>
      </c>
      <c r="E654" s="15" t="n">
        <v>0</v>
      </c>
      <c r="F654" s="15" t="n">
        <v>6.9</v>
      </c>
      <c r="G654" s="15" t="n">
        <v>0</v>
      </c>
      <c r="H654" s="15" t="n">
        <v>0</v>
      </c>
      <c r="I654" s="15" t="n">
        <v>0</v>
      </c>
      <c r="J654" s="110" t="n">
        <f aca="false">(D654*D$15*D$8+E654*E$15*E$8+F654*F$15*F$8+G654*G$15*G$8+H654*H$15*H$8+I654*I$15*I$8)*M$15</f>
        <v>5.20482494631873</v>
      </c>
      <c r="K654" s="110" t="n">
        <f aca="false">K653+J654-M654-N654-O654</f>
        <v>96.2024897660456</v>
      </c>
      <c r="L654" s="110" t="n">
        <f aca="false">K653/$K$3</f>
        <v>0.452918456677321</v>
      </c>
      <c r="M654" s="110" t="n">
        <f aca="false">IF(J654&gt;K$6,(J654-K$6)^2/(J654-K$6+K$3-K653),0)</f>
        <v>0.0633955659989933</v>
      </c>
      <c r="N654" s="110" t="n">
        <f aca="false">IF((J654-M654)&gt;C654,C654,(J654-M654+(C654-(J654-M654))*L654))</f>
        <v>2.24014168980223</v>
      </c>
      <c r="O654" s="110" t="n">
        <f aca="false">IF(K653&gt;(K$5/100*K$3),(K$4/100*L654*(K653-(K$5/100*K$3))),0)</f>
        <v>0</v>
      </c>
      <c r="P654" s="110" t="n">
        <f aca="false">P653+M654-Q654</f>
        <v>0.10686465716351</v>
      </c>
      <c r="Q654" s="110" t="n">
        <f aca="false">P653*(1-0.5^(1/K$7))</f>
        <v>0.043469091164517</v>
      </c>
      <c r="R654" s="110" t="n">
        <f aca="false">R653-S654+O654</f>
        <v>14.3379520088807</v>
      </c>
      <c r="S654" s="110" t="n">
        <f aca="false">R653*(1-0.5^(1/K$8))</f>
        <v>0.335133741710521</v>
      </c>
      <c r="T654" s="110" t="n">
        <f aca="false">Q654*R$8/86.4</f>
        <v>0.139362711256611</v>
      </c>
      <c r="U654" s="110" t="n">
        <f aca="false">S654*R$8/86.4</f>
        <v>1.07444498210433</v>
      </c>
      <c r="V654" s="110" t="n">
        <f aca="false">(Q654+S654)*R$8/86.4</f>
        <v>1.21380769336094</v>
      </c>
    </row>
    <row r="655" customFormat="false" ht="12.8" hidden="false" customHeight="false" outlineLevel="0" collapsed="false">
      <c r="A655" s="114" t="n">
        <v>41546</v>
      </c>
      <c r="B655" s="115" t="n">
        <v>3.53</v>
      </c>
      <c r="C655" s="15" t="n">
        <v>1.12848798670239</v>
      </c>
      <c r="D655" s="15" t="n">
        <v>14.2</v>
      </c>
      <c r="E655" s="15" t="n">
        <v>10.7</v>
      </c>
      <c r="F655" s="15" t="n">
        <v>0</v>
      </c>
      <c r="G655" s="15" t="n">
        <v>1.1</v>
      </c>
      <c r="H655" s="15" t="n">
        <v>8.9</v>
      </c>
      <c r="I655" s="15" t="n">
        <v>9.7</v>
      </c>
      <c r="J655" s="110" t="n">
        <f aca="false">(D655*D$15*D$8+E655*E$15*E$8+F655*F$15*F$8+G655*G$15*G$8+H655*H$15*H$8+I655*I$15*I$8)*M$15</f>
        <v>7.98714097596206</v>
      </c>
      <c r="K655" s="110" t="n">
        <f aca="false">K654+J655-M655-N655-O655</f>
        <v>102.799974284272</v>
      </c>
      <c r="L655" s="110" t="n">
        <f aca="false">K654/$K$3</f>
        <v>0.467002377505076</v>
      </c>
      <c r="M655" s="110" t="n">
        <f aca="false">IF(J655&gt;K$6,(J655-K$6)^2/(J655-K$6+K$3-K654),0)</f>
        <v>0.261168471033133</v>
      </c>
      <c r="N655" s="110" t="n">
        <f aca="false">IF((J655-M655)&gt;C655,C655,(J655-M655+(C655-(J655-M655))*L655))</f>
        <v>1.12848798670239</v>
      </c>
      <c r="O655" s="110" t="n">
        <f aca="false">IF(K654&gt;(K$5/100*K$3),(K$4/100*L655*(K654-(K$5/100*K$3))),0)</f>
        <v>0</v>
      </c>
      <c r="P655" s="110" t="n">
        <f aca="false">P654+M655-Q655</f>
        <v>0.314600799614888</v>
      </c>
      <c r="Q655" s="110" t="n">
        <f aca="false">P654*(1-0.5^(1/K$7))</f>
        <v>0.0534323285817551</v>
      </c>
      <c r="R655" s="110" t="n">
        <f aca="false">R654-S655+O655</f>
        <v>14.0104727324096</v>
      </c>
      <c r="S655" s="110" t="n">
        <f aca="false">R654*(1-0.5^(1/K$8))</f>
        <v>0.327479276471103</v>
      </c>
      <c r="T655" s="110" t="n">
        <f aca="false">Q655*R$8/86.4</f>
        <v>0.171305034920673</v>
      </c>
      <c r="U655" s="110" t="n">
        <f aca="false">S655*R$8/86.4</f>
        <v>1.0499046247974</v>
      </c>
      <c r="V655" s="110" t="n">
        <f aca="false">(Q655+S655)*R$8/86.4</f>
        <v>1.22120965971808</v>
      </c>
    </row>
    <row r="656" customFormat="false" ht="12.8" hidden="false" customHeight="false" outlineLevel="0" collapsed="false">
      <c r="A656" s="114" t="n">
        <v>41547</v>
      </c>
      <c r="B656" s="115" t="s">
        <v>147</v>
      </c>
      <c r="C656" s="15" t="n">
        <v>1.90182261514195</v>
      </c>
      <c r="D656" s="15" t="n">
        <v>4</v>
      </c>
      <c r="E656" s="15" t="n">
        <v>1.5</v>
      </c>
      <c r="F656" s="15" t="n">
        <v>0</v>
      </c>
      <c r="G656" s="15" t="n">
        <v>0</v>
      </c>
      <c r="H656" s="15" t="n">
        <v>2.5</v>
      </c>
      <c r="I656" s="15" t="n">
        <v>0</v>
      </c>
      <c r="J656" s="110" t="n">
        <f aca="false">(D656*D$15*D$8+E656*E$15*E$8+F656*F$15*F$8+G656*G$15*G$8+H656*H$15*H$8+I656*I$15*I$8)*M$15</f>
        <v>1.97842860889535</v>
      </c>
      <c r="K656" s="110" t="n">
        <f aca="false">K655+J656-M656-N656-O656</f>
        <v>102.876580278026</v>
      </c>
      <c r="L656" s="110" t="n">
        <f aca="false">K655/$K$3</f>
        <v>0.499029001379962</v>
      </c>
      <c r="M656" s="110" t="n">
        <f aca="false">IF(J656&gt;K$6,(J656-K$6)^2/(J656-K$6+K$3-K655),0)</f>
        <v>0</v>
      </c>
      <c r="N656" s="110" t="n">
        <f aca="false">IF((J656-M656)&gt;C656,C656,(J656-M656+(C656-(J656-M656))*L656))</f>
        <v>1.90182261514195</v>
      </c>
      <c r="O656" s="110" t="n">
        <f aca="false">IF(K655&gt;(K$5/100*K$3),(K$4/100*L656*(K655-(K$5/100*K$3))),0)</f>
        <v>0</v>
      </c>
      <c r="P656" s="110" t="n">
        <f aca="false">P655+M656-Q656</f>
        <v>0.157300399807444</v>
      </c>
      <c r="Q656" s="110" t="n">
        <f aca="false">P655*(1-0.5^(1/K$7))</f>
        <v>0.157300399807444</v>
      </c>
      <c r="R656" s="110" t="n">
        <f aca="false">R655-S656+O656</f>
        <v>13.6904730929503</v>
      </c>
      <c r="S656" s="110" t="n">
        <f aca="false">R655*(1-0.5^(1/K$8))</f>
        <v>0.319999639459373</v>
      </c>
      <c r="T656" s="110" t="n">
        <f aca="false">Q656*R$8/86.4</f>
        <v>0.504307994753033</v>
      </c>
      <c r="U656" s="110" t="n">
        <f aca="false">S656*R$8/86.4</f>
        <v>1.025924770026</v>
      </c>
      <c r="V656" s="110" t="n">
        <f aca="false">(Q656+S656)*R$8/86.4</f>
        <v>1.53023276477903</v>
      </c>
    </row>
    <row r="657" customFormat="false" ht="12.8" hidden="false" customHeight="false" outlineLevel="0" collapsed="false">
      <c r="A657" s="114" t="n">
        <v>41548</v>
      </c>
      <c r="B657" s="115" t="s">
        <v>147</v>
      </c>
      <c r="C657" s="15" t="n">
        <v>3.74109687815494</v>
      </c>
      <c r="D657" s="15" t="n">
        <v>2.4</v>
      </c>
      <c r="E657" s="15" t="n">
        <v>0.7</v>
      </c>
      <c r="F657" s="15" t="n">
        <v>0.7</v>
      </c>
      <c r="G657" s="15" t="n">
        <v>2.4</v>
      </c>
      <c r="H657" s="15" t="n">
        <v>0.9</v>
      </c>
      <c r="I657" s="15" t="n">
        <v>0</v>
      </c>
      <c r="J657" s="110" t="n">
        <f aca="false">(D657*D$15*D$8+E657*E$15*E$8+F657*F$15*F$8+G657*G$15*G$8+H657*H$15*H$8+I657*I$15*I$8)*M$15</f>
        <v>1.86870686499018</v>
      </c>
      <c r="K657" s="110" t="n">
        <f aca="false">K656+J657-M657-N657-O657</f>
        <v>101.941507066855</v>
      </c>
      <c r="L657" s="110" t="n">
        <f aca="false">K656/$K$3</f>
        <v>0.499400875136046</v>
      </c>
      <c r="M657" s="110" t="n">
        <f aca="false">IF(J657&gt;K$6,(J657-K$6)^2/(J657-K$6+K$3-K656),0)</f>
        <v>0</v>
      </c>
      <c r="N657" s="110" t="n">
        <f aca="false">IF((J657-M657)&gt;C657,C657,(J657-M657+(C657-(J657-M657))*L657))</f>
        <v>2.80378007616066</v>
      </c>
      <c r="O657" s="110" t="n">
        <f aca="false">IF(K656&gt;(K$5/100*K$3),(K$4/100*L657*(K656-(K$5/100*K$3))),0)</f>
        <v>0</v>
      </c>
      <c r="P657" s="110" t="n">
        <f aca="false">P656+M657-Q657</f>
        <v>0.078650199903722</v>
      </c>
      <c r="Q657" s="110" t="n">
        <f aca="false">P656*(1-0.5^(1/K$7))</f>
        <v>0.078650199903722</v>
      </c>
      <c r="R657" s="110" t="n">
        <f aca="false">R656-S657+O657</f>
        <v>13.3777822553572</v>
      </c>
      <c r="S657" s="110" t="n">
        <f aca="false">R656*(1-0.5^(1/K$8))</f>
        <v>0.312690837593091</v>
      </c>
      <c r="T657" s="110" t="n">
        <f aca="false">Q657*R$8/86.4</f>
        <v>0.252153997376516</v>
      </c>
      <c r="U657" s="110" t="n">
        <f aca="false">S657*R$8/86.4</f>
        <v>1.00249261589452</v>
      </c>
      <c r="V657" s="110" t="n">
        <f aca="false">(Q657+S657)*R$8/86.4</f>
        <v>1.25464661327103</v>
      </c>
    </row>
    <row r="658" customFormat="false" ht="12.8" hidden="false" customHeight="false" outlineLevel="0" collapsed="false">
      <c r="A658" s="114" t="n">
        <v>41549</v>
      </c>
      <c r="B658" s="115" t="s">
        <v>145</v>
      </c>
      <c r="C658" s="15" t="n">
        <v>0.911595588896383</v>
      </c>
      <c r="D658" s="15" t="n">
        <v>0</v>
      </c>
      <c r="E658" s="15" t="n">
        <v>0</v>
      </c>
      <c r="F658" s="15" t="n">
        <v>0</v>
      </c>
      <c r="G658" s="15" t="n">
        <v>0</v>
      </c>
      <c r="H658" s="15" t="n">
        <v>0</v>
      </c>
      <c r="I658" s="15" t="n">
        <v>2</v>
      </c>
      <c r="J658" s="110" t="n">
        <f aca="false">(D658*D$15*D$8+E658*E$15*E$8+F658*F$15*F$8+G658*G$15*G$8+H658*H$15*H$8+I658*I$15*I$8)*M$15</f>
        <v>0.1025232429</v>
      </c>
      <c r="K658" s="110" t="n">
        <f aca="false">K657+J658-M658-N658-O658</f>
        <v>101.541128162598</v>
      </c>
      <c r="L658" s="110" t="n">
        <f aca="false">K657/$K$3</f>
        <v>0.494861684790559</v>
      </c>
      <c r="M658" s="110" t="n">
        <f aca="false">IF(J658&gt;K$6,(J658-K$6)^2/(J658-K$6+K$3-K657),0)</f>
        <v>0</v>
      </c>
      <c r="N658" s="110" t="n">
        <f aca="false">IF((J658-M658)&gt;C658,C658,(J658-M658+(C658-(J658-M658))*L658))</f>
        <v>0.50290214715722</v>
      </c>
      <c r="O658" s="110" t="n">
        <f aca="false">IF(K657&gt;(K$5/100*K$3),(K$4/100*L658*(K657-(K$5/100*K$3))),0)</f>
        <v>0</v>
      </c>
      <c r="P658" s="110" t="n">
        <f aca="false">P657+M658-Q658</f>
        <v>0.039325099951861</v>
      </c>
      <c r="Q658" s="110" t="n">
        <f aca="false">P657*(1-0.5^(1/K$7))</f>
        <v>0.039325099951861</v>
      </c>
      <c r="R658" s="110" t="n">
        <f aca="false">R657-S658+O658</f>
        <v>13.072233286365</v>
      </c>
      <c r="S658" s="110" t="n">
        <f aca="false">R657*(1-0.5^(1/K$8))</f>
        <v>0.305548968992143</v>
      </c>
      <c r="T658" s="110" t="n">
        <f aca="false">Q658*R$8/86.4</f>
        <v>0.126076998688258</v>
      </c>
      <c r="U658" s="110" t="n">
        <f aca="false">S658*R$8/86.4</f>
        <v>0.97959565290305</v>
      </c>
      <c r="V658" s="110" t="n">
        <f aca="false">(Q658+S658)*R$8/86.4</f>
        <v>1.10567265159131</v>
      </c>
    </row>
    <row r="659" customFormat="false" ht="12.8" hidden="false" customHeight="false" outlineLevel="0" collapsed="false">
      <c r="A659" s="114" t="n">
        <v>41550</v>
      </c>
      <c r="B659" s="115" t="s">
        <v>139</v>
      </c>
      <c r="C659" s="15" t="n">
        <v>1.48663054918835</v>
      </c>
      <c r="D659" s="15" t="n">
        <v>0</v>
      </c>
      <c r="E659" s="15" t="n">
        <v>19.7</v>
      </c>
      <c r="F659" s="15" t="n">
        <v>19.9</v>
      </c>
      <c r="G659" s="15" t="n">
        <v>35.2</v>
      </c>
      <c r="H659" s="15" t="n">
        <v>10.1</v>
      </c>
      <c r="I659" s="15" t="n">
        <v>0</v>
      </c>
      <c r="J659" s="110" t="n">
        <f aca="false">(D659*D$15*D$8+E659*E$15*E$8+F659*F$15*F$8+G659*G$15*G$8+H659*H$15*H$8+I659*I$15*I$8)*M$15</f>
        <v>12.6546064112192</v>
      </c>
      <c r="K659" s="110" t="n">
        <f aca="false">K658+J659-M659-N659-O659</f>
        <v>111.809418988083</v>
      </c>
      <c r="L659" s="110" t="n">
        <f aca="false">K658/$K$3</f>
        <v>0.492918097876689</v>
      </c>
      <c r="M659" s="110" t="n">
        <f aca="false">IF(J659&gt;K$6,(J659-K$6)^2/(J659-K$6+K$3-K658),0)</f>
        <v>0.899685036545992</v>
      </c>
      <c r="N659" s="110" t="n">
        <f aca="false">IF((J659-M659)&gt;C659,C659,(J659-M659+(C659-(J659-M659))*L659))</f>
        <v>1.48663054918835</v>
      </c>
      <c r="O659" s="110" t="n">
        <f aca="false">IF(K658&gt;(K$5/100*K$3),(K$4/100*L659*(K658-(K$5/100*K$3))),0)</f>
        <v>0</v>
      </c>
      <c r="P659" s="110" t="n">
        <f aca="false">P658+M659-Q659</f>
        <v>0.919347586521923</v>
      </c>
      <c r="Q659" s="110" t="n">
        <f aca="false">P658*(1-0.5^(1/K$7))</f>
        <v>0.0196625499759305</v>
      </c>
      <c r="R659" s="110" t="n">
        <f aca="false">R658-S659+O659</f>
        <v>12.7736630654695</v>
      </c>
      <c r="S659" s="110" t="n">
        <f aca="false">R658*(1-0.5^(1/K$8))</f>
        <v>0.298570220895479</v>
      </c>
      <c r="T659" s="110" t="n">
        <f aca="false">Q659*R$8/86.4</f>
        <v>0.0630384993441291</v>
      </c>
      <c r="U659" s="110" t="n">
        <f aca="false">S659*R$8/86.4</f>
        <v>0.957221657269069</v>
      </c>
      <c r="V659" s="110" t="n">
        <f aca="false">(Q659+S659)*R$8/86.4</f>
        <v>1.0202601566132</v>
      </c>
    </row>
    <row r="660" customFormat="false" ht="12.8" hidden="false" customHeight="false" outlineLevel="0" collapsed="false">
      <c r="A660" s="114" t="n">
        <v>41551</v>
      </c>
      <c r="B660" s="115" t="s">
        <v>128</v>
      </c>
      <c r="C660" s="15" t="n">
        <v>0.639731314628783</v>
      </c>
      <c r="D660" s="15" t="n">
        <v>9.3</v>
      </c>
      <c r="E660" s="15" t="n">
        <v>4.6</v>
      </c>
      <c r="F660" s="15" t="n">
        <v>3.9</v>
      </c>
      <c r="G660" s="15" t="n">
        <v>27.1</v>
      </c>
      <c r="H660" s="15" t="n">
        <v>0.9</v>
      </c>
      <c r="I660" s="15" t="n">
        <v>0</v>
      </c>
      <c r="J660" s="110" t="n">
        <f aca="false">(D660*D$15*D$8+E660*E$15*E$8+F660*F$15*F$8+G660*G$15*G$8+H660*H$15*H$8+I660*I$15*I$8)*M$15</f>
        <v>12.2562152395287</v>
      </c>
      <c r="K660" s="110" t="n">
        <f aca="false">K659+J660-M660-N660-O660</f>
        <v>122.032062538674</v>
      </c>
      <c r="L660" s="110" t="n">
        <f aca="false">K659/$K$3</f>
        <v>0.542764169845062</v>
      </c>
      <c r="M660" s="110" t="n">
        <f aca="false">IF(J660&gt;K$6,(J660-K$6)^2/(J660-K$6+K$3-K659),0)</f>
        <v>0.915696675920283</v>
      </c>
      <c r="N660" s="110" t="n">
        <f aca="false">IF((J660-M660)&gt;C660,C660,(J660-M660+(C660-(J660-M660))*L660))</f>
        <v>0.639731314628783</v>
      </c>
      <c r="O660" s="110" t="n">
        <f aca="false">IF(K659&gt;(K$5/100*K$3),(K$4/100*L660*(K659-(K$5/100*K$3))),0)</f>
        <v>0.478143698388406</v>
      </c>
      <c r="P660" s="110" t="n">
        <f aca="false">P659+M660-Q660</f>
        <v>1.37537046918124</v>
      </c>
      <c r="Q660" s="110" t="n">
        <f aca="false">P659*(1-0.5^(1/K$7))</f>
        <v>0.459673793260961</v>
      </c>
      <c r="R660" s="110" t="n">
        <f aca="false">R659-S660+O660</f>
        <v>12.9600558962323</v>
      </c>
      <c r="S660" s="110" t="n">
        <f aca="false">R659*(1-0.5^(1/K$8))</f>
        <v>0.291750867625632</v>
      </c>
      <c r="T660" s="110" t="n">
        <f aca="false">Q660*R$8/86.4</f>
        <v>1.47372269367229</v>
      </c>
      <c r="U660" s="110" t="n">
        <f aca="false">S660*R$8/86.4</f>
        <v>0.93535868440162</v>
      </c>
      <c r="V660" s="110" t="n">
        <f aca="false">(Q660+S660)*R$8/86.4</f>
        <v>2.40908137807391</v>
      </c>
    </row>
    <row r="661" customFormat="false" ht="12.8" hidden="false" customHeight="false" outlineLevel="0" collapsed="false">
      <c r="A661" s="114" t="n">
        <v>41552</v>
      </c>
      <c r="B661" s="115" t="s">
        <v>128</v>
      </c>
      <c r="C661" s="15" t="n">
        <v>1.55153262354138</v>
      </c>
      <c r="D661" s="15" t="n">
        <v>0</v>
      </c>
      <c r="E661" s="15" t="n">
        <v>21.7</v>
      </c>
      <c r="F661" s="15" t="n">
        <v>8.9</v>
      </c>
      <c r="G661" s="15" t="n">
        <v>11.5</v>
      </c>
      <c r="H661" s="15" t="n">
        <v>8.1</v>
      </c>
      <c r="I661" s="15" t="n">
        <v>14.8</v>
      </c>
      <c r="J661" s="110" t="n">
        <f aca="false">(D661*D$15*D$8+E661*E$15*E$8+F661*F$15*F$8+G661*G$15*G$8+H661*H$15*H$8+I661*I$15*I$8)*M$15</f>
        <v>5.83264997266378</v>
      </c>
      <c r="K661" s="110" t="n">
        <f aca="false">K660+J661-M661-N661-O661</f>
        <v>125.058520092702</v>
      </c>
      <c r="L661" s="110" t="n">
        <f aca="false">K660/$K$3</f>
        <v>0.592388653100359</v>
      </c>
      <c r="M661" s="110" t="n">
        <f aca="false">IF(J661&gt;K$6,(J661-K$6)^2/(J661-K$6+K$3-K660),0)</f>
        <v>0.127222005793418</v>
      </c>
      <c r="N661" s="110" t="n">
        <f aca="false">IF((J661-M661)&gt;C661,C661,(J661-M661+(C661-(J661-M661))*L661))</f>
        <v>1.55153262354138</v>
      </c>
      <c r="O661" s="110" t="n">
        <f aca="false">IF(K660&gt;(K$5/100*K$3),(K$4/100*L661*(K660-(K$5/100*K$3))),0)</f>
        <v>1.12743778930069</v>
      </c>
      <c r="P661" s="110" t="n">
        <f aca="false">P660+M661-Q661</f>
        <v>0.81490724038404</v>
      </c>
      <c r="Q661" s="110" t="n">
        <f aca="false">P660*(1-0.5^(1/K$7))</f>
        <v>0.687685234590622</v>
      </c>
      <c r="R661" s="110" t="n">
        <f aca="false">R660-S661+O661</f>
        <v>13.7914855997691</v>
      </c>
      <c r="S661" s="110" t="n">
        <f aca="false">R660*(1-0.5^(1/K$8))</f>
        <v>0.296008085763884</v>
      </c>
      <c r="T661" s="110" t="n">
        <f aca="false">Q661*R$8/86.4</f>
        <v>2.20473159700929</v>
      </c>
      <c r="U661" s="110" t="n">
        <f aca="false">S661*R$8/86.4</f>
        <v>0.949007404590229</v>
      </c>
      <c r="V661" s="110" t="n">
        <f aca="false">(Q661+S661)*R$8/86.4</f>
        <v>3.15373900159952</v>
      </c>
    </row>
    <row r="662" customFormat="false" ht="12.8" hidden="false" customHeight="false" outlineLevel="0" collapsed="false">
      <c r="A662" s="114" t="n">
        <v>41553</v>
      </c>
      <c r="B662" s="115" t="s">
        <v>143</v>
      </c>
      <c r="C662" s="15" t="n">
        <v>2.80640979429692</v>
      </c>
      <c r="D662" s="15" t="n">
        <v>0</v>
      </c>
      <c r="E662" s="15" t="n">
        <v>1.1</v>
      </c>
      <c r="F662" s="15" t="n">
        <v>0</v>
      </c>
      <c r="G662" s="15" t="n">
        <v>0.8</v>
      </c>
      <c r="H662" s="15" t="n">
        <v>0</v>
      </c>
      <c r="I662" s="15" t="n">
        <v>0</v>
      </c>
      <c r="J662" s="110" t="n">
        <f aca="false">(D662*D$15*D$8+E662*E$15*E$8+F662*F$15*F$8+G662*G$15*G$8+H662*H$15*H$8+I662*I$15*I$8)*M$15</f>
        <v>0.25880812951015</v>
      </c>
      <c r="K662" s="110" t="n">
        <f aca="false">K661+J662-M662-N662-O662</f>
        <v>122.172792511116</v>
      </c>
      <c r="L662" s="110" t="n">
        <f aca="false">K661/$K$3</f>
        <v>0.607080194624768</v>
      </c>
      <c r="M662" s="110" t="n">
        <f aca="false">IF(J662&gt;K$6,(J662-K$6)^2/(J662-K$6+K$3-K661),0)</f>
        <v>0</v>
      </c>
      <c r="N662" s="110" t="n">
        <f aca="false">IF((J662-M662)&gt;C662,C662,(J662-M662+(C662-(J662-M662))*L662))</f>
        <v>1.80540664399529</v>
      </c>
      <c r="O662" s="110" t="n">
        <f aca="false">IF(K661&gt;(K$5/100*K$3),(K$4/100*L662*(K661-(K$5/100*K$3))),0)</f>
        <v>1.33912906710121</v>
      </c>
      <c r="P662" s="110" t="n">
        <f aca="false">P661+M662-Q662</f>
        <v>0.40745362019202</v>
      </c>
      <c r="Q662" s="110" t="n">
        <f aca="false">P661*(1-0.5^(1/K$7))</f>
        <v>0.40745362019202</v>
      </c>
      <c r="R662" s="110" t="n">
        <f aca="false">R661-S662+O662</f>
        <v>14.815616700433</v>
      </c>
      <c r="S662" s="110" t="n">
        <f aca="false">R661*(1-0.5^(1/K$8))</f>
        <v>0.31499796643737</v>
      </c>
      <c r="T662" s="110" t="n">
        <f aca="false">Q662*R$8/86.4</f>
        <v>1.30630385177303</v>
      </c>
      <c r="U662" s="110" t="n">
        <f aca="false">S662*R$8/86.4</f>
        <v>1.00988931369388</v>
      </c>
      <c r="V662" s="110" t="n">
        <f aca="false">(Q662+S662)*R$8/86.4</f>
        <v>2.31619316546691</v>
      </c>
    </row>
    <row r="663" customFormat="false" ht="12.8" hidden="false" customHeight="false" outlineLevel="0" collapsed="false">
      <c r="A663" s="114" t="n">
        <v>41554</v>
      </c>
      <c r="B663" s="115" t="s">
        <v>146</v>
      </c>
      <c r="C663" s="15" t="n">
        <v>1.25788153197071</v>
      </c>
      <c r="D663" s="15" t="n">
        <v>0</v>
      </c>
      <c r="E663" s="15" t="n">
        <v>1.5</v>
      </c>
      <c r="F663" s="15" t="n">
        <v>0</v>
      </c>
      <c r="G663" s="15" t="n">
        <v>0</v>
      </c>
      <c r="H663" s="15" t="n">
        <v>0</v>
      </c>
      <c r="I663" s="15" t="n">
        <v>0</v>
      </c>
      <c r="J663" s="110" t="n">
        <f aca="false">(D663*D$15*D$8+E663*E$15*E$8+F663*F$15*F$8+G663*G$15*G$8+H663*H$15*H$8+I663*I$15*I$8)*M$15</f>
        <v>0.042256263180436</v>
      </c>
      <c r="K663" s="110" t="n">
        <f aca="false">K662+J663-M663-N663-O663</f>
        <v>120.314755162246</v>
      </c>
      <c r="L663" s="110" t="n">
        <f aca="false">K662/$K$3</f>
        <v>0.593071808306388</v>
      </c>
      <c r="M663" s="110" t="n">
        <f aca="false">IF(J663&gt;K$6,(J663-K$6)^2/(J663-K$6+K$3-K662),0)</f>
        <v>0</v>
      </c>
      <c r="N663" s="110" t="n">
        <f aca="false">IF((J663-M663)&gt;C663,C663,(J663-M663+(C663-(J663-M663))*L663))</f>
        <v>0.763209339564823</v>
      </c>
      <c r="O663" s="110" t="n">
        <f aca="false">IF(K662&gt;(K$5/100*K$3),(K$4/100*L663*(K662-(K$5/100*K$3))),0)</f>
        <v>1.13708427248507</v>
      </c>
      <c r="P663" s="110" t="n">
        <f aca="false">P662+M663-Q663</f>
        <v>0.20372681009601</v>
      </c>
      <c r="Q663" s="110" t="n">
        <f aca="false">P662*(1-0.5^(1/K$7))</f>
        <v>0.20372681009601</v>
      </c>
      <c r="R663" s="110" t="n">
        <f aca="false">R662-S663+O663</f>
        <v>15.614311819814</v>
      </c>
      <c r="S663" s="110" t="n">
        <f aca="false">R662*(1-0.5^(1/K$8))</f>
        <v>0.338389153104003</v>
      </c>
      <c r="T663" s="110" t="n">
        <f aca="false">Q663*R$8/86.4</f>
        <v>0.653151925886514</v>
      </c>
      <c r="U663" s="110" t="n">
        <f aca="false">S663*R$8/86.4</f>
        <v>1.08488189131723</v>
      </c>
      <c r="V663" s="110" t="n">
        <f aca="false">(Q663+S663)*R$8/86.4</f>
        <v>1.73803381720374</v>
      </c>
    </row>
    <row r="664" customFormat="false" ht="12.8" hidden="false" customHeight="false" outlineLevel="0" collapsed="false">
      <c r="A664" s="114" t="n">
        <v>41555</v>
      </c>
      <c r="B664" s="115" t="s">
        <v>139</v>
      </c>
      <c r="C664" s="15" t="n">
        <v>1.07679742406073</v>
      </c>
      <c r="D664" s="15" t="n">
        <v>0</v>
      </c>
      <c r="E664" s="15" t="n">
        <v>10.6</v>
      </c>
      <c r="F664" s="15" t="n">
        <v>0</v>
      </c>
      <c r="G664" s="15" t="n">
        <v>1.8</v>
      </c>
      <c r="H664" s="15" t="n">
        <v>0</v>
      </c>
      <c r="I664" s="15" t="n">
        <v>0</v>
      </c>
      <c r="J664" s="110" t="n">
        <f aca="false">(D664*D$15*D$8+E664*E$15*E$8+F664*F$15*F$8+G664*G$15*G$8+H664*H$15*H$8+I664*I$15*I$8)*M$15</f>
        <v>0.8112063836252</v>
      </c>
      <c r="K664" s="110" t="n">
        <f aca="false">K663+J664-M664-N664-O664</f>
        <v>119.14836402726</v>
      </c>
      <c r="L664" s="110" t="n">
        <f aca="false">K663/$K$3</f>
        <v>0.584052209525468</v>
      </c>
      <c r="M664" s="110" t="n">
        <f aca="false">IF(J664&gt;K$6,(J664-K$6)^2/(J664-K$6+K$3-K663),0)</f>
        <v>0</v>
      </c>
      <c r="N664" s="110" t="n">
        <f aca="false">IF((J664-M664)&gt;C664,C664,(J664-M664+(C664-(J664-M664))*L664))</f>
        <v>0.966325417621739</v>
      </c>
      <c r="O664" s="110" t="n">
        <f aca="false">IF(K663&gt;(K$5/100*K$3),(K$4/100*L664*(K663-(K$5/100*K$3))),0)</f>
        <v>1.01127210099026</v>
      </c>
      <c r="P664" s="110" t="n">
        <f aca="false">P663+M664-Q664</f>
        <v>0.101863405048005</v>
      </c>
      <c r="Q664" s="110" t="n">
        <f aca="false">P663*(1-0.5^(1/K$7))</f>
        <v>0.101863405048005</v>
      </c>
      <c r="R664" s="110" t="n">
        <f aca="false">R663-S664+O664</f>
        <v>16.2689525459622</v>
      </c>
      <c r="S664" s="110" t="n">
        <f aca="false">R663*(1-0.5^(1/K$8))</f>
        <v>0.35663137484208</v>
      </c>
      <c r="T664" s="110" t="n">
        <f aca="false">Q664*R$8/86.4</f>
        <v>0.326575962943257</v>
      </c>
      <c r="U664" s="110" t="n">
        <f aca="false">S664*R$8/86.4</f>
        <v>1.14336679202843</v>
      </c>
      <c r="V664" s="110" t="n">
        <f aca="false">(Q664+S664)*R$8/86.4</f>
        <v>1.46994275497168</v>
      </c>
    </row>
    <row r="665" customFormat="false" ht="12.8" hidden="false" customHeight="false" outlineLevel="0" collapsed="false">
      <c r="A665" s="114" t="n">
        <v>41556</v>
      </c>
      <c r="B665" s="115" t="s">
        <v>143</v>
      </c>
      <c r="C665" s="15" t="n">
        <v>1.63713751317654</v>
      </c>
      <c r="D665" s="15" t="n">
        <v>0</v>
      </c>
      <c r="E665" s="15" t="n">
        <v>8.1</v>
      </c>
      <c r="F665" s="15" t="n">
        <v>2.3</v>
      </c>
      <c r="G665" s="15" t="n">
        <v>2.4</v>
      </c>
      <c r="H665" s="15" t="n">
        <v>2.7</v>
      </c>
      <c r="I665" s="15" t="n">
        <v>0</v>
      </c>
      <c r="J665" s="110" t="n">
        <f aca="false">(D665*D$15*D$8+E665*E$15*E$8+F665*F$15*F$8+G665*G$15*G$8+H665*H$15*H$8+I665*I$15*I$8)*M$15</f>
        <v>1.26253581773234</v>
      </c>
      <c r="K665" s="110" t="n">
        <f aca="false">K664+J665-M665-N665-O665</f>
        <v>117.997692693617</v>
      </c>
      <c r="L665" s="110" t="n">
        <f aca="false">K664/$K$3</f>
        <v>0.578390116637183</v>
      </c>
      <c r="M665" s="110" t="n">
        <f aca="false">IF(J665&gt;K$6,(J665-K$6)^2/(J665-K$6+K$3-K664),0)</f>
        <v>0</v>
      </c>
      <c r="N665" s="110" t="n">
        <f aca="false">IF((J665-M665)&gt;C665,C665,(J665-M665+(C665-(J665-M665))*L665))</f>
        <v>1.4792017360528</v>
      </c>
      <c r="O665" s="110" t="n">
        <f aca="false">IF(K664&gt;(K$5/100*K$3),(K$4/100*L665*(K664-(K$5/100*K$3))),0)</f>
        <v>0.934005415322641</v>
      </c>
      <c r="P665" s="110" t="n">
        <f aca="false">P664+M665-Q665</f>
        <v>0.0509317025240025</v>
      </c>
      <c r="Q665" s="110" t="n">
        <f aca="false">P664*(1-0.5^(1/K$7))</f>
        <v>0.0509317025240025</v>
      </c>
      <c r="R665" s="110" t="n">
        <f aca="false">R664-S665+O665</f>
        <v>16.8313745715933</v>
      </c>
      <c r="S665" s="110" t="n">
        <f aca="false">R664*(1-0.5^(1/K$8))</f>
        <v>0.371583389691533</v>
      </c>
      <c r="T665" s="110" t="n">
        <f aca="false">Q665*R$8/86.4</f>
        <v>0.163287981471628</v>
      </c>
      <c r="U665" s="110" t="n">
        <f aca="false">S665*R$8/86.4</f>
        <v>1.19130322852494</v>
      </c>
      <c r="V665" s="110" t="n">
        <f aca="false">(Q665+S665)*R$8/86.4</f>
        <v>1.35459120999656</v>
      </c>
    </row>
    <row r="666" customFormat="false" ht="12.8" hidden="false" customHeight="false" outlineLevel="0" collapsed="false">
      <c r="A666" s="114" t="n">
        <v>41557</v>
      </c>
      <c r="B666" s="115" t="s">
        <v>146</v>
      </c>
      <c r="C666" s="15" t="n">
        <v>2.83691144126666</v>
      </c>
      <c r="D666" s="15" t="n">
        <v>0</v>
      </c>
      <c r="E666" s="15" t="n">
        <v>0.2</v>
      </c>
      <c r="F666" s="15" t="n">
        <v>0</v>
      </c>
      <c r="G666" s="15" t="n">
        <v>0</v>
      </c>
      <c r="H666" s="15" t="n">
        <v>0</v>
      </c>
      <c r="I666" s="15" t="n">
        <v>0</v>
      </c>
      <c r="J666" s="110" t="n">
        <f aca="false">(D666*D$15*D$8+E666*E$15*E$8+F666*F$15*F$8+G666*G$15*G$8+H666*H$15*H$8+I666*I$15*I$8)*M$15</f>
        <v>0.00563416842405814</v>
      </c>
      <c r="K666" s="110" t="n">
        <f aca="false">K665+J666-M666-N666-O666</f>
        <v>115.516850465807</v>
      </c>
      <c r="L666" s="110" t="n">
        <f aca="false">K665/$K$3</f>
        <v>0.572804333464158</v>
      </c>
      <c r="M666" s="110" t="n">
        <f aca="false">IF(J666&gt;K$6,(J666-K$6)^2/(J666-K$6+K$3-K665),0)</f>
        <v>0</v>
      </c>
      <c r="N666" s="110" t="n">
        <f aca="false">IF((J666-M666)&gt;C666,C666,(J666-M666+(C666-(J666-M666))*L666))</f>
        <v>1.62740205954688</v>
      </c>
      <c r="O666" s="110" t="n">
        <f aca="false">IF(K665&gt;(K$5/100*K$3),(K$4/100*L666*(K665-(K$5/100*K$3))),0)</f>
        <v>0.859074336686732</v>
      </c>
      <c r="P666" s="110" t="n">
        <f aca="false">P665+M666-Q666</f>
        <v>0.0254658512620013</v>
      </c>
      <c r="Q666" s="110" t="n">
        <f aca="false">P665*(1-0.5^(1/K$7))</f>
        <v>0.0254658512620013</v>
      </c>
      <c r="R666" s="110" t="n">
        <f aca="false">R665-S666+O666</f>
        <v>17.3060197817698</v>
      </c>
      <c r="S666" s="110" t="n">
        <f aca="false">R665*(1-0.5^(1/K$8))</f>
        <v>0.384429126510222</v>
      </c>
      <c r="T666" s="110" t="n">
        <f aca="false">Q666*R$8/86.4</f>
        <v>0.0816439907358142</v>
      </c>
      <c r="U666" s="110" t="n">
        <f aca="false">S666*R$8/86.4</f>
        <v>1.23248689864967</v>
      </c>
      <c r="V666" s="110" t="n">
        <f aca="false">(Q666+S666)*R$8/86.4</f>
        <v>1.31413088938549</v>
      </c>
    </row>
    <row r="667" customFormat="false" ht="12.8" hidden="false" customHeight="false" outlineLevel="0" collapsed="false">
      <c r="A667" s="114" t="n">
        <v>41558</v>
      </c>
      <c r="B667" s="115" t="n">
        <v>3.53</v>
      </c>
      <c r="C667" s="15" t="n">
        <v>3.19933979741005</v>
      </c>
      <c r="D667" s="15" t="n">
        <v>0</v>
      </c>
      <c r="E667" s="15" t="n">
        <v>0</v>
      </c>
      <c r="F667" s="15" t="n">
        <v>0</v>
      </c>
      <c r="G667" s="15" t="n">
        <v>0</v>
      </c>
      <c r="H667" s="15" t="n">
        <v>0</v>
      </c>
      <c r="I667" s="15" t="n">
        <v>0</v>
      </c>
      <c r="J667" s="110" t="n">
        <f aca="false">(D667*D$15*D$8+E667*E$15*E$8+F667*F$15*F$8+G667*G$15*G$8+H667*H$15*H$8+I667*I$15*I$8)*M$15</f>
        <v>0</v>
      </c>
      <c r="K667" s="110" t="n">
        <f aca="false">K666+J667-M667-N667-O667</f>
        <v>113.02088749822</v>
      </c>
      <c r="L667" s="110" t="n">
        <f aca="false">K666/$K$3</f>
        <v>0.560761410028189</v>
      </c>
      <c r="M667" s="110" t="n">
        <f aca="false">IF(J667&gt;K$6,(J667-K$6)^2/(J667-K$6+K$3-K666),0)</f>
        <v>0</v>
      </c>
      <c r="N667" s="110" t="n">
        <f aca="false">IF((J667-M667)&gt;C667,C667,(J667-M667+(C667-(J667-M667))*L667))</f>
        <v>1.79406629595496</v>
      </c>
      <c r="O667" s="110" t="n">
        <f aca="false">IF(K666&gt;(K$5/100*K$3),(K$4/100*L667*(K666-(K$5/100*K$3))),0)</f>
        <v>0.701896671631794</v>
      </c>
      <c r="P667" s="110" t="n">
        <f aca="false">P666+M667-Q667</f>
        <v>0.0127329256310006</v>
      </c>
      <c r="Q667" s="110" t="n">
        <f aca="false">P666*(1-0.5^(1/K$7))</f>
        <v>0.0127329256310006</v>
      </c>
      <c r="R667" s="110" t="n">
        <f aca="false">R666-S667+O667</f>
        <v>17.6126464153084</v>
      </c>
      <c r="S667" s="110" t="n">
        <f aca="false">R666*(1-0.5^(1/K$8))</f>
        <v>0.395270038093188</v>
      </c>
      <c r="T667" s="110" t="n">
        <f aca="false">Q667*R$8/86.4</f>
        <v>0.0408219953679071</v>
      </c>
      <c r="U667" s="110" t="n">
        <f aca="false">S667*R$8/86.4</f>
        <v>1.26724306194228</v>
      </c>
      <c r="V667" s="110" t="n">
        <f aca="false">(Q667+S667)*R$8/86.4</f>
        <v>1.30806505731019</v>
      </c>
    </row>
    <row r="668" customFormat="false" ht="12.8" hidden="false" customHeight="false" outlineLevel="0" collapsed="false">
      <c r="A668" s="114" t="n">
        <v>41559</v>
      </c>
      <c r="B668" s="115" t="n">
        <v>3.53</v>
      </c>
      <c r="C668" s="15" t="n">
        <v>2.64044438100953</v>
      </c>
      <c r="D668" s="15" t="n">
        <v>0</v>
      </c>
      <c r="E668" s="15" t="n">
        <v>0</v>
      </c>
      <c r="F668" s="15" t="n">
        <v>0</v>
      </c>
      <c r="G668" s="15" t="n">
        <v>0</v>
      </c>
      <c r="H668" s="15" t="n">
        <v>0</v>
      </c>
      <c r="I668" s="15" t="n">
        <v>0</v>
      </c>
      <c r="J668" s="110" t="n">
        <f aca="false">(D668*D$15*D$8+E668*E$15*E$8+F668*F$15*F$8+G668*G$15*G$8+H668*H$15*H$8+I668*I$15*I$8)*M$15</f>
        <v>0</v>
      </c>
      <c r="K668" s="110" t="n">
        <f aca="false">K667+J668-M668-N668-O668</f>
        <v>111.022429599248</v>
      </c>
      <c r="L668" s="110" t="n">
        <f aca="false">K667/$K$3</f>
        <v>0.548645084942817</v>
      </c>
      <c r="M668" s="110" t="n">
        <f aca="false">IF(J668&gt;K$6,(J668-K$6)^2/(J668-K$6+K$3-K667),0)</f>
        <v>0</v>
      </c>
      <c r="N668" s="110" t="n">
        <f aca="false">IF((J668-M668)&gt;C668,C668,(J668-M668+(C668-(J668-M668))*L668))</f>
        <v>1.44866683170576</v>
      </c>
      <c r="O668" s="110" t="n">
        <f aca="false">IF(K667&gt;(K$5/100*K$3),(K$4/100*L668*(K667-(K$5/100*K$3))),0)</f>
        <v>0.549791067266346</v>
      </c>
      <c r="P668" s="110" t="n">
        <f aca="false">P667+M668-Q668</f>
        <v>0.00636646281550031</v>
      </c>
      <c r="Q668" s="110" t="n">
        <f aca="false">P667*(1-0.5^(1/K$7))</f>
        <v>0.00636646281550031</v>
      </c>
      <c r="R668" s="110" t="n">
        <f aca="false">R667-S668+O668</f>
        <v>17.7601640824927</v>
      </c>
      <c r="S668" s="110" t="n">
        <f aca="false">R667*(1-0.5^(1/K$8))</f>
        <v>0.40227340008211</v>
      </c>
      <c r="T668" s="110" t="n">
        <f aca="false">Q668*R$8/86.4</f>
        <v>0.0204109976839536</v>
      </c>
      <c r="U668" s="110" t="n">
        <f aca="false">S668*R$8/86.4</f>
        <v>1.28969597017065</v>
      </c>
      <c r="V668" s="110" t="n">
        <f aca="false">(Q668+S668)*R$8/86.4</f>
        <v>1.31010696785461</v>
      </c>
    </row>
    <row r="669" customFormat="false" ht="12.8" hidden="false" customHeight="false" outlineLevel="0" collapsed="false">
      <c r="A669" s="114" t="n">
        <v>41560</v>
      </c>
      <c r="B669" s="115" t="s">
        <v>148</v>
      </c>
      <c r="C669" s="15" t="n">
        <v>5.86306916937129</v>
      </c>
      <c r="D669" s="15" t="n">
        <v>0</v>
      </c>
      <c r="E669" s="15" t="n">
        <v>0</v>
      </c>
      <c r="F669" s="15" t="n">
        <v>0</v>
      </c>
      <c r="G669" s="15" t="n">
        <v>0</v>
      </c>
      <c r="H669" s="15" t="n">
        <v>0</v>
      </c>
      <c r="I669" s="15" t="n">
        <v>0</v>
      </c>
      <c r="J669" s="110" t="n">
        <f aca="false">(D669*D$15*D$8+E669*E$15*E$8+F669*F$15*F$8+G669*G$15*G$8+H669*H$15*H$8+I669*I$15*I$8)*M$15</f>
        <v>0</v>
      </c>
      <c r="K669" s="110" t="n">
        <f aca="false">K668+J669-M669-N669-O669</f>
        <v>107.430200732104</v>
      </c>
      <c r="L669" s="110" t="n">
        <f aca="false">K668/$K$3</f>
        <v>0.538943833006059</v>
      </c>
      <c r="M669" s="110" t="n">
        <f aca="false">IF(J669&gt;K$6,(J669-K$6)^2/(J669-K$6+K$3-K668),0)</f>
        <v>0</v>
      </c>
      <c r="N669" s="110" t="n">
        <f aca="false">IF((J669-M669)&gt;C669,C669,(J669-M669+(C669-(J669-M669))*L669))</f>
        <v>3.15986497132061</v>
      </c>
      <c r="O669" s="110" t="n">
        <f aca="false">IF(K668&gt;(K$5/100*K$3),(K$4/100*L669*(K668-(K$5/100*K$3))),0)</f>
        <v>0.432363895824006</v>
      </c>
      <c r="P669" s="110" t="n">
        <f aca="false">P668+M669-Q669</f>
        <v>0.00318323140775016</v>
      </c>
      <c r="Q669" s="110" t="n">
        <f aca="false">P668*(1-0.5^(1/K$7))</f>
        <v>0.00318323140775016</v>
      </c>
      <c r="R669" s="110" t="n">
        <f aca="false">R668-S669+O669</f>
        <v>17.7868852700596</v>
      </c>
      <c r="S669" s="110" t="n">
        <f aca="false">R668*(1-0.5^(1/K$8))</f>
        <v>0.405642708257105</v>
      </c>
      <c r="T669" s="110" t="n">
        <f aca="false">Q669*R$8/86.4</f>
        <v>0.0102054988419768</v>
      </c>
      <c r="U669" s="110" t="n">
        <f aca="false">S669*R$8/86.4</f>
        <v>1.30049803457428</v>
      </c>
      <c r="V669" s="110" t="n">
        <f aca="false">(Q669+S669)*R$8/86.4</f>
        <v>1.31070353341626</v>
      </c>
    </row>
    <row r="670" customFormat="false" ht="12.8" hidden="false" customHeight="false" outlineLevel="0" collapsed="false">
      <c r="A670" s="114" t="n">
        <v>41561</v>
      </c>
      <c r="B670" s="115" t="s">
        <v>148</v>
      </c>
      <c r="C670" s="15" t="n">
        <v>4.89578161521418</v>
      </c>
      <c r="D670" s="15" t="n">
        <v>0</v>
      </c>
      <c r="E670" s="15" t="n">
        <v>0</v>
      </c>
      <c r="F670" s="15" t="n">
        <v>0</v>
      </c>
      <c r="G670" s="15" t="n">
        <v>0</v>
      </c>
      <c r="H670" s="15" t="n">
        <v>0</v>
      </c>
      <c r="I670" s="15" t="n">
        <v>0</v>
      </c>
      <c r="J670" s="110" t="n">
        <f aca="false">(D670*D$15*D$8+E670*E$15*E$8+F670*F$15*F$8+G670*G$15*G$8+H670*H$15*H$8+I670*I$15*I$8)*M$15</f>
        <v>0</v>
      </c>
      <c r="K670" s="110" t="n">
        <f aca="false">K669+J670-M670-N670-O670</f>
        <v>104.645984532801</v>
      </c>
      <c r="L670" s="110" t="n">
        <f aca="false">K669/$K$3</f>
        <v>0.521505828796619</v>
      </c>
      <c r="M670" s="110" t="n">
        <f aca="false">IF(J670&gt;K$6,(J670-K$6)^2/(J670-K$6+K$3-K669),0)</f>
        <v>0</v>
      </c>
      <c r="N670" s="110" t="n">
        <f aca="false">IF((J670-M670)&gt;C670,C670,(J670-M670+(C670-(J670-M670))*L670))</f>
        <v>2.55317864884952</v>
      </c>
      <c r="O670" s="110" t="n">
        <f aca="false">IF(K669&gt;(K$5/100*K$3),(K$4/100*L670*(K669-(K$5/100*K$3))),0)</f>
        <v>0.231037550453104</v>
      </c>
      <c r="P670" s="110" t="n">
        <f aca="false">P669+M670-Q670</f>
        <v>0.00159161570387508</v>
      </c>
      <c r="Q670" s="110" t="n">
        <f aca="false">P669*(1-0.5^(1/K$7))</f>
        <v>0.00159161570387508</v>
      </c>
      <c r="R670" s="110" t="n">
        <f aca="false">R669-S670+O670</f>
        <v>17.6116697994881</v>
      </c>
      <c r="S670" s="110" t="n">
        <f aca="false">R669*(1-0.5^(1/K$8))</f>
        <v>0.406253021024607</v>
      </c>
      <c r="T670" s="110" t="n">
        <f aca="false">Q670*R$8/86.4</f>
        <v>0.00510274942098839</v>
      </c>
      <c r="U670" s="110" t="n">
        <f aca="false">S670*R$8/86.4</f>
        <v>1.30245470860898</v>
      </c>
      <c r="V670" s="110" t="n">
        <f aca="false">(Q670+S670)*R$8/86.4</f>
        <v>1.30755745802997</v>
      </c>
    </row>
    <row r="671" customFormat="false" ht="12.8" hidden="false" customHeight="false" outlineLevel="0" collapsed="false">
      <c r="A671" s="114" t="n">
        <v>41562</v>
      </c>
      <c r="B671" s="115" t="s">
        <v>147</v>
      </c>
      <c r="C671" s="15" t="n">
        <v>2.50175237577758</v>
      </c>
      <c r="D671" s="15" t="n">
        <v>0</v>
      </c>
      <c r="E671" s="15" t="n">
        <v>6.4</v>
      </c>
      <c r="F671" s="15" t="n">
        <v>0</v>
      </c>
      <c r="G671" s="15" t="n">
        <v>1.2</v>
      </c>
      <c r="H671" s="15" t="n">
        <v>0</v>
      </c>
      <c r="I671" s="15" t="n">
        <v>0</v>
      </c>
      <c r="J671" s="110" t="n">
        <f aca="false">(D671*D$15*D$8+E671*E$15*E$8+F671*F$15*F$8+G671*G$15*G$8+H671*H$15*H$8+I671*I$15*I$8)*M$15</f>
        <v>0.522023694336606</v>
      </c>
      <c r="K671" s="110" t="n">
        <f aca="false">K670+J671-M671-N671-O671</f>
        <v>103.556687328076</v>
      </c>
      <c r="L671" s="110" t="n">
        <f aca="false">K670/$K$3</f>
        <v>0.507990216178645</v>
      </c>
      <c r="M671" s="110" t="n">
        <f aca="false">IF(J671&gt;K$6,(J671-K$6)^2/(J671-K$6+K$3-K670),0)</f>
        <v>0</v>
      </c>
      <c r="N671" s="110" t="n">
        <f aca="false">IF((J671-M671)&gt;C671,C671,(J671-M671+(C671-(J671-M671))*L671))</f>
        <v>1.52770649519687</v>
      </c>
      <c r="O671" s="110" t="n">
        <f aca="false">IF(K670&gt;(K$5/100*K$3),(K$4/100*L671*(K670-(K$5/100*K$3))),0)</f>
        <v>0.0836144038644233</v>
      </c>
      <c r="P671" s="110" t="n">
        <f aca="false">P670+M671-Q671</f>
        <v>0.000795807851937539</v>
      </c>
      <c r="Q671" s="110" t="n">
        <f aca="false">P670*(1-0.5^(1/K$7))</f>
        <v>0.000795807851937539</v>
      </c>
      <c r="R671" s="110" t="n">
        <f aca="false">R670-S671+O671</f>
        <v>17.2930331092066</v>
      </c>
      <c r="S671" s="110" t="n">
        <f aca="false">R670*(1-0.5^(1/K$8))</f>
        <v>0.402251094145946</v>
      </c>
      <c r="T671" s="110" t="n">
        <f aca="false">Q671*R$8/86.4</f>
        <v>0.00255137471049419</v>
      </c>
      <c r="U671" s="110" t="n">
        <f aca="false">S671*R$8/86.4</f>
        <v>1.28962445692624</v>
      </c>
      <c r="V671" s="110" t="n">
        <f aca="false">(Q671+S671)*R$8/86.4</f>
        <v>1.29217583163673</v>
      </c>
    </row>
    <row r="672" customFormat="false" ht="12.8" hidden="false" customHeight="false" outlineLevel="0" collapsed="false">
      <c r="A672" s="114" t="n">
        <v>41563</v>
      </c>
      <c r="B672" s="115" t="s">
        <v>144</v>
      </c>
      <c r="C672" s="15" t="n">
        <v>0.793658216426011</v>
      </c>
      <c r="D672" s="15" t="n">
        <v>0</v>
      </c>
      <c r="E672" s="15" t="n">
        <v>2.7</v>
      </c>
      <c r="F672" s="15" t="n">
        <v>20.3</v>
      </c>
      <c r="G672" s="15" t="n">
        <v>3.4</v>
      </c>
      <c r="H672" s="15" t="n">
        <v>4.3</v>
      </c>
      <c r="I672" s="15" t="n">
        <v>0</v>
      </c>
      <c r="J672" s="110" t="n">
        <f aca="false">(D672*D$15*D$8+E672*E$15*E$8+F672*F$15*F$8+G672*G$15*G$8+H672*H$15*H$8+I672*I$15*I$8)*M$15</f>
        <v>2.72679895456324</v>
      </c>
      <c r="K672" s="110" t="n">
        <f aca="false">K671+J672-M672-N672-O672</f>
        <v>105.461342262149</v>
      </c>
      <c r="L672" s="110" t="n">
        <f aca="false">K671/$K$3</f>
        <v>0.502702365670273</v>
      </c>
      <c r="M672" s="110" t="n">
        <f aca="false">IF(J672&gt;K$6,(J672-K$6)^2/(J672-K$6+K$3-K671),0)</f>
        <v>0.00050100038829324</v>
      </c>
      <c r="N672" s="110" t="n">
        <f aca="false">IF((J672-M672)&gt;C672,C672,(J672-M672+(C672-(J672-M672))*L672))</f>
        <v>0.793658216426011</v>
      </c>
      <c r="O672" s="110" t="n">
        <f aca="false">IF(K671&gt;(K$5/100*K$3),(K$4/100*L672*(K671-(K$5/100*K$3))),0)</f>
        <v>0.027984803676258</v>
      </c>
      <c r="P672" s="110" t="n">
        <f aca="false">P671+M672-Q672</f>
        <v>0.00089890431426201</v>
      </c>
      <c r="Q672" s="110" t="n">
        <f aca="false">P671*(1-0.5^(1/K$7))</f>
        <v>0.00039790392596877</v>
      </c>
      <c r="R672" s="110" t="n">
        <f aca="false">R671-S672+O672</f>
        <v>16.9260444908009</v>
      </c>
      <c r="S672" s="110" t="n">
        <f aca="false">R671*(1-0.5^(1/K$8))</f>
        <v>0.394973422081908</v>
      </c>
      <c r="T672" s="110" t="n">
        <f aca="false">Q672*R$8/86.4</f>
        <v>0.0012756873552471</v>
      </c>
      <c r="U672" s="110" t="n">
        <f aca="false">S672*R$8/86.4</f>
        <v>1.26629210551723</v>
      </c>
      <c r="V672" s="110" t="n">
        <f aca="false">(Q672+S672)*R$8/86.4</f>
        <v>1.26756779287248</v>
      </c>
    </row>
    <row r="673" customFormat="false" ht="12.8" hidden="false" customHeight="false" outlineLevel="0" collapsed="false">
      <c r="A673" s="114" t="n">
        <v>41564</v>
      </c>
      <c r="B673" s="115" t="s">
        <v>127</v>
      </c>
      <c r="C673" s="15" t="n">
        <v>1.4359651350198</v>
      </c>
      <c r="D673" s="15" t="n">
        <v>29.8</v>
      </c>
      <c r="E673" s="15" t="n">
        <v>9.1</v>
      </c>
      <c r="F673" s="15" t="n">
        <v>7.2</v>
      </c>
      <c r="G673" s="15" t="n">
        <v>32.8</v>
      </c>
      <c r="H673" s="15" t="n">
        <v>6.7</v>
      </c>
      <c r="I673" s="15" t="n">
        <v>4.1</v>
      </c>
      <c r="J673" s="110" t="n">
        <f aca="false">(D673*D$15*D$8+E673*E$15*E$8+F673*F$15*F$8+G673*G$15*G$8+H673*H$15*H$8+I673*I$15*I$8)*M$15</f>
        <v>23.8542608735436</v>
      </c>
      <c r="K673" s="110" t="n">
        <f aca="false">K672+J673-M673-N673-O673</f>
        <v>124.012604997812</v>
      </c>
      <c r="L673" s="110" t="n">
        <f aca="false">K672/$K$3</f>
        <v>0.51194826340849</v>
      </c>
      <c r="M673" s="110" t="n">
        <f aca="false">IF(J673&gt;K$6,(J673-K$6)^2/(J673-K$6+K$3-K672),0)</f>
        <v>3.74102501318502</v>
      </c>
      <c r="N673" s="110" t="n">
        <f aca="false">IF((J673-M673)&gt;C673,C673,(J673-M673+(C673-(J673-M673))*L673))</f>
        <v>1.4359651350198</v>
      </c>
      <c r="O673" s="110" t="n">
        <f aca="false">IF(K672&gt;(K$5/100*K$3),(K$4/100*L673*(K672-(K$5/100*K$3))),0)</f>
        <v>0.126007989676106</v>
      </c>
      <c r="P673" s="110" t="n">
        <f aca="false">P672+M673-Q673</f>
        <v>3.74147446534215</v>
      </c>
      <c r="Q673" s="110" t="n">
        <f aca="false">P672*(1-0.5^(1/K$7))</f>
        <v>0.000449452157131005</v>
      </c>
      <c r="R673" s="110" t="n">
        <f aca="false">R672-S673+O673</f>
        <v>16.6654610900238</v>
      </c>
      <c r="S673" s="110" t="n">
        <f aca="false">R672*(1-0.5^(1/K$8))</f>
        <v>0.386591390453251</v>
      </c>
      <c r="T673" s="110" t="n">
        <f aca="false">Q673*R$8/86.4</f>
        <v>0.0014409519389501</v>
      </c>
      <c r="U673" s="110" t="n">
        <f aca="false">S673*R$8/86.4</f>
        <v>1.23941915689295</v>
      </c>
      <c r="V673" s="110" t="n">
        <f aca="false">(Q673+S673)*R$8/86.4</f>
        <v>1.2408601088319</v>
      </c>
    </row>
    <row r="674" customFormat="false" ht="12.8" hidden="false" customHeight="false" outlineLevel="0" collapsed="false">
      <c r="A674" s="114" t="n">
        <v>41565</v>
      </c>
      <c r="B674" s="115" t="s">
        <v>127</v>
      </c>
      <c r="C674" s="15" t="n">
        <v>1.99149362009038</v>
      </c>
      <c r="D674" s="15" t="n">
        <v>0</v>
      </c>
      <c r="E674" s="15" t="n">
        <v>12.4</v>
      </c>
      <c r="F674" s="15" t="n">
        <v>9.3</v>
      </c>
      <c r="G674" s="15" t="n">
        <v>3.2</v>
      </c>
      <c r="H674" s="15" t="n">
        <v>7.7</v>
      </c>
      <c r="I674" s="15" t="n">
        <v>3.2</v>
      </c>
      <c r="J674" s="110" t="n">
        <f aca="false">(D674*D$15*D$8+E674*E$15*E$8+F674*F$15*F$8+G674*G$15*G$8+H674*H$15*H$8+I674*I$15*I$8)*M$15</f>
        <v>2.61043785920282</v>
      </c>
      <c r="K674" s="110" t="n">
        <f aca="false">K673+J674-M674-N674-O674</f>
        <v>123.366435684088</v>
      </c>
      <c r="L674" s="110" t="n">
        <f aca="false">K673/$K$3</f>
        <v>0.60200293688258</v>
      </c>
      <c r="M674" s="110" t="n">
        <f aca="false">IF(J674&gt;K$6,(J674-K$6)^2/(J674-K$6+K$3-K673),0)</f>
        <v>0.000148560812389464</v>
      </c>
      <c r="N674" s="110" t="n">
        <f aca="false">IF((J674-M674)&gt;C674,C674,(J674-M674+(C674-(J674-M674))*L674))</f>
        <v>1.99149362009038</v>
      </c>
      <c r="O674" s="110" t="n">
        <f aca="false">IF(K673&gt;(K$5/100*K$3),(K$4/100*L674*(K673-(K$5/100*K$3))),0)</f>
        <v>1.26496499202361</v>
      </c>
      <c r="P674" s="110" t="n">
        <f aca="false">P673+M674-Q674</f>
        <v>1.87088579348347</v>
      </c>
      <c r="Q674" s="110" t="n">
        <f aca="false">P673*(1-0.5^(1/K$7))</f>
        <v>1.87073723267108</v>
      </c>
      <c r="R674" s="110" t="n">
        <f aca="false">R673-S674+O674</f>
        <v>17.5497864246934</v>
      </c>
      <c r="S674" s="110" t="n">
        <f aca="false">R673*(1-0.5^(1/K$8))</f>
        <v>0.380639657353989</v>
      </c>
      <c r="T674" s="110" t="n">
        <f aca="false">Q674*R$8/86.4</f>
        <v>5.99761821122555</v>
      </c>
      <c r="U674" s="110" t="n">
        <f aca="false">S674*R$8/86.4</f>
        <v>1.22033779035943</v>
      </c>
      <c r="V674" s="110" t="n">
        <f aca="false">(Q674+S674)*R$8/86.4</f>
        <v>7.21795600158499</v>
      </c>
    </row>
    <row r="675" customFormat="false" ht="12.8" hidden="false" customHeight="false" outlineLevel="0" collapsed="false">
      <c r="A675" s="114" t="n">
        <v>41566</v>
      </c>
      <c r="B675" s="115" t="s">
        <v>122</v>
      </c>
      <c r="C675" s="15" t="n">
        <v>2.25718967805863</v>
      </c>
      <c r="D675" s="15" t="n">
        <v>0</v>
      </c>
      <c r="E675" s="15" t="n">
        <v>25.5</v>
      </c>
      <c r="F675" s="15" t="n">
        <v>9.1</v>
      </c>
      <c r="G675" s="15" t="n">
        <v>15.3</v>
      </c>
      <c r="H675" s="15" t="n">
        <v>11.6</v>
      </c>
      <c r="I675" s="15" t="n">
        <v>17.3</v>
      </c>
      <c r="J675" s="110" t="n">
        <f aca="false">(D675*D$15*D$8+E675*E$15*E$8+F675*F$15*F$8+G675*G$15*G$8+H675*H$15*H$8+I675*I$15*I$8)*M$15</f>
        <v>7.41699558073445</v>
      </c>
      <c r="K675" s="110" t="n">
        <f aca="false">K674+J675-M675-N675-O675</f>
        <v>127.030417366441</v>
      </c>
      <c r="L675" s="110" t="n">
        <f aca="false">K674/$K$3</f>
        <v>0.598866192641204</v>
      </c>
      <c r="M675" s="110" t="n">
        <f aca="false">IF(J675&gt;K$6,(J675-K$6)^2/(J675-K$6+K$3-K674),0)</f>
        <v>0.276147240742982</v>
      </c>
      <c r="N675" s="110" t="n">
        <f aca="false">IF((J675-M675)&gt;C675,C675,(J675-M675+(C675-(J675-M675))*L675))</f>
        <v>2.25718967805863</v>
      </c>
      <c r="O675" s="110" t="n">
        <f aca="false">IF(K674&gt;(K$5/100*K$3),(K$4/100*L675*(K674-(K$5/100*K$3))),0)</f>
        <v>1.21967697958017</v>
      </c>
      <c r="P675" s="110" t="n">
        <f aca="false">P674+M675-Q675</f>
        <v>1.21159013748471</v>
      </c>
      <c r="Q675" s="110" t="n">
        <f aca="false">P674*(1-0.5^(1/K$7))</f>
        <v>0.935442896741733</v>
      </c>
      <c r="R675" s="110" t="n">
        <f aca="false">R674-S675+O675</f>
        <v>18.3686257283613</v>
      </c>
      <c r="S675" s="110" t="n">
        <f aca="false">R674*(1-0.5^(1/K$8))</f>
        <v>0.400837675912239</v>
      </c>
      <c r="T675" s="110" t="n">
        <f aca="false">Q675*R$8/86.4</f>
        <v>2.9990472499706</v>
      </c>
      <c r="U675" s="110" t="n">
        <f aca="false">S675*R$8/86.4</f>
        <v>1.28509301189456</v>
      </c>
      <c r="V675" s="110" t="n">
        <f aca="false">(Q675+S675)*R$8/86.4</f>
        <v>4.28414026186516</v>
      </c>
    </row>
    <row r="676" customFormat="false" ht="12.8" hidden="false" customHeight="false" outlineLevel="0" collapsed="false">
      <c r="A676" s="114" t="n">
        <v>41567</v>
      </c>
      <c r="B676" s="115" t="s">
        <v>123</v>
      </c>
      <c r="C676" s="15" t="n">
        <v>3.04794206811355</v>
      </c>
      <c r="D676" s="15" t="n">
        <v>19.3</v>
      </c>
      <c r="E676" s="15" t="n">
        <v>0</v>
      </c>
      <c r="F676" s="15" t="n">
        <v>0</v>
      </c>
      <c r="G676" s="15" t="n">
        <v>0.6</v>
      </c>
      <c r="H676" s="15" t="n">
        <v>0</v>
      </c>
      <c r="I676" s="15" t="n">
        <v>0</v>
      </c>
      <c r="J676" s="110" t="n">
        <f aca="false">(D676*D$15*D$8+E676*E$15*E$8+F676*F$15*F$8+G676*G$15*G$8+H676*H$15*H$8+I676*I$15*I$8)*M$15</f>
        <v>8.63926747887657</v>
      </c>
      <c r="K676" s="110" t="n">
        <f aca="false">K675+J676-M676-N676-O676</f>
        <v>130.697049282011</v>
      </c>
      <c r="L676" s="110" t="n">
        <f aca="false">K675/$K$3</f>
        <v>0.616652511487576</v>
      </c>
      <c r="M676" s="110" t="n">
        <f aca="false">IF(J676&gt;K$6,(J676-K$6)^2/(J676-K$6+K$3-K675),0)</f>
        <v>0.442851773081166</v>
      </c>
      <c r="N676" s="110" t="n">
        <f aca="false">IF((J676-M676)&gt;C676,C676,(J676-M676+(C676-(J676-M676))*L676))</f>
        <v>3.04794206811355</v>
      </c>
      <c r="O676" s="110" t="n">
        <f aca="false">IF(K675&gt;(K$5/100*K$3),(K$4/100*L676*(K675-(K$5/100*K$3))),0)</f>
        <v>1.48184172211103</v>
      </c>
      <c r="P676" s="110" t="n">
        <f aca="false">P675+M676-Q676</f>
        <v>1.04864684182352</v>
      </c>
      <c r="Q676" s="110" t="n">
        <f aca="false">P675*(1-0.5^(1/K$7))</f>
        <v>0.605795068742357</v>
      </c>
      <c r="R676" s="110" t="n">
        <f aca="false">R675-S676+O676</f>
        <v>19.4309274590171</v>
      </c>
      <c r="S676" s="110" t="n">
        <f aca="false">R675*(1-0.5^(1/K$8))</f>
        <v>0.419539991455295</v>
      </c>
      <c r="T676" s="110" t="n">
        <f aca="false">Q676*R$8/86.4</f>
        <v>1.9421902088152</v>
      </c>
      <c r="U676" s="110" t="n">
        <f aca="false">S676*R$8/86.4</f>
        <v>1.34505298186478</v>
      </c>
      <c r="V676" s="110" t="n">
        <f aca="false">(Q676+S676)*R$8/86.4</f>
        <v>3.28724319067997</v>
      </c>
    </row>
    <row r="677" customFormat="false" ht="12.8" hidden="false" customHeight="false" outlineLevel="0" collapsed="false">
      <c r="A677" s="114" t="n">
        <v>41568</v>
      </c>
      <c r="B677" s="115" t="s">
        <v>141</v>
      </c>
      <c r="C677" s="15" t="n">
        <v>4.23399737291198</v>
      </c>
      <c r="D677" s="15" t="n">
        <v>0</v>
      </c>
      <c r="E677" s="15" t="n">
        <v>1</v>
      </c>
      <c r="F677" s="15" t="n">
        <v>8.1</v>
      </c>
      <c r="G677" s="15" t="n">
        <v>0</v>
      </c>
      <c r="H677" s="15" t="n">
        <v>0</v>
      </c>
      <c r="I677" s="15" t="n">
        <v>0</v>
      </c>
      <c r="J677" s="110" t="n">
        <f aca="false">(D677*D$15*D$8+E677*E$15*E$8+F677*F$15*F$8+G677*G$15*G$8+H677*H$15*H$8+I677*I$15*I$8)*M$15</f>
        <v>0.575249375846976</v>
      </c>
      <c r="K677" s="110" t="n">
        <f aca="false">K676+J677-M677-N677-O677</f>
        <v>126.618506423853</v>
      </c>
      <c r="L677" s="110" t="n">
        <f aca="false">K676/$K$3</f>
        <v>0.634451695543745</v>
      </c>
      <c r="M677" s="110" t="n">
        <f aca="false">IF(J677&gt;K$6,(J677-K$6)^2/(J677-K$6+K$3-K676),0)</f>
        <v>0</v>
      </c>
      <c r="N677" s="110" t="n">
        <f aca="false">IF((J677-M677)&gt;C677,C677,(J677-M677+(C677-(J677-M677))*L677))</f>
        <v>2.89654824615215</v>
      </c>
      <c r="O677" s="110" t="n">
        <f aca="false">IF(K676&gt;(K$5/100*K$3),(K$4/100*L677*(K676-(K$5/100*K$3))),0)</f>
        <v>1.75724398785308</v>
      </c>
      <c r="P677" s="110" t="n">
        <f aca="false">P676+M677-Q677</f>
        <v>0.524323420911762</v>
      </c>
      <c r="Q677" s="110" t="n">
        <f aca="false">P676*(1-0.5^(1/K$7))</f>
        <v>0.524323420911762</v>
      </c>
      <c r="R677" s="110" t="n">
        <f aca="false">R676-S677+O677</f>
        <v>20.7443684503543</v>
      </c>
      <c r="S677" s="110" t="n">
        <f aca="false">R676*(1-0.5^(1/K$8))</f>
        <v>0.443802996515827</v>
      </c>
      <c r="T677" s="110" t="n">
        <f aca="false">Q677*R$8/86.4</f>
        <v>1.68099059713609</v>
      </c>
      <c r="U677" s="110" t="n">
        <f aca="false">S677*R$8/86.4</f>
        <v>1.42284062540375</v>
      </c>
      <c r="V677" s="110" t="n">
        <f aca="false">(Q677+S677)*R$8/86.4</f>
        <v>3.10383122253984</v>
      </c>
    </row>
    <row r="678" customFormat="false" ht="12.8" hidden="false" customHeight="false" outlineLevel="0" collapsed="false">
      <c r="A678" s="114" t="n">
        <v>41569</v>
      </c>
      <c r="B678" s="115" t="s">
        <v>141</v>
      </c>
      <c r="C678" s="15" t="n">
        <v>3.14768027726242</v>
      </c>
      <c r="D678" s="15" t="n">
        <v>0</v>
      </c>
      <c r="E678" s="15" t="n">
        <v>14.1</v>
      </c>
      <c r="F678" s="15" t="n">
        <v>0</v>
      </c>
      <c r="G678" s="15" t="n">
        <v>6.2</v>
      </c>
      <c r="H678" s="15" t="n">
        <v>0.5</v>
      </c>
      <c r="I678" s="15" t="n">
        <v>42.4</v>
      </c>
      <c r="J678" s="110" t="n">
        <f aca="false">(D678*D$15*D$8+E678*E$15*E$8+F678*F$15*F$8+G678*G$15*G$8+H678*H$15*H$8+I678*I$15*I$8)*M$15</f>
        <v>4.37252080905428</v>
      </c>
      <c r="K678" s="110" t="n">
        <f aca="false">K677+J678-M678-N678-O678</f>
        <v>126.348475755339</v>
      </c>
      <c r="L678" s="110" t="n">
        <f aca="false">K677/$K$3</f>
        <v>0.614652943805113</v>
      </c>
      <c r="M678" s="110" t="n">
        <f aca="false">IF(J678&gt;K$6,(J678-K$6)^2/(J678-K$6+K$3-K677),0)</f>
        <v>0.0431527501363664</v>
      </c>
      <c r="N678" s="110" t="n">
        <f aca="false">IF((J678-M678)&gt;C678,C678,(J678-M678+(C678-(J678-M678))*L678))</f>
        <v>3.14768027726242</v>
      </c>
      <c r="O678" s="110" t="n">
        <f aca="false">IF(K677&gt;(K$5/100*K$3),(K$4/100*L678*(K677-(K$5/100*K$3))),0)</f>
        <v>1.45171845017013</v>
      </c>
      <c r="P678" s="110" t="n">
        <f aca="false">P677+M678-Q678</f>
        <v>0.305314460592247</v>
      </c>
      <c r="Q678" s="110" t="n">
        <f aca="false">P677*(1-0.5^(1/K$7))</f>
        <v>0.262161710455881</v>
      </c>
      <c r="R678" s="110" t="n">
        <f aca="false">R677-S678+O678</f>
        <v>21.7222848703067</v>
      </c>
      <c r="S678" s="110" t="n">
        <f aca="false">R677*(1-0.5^(1/K$8))</f>
        <v>0.473802030217726</v>
      </c>
      <c r="T678" s="110" t="n">
        <f aca="false">Q678*R$8/86.4</f>
        <v>0.840495298568044</v>
      </c>
      <c r="U678" s="110" t="n">
        <f aca="false">S678*R$8/86.4</f>
        <v>1.5190180829897</v>
      </c>
      <c r="V678" s="110" t="n">
        <f aca="false">(Q678+S678)*R$8/86.4</f>
        <v>2.35951338155774</v>
      </c>
    </row>
    <row r="679" customFormat="false" ht="12.8" hidden="false" customHeight="false" outlineLevel="0" collapsed="false">
      <c r="A679" s="114" t="n">
        <v>41570</v>
      </c>
      <c r="B679" s="115" t="s">
        <v>139</v>
      </c>
      <c r="C679" s="15" t="n">
        <v>2.74031606162936</v>
      </c>
      <c r="D679" s="15" t="n">
        <v>0</v>
      </c>
      <c r="E679" s="15" t="n">
        <v>3.3</v>
      </c>
      <c r="F679" s="15" t="n">
        <v>0</v>
      </c>
      <c r="G679" s="15" t="n">
        <v>0</v>
      </c>
      <c r="H679" s="15" t="n">
        <v>7.1</v>
      </c>
      <c r="I679" s="15" t="n">
        <v>0</v>
      </c>
      <c r="J679" s="110" t="n">
        <f aca="false">(D679*D$15*D$8+E679*E$15*E$8+F679*F$15*F$8+G679*G$15*G$8+H679*H$15*H$8+I679*I$15*I$8)*M$15</f>
        <v>0.607182855906959</v>
      </c>
      <c r="K679" s="110" t="n">
        <f aca="false">K678+J679-M679-N679-O679</f>
        <v>123.608074971766</v>
      </c>
      <c r="L679" s="110" t="n">
        <f aca="false">K678/$K$3</f>
        <v>0.613342115317177</v>
      </c>
      <c r="M679" s="110" t="n">
        <f aca="false">IF(J679&gt;K$6,(J679-K$6)^2/(J679-K$6+K$3-K678),0)</f>
        <v>0</v>
      </c>
      <c r="N679" s="110" t="n">
        <f aca="false">IF((J679-M679)&gt;C679,C679,(J679-M679+(C679-(J679-M679))*L679))</f>
        <v>1.91552328855805</v>
      </c>
      <c r="O679" s="110" t="n">
        <f aca="false">IF(K678&gt;(K$5/100*K$3),(K$4/100*L679*(K678-(K$5/100*K$3))),0)</f>
        <v>1.43206035092112</v>
      </c>
      <c r="P679" s="110" t="n">
        <f aca="false">P678+M679-Q679</f>
        <v>0.152657230296124</v>
      </c>
      <c r="Q679" s="110" t="n">
        <f aca="false">P678*(1-0.5^(1/K$7))</f>
        <v>0.152657230296124</v>
      </c>
      <c r="R679" s="110" t="n">
        <f aca="false">R678-S679+O679</f>
        <v>22.6582075491097</v>
      </c>
      <c r="S679" s="110" t="n">
        <f aca="false">R678*(1-0.5^(1/K$8))</f>
        <v>0.496137672118108</v>
      </c>
      <c r="T679" s="110" t="n">
        <f aca="false">Q679*R$8/86.4</f>
        <v>0.489421907315119</v>
      </c>
      <c r="U679" s="110" t="n">
        <f aca="false">S679*R$8/86.4</f>
        <v>1.59062656454532</v>
      </c>
      <c r="V679" s="110" t="n">
        <f aca="false">(Q679+S679)*R$8/86.4</f>
        <v>2.08004847186044</v>
      </c>
    </row>
    <row r="680" customFormat="false" ht="12.8" hidden="false" customHeight="false" outlineLevel="0" collapsed="false">
      <c r="A680" s="114" t="n">
        <v>41571</v>
      </c>
      <c r="B680" s="115" t="s">
        <v>145</v>
      </c>
      <c r="C680" s="15" t="n">
        <v>4.51394025354154</v>
      </c>
      <c r="D680" s="15" t="n">
        <v>0</v>
      </c>
      <c r="E680" s="15" t="n">
        <v>0</v>
      </c>
      <c r="F680" s="15" t="n">
        <v>0</v>
      </c>
      <c r="G680" s="15" t="n">
        <v>0</v>
      </c>
      <c r="H680" s="15" t="n">
        <v>0.1</v>
      </c>
      <c r="I680" s="15" t="n">
        <v>0</v>
      </c>
      <c r="J680" s="110" t="n">
        <f aca="false">(D680*D$15*D$8+E680*E$15*E$8+F680*F$15*F$8+G680*G$15*G$8+H680*H$15*H$8+I680*I$15*I$8)*M$15</f>
        <v>0.00724252221</v>
      </c>
      <c r="K680" s="110" t="n">
        <f aca="false">K679+J680-M680-N680-O680</f>
        <v>119.667314395733</v>
      </c>
      <c r="L680" s="110" t="n">
        <f aca="false">K679/$K$3</f>
        <v>0.60003919889207</v>
      </c>
      <c r="M680" s="110" t="n">
        <f aca="false">IF(J680&gt;K$6,(J680-K$6)^2/(J680-K$6+K$3-K679),0)</f>
        <v>0</v>
      </c>
      <c r="N680" s="110" t="n">
        <f aca="false">IF((J680-M680)&gt;C680,C680,(J680-M680+(C680-(J680-M680))*L680))</f>
        <v>2.71143781856688</v>
      </c>
      <c r="O680" s="110" t="n">
        <f aca="false">IF(K679&gt;(K$5/100*K$3),(K$4/100*L680*(K679-(K$5/100*K$3))),0)</f>
        <v>1.23656527967664</v>
      </c>
      <c r="P680" s="110" t="n">
        <f aca="false">P679+M680-Q680</f>
        <v>0.0763286151480618</v>
      </c>
      <c r="Q680" s="110" t="n">
        <f aca="false">P679*(1-0.5^(1/K$7))</f>
        <v>0.0763286151480618</v>
      </c>
      <c r="R680" s="110" t="n">
        <f aca="false">R679-S680+O680</f>
        <v>23.3772586531413</v>
      </c>
      <c r="S680" s="110" t="n">
        <f aca="false">R679*(1-0.5^(1/K$8))</f>
        <v>0.517514175645074</v>
      </c>
      <c r="T680" s="110" t="n">
        <f aca="false">Q680*R$8/86.4</f>
        <v>0.244710953657559</v>
      </c>
      <c r="U680" s="110" t="n">
        <f aca="false">S680*R$8/86.4</f>
        <v>1.65916003071395</v>
      </c>
      <c r="V680" s="110" t="n">
        <f aca="false">(Q680+S680)*R$8/86.4</f>
        <v>1.90387098437151</v>
      </c>
    </row>
    <row r="681" customFormat="false" ht="12.8" hidden="false" customHeight="false" outlineLevel="0" collapsed="false">
      <c r="A681" s="114" t="n">
        <v>41572</v>
      </c>
      <c r="B681" s="115" t="s">
        <v>145</v>
      </c>
      <c r="C681" s="15" t="n">
        <v>1.43012308586995</v>
      </c>
      <c r="D681" s="15" t="n">
        <v>0</v>
      </c>
      <c r="E681" s="15" t="n">
        <v>0</v>
      </c>
      <c r="F681" s="15" t="n">
        <v>0</v>
      </c>
      <c r="G681" s="15" t="n">
        <v>0</v>
      </c>
      <c r="H681" s="15" t="n">
        <v>0</v>
      </c>
      <c r="I681" s="15" t="n">
        <v>0</v>
      </c>
      <c r="J681" s="110" t="n">
        <f aca="false">(D681*D$15*D$8+E681*E$15*E$8+F681*F$15*F$8+G681*G$15*G$8+H681*H$15*H$8+I681*I$15*I$8)*M$15</f>
        <v>0</v>
      </c>
      <c r="K681" s="110" t="n">
        <f aca="false">K680+J681-M681-N681-O681</f>
        <v>117.868322822266</v>
      </c>
      <c r="L681" s="110" t="n">
        <f aca="false">K680/$K$3</f>
        <v>0.580909293183169</v>
      </c>
      <c r="M681" s="110" t="n">
        <f aca="false">IF(J681&gt;K$6,(J681-K$6)^2/(J681-K$6+K$3-K680),0)</f>
        <v>0</v>
      </c>
      <c r="N681" s="110" t="n">
        <f aca="false">IF((J681-M681)&gt;C681,C681,(J681-M681+(C681-(J681-M681))*L681))</f>
        <v>0.830771790977645</v>
      </c>
      <c r="O681" s="110" t="n">
        <f aca="false">IF(K680&gt;(K$5/100*K$3),(K$4/100*L681*(K680-(K$5/100*K$3))),0)</f>
        <v>0.968219782488682</v>
      </c>
      <c r="P681" s="110" t="n">
        <f aca="false">P680+M681-Q681</f>
        <v>0.0381643075740309</v>
      </c>
      <c r="Q681" s="110" t="n">
        <f aca="false">P680*(1-0.5^(1/K$7))</f>
        <v>0.0381643075740309</v>
      </c>
      <c r="R681" s="110" t="n">
        <f aca="false">R680-S681+O681</f>
        <v>23.8115411100714</v>
      </c>
      <c r="S681" s="110" t="n">
        <f aca="false">R680*(1-0.5^(1/K$8))</f>
        <v>0.533937325558545</v>
      </c>
      <c r="T681" s="110" t="n">
        <f aca="false">Q681*R$8/86.4</f>
        <v>0.12235547682878</v>
      </c>
      <c r="U681" s="110" t="n">
        <f aca="false">S681*R$8/86.4</f>
        <v>1.71181295346895</v>
      </c>
      <c r="V681" s="110" t="n">
        <f aca="false">(Q681+S681)*R$8/86.4</f>
        <v>1.83416843029773</v>
      </c>
    </row>
    <row r="682" customFormat="false" ht="12.8" hidden="false" customHeight="false" outlineLevel="0" collapsed="false">
      <c r="A682" s="114" t="n">
        <v>41573</v>
      </c>
      <c r="B682" s="115" t="s">
        <v>92</v>
      </c>
      <c r="C682" s="15" t="n">
        <v>2.91704374491676</v>
      </c>
      <c r="D682" s="15" t="n">
        <v>0</v>
      </c>
      <c r="E682" s="15" t="n">
        <v>1.5</v>
      </c>
      <c r="F682" s="15" t="n">
        <v>0</v>
      </c>
      <c r="G682" s="15" t="n">
        <v>0</v>
      </c>
      <c r="H682" s="15" t="n">
        <v>0</v>
      </c>
      <c r="I682" s="15" t="n">
        <v>0</v>
      </c>
      <c r="J682" s="110" t="n">
        <f aca="false">(D682*D$15*D$8+E682*E$15*E$8+F682*F$15*F$8+G682*G$15*G$8+H682*H$15*H$8+I682*I$15*I$8)*M$15</f>
        <v>0.042256263180436</v>
      </c>
      <c r="K682" s="110" t="n">
        <f aca="false">K681+J682-M682-N682-O682</f>
        <v>115.372707257379</v>
      </c>
      <c r="L682" s="110" t="n">
        <f aca="false">K681/$K$3</f>
        <v>0.572176324379934</v>
      </c>
      <c r="M682" s="110" t="n">
        <f aca="false">IF(J682&gt;K$6,(J682-K$6)^2/(J682-K$6+K$3-K681),0)</f>
        <v>0</v>
      </c>
      <c r="N682" s="110" t="n">
        <f aca="false">IF((J682-M682)&gt;C682,C682,(J682-M682+(C682-(J682-M682))*L682))</f>
        <v>1.68714159785377</v>
      </c>
      <c r="O682" s="110" t="n">
        <f aca="false">IF(K681&gt;(K$5/100*K$3),(K$4/100*L682*(K681-(K$5/100*K$3))),0)</f>
        <v>0.850730230213873</v>
      </c>
      <c r="P682" s="110" t="n">
        <f aca="false">P681+M682-Q682</f>
        <v>0.0190821537870155</v>
      </c>
      <c r="Q682" s="110" t="n">
        <f aca="false">P681*(1-0.5^(1/K$7))</f>
        <v>0.0190821537870155</v>
      </c>
      <c r="R682" s="110" t="n">
        <f aca="false">R681-S682+O682</f>
        <v>24.118414989702</v>
      </c>
      <c r="S682" s="110" t="n">
        <f aca="false">R681*(1-0.5^(1/K$8))</f>
        <v>0.543856350583283</v>
      </c>
      <c r="T682" s="110" t="n">
        <f aca="false">Q682*R$8/86.4</f>
        <v>0.0611777384143898</v>
      </c>
      <c r="U682" s="110" t="n">
        <f aca="false">S682*R$8/86.4</f>
        <v>1.7436135313839</v>
      </c>
      <c r="V682" s="110" t="n">
        <f aca="false">(Q682+S682)*R$8/86.4</f>
        <v>1.80479126979829</v>
      </c>
    </row>
    <row r="683" customFormat="false" ht="12.8" hidden="false" customHeight="false" outlineLevel="0" collapsed="false">
      <c r="A683" s="114" t="n">
        <v>41574</v>
      </c>
      <c r="B683" s="115" t="s">
        <v>139</v>
      </c>
      <c r="C683" s="15" t="n">
        <v>4.92518521817641</v>
      </c>
      <c r="D683" s="15" t="n">
        <v>7.8</v>
      </c>
      <c r="E683" s="15" t="n">
        <v>6.6</v>
      </c>
      <c r="F683" s="15" t="n">
        <v>0</v>
      </c>
      <c r="G683" s="15" t="n">
        <v>0</v>
      </c>
      <c r="H683" s="15" t="n">
        <v>0</v>
      </c>
      <c r="I683" s="15" t="n">
        <v>0</v>
      </c>
      <c r="J683" s="110" t="n">
        <f aca="false">(D683*D$15*D$8+E683*E$15*E$8+F683*F$15*F$8+G683*G$15*G$8+H683*H$15*H$8+I683*I$15*I$8)*M$15</f>
        <v>3.6083906744005</v>
      </c>
      <c r="K683" s="110" t="n">
        <f aca="false">K682+J683-M683-N683-O683</f>
        <v>113.934772776734</v>
      </c>
      <c r="L683" s="110" t="n">
        <f aca="false">K682/$K$3</f>
        <v>0.560061685715434</v>
      </c>
      <c r="M683" s="110" t="n">
        <f aca="false">IF(J683&gt;K$6,(J683-K$6)^2/(J683-K$6+K$3-K682),0)</f>
        <v>0.0133920612060327</v>
      </c>
      <c r="N683" s="110" t="n">
        <f aca="false">IF((J683-M683)&gt;C683,C683,(J683-M683+(C683-(J683-M683))*L683))</f>
        <v>4.33998516549674</v>
      </c>
      <c r="O683" s="110" t="n">
        <f aca="false">IF(K682&gt;(K$5/100*K$3),(K$4/100*L683*(K682-(K$5/100*K$3))),0)</f>
        <v>0.692947928343142</v>
      </c>
      <c r="P683" s="110" t="n">
        <f aca="false">P682+M683-Q683</f>
        <v>0.0229331380995404</v>
      </c>
      <c r="Q683" s="110" t="n">
        <f aca="false">P682*(1-0.5^(1/K$7))</f>
        <v>0.00954107689350773</v>
      </c>
      <c r="R683" s="110" t="n">
        <f aca="false">R682-S683+O683</f>
        <v>24.2604975583644</v>
      </c>
      <c r="S683" s="110" t="n">
        <f aca="false">R682*(1-0.5^(1/K$8))</f>
        <v>0.550865359680751</v>
      </c>
      <c r="T683" s="110" t="n">
        <f aca="false">Q683*R$8/86.4</f>
        <v>0.0305888692071949</v>
      </c>
      <c r="U683" s="110" t="n">
        <f aca="false">S683*R$8/86.4</f>
        <v>1.76608454434685</v>
      </c>
      <c r="V683" s="110" t="n">
        <f aca="false">(Q683+S683)*R$8/86.4</f>
        <v>1.79667341355405</v>
      </c>
    </row>
    <row r="684" customFormat="false" ht="12.8" hidden="false" customHeight="false" outlineLevel="0" collapsed="false">
      <c r="A684" s="114" t="n">
        <v>41575</v>
      </c>
      <c r="B684" s="115" t="s">
        <v>145</v>
      </c>
      <c r="C684" s="15" t="n">
        <v>2.90024875737558</v>
      </c>
      <c r="D684" s="15" t="n">
        <v>0</v>
      </c>
      <c r="E684" s="15" t="n">
        <v>0</v>
      </c>
      <c r="F684" s="15" t="n">
        <v>0</v>
      </c>
      <c r="G684" s="15" t="n">
        <v>0</v>
      </c>
      <c r="H684" s="15" t="n">
        <v>0</v>
      </c>
      <c r="I684" s="15" t="n">
        <v>0</v>
      </c>
      <c r="J684" s="110" t="n">
        <f aca="false">(D684*D$15*D$8+E684*E$15*E$8+F684*F$15*F$8+G684*G$15*G$8+H684*H$15*H$8+I684*I$15*I$8)*M$15</f>
        <v>0</v>
      </c>
      <c r="K684" s="110" t="n">
        <f aca="false">K683+J684-M684-N684-O684</f>
        <v>111.725917105201</v>
      </c>
      <c r="L684" s="110" t="n">
        <f aca="false">K683/$K$3</f>
        <v>0.553081421246281</v>
      </c>
      <c r="M684" s="110" t="n">
        <f aca="false">IF(J684&gt;K$6,(J684-K$6)^2/(J684-K$6+K$3-K683),0)</f>
        <v>0</v>
      </c>
      <c r="N684" s="110" t="n">
        <f aca="false">IF((J684-M684)&gt;C684,C684,(J684-M684+(C684-(J684-M684))*L684))</f>
        <v>1.60407370469705</v>
      </c>
      <c r="O684" s="110" t="n">
        <f aca="false">IF(K683&gt;(K$5/100*K$3),(K$4/100*L684*(K683-(K$5/100*K$3))),0)</f>
        <v>0.604781966836111</v>
      </c>
      <c r="P684" s="110" t="n">
        <f aca="false">P683+M684-Q684</f>
        <v>0.0114665690497702</v>
      </c>
      <c r="Q684" s="110" t="n">
        <f aca="false">P683*(1-0.5^(1/K$7))</f>
        <v>0.0114665690497702</v>
      </c>
      <c r="R684" s="110" t="n">
        <f aca="false">R683-S684+O684</f>
        <v>24.3111689951666</v>
      </c>
      <c r="S684" s="110" t="n">
        <f aca="false">R683*(1-0.5^(1/K$8))</f>
        <v>0.554110530033943</v>
      </c>
      <c r="T684" s="110" t="n">
        <f aca="false">Q684*R$8/86.4</f>
        <v>0.0367620327174346</v>
      </c>
      <c r="U684" s="110" t="n">
        <f aca="false">S684*R$8/86.4</f>
        <v>1.77648862059493</v>
      </c>
      <c r="V684" s="110" t="n">
        <f aca="false">(Q684+S684)*R$8/86.4</f>
        <v>1.81325065331237</v>
      </c>
    </row>
    <row r="685" customFormat="false" ht="12.8" hidden="false" customHeight="false" outlineLevel="0" collapsed="false">
      <c r="A685" s="114" t="n">
        <v>41576</v>
      </c>
      <c r="B685" s="115" t="s">
        <v>144</v>
      </c>
      <c r="C685" s="15" t="n">
        <v>1.83324594066316</v>
      </c>
      <c r="D685" s="15" t="n">
        <v>0</v>
      </c>
      <c r="E685" s="15" t="n">
        <v>1.6</v>
      </c>
      <c r="F685" s="15" t="n">
        <v>0</v>
      </c>
      <c r="G685" s="15" t="n">
        <v>0</v>
      </c>
      <c r="H685" s="15" t="n">
        <v>0</v>
      </c>
      <c r="I685" s="15" t="n">
        <v>0</v>
      </c>
      <c r="J685" s="110" t="n">
        <f aca="false">(D685*D$15*D$8+E685*E$15*E$8+F685*F$15*F$8+G685*G$15*G$8+H685*H$15*H$8+I685*I$15*I$8)*M$15</f>
        <v>0.0450733473924651</v>
      </c>
      <c r="K685" s="110" t="n">
        <f aca="false">K684+J685-M685-N685-O685</f>
        <v>110.282828114707</v>
      </c>
      <c r="L685" s="110" t="n">
        <f aca="false">K684/$K$3</f>
        <v>0.542358820899033</v>
      </c>
      <c r="M685" s="110" t="n">
        <f aca="false">IF(J685&gt;K$6,(J685-K$6)^2/(J685-K$6+K$3-K684),0)</f>
        <v>0</v>
      </c>
      <c r="N685" s="110" t="n">
        <f aca="false">IF((J685-M685)&gt;C685,C685,(J685-M685+(C685-(J685-M685))*L685))</f>
        <v>1.01490452664272</v>
      </c>
      <c r="O685" s="110" t="n">
        <f aca="false">IF(K684&gt;(K$5/100*K$3),(K$4/100*L685*(K684-(K$5/100*K$3))),0)</f>
        <v>0.473257811243936</v>
      </c>
      <c r="P685" s="110" t="n">
        <f aca="false">P684+M685-Q685</f>
        <v>0.00573328452488511</v>
      </c>
      <c r="Q685" s="110" t="n">
        <f aca="false">P684*(1-0.5^(1/K$7))</f>
        <v>0.00573328452488511</v>
      </c>
      <c r="R685" s="110" t="n">
        <f aca="false">R684-S685+O685</f>
        <v>24.2291589391605</v>
      </c>
      <c r="S685" s="110" t="n">
        <f aca="false">R684*(1-0.5^(1/K$8))</f>
        <v>0.555267867249987</v>
      </c>
      <c r="T685" s="110" t="n">
        <f aca="false">Q685*R$8/86.4</f>
        <v>0.0183810163587173</v>
      </c>
      <c r="U685" s="110" t="n">
        <f aca="false">S685*R$8/86.4</f>
        <v>1.78019906514174</v>
      </c>
      <c r="V685" s="110" t="n">
        <f aca="false">(Q685+S685)*R$8/86.4</f>
        <v>1.79858008150046</v>
      </c>
    </row>
    <row r="686" customFormat="false" ht="12.8" hidden="false" customHeight="false" outlineLevel="0" collapsed="false">
      <c r="A686" s="114" t="n">
        <v>41577</v>
      </c>
      <c r="B686" s="115" t="s">
        <v>145</v>
      </c>
      <c r="C686" s="15" t="n">
        <v>1.55295175128989</v>
      </c>
      <c r="D686" s="15" t="n">
        <v>0</v>
      </c>
      <c r="E686" s="15" t="n">
        <v>0.5</v>
      </c>
      <c r="F686" s="15" t="n">
        <v>0</v>
      </c>
      <c r="G686" s="15" t="n">
        <v>0</v>
      </c>
      <c r="H686" s="15" t="n">
        <v>0</v>
      </c>
      <c r="I686" s="15" t="n">
        <v>0</v>
      </c>
      <c r="J686" s="110" t="n">
        <f aca="false">(D686*D$15*D$8+E686*E$15*E$8+F686*F$15*F$8+G686*G$15*G$8+H686*H$15*H$8+I686*I$15*I$8)*M$15</f>
        <v>0.0140854210601453</v>
      </c>
      <c r="K686" s="110" t="n">
        <f aca="false">K685+J686-M686-N686-O686</f>
        <v>109.069101808374</v>
      </c>
      <c r="L686" s="110" t="n">
        <f aca="false">K685/$K$3</f>
        <v>0.53535353453741</v>
      </c>
      <c r="M686" s="110" t="n">
        <f aca="false">IF(J686&gt;K$6,(J686-K$6)^2/(J686-K$6+K$3-K685),0)</f>
        <v>0</v>
      </c>
      <c r="N686" s="110" t="n">
        <f aca="false">IF((J686-M686)&gt;C686,C686,(J686-M686+(C686-(J686-M686))*L686))</f>
        <v>0.837922950129253</v>
      </c>
      <c r="O686" s="110" t="n">
        <f aca="false">IF(K685&gt;(K$5/100*K$3),(K$4/100*L686*(K685-(K$5/100*K$3))),0)</f>
        <v>0.389888777263655</v>
      </c>
      <c r="P686" s="110" t="n">
        <f aca="false">P685+M686-Q686</f>
        <v>0.00286664226244255</v>
      </c>
      <c r="Q686" s="110" t="n">
        <f aca="false">P685*(1-0.5^(1/K$7))</f>
        <v>0.00286664226244255</v>
      </c>
      <c r="R686" s="110" t="n">
        <f aca="false">R685-S686+O686</f>
        <v>24.0656529614421</v>
      </c>
      <c r="S686" s="110" t="n">
        <f aca="false">R685*(1-0.5^(1/K$8))</f>
        <v>0.553394754982099</v>
      </c>
      <c r="T686" s="110" t="n">
        <f aca="false">Q686*R$8/86.4</f>
        <v>0.00919050817935865</v>
      </c>
      <c r="U686" s="110" t="n">
        <f aca="false">S686*R$8/86.4</f>
        <v>1.77419383252363</v>
      </c>
      <c r="V686" s="110" t="n">
        <f aca="false">(Q686+S686)*R$8/86.4</f>
        <v>1.78338434070299</v>
      </c>
    </row>
    <row r="687" customFormat="false" ht="12.8" hidden="false" customHeight="false" outlineLevel="0" collapsed="false">
      <c r="A687" s="114" t="n">
        <v>41578</v>
      </c>
      <c r="B687" s="115" t="s">
        <v>146</v>
      </c>
      <c r="C687" s="15" t="n">
        <v>0.873997204106156</v>
      </c>
      <c r="D687" s="15" t="n">
        <v>0</v>
      </c>
      <c r="E687" s="15" t="n">
        <v>3.3</v>
      </c>
      <c r="F687" s="15" t="n">
        <v>0</v>
      </c>
      <c r="G687" s="15" t="n">
        <v>0</v>
      </c>
      <c r="H687" s="15" t="n">
        <v>0.1</v>
      </c>
      <c r="I687" s="15" t="n">
        <v>0</v>
      </c>
      <c r="J687" s="110" t="n">
        <f aca="false">(D687*D$15*D$8+E687*E$15*E$8+F687*F$15*F$8+G687*G$15*G$8+H687*H$15*H$8+I687*I$15*I$8)*M$15</f>
        <v>0.100206301206959</v>
      </c>
      <c r="K687" s="110" t="n">
        <f aca="false">K686+J687-M687-N687-O687</f>
        <v>108.338073521631</v>
      </c>
      <c r="L687" s="110" t="n">
        <f aca="false">K686/$K$3</f>
        <v>0.52946165926395</v>
      </c>
      <c r="M687" s="110" t="n">
        <f aca="false">IF(J687&gt;K$6,(J687-K$6)^2/(J687-K$6+K$3-K686),0)</f>
        <v>0</v>
      </c>
      <c r="N687" s="110" t="n">
        <f aca="false">IF((J687-M687)&gt;C687,C687,(J687-M687+(C687-(J687-M687))*L687))</f>
        <v>0.509898916579318</v>
      </c>
      <c r="O687" s="110" t="n">
        <f aca="false">IF(K686&gt;(K$5/100*K$3),(K$4/100*L687*(K686-(K$5/100*K$3))),0)</f>
        <v>0.32133567137034</v>
      </c>
      <c r="P687" s="110" t="n">
        <f aca="false">P686+M687-Q687</f>
        <v>0.00143332113122128</v>
      </c>
      <c r="Q687" s="110" t="n">
        <f aca="false">P686*(1-0.5^(1/K$7))</f>
        <v>0.00143332113122128</v>
      </c>
      <c r="R687" s="110" t="n">
        <f aca="false">R686-S687+O687</f>
        <v>23.8373283595226</v>
      </c>
      <c r="S687" s="110" t="n">
        <f aca="false">R686*(1-0.5^(1/K$8))</f>
        <v>0.549660273289821</v>
      </c>
      <c r="T687" s="110" t="n">
        <f aca="false">Q687*R$8/86.4</f>
        <v>0.00459525408967932</v>
      </c>
      <c r="U687" s="110" t="n">
        <f aca="false">S687*R$8/86.4</f>
        <v>1.76222101506111</v>
      </c>
      <c r="V687" s="110" t="n">
        <f aca="false">(Q687+S687)*R$8/86.4</f>
        <v>1.76681626915079</v>
      </c>
    </row>
    <row r="688" customFormat="false" ht="12.8" hidden="false" customHeight="false" outlineLevel="0" collapsed="false">
      <c r="A688" s="114" t="n">
        <v>41579</v>
      </c>
      <c r="B688" s="115" t="s">
        <v>143</v>
      </c>
      <c r="C688" s="15" t="n">
        <v>0.994768021717967</v>
      </c>
      <c r="D688" s="15" t="n">
        <v>0</v>
      </c>
      <c r="E688" s="15" t="n">
        <v>3.9</v>
      </c>
      <c r="F688" s="15" t="n">
        <v>5.3</v>
      </c>
      <c r="G688" s="15" t="n">
        <v>2.2</v>
      </c>
      <c r="H688" s="15" t="n">
        <v>3.9</v>
      </c>
      <c r="I688" s="15" t="n">
        <v>0</v>
      </c>
      <c r="J688" s="110" t="n">
        <f aca="false">(D688*D$15*D$8+E688*E$15*E$8+F688*F$15*F$8+G688*G$15*G$8+H688*H$15*H$8+I688*I$15*I$8)*M$15</f>
        <v>1.37679517571069</v>
      </c>
      <c r="K688" s="110" t="n">
        <f aca="false">K687+J688-M688-N688-O688</f>
        <v>108.43936446123</v>
      </c>
      <c r="L688" s="110" t="n">
        <f aca="false">K687/$K$3</f>
        <v>0.525912978260345</v>
      </c>
      <c r="M688" s="110" t="n">
        <f aca="false">IF(J688&gt;K$6,(J688-K$6)^2/(J688-K$6+K$3-K687),0)</f>
        <v>0</v>
      </c>
      <c r="N688" s="110" t="n">
        <f aca="false">IF((J688-M688)&gt;C688,C688,(J688-M688+(C688-(J688-M688))*L688))</f>
        <v>0.994768021717967</v>
      </c>
      <c r="O688" s="110" t="n">
        <f aca="false">IF(K687&gt;(K$5/100*K$3),(K$4/100*L688*(K687-(K$5/100*K$3))),0)</f>
        <v>0.280736214393367</v>
      </c>
      <c r="P688" s="110" t="n">
        <f aca="false">P687+M688-Q688</f>
        <v>0.000716660565610638</v>
      </c>
      <c r="Q688" s="110" t="n">
        <f aca="false">P687*(1-0.5^(1/K$7))</f>
        <v>0.000716660565610638</v>
      </c>
      <c r="R688" s="110" t="n">
        <f aca="false">R687-S688+O688</f>
        <v>23.5736192417412</v>
      </c>
      <c r="S688" s="110" t="n">
        <f aca="false">R687*(1-0.5^(1/K$8))</f>
        <v>0.544445332174741</v>
      </c>
      <c r="T688" s="110" t="n">
        <f aca="false">Q688*R$8/86.4</f>
        <v>0.00229762704483966</v>
      </c>
      <c r="U688" s="110" t="n">
        <f aca="false">S688*R$8/86.4</f>
        <v>1.74550181727319</v>
      </c>
      <c r="V688" s="110" t="n">
        <f aca="false">(Q688+S688)*R$8/86.4</f>
        <v>1.74779944431803</v>
      </c>
    </row>
    <row r="689" customFormat="false" ht="12.8" hidden="false" customHeight="false" outlineLevel="0" collapsed="false">
      <c r="A689" s="114" t="n">
        <v>41580</v>
      </c>
      <c r="B689" s="115" t="s">
        <v>145</v>
      </c>
      <c r="C689" s="15" t="n">
        <v>3.12867625056698</v>
      </c>
      <c r="D689" s="15" t="n">
        <v>0</v>
      </c>
      <c r="E689" s="15" t="n">
        <v>6.7</v>
      </c>
      <c r="F689" s="15" t="n">
        <v>0</v>
      </c>
      <c r="G689" s="15" t="n">
        <v>0</v>
      </c>
      <c r="H689" s="15" t="n">
        <v>0.5</v>
      </c>
      <c r="I689" s="15" t="n">
        <v>0</v>
      </c>
      <c r="J689" s="110" t="n">
        <f aca="false">(D689*D$15*D$8+E689*E$15*E$8+F689*F$15*F$8+G689*G$15*G$8+H689*H$15*H$8+I689*I$15*I$8)*M$15</f>
        <v>0.224957253255948</v>
      </c>
      <c r="K689" s="110" t="n">
        <f aca="false">K688+J689-M689-N689-O689</f>
        <v>106.624502494399</v>
      </c>
      <c r="L689" s="110" t="n">
        <f aca="false">K688/$K$3</f>
        <v>0.526404681850633</v>
      </c>
      <c r="M689" s="110" t="n">
        <f aca="false">IF(J689&gt;K$6,(J689-K$6)^2/(J689-K$6+K$3-K688),0)</f>
        <v>0</v>
      </c>
      <c r="N689" s="110" t="n">
        <f aca="false">IF((J689-M689)&gt;C689,C689,(J689-M689+(C689-(J689-M689))*L689))</f>
        <v>1.7534885282191</v>
      </c>
      <c r="O689" s="110" t="n">
        <f aca="false">IF(K688&gt;(K$5/100*K$3),(K$4/100*L689*(K688-(K$5/100*K$3))),0)</f>
        <v>0.286330691868362</v>
      </c>
      <c r="P689" s="110" t="n">
        <f aca="false">P688+M689-Q689</f>
        <v>0.000358330282805319</v>
      </c>
      <c r="Q689" s="110" t="n">
        <f aca="false">P688*(1-0.5^(1/K$7))</f>
        <v>0.000358330282805319</v>
      </c>
      <c r="R689" s="110" t="n">
        <f aca="false">R688-S689+O689</f>
        <v>23.3215277260091</v>
      </c>
      <c r="S689" s="110" t="n">
        <f aca="false">R688*(1-0.5^(1/K$8))</f>
        <v>0.538422207600438</v>
      </c>
      <c r="T689" s="110" t="n">
        <f aca="false">Q689*R$8/86.4</f>
        <v>0.00114881352241983</v>
      </c>
      <c r="U689" s="110" t="n">
        <f aca="false">S689*R$8/86.4</f>
        <v>1.72619156834862</v>
      </c>
      <c r="V689" s="110" t="n">
        <f aca="false">(Q689+S689)*R$8/86.4</f>
        <v>1.72734038187104</v>
      </c>
    </row>
    <row r="690" customFormat="false" ht="12.8" hidden="false" customHeight="false" outlineLevel="0" collapsed="false">
      <c r="A690" s="114" t="n">
        <v>41581</v>
      </c>
      <c r="B690" s="115" t="s">
        <v>147</v>
      </c>
      <c r="C690" s="15" t="n">
        <v>4.90413117842056</v>
      </c>
      <c r="D690" s="15" t="n">
        <v>0</v>
      </c>
      <c r="E690" s="15" t="n">
        <v>0</v>
      </c>
      <c r="F690" s="15" t="n">
        <v>0</v>
      </c>
      <c r="G690" s="15" t="n">
        <v>0</v>
      </c>
      <c r="H690" s="15" t="n">
        <v>0</v>
      </c>
      <c r="I690" s="15" t="n">
        <v>0</v>
      </c>
      <c r="J690" s="110" t="n">
        <f aca="false">(D690*D$15*D$8+E690*E$15*E$8+F690*F$15*F$8+G690*G$15*G$8+H690*H$15*H$8+I690*I$15*I$8)*M$15</f>
        <v>0</v>
      </c>
      <c r="K690" s="110" t="n">
        <f aca="false">K689+J690-M690-N690-O690</f>
        <v>103.898548006089</v>
      </c>
      <c r="L690" s="110" t="n">
        <f aca="false">K689/$K$3</f>
        <v>0.517594672302907</v>
      </c>
      <c r="M690" s="110" t="n">
        <f aca="false">IF(J690&gt;K$6,(J690-K$6)^2/(J690-K$6+K$3-K689),0)</f>
        <v>0</v>
      </c>
      <c r="N690" s="110" t="n">
        <f aca="false">IF((J690-M690)&gt;C690,C690,(J690-M690+(C690-(J690-M690))*L690))</f>
        <v>2.53835217022506</v>
      </c>
      <c r="O690" s="110" t="n">
        <f aca="false">IF(K689&gt;(K$5/100*K$3),(K$4/100*L690*(K689-(K$5/100*K$3))),0)</f>
        <v>0.187602318084946</v>
      </c>
      <c r="P690" s="110" t="n">
        <f aca="false">P689+M690-Q690</f>
        <v>0.00017916514140266</v>
      </c>
      <c r="Q690" s="110" t="n">
        <f aca="false">P689*(1-0.5^(1/K$7))</f>
        <v>0.00017916514140266</v>
      </c>
      <c r="R690" s="110" t="n">
        <f aca="false">R689-S690+O690</f>
        <v>22.9764656146704</v>
      </c>
      <c r="S690" s="110" t="n">
        <f aca="false">R689*(1-0.5^(1/K$8))</f>
        <v>0.532664429423658</v>
      </c>
      <c r="T690" s="110" t="n">
        <f aca="false">Q690*R$8/86.4</f>
        <v>0.000574406761209915</v>
      </c>
      <c r="U690" s="110" t="n">
        <f aca="false">S690*R$8/86.4</f>
        <v>1.70773202488835</v>
      </c>
      <c r="V690" s="110" t="n">
        <f aca="false">(Q690+S690)*R$8/86.4</f>
        <v>1.70830643164956</v>
      </c>
    </row>
    <row r="691" customFormat="false" ht="12.8" hidden="false" customHeight="false" outlineLevel="0" collapsed="false">
      <c r="A691" s="114" t="n">
        <v>41582</v>
      </c>
      <c r="B691" s="115" t="s">
        <v>148</v>
      </c>
      <c r="C691" s="15" t="n">
        <v>4.85392391865426</v>
      </c>
      <c r="D691" s="15" t="n">
        <v>0</v>
      </c>
      <c r="E691" s="15" t="n">
        <v>0</v>
      </c>
      <c r="F691" s="15" t="n">
        <v>0</v>
      </c>
      <c r="G691" s="15" t="n">
        <v>0</v>
      </c>
      <c r="H691" s="15" t="n">
        <v>0</v>
      </c>
      <c r="I691" s="15" t="n">
        <v>0</v>
      </c>
      <c r="J691" s="110" t="n">
        <f aca="false">(D691*D$15*D$8+E691*E$15*E$8+F691*F$15*F$8+G691*G$15*G$8+H691*H$15*H$8+I691*I$15*I$8)*M$15</f>
        <v>0</v>
      </c>
      <c r="K691" s="110" t="n">
        <f aca="false">K690+J691-M691-N691-O691</f>
        <v>101.405094459512</v>
      </c>
      <c r="L691" s="110" t="n">
        <f aca="false">K690/$K$3</f>
        <v>0.504361883524703</v>
      </c>
      <c r="M691" s="110" t="n">
        <f aca="false">IF(J691&gt;K$6,(J691-K$6)^2/(J691-K$6+K$3-K690),0)</f>
        <v>0</v>
      </c>
      <c r="N691" s="110" t="n">
        <f aca="false">IF((J691-M691)&gt;C691,C691,(J691-M691+(C691-(J691-M691))*L691))</f>
        <v>2.44813421009807</v>
      </c>
      <c r="O691" s="110" t="n">
        <f aca="false">IF(K690&gt;(K$5/100*K$3),(K$4/100*L691*(K690-(K$5/100*K$3))),0)</f>
        <v>0.0453193364788358</v>
      </c>
      <c r="P691" s="110" t="n">
        <f aca="false">P690+M691-Q691</f>
        <v>8.95825707013298E-005</v>
      </c>
      <c r="Q691" s="110" t="n">
        <f aca="false">P690*(1-0.5^(1/K$7))</f>
        <v>8.95825707013298E-005</v>
      </c>
      <c r="R691" s="110" t="n">
        <f aca="false">R690-S691+O691</f>
        <v>22.4970017512407</v>
      </c>
      <c r="S691" s="110" t="n">
        <f aca="false">R690*(1-0.5^(1/K$8))</f>
        <v>0.524783199908536</v>
      </c>
      <c r="T691" s="110" t="n">
        <f aca="false">Q691*R$8/86.4</f>
        <v>0.000287203380604958</v>
      </c>
      <c r="U691" s="110" t="n">
        <f aca="false">S691*R$8/86.4</f>
        <v>1.68246465711417</v>
      </c>
      <c r="V691" s="110" t="n">
        <f aca="false">(Q691+S691)*R$8/86.4</f>
        <v>1.68275186049478</v>
      </c>
    </row>
    <row r="692" customFormat="false" ht="12.8" hidden="false" customHeight="false" outlineLevel="0" collapsed="false">
      <c r="A692" s="114" t="n">
        <v>41583</v>
      </c>
      <c r="B692" s="115" t="s">
        <v>143</v>
      </c>
      <c r="C692" s="15" t="n">
        <v>1.962638179109</v>
      </c>
      <c r="D692" s="15" t="n">
        <v>0</v>
      </c>
      <c r="E692" s="15" t="n">
        <v>27.5</v>
      </c>
      <c r="F692" s="15" t="n">
        <v>0</v>
      </c>
      <c r="G692" s="15" t="n">
        <v>0</v>
      </c>
      <c r="H692" s="15" t="n">
        <v>0</v>
      </c>
      <c r="I692" s="15" t="n">
        <v>0</v>
      </c>
      <c r="J692" s="110" t="n">
        <f aca="false">(D692*D$15*D$8+E692*E$15*E$8+F692*F$15*F$8+G692*G$15*G$8+H692*H$15*H$8+I692*I$15*I$8)*M$15</f>
        <v>0.774698158307994</v>
      </c>
      <c r="K692" s="110" t="n">
        <f aca="false">K691+J692-M692-N692-O692</f>
        <v>100.820321789504</v>
      </c>
      <c r="L692" s="110" t="n">
        <f aca="false">K691/$K$3</f>
        <v>0.492257740094718</v>
      </c>
      <c r="M692" s="110" t="n">
        <f aca="false">IF(J692&gt;K$6,(J692-K$6)^2/(J692-K$6+K$3-K691),0)</f>
        <v>0</v>
      </c>
      <c r="N692" s="110" t="n">
        <f aca="false">IF((J692-M692)&gt;C692,C692,(J692-M692+(C692-(J692-M692))*L692))</f>
        <v>1.35947082831557</v>
      </c>
      <c r="O692" s="110" t="n">
        <f aca="false">IF(K691&gt;(K$5/100*K$3),(K$4/100*L692*(K691-(K$5/100*K$3))),0)</f>
        <v>0</v>
      </c>
      <c r="P692" s="110" t="n">
        <f aca="false">P691+M692-Q692</f>
        <v>4.47912853506649E-005</v>
      </c>
      <c r="Q692" s="110" t="n">
        <f aca="false">P691*(1-0.5^(1/K$7))</f>
        <v>4.47912853506649E-005</v>
      </c>
      <c r="R692" s="110" t="n">
        <f aca="false">R691-S692+O692</f>
        <v>21.9831695211076</v>
      </c>
      <c r="S692" s="110" t="n">
        <f aca="false">R691*(1-0.5^(1/K$8))</f>
        <v>0.513832230133163</v>
      </c>
      <c r="T692" s="110" t="n">
        <f aca="false">Q692*R$8/86.4</f>
        <v>0.000143601690302479</v>
      </c>
      <c r="U692" s="110" t="n">
        <f aca="false">S692*R$8/86.4</f>
        <v>1.64735564521859</v>
      </c>
      <c r="V692" s="110" t="n">
        <f aca="false">(Q692+S692)*R$8/86.4</f>
        <v>1.64749924690889</v>
      </c>
    </row>
    <row r="693" customFormat="false" ht="12.8" hidden="false" customHeight="false" outlineLevel="0" collapsed="false">
      <c r="A693" s="114" t="n">
        <v>41584</v>
      </c>
      <c r="B693" s="115" t="s">
        <v>136</v>
      </c>
      <c r="C693" s="15" t="n">
        <v>0.843140582496201</v>
      </c>
      <c r="D693" s="15" t="n">
        <v>2.5</v>
      </c>
      <c r="E693" s="15" t="n">
        <v>17.2</v>
      </c>
      <c r="F693" s="15" t="n">
        <v>2.5</v>
      </c>
      <c r="G693" s="15" t="n">
        <v>4.7</v>
      </c>
      <c r="H693" s="15" t="n">
        <v>1.5</v>
      </c>
      <c r="I693" s="15" t="n">
        <v>0</v>
      </c>
      <c r="J693" s="110" t="n">
        <f aca="false">(D693*D$15*D$8+E693*E$15*E$8+F693*F$15*F$8+G693*G$15*G$8+H693*H$15*H$8+I693*I$15*I$8)*M$15</f>
        <v>3.19741471712768</v>
      </c>
      <c r="K693" s="110" t="n">
        <f aca="false">K692+J693-M693-N693-O693</f>
        <v>103.170002038204</v>
      </c>
      <c r="L693" s="110" t="n">
        <f aca="false">K692/$K$3</f>
        <v>0.489419037813128</v>
      </c>
      <c r="M693" s="110" t="n">
        <f aca="false">IF(J693&gt;K$6,(J693-K$6)^2/(J693-K$6+K$3-K692),0)</f>
        <v>0.00459388593148071</v>
      </c>
      <c r="N693" s="110" t="n">
        <f aca="false">IF((J693-M693)&gt;C693,C693,(J693-M693+(C693-(J693-M693))*L693))</f>
        <v>0.843140582496201</v>
      </c>
      <c r="O693" s="110" t="n">
        <f aca="false">IF(K692&gt;(K$5/100*K$3),(K$4/100*L693*(K692-(K$5/100*K$3))),0)</f>
        <v>0</v>
      </c>
      <c r="P693" s="110" t="n">
        <f aca="false">P692+M693-Q693</f>
        <v>0.00461628157415604</v>
      </c>
      <c r="Q693" s="110" t="n">
        <f aca="false">P692*(1-0.5^(1/K$7))</f>
        <v>2.23956426753324E-005</v>
      </c>
      <c r="R693" s="110" t="n">
        <f aca="false">R692-S693+O693</f>
        <v>21.4810732353301</v>
      </c>
      <c r="S693" s="110" t="n">
        <f aca="false">R692*(1-0.5^(1/K$8))</f>
        <v>0.50209628577742</v>
      </c>
      <c r="T693" s="110" t="n">
        <f aca="false">Q693*R$8/86.4</f>
        <v>7.18008451512394E-005</v>
      </c>
      <c r="U693" s="110" t="n">
        <f aca="false">S693*R$8/86.4</f>
        <v>1.60972999028178</v>
      </c>
      <c r="V693" s="110" t="n">
        <f aca="false">(Q693+S693)*R$8/86.4</f>
        <v>1.60980179112693</v>
      </c>
    </row>
    <row r="694" customFormat="false" ht="12.8" hidden="false" customHeight="false" outlineLevel="0" collapsed="false">
      <c r="A694" s="114" t="n">
        <v>41585</v>
      </c>
      <c r="B694" s="115" t="s">
        <v>98</v>
      </c>
      <c r="C694" s="15" t="n">
        <v>0.561525182370924</v>
      </c>
      <c r="D694" s="15" t="n">
        <v>26.6</v>
      </c>
      <c r="E694" s="15" t="n">
        <v>67.1</v>
      </c>
      <c r="F694" s="15" t="n">
        <v>24.2</v>
      </c>
      <c r="G694" s="15" t="n">
        <v>33.1</v>
      </c>
      <c r="H694" s="15" t="n">
        <v>25.1</v>
      </c>
      <c r="I694" s="15" t="n">
        <v>21.2</v>
      </c>
      <c r="J694" s="110" t="n">
        <f aca="false">(D694*D$15*D$8+E694*E$15*E$8+F694*F$15*F$8+G694*G$15*G$8+H694*H$15*H$8+I694*I$15*I$8)*M$15</f>
        <v>27.526902189004</v>
      </c>
      <c r="K694" s="110" t="n">
        <f aca="false">K693+J694-M694-N694-O694</f>
        <v>125.22806138828</v>
      </c>
      <c r="L694" s="110" t="n">
        <f aca="false">K693/$K$3</f>
        <v>0.500825252612643</v>
      </c>
      <c r="M694" s="110" t="n">
        <f aca="false">IF(J694&gt;K$6,(J694-K$6)^2/(J694-K$6+K$3-K693),0)</f>
        <v>4.89880352518508</v>
      </c>
      <c r="N694" s="110" t="n">
        <f aca="false">IF((J694-M694)&gt;C694,C694,(J694-M694+(C694-(J694-M694))*L694))</f>
        <v>0.561525182370924</v>
      </c>
      <c r="O694" s="110" t="n">
        <f aca="false">IF(K693&gt;(K$5/100*K$3),(K$4/100*L694*(K693-(K$5/100*K$3))),0)</f>
        <v>0.00851413137283836</v>
      </c>
      <c r="P694" s="110" t="n">
        <f aca="false">P693+M694-Q694</f>
        <v>4.90111166597216</v>
      </c>
      <c r="Q694" s="110" t="n">
        <f aca="false">P693*(1-0.5^(1/K$7))</f>
        <v>0.00230814078707802</v>
      </c>
      <c r="R694" s="110" t="n">
        <f aca="false">R693-S694+O694</f>
        <v>20.9989589759418</v>
      </c>
      <c r="S694" s="110" t="n">
        <f aca="false">R693*(1-0.5^(1/K$8))</f>
        <v>0.490628390761216</v>
      </c>
      <c r="T694" s="110" t="n">
        <f aca="false">Q694*R$8/86.4</f>
        <v>0.00739994210672004</v>
      </c>
      <c r="U694" s="110" t="n">
        <f aca="false">S694*R$8/86.4</f>
        <v>1.5729637064914</v>
      </c>
      <c r="V694" s="110" t="n">
        <f aca="false">(Q694+S694)*R$8/86.4</f>
        <v>1.58036364859812</v>
      </c>
    </row>
    <row r="695" customFormat="false" ht="12.8" hidden="false" customHeight="false" outlineLevel="0" collapsed="false">
      <c r="A695" s="114" t="n">
        <v>41586</v>
      </c>
      <c r="B695" s="115" t="s">
        <v>118</v>
      </c>
      <c r="C695" s="15" t="n">
        <v>1.85693257322866</v>
      </c>
      <c r="D695" s="15" t="n">
        <v>8.3</v>
      </c>
      <c r="E695" s="15" t="n">
        <v>26.6</v>
      </c>
      <c r="F695" s="15" t="n">
        <v>23.3</v>
      </c>
      <c r="G695" s="15" t="n">
        <v>11.1</v>
      </c>
      <c r="H695" s="15" t="n">
        <v>17.7</v>
      </c>
      <c r="I695" s="15" t="n">
        <v>9.7</v>
      </c>
      <c r="J695" s="110" t="n">
        <f aca="false">(D695*D$15*D$8+E695*E$15*E$8+F695*F$15*F$8+G695*G$15*G$8+H695*H$15*H$8+I695*I$15*I$8)*M$15</f>
        <v>10.9050606979025</v>
      </c>
      <c r="K695" s="110" t="n">
        <f aca="false">K694+J695-M695-N695-O695</f>
        <v>132.132749441258</v>
      </c>
      <c r="L695" s="110" t="n">
        <f aca="false">K694/$K$3</f>
        <v>0.607903210622716</v>
      </c>
      <c r="M695" s="110" t="n">
        <f aca="false">IF(J695&gt;K$6,(J695-K$6)^2/(J695-K$6+K$3-K694),0)</f>
        <v>0.792189083309989</v>
      </c>
      <c r="N695" s="110" t="n">
        <f aca="false">IF((J695-M695)&gt;C695,C695,(J695-M695+(C695-(J695-M695))*L695))</f>
        <v>1.85693257322866</v>
      </c>
      <c r="O695" s="110" t="n">
        <f aca="false">IF(K694&gt;(K$5/100*K$3),(K$4/100*L695*(K694-(K$5/100*K$3))),0)</f>
        <v>1.3512509883854</v>
      </c>
      <c r="P695" s="110" t="n">
        <f aca="false">P694+M695-Q695</f>
        <v>3.24274491629607</v>
      </c>
      <c r="Q695" s="110" t="n">
        <f aca="false">P694*(1-0.5^(1/K$7))</f>
        <v>2.45055583298608</v>
      </c>
      <c r="R695" s="110" t="n">
        <f aca="false">R694-S695+O695</f>
        <v>21.8705930784687</v>
      </c>
      <c r="S695" s="110" t="n">
        <f aca="false">R694*(1-0.5^(1/K$8))</f>
        <v>0.479616885858485</v>
      </c>
      <c r="T695" s="110" t="n">
        <f aca="false">Q695*R$8/86.4</f>
        <v>7.85652738121694</v>
      </c>
      <c r="U695" s="110" t="n">
        <f aca="false">S695*R$8/86.4</f>
        <v>1.53766061785649</v>
      </c>
      <c r="V695" s="110" t="n">
        <f aca="false">(Q695+S695)*R$8/86.4</f>
        <v>9.39418799907343</v>
      </c>
    </row>
    <row r="696" customFormat="false" ht="12.8" hidden="false" customHeight="false" outlineLevel="0" collapsed="false">
      <c r="A696" s="114" t="n">
        <v>41587</v>
      </c>
      <c r="B696" s="115" t="s">
        <v>139</v>
      </c>
      <c r="C696" s="15" t="n">
        <v>3.13182534524414</v>
      </c>
      <c r="D696" s="15" t="n">
        <v>0</v>
      </c>
      <c r="E696" s="15" t="n">
        <v>1.1</v>
      </c>
      <c r="F696" s="15" t="n">
        <v>0</v>
      </c>
      <c r="G696" s="15" t="n">
        <v>0</v>
      </c>
      <c r="H696" s="15" t="n">
        <v>0</v>
      </c>
      <c r="I696" s="15" t="n">
        <v>0</v>
      </c>
      <c r="J696" s="110" t="n">
        <f aca="false">(D696*D$15*D$8+E696*E$15*E$8+F696*F$15*F$8+G696*G$15*G$8+H696*H$15*H$8+I696*I$15*I$8)*M$15</f>
        <v>0.0309879263323198</v>
      </c>
      <c r="K696" s="110" t="n">
        <f aca="false">K695+J696-M696-N696-O696</f>
        <v>128.275170790885</v>
      </c>
      <c r="L696" s="110" t="n">
        <f aca="false">K695/$K$3</f>
        <v>0.641421113792515</v>
      </c>
      <c r="M696" s="110" t="n">
        <f aca="false">IF(J696&gt;K$6,(J696-K$6)^2/(J696-K$6+K$3-K695),0)</f>
        <v>0</v>
      </c>
      <c r="N696" s="110" t="n">
        <f aca="false">IF((J696-M696)&gt;C696,C696,(J696-M696+(C696-(J696-M696))*L696))</f>
        <v>2.01993051726025</v>
      </c>
      <c r="O696" s="110" t="n">
        <f aca="false">IF(K695&gt;(K$5/100*K$3),(K$4/100*L696*(K695-(K$5/100*K$3))),0)</f>
        <v>1.868636059445</v>
      </c>
      <c r="P696" s="110" t="n">
        <f aca="false">P695+M696-Q696</f>
        <v>1.62137245814803</v>
      </c>
      <c r="Q696" s="110" t="n">
        <f aca="false">P695*(1-0.5^(1/K$7))</f>
        <v>1.62137245814803</v>
      </c>
      <c r="R696" s="110" t="n">
        <f aca="false">R695-S696+O696</f>
        <v>23.2397041016397</v>
      </c>
      <c r="S696" s="110" t="n">
        <f aca="false">R695*(1-0.5^(1/K$8))</f>
        <v>0.499525036273988</v>
      </c>
      <c r="T696" s="110" t="n">
        <f aca="false">Q696*R$8/86.4</f>
        <v>5.19815012623849</v>
      </c>
      <c r="U696" s="110" t="n">
        <f aca="false">S696*R$8/86.4</f>
        <v>1.60148651675804</v>
      </c>
      <c r="V696" s="110" t="n">
        <f aca="false">(Q696+S696)*R$8/86.4</f>
        <v>6.79963664299653</v>
      </c>
    </row>
    <row r="697" customFormat="false" ht="12.8" hidden="false" customHeight="false" outlineLevel="0" collapsed="false">
      <c r="A697" s="114" t="n">
        <v>41588</v>
      </c>
      <c r="B697" s="115" t="s">
        <v>145</v>
      </c>
      <c r="C697" s="15" t="n">
        <v>3.05177887582011</v>
      </c>
      <c r="D697" s="15" t="n">
        <v>0</v>
      </c>
      <c r="E697" s="15" t="n">
        <v>0</v>
      </c>
      <c r="F697" s="15" t="n">
        <v>0</v>
      </c>
      <c r="G697" s="15" t="n">
        <v>0</v>
      </c>
      <c r="H697" s="15" t="n">
        <v>0</v>
      </c>
      <c r="I697" s="15" t="n">
        <v>0</v>
      </c>
      <c r="J697" s="110" t="n">
        <f aca="false">(D697*D$15*D$8+E697*E$15*E$8+F697*F$15*F$8+G697*G$15*G$8+H697*H$15*H$8+I697*I$15*I$8)*M$15</f>
        <v>0</v>
      </c>
      <c r="K697" s="110" t="n">
        <f aca="false">K696+J697-M697-N697-O697</f>
        <v>124.800971074823</v>
      </c>
      <c r="L697" s="110" t="n">
        <f aca="false">K696/$K$3</f>
        <v>0.622695003839248</v>
      </c>
      <c r="M697" s="110" t="n">
        <f aca="false">IF(J697&gt;K$6,(J697-K$6)^2/(J697-K$6+K$3-K696),0)</f>
        <v>0</v>
      </c>
      <c r="N697" s="110" t="n">
        <f aca="false">IF((J697-M697)&gt;C697,C697,(J697-M697+(C697-(J697-M697))*L697))</f>
        <v>1.90032745879534</v>
      </c>
      <c r="O697" s="110" t="n">
        <f aca="false">IF(K696&gt;(K$5/100*K$3),(K$4/100*L697*(K696-(K$5/100*K$3))),0)</f>
        <v>1.57387225726679</v>
      </c>
      <c r="P697" s="110" t="n">
        <f aca="false">P696+M697-Q697</f>
        <v>0.810686229074017</v>
      </c>
      <c r="Q697" s="110" t="n">
        <f aca="false">P696*(1-0.5^(1/K$7))</f>
        <v>0.810686229074017</v>
      </c>
      <c r="R697" s="110" t="n">
        <f aca="false">R696-S697+O697</f>
        <v>24.2827807836463</v>
      </c>
      <c r="S697" s="110" t="n">
        <f aca="false">R696*(1-0.5^(1/K$8))</f>
        <v>0.530795575260236</v>
      </c>
      <c r="T697" s="110" t="n">
        <f aca="false">Q697*R$8/86.4</f>
        <v>2.59907506311924</v>
      </c>
      <c r="U697" s="110" t="n">
        <f aca="false">S697*R$8/86.4</f>
        <v>1.701740443832</v>
      </c>
      <c r="V697" s="110" t="n">
        <f aca="false">(Q697+S697)*R$8/86.4</f>
        <v>4.30081550695125</v>
      </c>
    </row>
    <row r="698" customFormat="false" ht="12.8" hidden="false" customHeight="false" outlineLevel="0" collapsed="false">
      <c r="A698" s="114" t="n">
        <v>41589</v>
      </c>
      <c r="B698" s="115" t="s">
        <v>146</v>
      </c>
      <c r="C698" s="15" t="n">
        <v>4.31464237717903</v>
      </c>
      <c r="D698" s="15" t="n">
        <v>0</v>
      </c>
      <c r="E698" s="15" t="n">
        <v>0</v>
      </c>
      <c r="F698" s="15" t="n">
        <v>0</v>
      </c>
      <c r="G698" s="15" t="n">
        <v>0</v>
      </c>
      <c r="H698" s="15" t="n">
        <v>0</v>
      </c>
      <c r="I698" s="15" t="n">
        <v>0</v>
      </c>
      <c r="J698" s="110" t="n">
        <f aca="false">(D698*D$15*D$8+E698*E$15*E$8+F698*F$15*F$8+G698*G$15*G$8+H698*H$15*H$8+I698*I$15*I$8)*M$15</f>
        <v>0</v>
      </c>
      <c r="K698" s="110" t="n">
        <f aca="false">K697+J698-M698-N698-O698</f>
        <v>120.866263334222</v>
      </c>
      <c r="L698" s="110" t="n">
        <f aca="false">K697/$K$3</f>
        <v>0.605829956673898</v>
      </c>
      <c r="M698" s="110" t="n">
        <f aca="false">IF(J698&gt;K$6,(J698-K$6)^2/(J698-K$6+K$3-K697),0)</f>
        <v>0</v>
      </c>
      <c r="N698" s="110" t="n">
        <f aca="false">IF((J698-M698)&gt;C698,C698,(J698-M698+(C698-(J698-M698))*L698))</f>
        <v>2.61393960442974</v>
      </c>
      <c r="O698" s="110" t="n">
        <f aca="false">IF(K697&gt;(K$5/100*K$3),(K$4/100*L698*(K697-(K$5/100*K$3))),0)</f>
        <v>1.3207681361709</v>
      </c>
      <c r="P698" s="110" t="n">
        <f aca="false">P697+M698-Q698</f>
        <v>0.405343114537009</v>
      </c>
      <c r="Q698" s="110" t="n">
        <f aca="false">P697*(1-0.5^(1/K$7))</f>
        <v>0.405343114537009</v>
      </c>
      <c r="R698" s="110" t="n">
        <f aca="false">R697-S698+O698</f>
        <v>25.0489294402144</v>
      </c>
      <c r="S698" s="110" t="n">
        <f aca="false">R697*(1-0.5^(1/K$8))</f>
        <v>0.554619479602767</v>
      </c>
      <c r="T698" s="110" t="n">
        <f aca="false">Q698*R$8/86.4</f>
        <v>1.29953753155962</v>
      </c>
      <c r="U698" s="110" t="n">
        <f aca="false">S698*R$8/86.4</f>
        <v>1.77812032233758</v>
      </c>
      <c r="V698" s="110" t="n">
        <f aca="false">(Q698+S698)*R$8/86.4</f>
        <v>3.0776578538972</v>
      </c>
    </row>
    <row r="699" customFormat="false" ht="12.8" hidden="false" customHeight="false" outlineLevel="0" collapsed="false">
      <c r="A699" s="114" t="n">
        <v>41590</v>
      </c>
      <c r="B699" s="115" t="s">
        <v>146</v>
      </c>
      <c r="C699" s="15" t="n">
        <v>6.49945312919938</v>
      </c>
      <c r="D699" s="15" t="n">
        <v>0</v>
      </c>
      <c r="E699" s="15" t="n">
        <v>0</v>
      </c>
      <c r="F699" s="15" t="n">
        <v>0</v>
      </c>
      <c r="G699" s="15" t="n">
        <v>0</v>
      </c>
      <c r="H699" s="15" t="n">
        <v>0</v>
      </c>
      <c r="I699" s="15" t="n">
        <v>0</v>
      </c>
      <c r="J699" s="110" t="n">
        <f aca="false">(D699*D$15*D$8+E699*E$15*E$8+F699*F$15*F$8+G699*G$15*G$8+H699*H$15*H$8+I699*I$15*I$8)*M$15</f>
        <v>0</v>
      </c>
      <c r="K699" s="110" t="n">
        <f aca="false">K698+J699-M699-N699-O699</f>
        <v>116.004576623846</v>
      </c>
      <c r="L699" s="110" t="n">
        <f aca="false">K698/$K$3</f>
        <v>0.586729433661274</v>
      </c>
      <c r="M699" s="110" t="n">
        <f aca="false">IF(J699&gt;K$6,(J699-K$6)^2/(J699-K$6+K$3-K698),0)</f>
        <v>0</v>
      </c>
      <c r="N699" s="110" t="n">
        <f aca="false">IF((J699-M699)&gt;C699,C699,(J699-M699+(C699-(J699-M699))*L699))</f>
        <v>3.81342045360315</v>
      </c>
      <c r="O699" s="110" t="n">
        <f aca="false">IF(K698&gt;(K$5/100*K$3),(K$4/100*L699*(K698-(K$5/100*K$3))),0)</f>
        <v>1.04826625677315</v>
      </c>
      <c r="P699" s="110" t="n">
        <f aca="false">P698+M699-Q699</f>
        <v>0.202671557268504</v>
      </c>
      <c r="Q699" s="110" t="n">
        <f aca="false">P698*(1-0.5^(1/K$7))</f>
        <v>0.202671557268504</v>
      </c>
      <c r="R699" s="110" t="n">
        <f aca="false">R698-S699+O699</f>
        <v>25.5250773578847</v>
      </c>
      <c r="S699" s="110" t="n">
        <f aca="false">R698*(1-0.5^(1/K$8))</f>
        <v>0.572118339102844</v>
      </c>
      <c r="T699" s="110" t="n">
        <f aca="false">Q699*R$8/86.4</f>
        <v>0.649768765779811</v>
      </c>
      <c r="U699" s="110" t="n">
        <f aca="false">S699*R$8/86.4</f>
        <v>1.83422198994777</v>
      </c>
      <c r="V699" s="110" t="n">
        <f aca="false">(Q699+S699)*R$8/86.4</f>
        <v>2.48399075572759</v>
      </c>
    </row>
    <row r="700" customFormat="false" ht="12.8" hidden="false" customHeight="false" outlineLevel="0" collapsed="false">
      <c r="A700" s="114" t="n">
        <v>41591</v>
      </c>
      <c r="B700" s="115" t="s">
        <v>145</v>
      </c>
      <c r="C700" s="15" t="n">
        <v>4.389867638472</v>
      </c>
      <c r="D700" s="15" t="n">
        <v>0</v>
      </c>
      <c r="E700" s="15" t="n">
        <v>6.4</v>
      </c>
      <c r="F700" s="15" t="n">
        <v>0.9</v>
      </c>
      <c r="G700" s="15" t="n">
        <v>0</v>
      </c>
      <c r="H700" s="15" t="n">
        <v>2.7</v>
      </c>
      <c r="I700" s="15" t="n">
        <v>0</v>
      </c>
      <c r="J700" s="110" t="n">
        <f aca="false">(D700*D$15*D$8+E700*E$15*E$8+F700*F$15*F$8+G700*G$15*G$8+H700*H$15*H$8+I700*I$15*I$8)*M$15</f>
        <v>0.43662799298727</v>
      </c>
      <c r="K700" s="110" t="n">
        <f aca="false">K699+J700-M700-N700-O700</f>
        <v>113.046067245646</v>
      </c>
      <c r="L700" s="110" t="n">
        <f aca="false">K699/$K$3</f>
        <v>0.563129012737117</v>
      </c>
      <c r="M700" s="110" t="n">
        <f aca="false">IF(J700&gt;K$6,(J700-K$6)^2/(J700-K$6+K$3-K699),0)</f>
        <v>0</v>
      </c>
      <c r="N700" s="110" t="n">
        <f aca="false">IF((J700-M700)&gt;C700,C700,(J700-M700+(C700-(J700-M700))*L700))</f>
        <v>2.66281193166232</v>
      </c>
      <c r="O700" s="110" t="n">
        <f aca="false">IF(K699&gt;(K$5/100*K$3),(K$4/100*L700*(K699-(K$5/100*K$3))),0)</f>
        <v>0.732325439525066</v>
      </c>
      <c r="P700" s="110" t="n">
        <f aca="false">P699+M700-Q700</f>
        <v>0.101335778634252</v>
      </c>
      <c r="Q700" s="110" t="n">
        <f aca="false">P699*(1-0.5^(1/K$7))</f>
        <v>0.101335778634252</v>
      </c>
      <c r="R700" s="110" t="n">
        <f aca="false">R699-S700+O700</f>
        <v>25.6744092248374</v>
      </c>
      <c r="S700" s="110" t="n">
        <f aca="false">R699*(1-0.5^(1/K$8))</f>
        <v>0.582993572572401</v>
      </c>
      <c r="T700" s="110" t="n">
        <f aca="false">Q700*R$8/86.4</f>
        <v>0.324884382889906</v>
      </c>
      <c r="U700" s="110" t="n">
        <f aca="false">S700*R$8/86.4</f>
        <v>1.86908818984439</v>
      </c>
      <c r="V700" s="110" t="n">
        <f aca="false">(Q700+S700)*R$8/86.4</f>
        <v>2.19397257273429</v>
      </c>
    </row>
    <row r="701" customFormat="false" ht="12.8" hidden="false" customHeight="false" outlineLevel="0" collapsed="false">
      <c r="A701" s="114" t="n">
        <v>41592</v>
      </c>
      <c r="B701" s="115" t="n">
        <v>3.53</v>
      </c>
      <c r="C701" s="15" t="n">
        <v>3.12822391530608</v>
      </c>
      <c r="D701" s="15" t="n">
        <v>0</v>
      </c>
      <c r="E701" s="15" t="n">
        <v>0</v>
      </c>
      <c r="F701" s="15" t="n">
        <v>0</v>
      </c>
      <c r="G701" s="15" t="n">
        <v>0</v>
      </c>
      <c r="H701" s="15" t="n">
        <v>0</v>
      </c>
      <c r="I701" s="15" t="n">
        <v>0</v>
      </c>
      <c r="J701" s="110" t="n">
        <f aca="false">(D701*D$15*D$8+E701*E$15*E$8+F701*F$15*F$8+G701*G$15*G$8+H701*H$15*H$8+I701*I$15*I$8)*M$15</f>
        <v>0</v>
      </c>
      <c r="K701" s="110" t="n">
        <f aca="false">K700+J701-M701-N701-O701</f>
        <v>110.778104864919</v>
      </c>
      <c r="L701" s="110" t="n">
        <f aca="false">K700/$K$3</f>
        <v>0.548767316726437</v>
      </c>
      <c r="M701" s="110" t="n">
        <f aca="false">IF(J701&gt;K$6,(J701-K$6)^2/(J701-K$6+K$3-K700),0)</f>
        <v>0</v>
      </c>
      <c r="N701" s="110" t="n">
        <f aca="false">IF((J701-M701)&gt;C701,C701,(J701-M701+(C701-(J701-M701))*L701))</f>
        <v>1.71666704412199</v>
      </c>
      <c r="O701" s="110" t="n">
        <f aca="false">IF(K700&gt;(K$5/100*K$3),(K$4/100*L701*(K700-(K$5/100*K$3))),0)</f>
        <v>0.55129533660465</v>
      </c>
      <c r="P701" s="110" t="n">
        <f aca="false">P700+M701-Q701</f>
        <v>0.0506678893171261</v>
      </c>
      <c r="Q701" s="110" t="n">
        <f aca="false">P700*(1-0.5^(1/K$7))</f>
        <v>0.0506678893171261</v>
      </c>
      <c r="R701" s="110" t="n">
        <f aca="false">R700-S701+O701</f>
        <v>25.6393002443146</v>
      </c>
      <c r="S701" s="110" t="n">
        <f aca="false">R700*(1-0.5^(1/K$8))</f>
        <v>0.586404317127373</v>
      </c>
      <c r="T701" s="110" t="n">
        <f aca="false">Q701*R$8/86.4</f>
        <v>0.162442191444953</v>
      </c>
      <c r="U701" s="110" t="n">
        <f aca="false">S701*R$8/86.4</f>
        <v>1.88002310004956</v>
      </c>
      <c r="V701" s="110" t="n">
        <f aca="false">(Q701+S701)*R$8/86.4</f>
        <v>2.04246529149452</v>
      </c>
    </row>
    <row r="702" customFormat="false" ht="12.8" hidden="false" customHeight="false" outlineLevel="0" collapsed="false">
      <c r="A702" s="114" t="n">
        <v>41593</v>
      </c>
      <c r="B702" s="115" t="n">
        <v>3.53</v>
      </c>
      <c r="C702" s="15" t="n">
        <v>3.67461601662186</v>
      </c>
      <c r="D702" s="15" t="n">
        <v>0</v>
      </c>
      <c r="E702" s="15" t="n">
        <v>0</v>
      </c>
      <c r="F702" s="15" t="n">
        <v>0</v>
      </c>
      <c r="G702" s="15" t="n">
        <v>0</v>
      </c>
      <c r="H702" s="15" t="n">
        <v>0</v>
      </c>
      <c r="I702" s="15" t="n">
        <v>0</v>
      </c>
      <c r="J702" s="110" t="n">
        <f aca="false">(D702*D$15*D$8+E702*E$15*E$8+F702*F$15*F$8+G702*G$15*G$8+H702*H$15*H$8+I702*I$15*I$8)*M$15</f>
        <v>0</v>
      </c>
      <c r="K702" s="110" t="n">
        <f aca="false">K701+J702-M702-N702-O702</f>
        <v>108.383777825767</v>
      </c>
      <c r="L702" s="110" t="n">
        <f aca="false">K701/$K$3</f>
        <v>0.537757790606405</v>
      </c>
      <c r="M702" s="110" t="n">
        <f aca="false">IF(J702&gt;K$6,(J702-K$6)^2/(J702-K$6+K$3-K701),0)</f>
        <v>0</v>
      </c>
      <c r="N702" s="110" t="n">
        <f aca="false">IF((J702-M702)&gt;C702,C702,(J702-M702+(C702-(J702-M702))*L702))</f>
        <v>1.97605339042548</v>
      </c>
      <c r="O702" s="110" t="n">
        <f aca="false">IF(K701&gt;(K$5/100*K$3),(K$4/100*L702*(K701-(K$5/100*K$3))),0)</f>
        <v>0.418273648726396</v>
      </c>
      <c r="P702" s="110" t="n">
        <f aca="false">P701+M702-Q702</f>
        <v>0.025333944658563</v>
      </c>
      <c r="Q702" s="110" t="n">
        <f aca="false">P701*(1-0.5^(1/K$7))</f>
        <v>0.025333944658563</v>
      </c>
      <c r="R702" s="110" t="n">
        <f aca="false">R701-S702+O702</f>
        <v>25.471971466137</v>
      </c>
      <c r="S702" s="110" t="n">
        <f aca="false">R701*(1-0.5^(1/K$8))</f>
        <v>0.585602426903993</v>
      </c>
      <c r="T702" s="110" t="n">
        <f aca="false">Q702*R$8/86.4</f>
        <v>0.0812210957224764</v>
      </c>
      <c r="U702" s="110" t="n">
        <f aca="false">S702*R$8/86.4</f>
        <v>1.87745222514359</v>
      </c>
      <c r="V702" s="110" t="n">
        <f aca="false">(Q702+S702)*R$8/86.4</f>
        <v>1.95867332086606</v>
      </c>
    </row>
    <row r="703" customFormat="false" ht="12.8" hidden="false" customHeight="false" outlineLevel="0" collapsed="false">
      <c r="A703" s="114" t="n">
        <v>41594</v>
      </c>
      <c r="B703" s="115" t="s">
        <v>148</v>
      </c>
      <c r="C703" s="15" t="n">
        <v>5.51691865346094</v>
      </c>
      <c r="D703" s="15" t="n">
        <v>0</v>
      </c>
      <c r="E703" s="15" t="n">
        <v>0</v>
      </c>
      <c r="F703" s="15" t="n">
        <v>0</v>
      </c>
      <c r="G703" s="15" t="n">
        <v>0</v>
      </c>
      <c r="H703" s="15" t="n">
        <v>0</v>
      </c>
      <c r="I703" s="15" t="n">
        <v>0</v>
      </c>
      <c r="J703" s="110" t="n">
        <f aca="false">(D703*D$15*D$8+E703*E$15*E$8+F703*F$15*F$8+G703*G$15*G$8+H703*H$15*H$8+I703*I$15*I$8)*M$15</f>
        <v>0</v>
      </c>
      <c r="K703" s="110" t="n">
        <f aca="false">K702+J703-M703-N703-O703</f>
        <v>105.197875381143</v>
      </c>
      <c r="L703" s="110" t="n">
        <f aca="false">K702/$K$3</f>
        <v>0.526134843814405</v>
      </c>
      <c r="M703" s="110" t="n">
        <f aca="false">IF(J703&gt;K$6,(J703-K$6)^2/(J703-K$6+K$3-K702),0)</f>
        <v>0</v>
      </c>
      <c r="N703" s="110" t="n">
        <f aca="false">IF((J703-M703)&gt;C703,C703,(J703-M703+(C703-(J703-M703))*L703))</f>
        <v>2.90264313407545</v>
      </c>
      <c r="O703" s="110" t="n">
        <f aca="false">IF(K702&gt;(K$5/100*K$3),(K$4/100*L703*(K702-(K$5/100*K$3))),0)</f>
        <v>0.283259310549163</v>
      </c>
      <c r="P703" s="110" t="n">
        <f aca="false">P702+M703-Q703</f>
        <v>0.0126669723292815</v>
      </c>
      <c r="Q703" s="110" t="n">
        <f aca="false">P702*(1-0.5^(1/K$7))</f>
        <v>0.0126669723292815</v>
      </c>
      <c r="R703" s="110" t="n">
        <f aca="false">R702-S703+O703</f>
        <v>25.1734501443576</v>
      </c>
      <c r="S703" s="110" t="n">
        <f aca="false">R702*(1-0.5^(1/K$8))</f>
        <v>0.581780632328557</v>
      </c>
      <c r="T703" s="110" t="n">
        <f aca="false">Q703*R$8/86.4</f>
        <v>0.0406105478612382</v>
      </c>
      <c r="U703" s="110" t="n">
        <f aca="false">S703*R$8/86.4</f>
        <v>1.86519948096077</v>
      </c>
      <c r="V703" s="110" t="n">
        <f aca="false">(Q703+S703)*R$8/86.4</f>
        <v>1.90581002882201</v>
      </c>
    </row>
    <row r="704" customFormat="false" ht="12.8" hidden="false" customHeight="false" outlineLevel="0" collapsed="false">
      <c r="A704" s="114" t="n">
        <v>41595</v>
      </c>
      <c r="B704" s="115" t="s">
        <v>136</v>
      </c>
      <c r="C704" s="15" t="n">
        <v>0.843737054184877</v>
      </c>
      <c r="D704" s="15" t="n">
        <v>0</v>
      </c>
      <c r="E704" s="15" t="n">
        <v>12.4</v>
      </c>
      <c r="F704" s="15" t="n">
        <v>0</v>
      </c>
      <c r="G704" s="15" t="n">
        <v>13.2</v>
      </c>
      <c r="H704" s="15" t="n">
        <v>0</v>
      </c>
      <c r="I704" s="15" t="n">
        <v>0</v>
      </c>
      <c r="J704" s="110" t="n">
        <f aca="false">(D704*D$15*D$8+E704*E$15*E$8+F704*F$15*F$8+G704*G$15*G$8+H704*H$15*H$8+I704*I$15*I$8)*M$15</f>
        <v>4.1083517947258</v>
      </c>
      <c r="K704" s="110" t="n">
        <f aca="false">K703+J704-M704-N704-O704</f>
        <v>108.324992283357</v>
      </c>
      <c r="L704" s="110" t="n">
        <f aca="false">K703/$K$3</f>
        <v>0.510669297966713</v>
      </c>
      <c r="M704" s="110" t="n">
        <f aca="false">IF(J704&gt;K$6,(J704-K$6)^2/(J704-K$6+K$3-K703),0)</f>
        <v>0.0252590905363138</v>
      </c>
      <c r="N704" s="110" t="n">
        <f aca="false">IF((J704-M704)&gt;C704,C704,(J704-M704+(C704-(J704-M704))*L704))</f>
        <v>0.843737054184877</v>
      </c>
      <c r="O704" s="110" t="n">
        <f aca="false">IF(K703&gt;(K$5/100*K$3),(K$4/100*L704*(K703-(K$5/100*K$3))),0)</f>
        <v>0.112238747790655</v>
      </c>
      <c r="P704" s="110" t="n">
        <f aca="false">P703+M704-Q704</f>
        <v>0.0315925767009546</v>
      </c>
      <c r="Q704" s="110" t="n">
        <f aca="false">P703*(1-0.5^(1/K$7))</f>
        <v>0.00633348616464076</v>
      </c>
      <c r="R704" s="110" t="n">
        <f aca="false">R703-S704+O704</f>
        <v>24.7107264962322</v>
      </c>
      <c r="S704" s="110" t="n">
        <f aca="false">R703*(1-0.5^(1/K$8))</f>
        <v>0.574962395916065</v>
      </c>
      <c r="T704" s="110" t="n">
        <f aca="false">Q704*R$8/86.4</f>
        <v>0.0203052739306191</v>
      </c>
      <c r="U704" s="110" t="n">
        <f aca="false">S704*R$8/86.4</f>
        <v>1.84334008875868</v>
      </c>
      <c r="V704" s="110" t="n">
        <f aca="false">(Q704+S704)*R$8/86.4</f>
        <v>1.8636453626893</v>
      </c>
    </row>
    <row r="705" customFormat="false" ht="12.8" hidden="false" customHeight="false" outlineLevel="0" collapsed="false">
      <c r="A705" s="114" t="n">
        <v>41596</v>
      </c>
      <c r="B705" s="115" t="s">
        <v>91</v>
      </c>
      <c r="C705" s="15" t="n">
        <v>1.63080861714782</v>
      </c>
      <c r="D705" s="15" t="n">
        <v>8.3</v>
      </c>
      <c r="E705" s="15" t="n">
        <v>20</v>
      </c>
      <c r="F705" s="15" t="n">
        <v>13.9</v>
      </c>
      <c r="G705" s="15" t="n">
        <v>7.8</v>
      </c>
      <c r="H705" s="15" t="n">
        <v>9.8</v>
      </c>
      <c r="I705" s="15" t="n">
        <v>22.7</v>
      </c>
      <c r="J705" s="110" t="n">
        <f aca="false">(D705*D$15*D$8+E705*E$15*E$8+F705*F$15*F$8+G705*G$15*G$8+H705*H$15*H$8+I705*I$15*I$8)*M$15</f>
        <v>9.23873536469823</v>
      </c>
      <c r="K705" s="110" t="n">
        <f aca="false">K704+J705-M705-N705-O705</f>
        <v>115.217994845728</v>
      </c>
      <c r="L705" s="110" t="n">
        <f aca="false">K704/$K$3</f>
        <v>0.525849477103674</v>
      </c>
      <c r="M705" s="110" t="n">
        <f aca="false">IF(J705&gt;K$6,(J705-K$6)^2/(J705-K$6+K$3-K704),0)</f>
        <v>0.434909744400777</v>
      </c>
      <c r="N705" s="110" t="n">
        <f aca="false">IF((J705-M705)&gt;C705,C705,(J705-M705+(C705-(J705-M705))*L705))</f>
        <v>1.63080861714782</v>
      </c>
      <c r="O705" s="110" t="n">
        <f aca="false">IF(K704&gt;(K$5/100*K$3),(K$4/100*L705*(K704-(K$5/100*K$3))),0)</f>
        <v>0.280014440778429</v>
      </c>
      <c r="P705" s="110" t="n">
        <f aca="false">P704+M705-Q705</f>
        <v>0.450706032751254</v>
      </c>
      <c r="Q705" s="110" t="n">
        <f aca="false">P704*(1-0.5^(1/K$7))</f>
        <v>0.0157962883504773</v>
      </c>
      <c r="R705" s="110" t="n">
        <f aca="false">R704-S705+O705</f>
        <v>24.426347163824</v>
      </c>
      <c r="S705" s="110" t="n">
        <f aca="false">R704*(1-0.5^(1/K$8))</f>
        <v>0.56439377318666</v>
      </c>
      <c r="T705" s="110" t="n">
        <f aca="false">Q705*R$8/86.4</f>
        <v>0.0506431929754885</v>
      </c>
      <c r="U705" s="110" t="n">
        <f aca="false">S705*R$8/86.4</f>
        <v>1.80945688857297</v>
      </c>
      <c r="V705" s="110" t="n">
        <f aca="false">(Q705+S705)*R$8/86.4</f>
        <v>1.86010008154846</v>
      </c>
    </row>
    <row r="706" customFormat="false" ht="12.8" hidden="false" customHeight="false" outlineLevel="0" collapsed="false">
      <c r="A706" s="114" t="n">
        <v>41597</v>
      </c>
      <c r="B706" s="115" t="s">
        <v>142</v>
      </c>
      <c r="C706" s="15" t="n">
        <v>3.30304747843253</v>
      </c>
      <c r="D706" s="15" t="n">
        <v>2.4</v>
      </c>
      <c r="E706" s="15" t="n">
        <v>0.5</v>
      </c>
      <c r="F706" s="15" t="n">
        <v>9.5</v>
      </c>
      <c r="G706" s="15" t="n">
        <v>5.6</v>
      </c>
      <c r="H706" s="15" t="n">
        <v>4.1</v>
      </c>
      <c r="I706" s="15" t="n">
        <v>15.8</v>
      </c>
      <c r="J706" s="110" t="n">
        <f aca="false">(D706*D$15*D$8+E706*E$15*E$8+F706*F$15*F$8+G706*G$15*G$8+H706*H$15*H$8+I706*I$15*I$8)*M$15</f>
        <v>4.41040476443767</v>
      </c>
      <c r="K706" s="110" t="n">
        <f aca="false">K705+J706-M706-N706-O706</f>
        <v>115.602612927461</v>
      </c>
      <c r="L706" s="110" t="n">
        <f aca="false">K705/$K$3</f>
        <v>0.559310654590913</v>
      </c>
      <c r="M706" s="110" t="n">
        <f aca="false">IF(J706&gt;K$6,(J706-K$6)^2/(J706-K$6+K$3-K705),0)</f>
        <v>0.0393737347770638</v>
      </c>
      <c r="N706" s="110" t="n">
        <f aca="false">IF((J706-M706)&gt;C706,C706,(J706-M706+(C706-(J706-M706))*L706))</f>
        <v>3.30304747843253</v>
      </c>
      <c r="O706" s="110" t="n">
        <f aca="false">IF(K705&gt;(K$5/100*K$3),(K$4/100*L706*(K705-(K$5/100*K$3))),0)</f>
        <v>0.683365469495254</v>
      </c>
      <c r="P706" s="110" t="n">
        <f aca="false">P705+M706-Q706</f>
        <v>0.264726751152691</v>
      </c>
      <c r="Q706" s="110" t="n">
        <f aca="false">P705*(1-0.5^(1/K$7))</f>
        <v>0.225353016375627</v>
      </c>
      <c r="R706" s="110" t="n">
        <f aca="false">R705-S706+O706</f>
        <v>24.5518140930614</v>
      </c>
      <c r="S706" s="110" t="n">
        <f aca="false">R705*(1-0.5^(1/K$8))</f>
        <v>0.557898540257808</v>
      </c>
      <c r="T706" s="110" t="n">
        <f aca="false">Q706*R$8/86.4</f>
        <v>0.722485943704268</v>
      </c>
      <c r="U706" s="110" t="n">
        <f aca="false">S706*R$8/86.4</f>
        <v>1.78863305152098</v>
      </c>
      <c r="V706" s="110" t="n">
        <f aca="false">(Q706+S706)*R$8/86.4</f>
        <v>2.51111899522525</v>
      </c>
    </row>
    <row r="707" customFormat="false" ht="12.8" hidden="false" customHeight="false" outlineLevel="0" collapsed="false">
      <c r="A707" s="114" t="n">
        <v>41598</v>
      </c>
      <c r="B707" s="115" t="s">
        <v>147</v>
      </c>
      <c r="C707" s="15" t="n">
        <v>4.26944462695302</v>
      </c>
      <c r="D707" s="15" t="n">
        <v>6.2</v>
      </c>
      <c r="E707" s="15" t="n">
        <v>0.7</v>
      </c>
      <c r="F707" s="15" t="n">
        <v>0</v>
      </c>
      <c r="G707" s="15" t="n">
        <v>0</v>
      </c>
      <c r="H707" s="15" t="n">
        <v>0</v>
      </c>
      <c r="I707" s="15" t="n">
        <v>0</v>
      </c>
      <c r="J707" s="110" t="n">
        <f aca="false">(D707*D$15*D$8+E707*E$15*E$8+F707*F$15*F$8+G707*G$15*G$8+H707*H$15*H$8+I707*I$15*I$8)*M$15</f>
        <v>2.74013898970482</v>
      </c>
      <c r="K707" s="110" t="n">
        <f aca="false">K706+J707-M707-N707-O707</f>
        <v>114.036813041874</v>
      </c>
      <c r="L707" s="110" t="n">
        <f aca="false">K706/$K$3</f>
        <v>0.561177732657577</v>
      </c>
      <c r="M707" s="110" t="n">
        <f aca="false">IF(J707&gt;K$6,(J707-K$6)^2/(J707-K$6+K$3-K706),0)</f>
        <v>0.000636234646749382</v>
      </c>
      <c r="N707" s="110" t="n">
        <f aca="false">IF((J707-M707)&gt;C707,C707,(J707-M707+(C707-(J707-M707))*L707))</f>
        <v>3.59807206582597</v>
      </c>
      <c r="O707" s="110" t="n">
        <f aca="false">IF(K706&gt;(K$5/100*K$3),(K$4/100*L707*(K706-(K$5/100*K$3))),0)</f>
        <v>0.707230574819355</v>
      </c>
      <c r="P707" s="110" t="n">
        <f aca="false">P706+M707-Q707</f>
        <v>0.132999610223095</v>
      </c>
      <c r="Q707" s="110" t="n">
        <f aca="false">P706*(1-0.5^(1/K$7))</f>
        <v>0.132363375576345</v>
      </c>
      <c r="R707" s="110" t="n">
        <f aca="false">R706-S707+O707</f>
        <v>24.6982804589988</v>
      </c>
      <c r="S707" s="110" t="n">
        <f aca="false">R706*(1-0.5^(1/K$8))</f>
        <v>0.56076420888205</v>
      </c>
      <c r="T707" s="110" t="n">
        <f aca="false">Q707*R$8/86.4</f>
        <v>0.424359433271385</v>
      </c>
      <c r="U707" s="110" t="n">
        <f aca="false">S707*R$8/86.4</f>
        <v>1.79782043819824</v>
      </c>
      <c r="V707" s="110" t="n">
        <f aca="false">(Q707+S707)*R$8/86.4</f>
        <v>2.22217987146962</v>
      </c>
    </row>
    <row r="708" customFormat="false" ht="12.8" hidden="false" customHeight="false" outlineLevel="0" collapsed="false">
      <c r="A708" s="114" t="n">
        <v>41599</v>
      </c>
      <c r="B708" s="115" t="s">
        <v>146</v>
      </c>
      <c r="C708" s="15" t="n">
        <v>5.40861820241762</v>
      </c>
      <c r="D708" s="15" t="n">
        <v>0.8</v>
      </c>
      <c r="E708" s="15" t="n">
        <v>0</v>
      </c>
      <c r="F708" s="15" t="n">
        <v>0</v>
      </c>
      <c r="G708" s="15" t="n">
        <v>0</v>
      </c>
      <c r="H708" s="15" t="n">
        <v>0</v>
      </c>
      <c r="I708" s="15" t="n">
        <v>0</v>
      </c>
      <c r="J708" s="110" t="n">
        <f aca="false">(D708*D$15*D$8+E708*E$15*E$8+F708*F$15*F$8+G708*G$15*G$8+H708*H$15*H$8+I708*I$15*I$8)*M$15</f>
        <v>0.351021858092982</v>
      </c>
      <c r="K708" s="110" t="n">
        <f aca="false">K707+J708-M708-N708-O708</f>
        <v>110.626072909338</v>
      </c>
      <c r="L708" s="110" t="n">
        <f aca="false">K707/$K$3</f>
        <v>0.553576762339192</v>
      </c>
      <c r="M708" s="110" t="n">
        <f aca="false">IF(J708&gt;K$6,(J708-K$6)^2/(J708-K$6+K$3-K707),0)</f>
        <v>0</v>
      </c>
      <c r="N708" s="110" t="n">
        <f aca="false">IF((J708-M708)&gt;C708,C708,(J708-M708+(C708-(J708-M708))*L708))</f>
        <v>3.15078966760275</v>
      </c>
      <c r="O708" s="110" t="n">
        <f aca="false">IF(K707&gt;(K$5/100*K$3),(K$4/100*L708*(K707-(K$5/100*K$3))),0)</f>
        <v>0.610972323026337</v>
      </c>
      <c r="P708" s="110" t="n">
        <f aca="false">P707+M708-Q708</f>
        <v>0.0664998051115474</v>
      </c>
      <c r="Q708" s="110" t="n">
        <f aca="false">P707*(1-0.5^(1/K$7))</f>
        <v>0.0664998051115474</v>
      </c>
      <c r="R708" s="110" t="n">
        <f aca="false">R707-S708+O708</f>
        <v>24.7451432767217</v>
      </c>
      <c r="S708" s="110" t="n">
        <f aca="false">R707*(1-0.5^(1/K$8))</f>
        <v>0.564109505303379</v>
      </c>
      <c r="T708" s="110" t="n">
        <f aca="false">Q708*R$8/86.4</f>
        <v>0.213199606665494</v>
      </c>
      <c r="U708" s="110" t="n">
        <f aca="false">S708*R$8/86.4</f>
        <v>1.80854552047495</v>
      </c>
      <c r="V708" s="110" t="n">
        <f aca="false">(Q708+S708)*R$8/86.4</f>
        <v>2.02174512714045</v>
      </c>
    </row>
    <row r="709" customFormat="false" ht="12.8" hidden="false" customHeight="false" outlineLevel="0" collapsed="false">
      <c r="A709" s="114" t="n">
        <v>41600</v>
      </c>
      <c r="B709" s="115" t="s">
        <v>137</v>
      </c>
      <c r="C709" s="15" t="n">
        <v>2.08419777278144</v>
      </c>
      <c r="D709" s="15" t="n">
        <v>8.7</v>
      </c>
      <c r="E709" s="15" t="n">
        <v>0</v>
      </c>
      <c r="F709" s="15" t="n">
        <v>0</v>
      </c>
      <c r="G709" s="15" t="n">
        <v>0</v>
      </c>
      <c r="H709" s="15" t="n">
        <v>0</v>
      </c>
      <c r="I709" s="15" t="n">
        <v>0</v>
      </c>
      <c r="J709" s="110" t="n">
        <f aca="false">(D709*D$15*D$8+E709*E$15*E$8+F709*F$15*F$8+G709*G$15*G$8+H709*H$15*H$8+I709*I$15*I$8)*M$15</f>
        <v>3.81736270676118</v>
      </c>
      <c r="K709" s="110" t="n">
        <f aca="false">K708+J709-M709-N709-O709</f>
        <v>111.931754347947</v>
      </c>
      <c r="L709" s="110" t="n">
        <f aca="false">K708/$K$3</f>
        <v>0.537019771404551</v>
      </c>
      <c r="M709" s="110" t="n">
        <f aca="false">IF(J709&gt;K$6,(J709-K$6)^2/(J709-K$6+K$3-K708),0)</f>
        <v>0.0179483023217608</v>
      </c>
      <c r="N709" s="110" t="n">
        <f aca="false">IF((J709-M709)&gt;C709,C709,(J709-M709+(C709-(J709-M709))*L709))</f>
        <v>2.08419777278144</v>
      </c>
      <c r="O709" s="110" t="n">
        <f aca="false">IF(K708&gt;(K$5/100*K$3),(K$4/100*L709*(K708-(K$5/100*K$3))),0)</f>
        <v>0.409535193048687</v>
      </c>
      <c r="P709" s="110" t="n">
        <f aca="false">P708+M709-Q709</f>
        <v>0.0511982048775345</v>
      </c>
      <c r="Q709" s="110" t="n">
        <f aca="false">P708*(1-0.5^(1/K$7))</f>
        <v>0.0332499025557737</v>
      </c>
      <c r="R709" s="110" t="n">
        <f aca="false">R708-S709+O709</f>
        <v>24.589498616231</v>
      </c>
      <c r="S709" s="110" t="n">
        <f aca="false">R708*(1-0.5^(1/K$8))</f>
        <v>0.565179853539432</v>
      </c>
      <c r="T709" s="110" t="n">
        <f aca="false">Q709*R$8/86.4</f>
        <v>0.106599803332747</v>
      </c>
      <c r="U709" s="110" t="n">
        <f aca="false">S709*R$8/86.4</f>
        <v>1.811977076741</v>
      </c>
      <c r="V709" s="110" t="n">
        <f aca="false">(Q709+S709)*R$8/86.4</f>
        <v>1.91857688007375</v>
      </c>
    </row>
    <row r="710" customFormat="false" ht="12.8" hidden="false" customHeight="false" outlineLevel="0" collapsed="false">
      <c r="A710" s="114" t="n">
        <v>41601</v>
      </c>
      <c r="B710" s="115" t="s">
        <v>120</v>
      </c>
      <c r="C710" s="15" t="n">
        <v>0.82462733211836</v>
      </c>
      <c r="D710" s="15" t="n">
        <v>15.3</v>
      </c>
      <c r="E710" s="15" t="n">
        <v>27</v>
      </c>
      <c r="F710" s="15" t="n">
        <v>17.3</v>
      </c>
      <c r="G710" s="15" t="n">
        <v>19.3</v>
      </c>
      <c r="H710" s="15" t="n">
        <v>15.1</v>
      </c>
      <c r="I710" s="15" t="n">
        <v>28.1</v>
      </c>
      <c r="J710" s="110" t="n">
        <f aca="false">(D710*D$15*D$8+E710*E$15*E$8+F710*F$15*F$8+G710*G$15*G$8+H710*H$15*H$8+I710*I$15*I$8)*M$15</f>
        <v>16.6725922745409</v>
      </c>
      <c r="K710" s="110" t="n">
        <f aca="false">K709+J710-M710-N710-O710</f>
        <v>125.438706641462</v>
      </c>
      <c r="L710" s="110" t="n">
        <f aca="false">K709/$K$3</f>
        <v>0.543358030815276</v>
      </c>
      <c r="M710" s="110" t="n">
        <f aca="false">IF(J710&gt;K$6,(J710-K$6)^2/(J710-K$6+K$3-K709),0)</f>
        <v>1.85569860348454</v>
      </c>
      <c r="N710" s="110" t="n">
        <f aca="false">IF((J710-M710)&gt;C710,C710,(J710-M710+(C710-(J710-M710))*L710))</f>
        <v>0.82462733211836</v>
      </c>
      <c r="O710" s="110" t="n">
        <f aca="false">IF(K709&gt;(K$5/100*K$3),(K$4/100*L710*(K709-(K$5/100*K$3))),0)</f>
        <v>0.485314045422616</v>
      </c>
      <c r="P710" s="110" t="n">
        <f aca="false">P709+M710-Q710</f>
        <v>1.88129770592331</v>
      </c>
      <c r="Q710" s="110" t="n">
        <f aca="false">P709*(1-0.5^(1/K$7))</f>
        <v>0.0255991024387673</v>
      </c>
      <c r="R710" s="110" t="n">
        <f aca="false">R709-S710+O710</f>
        <v>24.5131877370728</v>
      </c>
      <c r="S710" s="110" t="n">
        <f aca="false">R709*(1-0.5^(1/K$8))</f>
        <v>0.561624924580782</v>
      </c>
      <c r="T710" s="110" t="n">
        <f aca="false">Q710*R$8/86.4</f>
        <v>0.0820711964761404</v>
      </c>
      <c r="U710" s="110" t="n">
        <f aca="false">S710*R$8/86.4</f>
        <v>1.80057990866755</v>
      </c>
      <c r="V710" s="110" t="n">
        <f aca="false">(Q710+S710)*R$8/86.4</f>
        <v>1.88265110514369</v>
      </c>
    </row>
    <row r="711" customFormat="false" ht="12.8" hidden="false" customHeight="false" outlineLevel="0" collapsed="false">
      <c r="A711" s="114" t="n">
        <v>41602</v>
      </c>
      <c r="B711" s="115" t="s">
        <v>94</v>
      </c>
      <c r="C711" s="15" t="n">
        <v>0.593453079539227</v>
      </c>
      <c r="D711" s="15" t="n">
        <v>21.8</v>
      </c>
      <c r="E711" s="15" t="n">
        <v>31.2</v>
      </c>
      <c r="F711" s="15" t="n">
        <v>20.2</v>
      </c>
      <c r="G711" s="15" t="n">
        <v>21.4</v>
      </c>
      <c r="H711" s="15" t="n">
        <v>60.1</v>
      </c>
      <c r="I711" s="15" t="n">
        <v>10.2</v>
      </c>
      <c r="J711" s="110" t="n">
        <f aca="false">(D711*D$15*D$8+E711*E$15*E$8+F711*F$15*F$8+G711*G$15*G$8+H711*H$15*H$8+I711*I$15*I$8)*M$15</f>
        <v>22.7784100355245</v>
      </c>
      <c r="K711" s="110" t="n">
        <f aca="false">K710+J711-M711-N711-O711</f>
        <v>142.179416050015</v>
      </c>
      <c r="L711" s="110" t="n">
        <f aca="false">K710/$K$3</f>
        <v>0.608925760395448</v>
      </c>
      <c r="M711" s="110" t="n">
        <f aca="false">IF(J711&gt;K$6,(J711-K$6)^2/(J711-K$6+K$3-K710),0)</f>
        <v>4.07789689703784</v>
      </c>
      <c r="N711" s="110" t="n">
        <f aca="false">IF((J711-M711)&gt;C711,C711,(J711-M711+(C711-(J711-M711))*L711))</f>
        <v>0.593453079539227</v>
      </c>
      <c r="O711" s="110" t="n">
        <f aca="false">IF(K710&gt;(K$5/100*K$3),(K$4/100*L711*(K710-(K$5/100*K$3))),0)</f>
        <v>1.36635065039428</v>
      </c>
      <c r="P711" s="110" t="n">
        <f aca="false">P710+M711-Q711</f>
        <v>5.01854574999949</v>
      </c>
      <c r="Q711" s="110" t="n">
        <f aca="false">P710*(1-0.5^(1/K$7))</f>
        <v>0.940648852961654</v>
      </c>
      <c r="R711" s="110" t="n">
        <f aca="false">R710-S711+O711</f>
        <v>25.3196564057751</v>
      </c>
      <c r="S711" s="110" t="n">
        <f aca="false">R710*(1-0.5^(1/K$8))</f>
        <v>0.559881981691999</v>
      </c>
      <c r="T711" s="110" t="n">
        <f aca="false">Q711*R$8/86.4</f>
        <v>3.01573764201826</v>
      </c>
      <c r="U711" s="110" t="n">
        <f aca="false">S711*R$8/86.4</f>
        <v>1.79499200148939</v>
      </c>
      <c r="V711" s="110" t="n">
        <f aca="false">(Q711+S711)*R$8/86.4</f>
        <v>4.81072964350766</v>
      </c>
    </row>
    <row r="712" customFormat="false" ht="12.8" hidden="false" customHeight="false" outlineLevel="0" collapsed="false">
      <c r="A712" s="114" t="n">
        <v>41603</v>
      </c>
      <c r="B712" s="115" t="s">
        <v>133</v>
      </c>
      <c r="C712" s="15" t="n">
        <v>0.682774394570472</v>
      </c>
      <c r="D712" s="15" t="n">
        <v>17.4</v>
      </c>
      <c r="E712" s="15" t="n">
        <v>15.5</v>
      </c>
      <c r="F712" s="15" t="n">
        <v>12.4</v>
      </c>
      <c r="G712" s="15" t="n">
        <v>12.3</v>
      </c>
      <c r="H712" s="15" t="n">
        <v>15.1</v>
      </c>
      <c r="I712" s="15" t="n">
        <v>13.5</v>
      </c>
      <c r="J712" s="110" t="n">
        <f aca="false">(D712*D$15*D$8+E712*E$15*E$8+F712*F$15*F$8+G712*G$15*G$8+H712*H$15*H$8+I712*I$15*I$8)*M$15</f>
        <v>14.1972647740509</v>
      </c>
      <c r="K712" s="110" t="n">
        <f aca="false">K711+J712-M712-N712-O712</f>
        <v>151.177940450688</v>
      </c>
      <c r="L712" s="110" t="n">
        <f aca="false">K711/$K$3</f>
        <v>0.690191340048619</v>
      </c>
      <c r="M712" s="110" t="n">
        <f aca="false">IF(J712&gt;K$6,(J712-K$6)^2/(J712-K$6+K$3-K711),0)</f>
        <v>1.81183661221937</v>
      </c>
      <c r="N712" s="110" t="n">
        <f aca="false">IF((J712-M712)&gt;C712,C712,(J712-M712+(C712-(J712-M712))*L712))</f>
        <v>0.682774394570472</v>
      </c>
      <c r="O712" s="110" t="n">
        <f aca="false">IF(K711&gt;(K$5/100*K$3),(K$4/100*L712*(K711-(K$5/100*K$3))),0)</f>
        <v>2.70412936658825</v>
      </c>
      <c r="P712" s="110" t="n">
        <f aca="false">P711+M712-Q712</f>
        <v>4.32110948721912</v>
      </c>
      <c r="Q712" s="110" t="n">
        <f aca="false">P711*(1-0.5^(1/K$7))</f>
        <v>2.50927287499975</v>
      </c>
      <c r="R712" s="110" t="n">
        <f aca="false">R711-S712+O712</f>
        <v>27.4454840208214</v>
      </c>
      <c r="S712" s="110" t="n">
        <f aca="false">R711*(1-0.5^(1/K$8))</f>
        <v>0.578301751541951</v>
      </c>
      <c r="T712" s="110" t="n">
        <f aca="false">Q712*R$8/86.4</f>
        <v>8.04477530526539</v>
      </c>
      <c r="U712" s="110" t="n">
        <f aca="false">S712*R$8/86.4</f>
        <v>1.85404612473519</v>
      </c>
      <c r="V712" s="110" t="n">
        <f aca="false">(Q712+S712)*R$8/86.4</f>
        <v>9.89882143000058</v>
      </c>
    </row>
    <row r="713" customFormat="false" ht="12.8" hidden="false" customHeight="false" outlineLevel="0" collapsed="false">
      <c r="A713" s="114" t="n">
        <v>41604</v>
      </c>
      <c r="B713" s="115" t="s">
        <v>161</v>
      </c>
      <c r="C713" s="15" t="n">
        <v>0.902976130920469</v>
      </c>
      <c r="D713" s="15" t="n">
        <v>9.6</v>
      </c>
      <c r="E713" s="15" t="n">
        <v>67.7</v>
      </c>
      <c r="F713" s="15" t="n">
        <v>19.5</v>
      </c>
      <c r="G713" s="15" t="n">
        <v>26.8</v>
      </c>
      <c r="H713" s="15" t="n">
        <v>18.2</v>
      </c>
      <c r="I713" s="15" t="n">
        <v>16.3</v>
      </c>
      <c r="J713" s="110" t="n">
        <f aca="false">(D713*D$15*D$8+E713*E$15*E$8+F713*F$15*F$8+G713*G$15*G$8+H713*H$15*H$8+I713*I$15*I$8)*M$15</f>
        <v>17.222149501499</v>
      </c>
      <c r="K713" s="110" t="n">
        <f aca="false">K712+J713-M713-N713-O713</f>
        <v>160.844859522353</v>
      </c>
      <c r="L713" s="110" t="n">
        <f aca="false">K712/$K$3</f>
        <v>0.733873497333438</v>
      </c>
      <c r="M713" s="110" t="n">
        <f aca="false">IF(J713&gt;K$6,(J713-K$6)^2/(J713-K$6+K$3-K712),0)</f>
        <v>3.11660293362643</v>
      </c>
      <c r="N713" s="110" t="n">
        <f aca="false">IF((J713-M713)&gt;C713,C713,(J713-M713+(C713-(J713-M713))*L713))</f>
        <v>0.902976130920469</v>
      </c>
      <c r="O713" s="110" t="n">
        <f aca="false">IF(K712&gt;(K$5/100*K$3),(K$4/100*L713*(K712-(K$5/100*K$3))),0)</f>
        <v>3.53565136528687</v>
      </c>
      <c r="P713" s="110" t="n">
        <f aca="false">P712+M713-Q713</f>
        <v>5.27715767723599</v>
      </c>
      <c r="Q713" s="110" t="n">
        <f aca="false">P712*(1-0.5^(1/K$7))</f>
        <v>2.16055474360956</v>
      </c>
      <c r="R713" s="110" t="n">
        <f aca="false">R712-S713+O713</f>
        <v>30.3542796647353</v>
      </c>
      <c r="S713" s="110" t="n">
        <f aca="false">R712*(1-0.5^(1/K$8))</f>
        <v>0.62685572137296</v>
      </c>
      <c r="T713" s="110" t="n">
        <f aca="false">Q713*R$8/86.4</f>
        <v>6.92677851828527</v>
      </c>
      <c r="U713" s="110" t="n">
        <f aca="false">S713*R$8/86.4</f>
        <v>2.00971105116099</v>
      </c>
      <c r="V713" s="110" t="n">
        <f aca="false">(Q713+S713)*R$8/86.4</f>
        <v>8.93648956944627</v>
      </c>
    </row>
    <row r="714" customFormat="false" ht="12.8" hidden="false" customHeight="false" outlineLevel="0" collapsed="false">
      <c r="A714" s="114" t="n">
        <v>41605</v>
      </c>
      <c r="B714" s="115" t="s">
        <v>106</v>
      </c>
      <c r="C714" s="15" t="n">
        <v>2.84464362267725</v>
      </c>
      <c r="D714" s="15" t="n">
        <v>7.3</v>
      </c>
      <c r="E714" s="15" t="n">
        <v>41.1</v>
      </c>
      <c r="F714" s="15" t="n">
        <v>0</v>
      </c>
      <c r="G714" s="15" t="n">
        <v>15.5</v>
      </c>
      <c r="H714" s="15" t="n">
        <v>4.7</v>
      </c>
      <c r="I714" s="15" t="n">
        <v>10.6</v>
      </c>
      <c r="J714" s="110" t="n">
        <f aca="false">(D714*D$15*D$8+E714*E$15*E$8+F714*F$15*F$8+G714*G$15*G$8+H714*H$15*H$8+I714*I$15*I$8)*M$15</f>
        <v>9.65868423405287</v>
      </c>
      <c r="K714" s="110" t="n">
        <f aca="false">K713+J714-M714-N714-O714</f>
        <v>162.162769206761</v>
      </c>
      <c r="L714" s="110" t="n">
        <f aca="false">K713/$K$3</f>
        <v>0.780800288943463</v>
      </c>
      <c r="M714" s="110" t="n">
        <f aca="false">IF(J714&gt;K$6,(J714-K$6)^2/(J714-K$6+K$3-K713),0)</f>
        <v>0.979602624073027</v>
      </c>
      <c r="N714" s="110" t="n">
        <f aca="false">IF((J714-M714)&gt;C714,C714,(J714-M714+(C714-(J714-M714))*L714))</f>
        <v>2.84464362267725</v>
      </c>
      <c r="O714" s="110" t="n">
        <f aca="false">IF(K713&gt;(K$5/100*K$3),(K$4/100*L714*(K713-(K$5/100*K$3))),0)</f>
        <v>4.51652830289476</v>
      </c>
      <c r="P714" s="110" t="n">
        <f aca="false">P713+M714-Q714</f>
        <v>3.61818146269102</v>
      </c>
      <c r="Q714" s="110" t="n">
        <f aca="false">P713*(1-0.5^(1/K$7))</f>
        <v>2.63857883861799</v>
      </c>
      <c r="R714" s="110" t="n">
        <f aca="false">R713-S714+O714</f>
        <v>34.1775152619318</v>
      </c>
      <c r="S714" s="110" t="n">
        <f aca="false">R713*(1-0.5^(1/K$8))</f>
        <v>0.693292705698282</v>
      </c>
      <c r="T714" s="110" t="n">
        <f aca="false">Q714*R$8/86.4</f>
        <v>8.45933261918037</v>
      </c>
      <c r="U714" s="110" t="n">
        <f aca="false">S714*R$8/86.4</f>
        <v>2.2227092532225</v>
      </c>
      <c r="V714" s="110" t="n">
        <f aca="false">(Q714+S714)*R$8/86.4</f>
        <v>10.6820418724029</v>
      </c>
    </row>
    <row r="715" customFormat="false" ht="12.8" hidden="false" customHeight="false" outlineLevel="0" collapsed="false">
      <c r="A715" s="114" t="n">
        <v>41606</v>
      </c>
      <c r="B715" s="115" t="s">
        <v>96</v>
      </c>
      <c r="C715" s="15" t="n">
        <v>4.76919823771725</v>
      </c>
      <c r="D715" s="15" t="n">
        <v>28.7</v>
      </c>
      <c r="E715" s="15" t="n">
        <v>17.8</v>
      </c>
      <c r="F715" s="15" t="n">
        <v>0</v>
      </c>
      <c r="G715" s="15" t="n">
        <v>1.4</v>
      </c>
      <c r="H715" s="15" t="n">
        <v>2.7</v>
      </c>
      <c r="I715" s="15" t="n">
        <v>0</v>
      </c>
      <c r="J715" s="110" t="n">
        <f aca="false">(D715*D$15*D$8+E715*E$15*E$8+F715*F$15*F$8+G715*G$15*G$8+H715*H$15*H$8+I715*I$15*I$8)*M$15</f>
        <v>13.6885836040581</v>
      </c>
      <c r="K715" s="110" t="n">
        <f aca="false">K714+J715-M715-N715-O715</f>
        <v>164.149861480813</v>
      </c>
      <c r="L715" s="110" t="n">
        <f aca="false">K714/$K$3</f>
        <v>0.787197908770686</v>
      </c>
      <c r="M715" s="110" t="n">
        <f aca="false">IF(J715&gt;K$6,(J715-K$6)^2/(J715-K$6+K$3-K714),0)</f>
        <v>2.27501227262432</v>
      </c>
      <c r="N715" s="110" t="n">
        <f aca="false">IF((J715-M715)&gt;C715,C715,(J715-M715+(C715-(J715-M715))*L715))</f>
        <v>4.76919823771725</v>
      </c>
      <c r="O715" s="110" t="n">
        <f aca="false">IF(K714&gt;(K$5/100*K$3),(K$4/100*L715*(K714-(K$5/100*K$3))),0)</f>
        <v>4.65728081966452</v>
      </c>
      <c r="P715" s="110" t="n">
        <f aca="false">P714+M715-Q715</f>
        <v>4.08410300396983</v>
      </c>
      <c r="Q715" s="110" t="n">
        <f aca="false">P714*(1-0.5^(1/K$7))</f>
        <v>1.80909073134551</v>
      </c>
      <c r="R715" s="110" t="n">
        <f aca="false">R714-S715+O715</f>
        <v>38.0541805541747</v>
      </c>
      <c r="S715" s="110" t="n">
        <f aca="false">R714*(1-0.5^(1/K$8))</f>
        <v>0.780615527421564</v>
      </c>
      <c r="T715" s="110" t="n">
        <f aca="false">Q715*R$8/86.4</f>
        <v>5.79997838637392</v>
      </c>
      <c r="U715" s="110" t="n">
        <f aca="false">S715*R$8/86.4</f>
        <v>2.50266783675663</v>
      </c>
      <c r="V715" s="110" t="n">
        <f aca="false">(Q715+S715)*R$8/86.4</f>
        <v>8.30264622313055</v>
      </c>
    </row>
    <row r="716" customFormat="false" ht="12.8" hidden="false" customHeight="false" outlineLevel="0" collapsed="false">
      <c r="A716" s="114" t="n">
        <v>41607</v>
      </c>
      <c r="B716" s="115" t="s">
        <v>87</v>
      </c>
      <c r="C716" s="15" t="n">
        <v>4.48819134259254</v>
      </c>
      <c r="D716" s="15" t="n">
        <v>0</v>
      </c>
      <c r="E716" s="15" t="n">
        <v>10.6</v>
      </c>
      <c r="F716" s="15" t="n">
        <v>0</v>
      </c>
      <c r="G716" s="15" t="n">
        <v>2.8</v>
      </c>
      <c r="H716" s="15" t="n">
        <v>4.5</v>
      </c>
      <c r="I716" s="15" t="n">
        <v>0</v>
      </c>
      <c r="J716" s="110" t="n">
        <f aca="false">(D716*D$15*D$8+E716*E$15*E$8+F716*F$15*F$8+G716*G$15*G$8+H716*H$15*H$8+I716*I$15*I$8)*M$15</f>
        <v>1.42189513704749</v>
      </c>
      <c r="K716" s="110" t="n">
        <f aca="false">K715+J716-M716-N716-O716</f>
        <v>156.833811837299</v>
      </c>
      <c r="L716" s="110" t="n">
        <f aca="false">K715/$K$3</f>
        <v>0.796843987770939</v>
      </c>
      <c r="M716" s="110" t="n">
        <f aca="false">IF(J716&gt;K$6,(J716-K$6)^2/(J716-K$6+K$3-K715),0)</f>
        <v>0</v>
      </c>
      <c r="N716" s="110" t="n">
        <f aca="false">IF((J716-M716)&gt;C716,C716,(J716-M716+(C716-(J716-M716))*L716))</f>
        <v>3.8652548331609</v>
      </c>
      <c r="O716" s="110" t="n">
        <f aca="false">IF(K715&gt;(K$5/100*K$3),(K$4/100*L716*(K715-(K$5/100*K$3))),0)</f>
        <v>4.87268994740118</v>
      </c>
      <c r="P716" s="110" t="n">
        <f aca="false">P715+M716-Q716</f>
        <v>2.04205150198492</v>
      </c>
      <c r="Q716" s="110" t="n">
        <f aca="false">P715*(1-0.5^(1/K$7))</f>
        <v>2.04205150198492</v>
      </c>
      <c r="R716" s="110" t="n">
        <f aca="false">R715-S716+O716</f>
        <v>42.0577118165097</v>
      </c>
      <c r="S716" s="110" t="n">
        <f aca="false">R715*(1-0.5^(1/K$8))</f>
        <v>0.869158685066256</v>
      </c>
      <c r="T716" s="110" t="n">
        <f aca="false">Q716*R$8/86.4</f>
        <v>6.54685493113219</v>
      </c>
      <c r="U716" s="110" t="n">
        <f aca="false">S716*R$8/86.4</f>
        <v>2.78653883985362</v>
      </c>
      <c r="V716" s="110" t="n">
        <f aca="false">(Q716+S716)*R$8/86.4</f>
        <v>9.33339377098582</v>
      </c>
    </row>
    <row r="717" customFormat="false" ht="12.8" hidden="false" customHeight="false" outlineLevel="0" collapsed="false">
      <c r="A717" s="114" t="n">
        <v>41608</v>
      </c>
      <c r="B717" s="115" t="s">
        <v>127</v>
      </c>
      <c r="C717" s="15" t="n">
        <v>1.41962872334276</v>
      </c>
      <c r="D717" s="15" t="n">
        <v>18.6</v>
      </c>
      <c r="E717" s="15" t="n">
        <v>32.8</v>
      </c>
      <c r="F717" s="15" t="n">
        <v>2.7</v>
      </c>
      <c r="G717" s="15" t="n">
        <v>5.4</v>
      </c>
      <c r="H717" s="15" t="n">
        <v>4.2</v>
      </c>
      <c r="I717" s="15" t="n">
        <v>4.1</v>
      </c>
      <c r="J717" s="110" t="n">
        <f aca="false">(D717*D$15*D$8+E717*E$15*E$8+F717*F$15*F$8+G717*G$15*G$8+H717*H$15*H$8+I717*I$15*I$8)*M$15</f>
        <v>11.319766285665</v>
      </c>
      <c r="K717" s="110" t="n">
        <f aca="false">K716+J717-M717-N717-O717</f>
        <v>161.293922137763</v>
      </c>
      <c r="L717" s="110" t="n">
        <f aca="false">K716/$K$3</f>
        <v>0.761329183676208</v>
      </c>
      <c r="M717" s="110" t="n">
        <f aca="false">IF(J717&gt;K$6,(J717-K$6)^2/(J717-K$6+K$3-K716),0)</f>
        <v>1.34150205983104</v>
      </c>
      <c r="N717" s="110" t="n">
        <f aca="false">IF((J717-M717)&gt;C717,C717,(J717-M717+(C717-(J717-M717))*L717))</f>
        <v>1.41962872334276</v>
      </c>
      <c r="O717" s="110" t="n">
        <f aca="false">IF(K716&gt;(K$5/100*K$3),(K$4/100*L717*(K716-(K$5/100*K$3))),0)</f>
        <v>4.09852520202692</v>
      </c>
      <c r="P717" s="110" t="n">
        <f aca="false">P716+M717-Q717</f>
        <v>2.3625278108235</v>
      </c>
      <c r="Q717" s="110" t="n">
        <f aca="false">P716*(1-0.5^(1/K$7))</f>
        <v>1.02102575099246</v>
      </c>
      <c r="R717" s="110" t="n">
        <f aca="false">R716-S717+O717</f>
        <v>45.1956375530641</v>
      </c>
      <c r="S717" s="110" t="n">
        <f aca="false">R716*(1-0.5^(1/K$8))</f>
        <v>0.960599465472469</v>
      </c>
      <c r="T717" s="110" t="n">
        <f aca="false">Q717*R$8/86.4</f>
        <v>3.2734274655661</v>
      </c>
      <c r="U717" s="110" t="n">
        <f aca="false">S717*R$8/86.4</f>
        <v>3.07969967518373</v>
      </c>
      <c r="V717" s="110" t="n">
        <f aca="false">(Q717+S717)*R$8/86.4</f>
        <v>6.35312714074982</v>
      </c>
    </row>
    <row r="718" customFormat="false" ht="12.8" hidden="false" customHeight="false" outlineLevel="0" collapsed="false">
      <c r="A718" s="114" t="n">
        <v>41609</v>
      </c>
      <c r="B718" s="115" t="s">
        <v>116</v>
      </c>
      <c r="C718" s="15" t="n">
        <v>0.937299105277105</v>
      </c>
      <c r="D718" s="15" t="n">
        <v>68.6</v>
      </c>
      <c r="E718" s="15" t="n">
        <v>84.8</v>
      </c>
      <c r="F718" s="15" t="n">
        <v>18.2</v>
      </c>
      <c r="G718" s="15" t="n">
        <v>33.4</v>
      </c>
      <c r="H718" s="15" t="n">
        <v>28</v>
      </c>
      <c r="I718" s="15" t="n">
        <v>28.9</v>
      </c>
      <c r="J718" s="110" t="n">
        <f aca="false">(D718*D$15*D$8+E718*E$15*E$8+F718*F$15*F$8+G718*G$15*G$8+H718*H$15*H$8+I718*I$15*I$8)*M$15</f>
        <v>46.7391104915454</v>
      </c>
      <c r="K718" s="110" t="n">
        <f aca="false">K717+J718-M718-N718-O718</f>
        <v>180.528008511564</v>
      </c>
      <c r="L718" s="110" t="n">
        <f aca="false">K717/$K$3</f>
        <v>0.782980204552248</v>
      </c>
      <c r="M718" s="110" t="n">
        <f aca="false">IF(J718&gt;K$6,(J718-K$6)^2/(J718-K$6+K$3-K717),0)</f>
        <v>22.0034263045094</v>
      </c>
      <c r="N718" s="110" t="n">
        <f aca="false">IF((J718-M718)&gt;C718,C718,(J718-M718+(C718-(J718-M718))*L718))</f>
        <v>0.937299105277105</v>
      </c>
      <c r="O718" s="110" t="n">
        <f aca="false">IF(K717&gt;(K$5/100*K$3),(K$4/100*L718*(K717-(K$5/100*K$3))),0)</f>
        <v>4.56429870795785</v>
      </c>
      <c r="P718" s="110" t="n">
        <f aca="false">P717+M718-Q718</f>
        <v>23.1846902099211</v>
      </c>
      <c r="Q718" s="110" t="n">
        <f aca="false">P717*(1-0.5^(1/K$7))</f>
        <v>1.18126390541175</v>
      </c>
      <c r="R718" s="110" t="n">
        <f aca="false">R717-S718+O718</f>
        <v>48.7276664726756</v>
      </c>
      <c r="S718" s="110" t="n">
        <f aca="false">R717*(1-0.5^(1/K$8))</f>
        <v>1.03226978834637</v>
      </c>
      <c r="T718" s="110" t="n">
        <f aca="false">Q718*R$8/86.4</f>
        <v>3.78715395600758</v>
      </c>
      <c r="U718" s="110" t="n">
        <f aca="false">S718*R$8/86.4</f>
        <v>3.30947605754564</v>
      </c>
      <c r="V718" s="110" t="n">
        <f aca="false">(Q718+S718)*R$8/86.4</f>
        <v>7.09663001355321</v>
      </c>
    </row>
    <row r="719" customFormat="false" ht="12.8" hidden="false" customHeight="false" outlineLevel="0" collapsed="false">
      <c r="A719" s="114" t="n">
        <v>41610</v>
      </c>
      <c r="B719" s="115" t="s">
        <v>103</v>
      </c>
      <c r="C719" s="15" t="n">
        <v>1.58374483427403</v>
      </c>
      <c r="D719" s="15" t="n">
        <v>28.7</v>
      </c>
      <c r="E719" s="15" t="n">
        <v>76.2</v>
      </c>
      <c r="F719" s="15" t="n">
        <v>34.7</v>
      </c>
      <c r="G719" s="15" t="n">
        <v>11.7</v>
      </c>
      <c r="H719" s="15" t="n">
        <v>43.1</v>
      </c>
      <c r="I719" s="15" t="n">
        <v>23.1</v>
      </c>
      <c r="J719" s="110" t="n">
        <f aca="false">(D719*D$15*D$8+E719*E$15*E$8+F719*F$15*F$8+G719*G$15*G$8+H719*H$15*H$8+I719*I$15*I$8)*M$15</f>
        <v>24.7207257503939</v>
      </c>
      <c r="K719" s="110" t="n">
        <f aca="false">K718+J719-M719-N719-O719</f>
        <v>186.517868801167</v>
      </c>
      <c r="L719" s="110" t="n">
        <f aca="false">K718/$K$3</f>
        <v>0.876349555881379</v>
      </c>
      <c r="M719" s="110" t="n">
        <f aca="false">IF(J719&gt;K$6,(J719-K$6)^2/(J719-K$6+K$3-K718),0)</f>
        <v>10.3529570437688</v>
      </c>
      <c r="N719" s="110" t="n">
        <f aca="false">IF((J719-M719)&gt;C719,C719,(J719-M719+(C719-(J719-M719))*L719))</f>
        <v>1.58374483427403</v>
      </c>
      <c r="O719" s="110" t="n">
        <f aca="false">IF(K718&gt;(K$5/100*K$3),(K$4/100*L719*(K718-(K$5/100*K$3))),0)</f>
        <v>6.79416358274768</v>
      </c>
      <c r="P719" s="110" t="n">
        <f aca="false">P718+M719-Q719</f>
        <v>21.9453021487294</v>
      </c>
      <c r="Q719" s="110" t="n">
        <f aca="false">P718*(1-0.5^(1/K$7))</f>
        <v>11.5923451049606</v>
      </c>
      <c r="R719" s="110" t="n">
        <f aca="false">R718-S719+O719</f>
        <v>54.4088886150618</v>
      </c>
      <c r="S719" s="110" t="n">
        <f aca="false">R718*(1-0.5^(1/K$8))</f>
        <v>1.11294144036145</v>
      </c>
      <c r="T719" s="110" t="n">
        <f aca="false">Q719*R$8/86.4</f>
        <v>37.1652730795611</v>
      </c>
      <c r="U719" s="110" t="n">
        <f aca="false">S719*R$8/86.4</f>
        <v>3.56811086782548</v>
      </c>
      <c r="V719" s="110" t="n">
        <f aca="false">(Q719+S719)*R$8/86.4</f>
        <v>40.7333839473866</v>
      </c>
    </row>
    <row r="720" customFormat="false" ht="12.8" hidden="false" customHeight="false" outlineLevel="0" collapsed="false">
      <c r="A720" s="114" t="n">
        <v>41611</v>
      </c>
      <c r="B720" s="115" t="s">
        <v>154</v>
      </c>
      <c r="C720" s="15" t="n">
        <v>3.728720470332</v>
      </c>
      <c r="D720" s="15" t="n">
        <v>20.9</v>
      </c>
      <c r="E720" s="15" t="n">
        <v>29.1</v>
      </c>
      <c r="F720" s="15" t="n">
        <v>12.7</v>
      </c>
      <c r="G720" s="15" t="n">
        <v>7.3</v>
      </c>
      <c r="H720" s="15" t="n">
        <v>10.5</v>
      </c>
      <c r="I720" s="15" t="n">
        <v>16.2</v>
      </c>
      <c r="J720" s="110" t="n">
        <f aca="false">(D720*D$15*D$8+E720*E$15*E$8+F720*F$15*F$8+G720*G$15*G$8+H720*H$15*H$8+I720*I$15*I$8)*M$15</f>
        <v>14.517745110353</v>
      </c>
      <c r="K720" s="110" t="n">
        <f aca="false">K719+J720-M720-N720-O720</f>
        <v>185.159987224438</v>
      </c>
      <c r="L720" s="110" t="n">
        <f aca="false">K719/$K$3</f>
        <v>0.905426547578482</v>
      </c>
      <c r="M720" s="110" t="n">
        <f aca="false">IF(J720&gt;K$6,(J720-K$6)^2/(J720-K$6+K$3-K719),0)</f>
        <v>4.5849766557749</v>
      </c>
      <c r="N720" s="110" t="n">
        <f aca="false">IF((J720-M720)&gt;C720,C720,(J720-M720+(C720-(J720-M720))*L720))</f>
        <v>3.728720470332</v>
      </c>
      <c r="O720" s="110" t="n">
        <f aca="false">IF(K719&gt;(K$5/100*K$3),(K$4/100*L720*(K719-(K$5/100*K$3))),0)</f>
        <v>7.56192956097536</v>
      </c>
      <c r="P720" s="110" t="n">
        <f aca="false">P719+M720-Q720</f>
        <v>15.5576277301396</v>
      </c>
      <c r="Q720" s="110" t="n">
        <f aca="false">P719*(1-0.5^(1/K$7))</f>
        <v>10.9726510743647</v>
      </c>
      <c r="R720" s="110" t="n">
        <f aca="false">R719-S720+O720</f>
        <v>60.7281174426116</v>
      </c>
      <c r="S720" s="110" t="n">
        <f aca="false">R719*(1-0.5^(1/K$8))</f>
        <v>1.24270073342561</v>
      </c>
      <c r="T720" s="110" t="n">
        <f aca="false">Q720*R$8/86.4</f>
        <v>35.1785225416553</v>
      </c>
      <c r="U720" s="110" t="n">
        <f aca="false">S720*R$8/86.4</f>
        <v>3.98412156433905</v>
      </c>
      <c r="V720" s="110" t="n">
        <f aca="false">(Q720+S720)*R$8/86.4</f>
        <v>39.1626441059944</v>
      </c>
    </row>
    <row r="721" customFormat="false" ht="12.8" hidden="false" customHeight="false" outlineLevel="0" collapsed="false">
      <c r="A721" s="114" t="n">
        <v>41612</v>
      </c>
      <c r="B721" s="115" t="s">
        <v>92</v>
      </c>
      <c r="C721" s="15" t="n">
        <v>3.10801712819771</v>
      </c>
      <c r="D721" s="15" t="n">
        <v>0</v>
      </c>
      <c r="E721" s="15" t="n">
        <v>0</v>
      </c>
      <c r="F721" s="15" t="n">
        <v>3.9</v>
      </c>
      <c r="G721" s="15" t="n">
        <v>0</v>
      </c>
      <c r="H721" s="15" t="n">
        <v>0.9</v>
      </c>
      <c r="I721" s="15" t="n">
        <v>0</v>
      </c>
      <c r="J721" s="110" t="n">
        <f aca="false">(D721*D$15*D$8+E721*E$15*E$8+F721*F$15*F$8+G721*G$15*G$8+H721*H$15*H$8+I721*I$15*I$8)*M$15</f>
        <v>0.328590882795441</v>
      </c>
      <c r="K721" s="110" t="n">
        <f aca="false">K720+J721-M721-N721-O721</f>
        <v>175.276915639129</v>
      </c>
      <c r="L721" s="110" t="n">
        <f aca="false">K720/$K$3</f>
        <v>0.89883488943902</v>
      </c>
      <c r="M721" s="110" t="n">
        <f aca="false">IF(J721&gt;K$6,(J721-K$6)^2/(J721-K$6+K$3-K720),0)</f>
        <v>0</v>
      </c>
      <c r="N721" s="110" t="n">
        <f aca="false">IF((J721-M721)&gt;C721,C721,(J721-M721+(C721-(J721-M721))*L721))</f>
        <v>2.8268361647855</v>
      </c>
      <c r="O721" s="110" t="n">
        <f aca="false">IF(K720&gt;(K$5/100*K$3),(K$4/100*L721*(K720-(K$5/100*K$3))),0)</f>
        <v>7.3848263033189</v>
      </c>
      <c r="P721" s="110" t="n">
        <f aca="false">P720+M721-Q721</f>
        <v>7.7788138650698</v>
      </c>
      <c r="Q721" s="110" t="n">
        <f aca="false">P720*(1-0.5^(1/K$7))</f>
        <v>7.7788138650698</v>
      </c>
      <c r="R721" s="110" t="n">
        <f aca="false">R720-S721+O721</f>
        <v>66.7259116266124</v>
      </c>
      <c r="S721" s="110" t="n">
        <f aca="false">R720*(1-0.5^(1/K$8))</f>
        <v>1.38703211931807</v>
      </c>
      <c r="T721" s="110" t="n">
        <f aca="false">Q721*R$8/86.4</f>
        <v>24.9390213035224</v>
      </c>
      <c r="U721" s="110" t="n">
        <f aca="false">S721*R$8/86.4</f>
        <v>4.44685066031372</v>
      </c>
      <c r="V721" s="110" t="n">
        <f aca="false">(Q721+S721)*R$8/86.4</f>
        <v>29.3858719638361</v>
      </c>
    </row>
    <row r="722" customFormat="false" ht="12.8" hidden="false" customHeight="false" outlineLevel="0" collapsed="false">
      <c r="A722" s="114" t="n">
        <v>41613</v>
      </c>
      <c r="B722" s="115" t="s">
        <v>87</v>
      </c>
      <c r="C722" s="15" t="n">
        <v>4.37137013979322</v>
      </c>
      <c r="D722" s="15" t="n">
        <v>0</v>
      </c>
      <c r="E722" s="15" t="n">
        <v>1.9</v>
      </c>
      <c r="F722" s="15" t="n">
        <v>0</v>
      </c>
      <c r="G722" s="15" t="n">
        <v>1.7</v>
      </c>
      <c r="H722" s="15" t="n">
        <v>0</v>
      </c>
      <c r="I722" s="15" t="n">
        <v>0</v>
      </c>
      <c r="J722" s="110" t="n">
        <f aca="false">(D722*D$15*D$8+E722*E$15*E$8+F722*F$15*F$8+G722*G$15*G$8+H722*H$15*H$8+I722*I$15*I$8)*M$15</f>
        <v>0.537642531781442</v>
      </c>
      <c r="K722" s="110" t="n">
        <f aca="false">K721+J722-M722-N722-O722</f>
        <v>165.865209643758</v>
      </c>
      <c r="L722" s="110" t="n">
        <f aca="false">K721/$K$3</f>
        <v>0.85085881378218</v>
      </c>
      <c r="M722" s="110" t="n">
        <f aca="false">IF(J722&gt;K$6,(J722-K$6)^2/(J722-K$6+K$3-K721),0)</f>
        <v>0</v>
      </c>
      <c r="N722" s="110" t="n">
        <f aca="false">IF((J722-M722)&gt;C722,C722,(J722-M722+(C722-(J722-M722))*L722))</f>
        <v>3.79960345669834</v>
      </c>
      <c r="O722" s="110" t="n">
        <f aca="false">IF(K721&gt;(K$5/100*K$3),(K$4/100*L722*(K721-(K$5/100*K$3))),0)</f>
        <v>6.14974507045441</v>
      </c>
      <c r="P722" s="110" t="n">
        <f aca="false">P721+M722-Q722</f>
        <v>3.8894069325349</v>
      </c>
      <c r="Q722" s="110" t="n">
        <f aca="false">P721*(1-0.5^(1/K$7))</f>
        <v>3.8894069325349</v>
      </c>
      <c r="R722" s="110" t="n">
        <f aca="false">R721-S722+O722</f>
        <v>71.3516347692613</v>
      </c>
      <c r="S722" s="110" t="n">
        <f aca="false">R721*(1-0.5^(1/K$8))</f>
        <v>1.52402192780555</v>
      </c>
      <c r="T722" s="110" t="n">
        <f aca="false">Q722*R$8/86.4</f>
        <v>12.4695106517612</v>
      </c>
      <c r="U722" s="110" t="n">
        <f aca="false">S722*R$8/86.4</f>
        <v>4.88604252317287</v>
      </c>
      <c r="V722" s="110" t="n">
        <f aca="false">(Q722+S722)*R$8/86.4</f>
        <v>17.3555531749341</v>
      </c>
    </row>
    <row r="723" customFormat="false" ht="12.8" hidden="false" customHeight="false" outlineLevel="0" collapsed="false">
      <c r="A723" s="114" t="n">
        <v>41614</v>
      </c>
      <c r="B723" s="115" t="s">
        <v>132</v>
      </c>
      <c r="C723" s="15" t="n">
        <v>3.04216436311943</v>
      </c>
      <c r="D723" s="15" t="n">
        <v>7.8</v>
      </c>
      <c r="E723" s="15" t="n">
        <v>10.5</v>
      </c>
      <c r="F723" s="15" t="n">
        <v>38.7</v>
      </c>
      <c r="G723" s="15" t="n">
        <v>21.8</v>
      </c>
      <c r="H723" s="15" t="n">
        <v>28.1</v>
      </c>
      <c r="I723" s="15" t="n">
        <v>12.4</v>
      </c>
      <c r="J723" s="110" t="n">
        <f aca="false">(D723*D$15*D$8+E723*E$15*E$8+F723*F$15*F$8+G723*G$15*G$8+H723*H$15*H$8+I723*I$15*I$8)*M$15</f>
        <v>15.2109700033941</v>
      </c>
      <c r="K723" s="110" t="n">
        <f aca="false">K722+J723-M723-N723-O723</f>
        <v>169.914926784454</v>
      </c>
      <c r="L723" s="110" t="n">
        <f aca="false">K722/$K$3</f>
        <v>0.805170920600766</v>
      </c>
      <c r="M723" s="110" t="n">
        <f aca="false">IF(J723&gt;K$6,(J723-K$6)^2/(J723-K$6+K$3-K722),0)</f>
        <v>3.05736462731628</v>
      </c>
      <c r="N723" s="110" t="n">
        <f aca="false">IF((J723-M723)&gt;C723,C723,(J723-M723+(C723-(J723-M723))*L723))</f>
        <v>3.04216436311943</v>
      </c>
      <c r="O723" s="110" t="n">
        <f aca="false">IF(K722&gt;(K$5/100*K$3),(K$4/100*L723*(K722-(K$5/100*K$3))),0)</f>
        <v>5.06172387226246</v>
      </c>
      <c r="P723" s="110" t="n">
        <f aca="false">P722+M723-Q723</f>
        <v>5.00206809358373</v>
      </c>
      <c r="Q723" s="110" t="n">
        <f aca="false">P722*(1-0.5^(1/K$7))</f>
        <v>1.94470346626745</v>
      </c>
      <c r="R723" s="110" t="n">
        <f aca="false">R722-S723+O723</f>
        <v>74.7836850511256</v>
      </c>
      <c r="S723" s="110" t="n">
        <f aca="false">R722*(1-0.5^(1/K$8))</f>
        <v>1.62967359039808</v>
      </c>
      <c r="T723" s="110" t="n">
        <f aca="false">Q723*R$8/86.4</f>
        <v>6.23475532588059</v>
      </c>
      <c r="U723" s="110" t="n">
        <f aca="false">S723*R$8/86.4</f>
        <v>5.22476370995682</v>
      </c>
      <c r="V723" s="110" t="n">
        <f aca="false">(Q723+S723)*R$8/86.4</f>
        <v>11.4595190358374</v>
      </c>
    </row>
    <row r="724" customFormat="false" ht="12.8" hidden="false" customHeight="false" outlineLevel="0" collapsed="false">
      <c r="A724" s="114" t="n">
        <v>41615</v>
      </c>
      <c r="B724" s="115" t="s">
        <v>103</v>
      </c>
      <c r="C724" s="15" t="n">
        <v>2.3097160918354</v>
      </c>
      <c r="D724" s="15" t="n">
        <v>0</v>
      </c>
      <c r="E724" s="15" t="n">
        <v>1.2</v>
      </c>
      <c r="F724" s="15" t="n">
        <v>0</v>
      </c>
      <c r="G724" s="15" t="n">
        <v>0</v>
      </c>
      <c r="H724" s="15" t="n">
        <v>0</v>
      </c>
      <c r="I724" s="15" t="n">
        <v>0</v>
      </c>
      <c r="J724" s="110" t="n">
        <f aca="false">(D724*D$15*D$8+E724*E$15*E$8+F724*F$15*F$8+G724*G$15*G$8+H724*H$15*H$8+I724*I$15*I$8)*M$15</f>
        <v>0.0338050105443488</v>
      </c>
      <c r="K724" s="110" t="n">
        <f aca="false">K723+J724-M724-N724-O724</f>
        <v>162.518345457841</v>
      </c>
      <c r="L724" s="110" t="n">
        <f aca="false">K723/$K$3</f>
        <v>0.824829741672106</v>
      </c>
      <c r="M724" s="110" t="n">
        <f aca="false">IF(J724&gt;K$6,(J724-K$6)^2/(J724-K$6+K$3-K723),0)</f>
        <v>0</v>
      </c>
      <c r="N724" s="110" t="n">
        <f aca="false">IF((J724-M724)&gt;C724,C724,(J724-M724+(C724-(J724-M724))*L724))</f>
        <v>1.91104415979433</v>
      </c>
      <c r="O724" s="110" t="n">
        <f aca="false">IF(K723&gt;(K$5/100*K$3),(K$4/100*L724*(K723-(K$5/100*K$3))),0)</f>
        <v>5.51934217736288</v>
      </c>
      <c r="P724" s="110" t="n">
        <f aca="false">P723+M724-Q724</f>
        <v>2.50103404679186</v>
      </c>
      <c r="Q724" s="110" t="n">
        <f aca="false">P723*(1-0.5^(1/K$7))</f>
        <v>2.50103404679186</v>
      </c>
      <c r="R724" s="110" t="n">
        <f aca="false">R723-S724+O724</f>
        <v>78.5949655013174</v>
      </c>
      <c r="S724" s="110" t="n">
        <f aca="false">R723*(1-0.5^(1/K$8))</f>
        <v>1.70806172717112</v>
      </c>
      <c r="T724" s="110" t="n">
        <f aca="false">Q724*R$8/86.4</f>
        <v>8.01836146946003</v>
      </c>
      <c r="U724" s="110" t="n">
        <f aca="false">S724*R$8/86.4</f>
        <v>5.47607752808334</v>
      </c>
      <c r="V724" s="110" t="n">
        <f aca="false">(Q724+S724)*R$8/86.4</f>
        <v>13.4944389975434</v>
      </c>
    </row>
    <row r="725" customFormat="false" ht="12.8" hidden="false" customHeight="false" outlineLevel="0" collapsed="false">
      <c r="A725" s="114" t="n">
        <v>41616</v>
      </c>
      <c r="B725" s="115" t="s">
        <v>117</v>
      </c>
      <c r="C725" s="15" t="n">
        <v>3.54591181460775</v>
      </c>
      <c r="D725" s="15" t="n">
        <v>7.4</v>
      </c>
      <c r="E725" s="15" t="n">
        <v>11</v>
      </c>
      <c r="F725" s="15" t="n">
        <v>0</v>
      </c>
      <c r="G725" s="15" t="n">
        <v>7.2</v>
      </c>
      <c r="H725" s="15" t="n">
        <v>0</v>
      </c>
      <c r="I725" s="15" t="n">
        <v>0</v>
      </c>
      <c r="J725" s="110" t="n">
        <f aca="false">(D725*D$15*D$8+E725*E$15*E$8+F725*F$15*F$8+G725*G$15*G$8+H725*H$15*H$8+I725*I$15*I$8)*M$15</f>
        <v>5.60721327928376</v>
      </c>
      <c r="K725" s="110" t="n">
        <f aca="false">K724+J725-M725-N725-O725</f>
        <v>159.676868258406</v>
      </c>
      <c r="L725" s="110" t="n">
        <f aca="false">K724/$K$3</f>
        <v>0.788924007076897</v>
      </c>
      <c r="M725" s="110" t="n">
        <f aca="false">IF(J725&gt;K$6,(J725-K$6)^2/(J725-K$6+K$3-K724),0)</f>
        <v>0.207233504792611</v>
      </c>
      <c r="N725" s="110" t="n">
        <f aca="false">IF((J725-M725)&gt;C725,C725,(J725-M725+(C725-(J725-M725))*L725))</f>
        <v>3.54591181460775</v>
      </c>
      <c r="O725" s="110" t="n">
        <f aca="false">IF(K724&gt;(K$5/100*K$3),(K$4/100*L725*(K724-(K$5/100*K$3))),0)</f>
        <v>4.69554515931869</v>
      </c>
      <c r="P725" s="110" t="n">
        <f aca="false">P724+M725-Q725</f>
        <v>1.45775052818854</v>
      </c>
      <c r="Q725" s="110" t="n">
        <f aca="false">P724*(1-0.5^(1/K$7))</f>
        <v>1.25051702339593</v>
      </c>
      <c r="R725" s="110" t="n">
        <f aca="false">R724-S725+O725</f>
        <v>81.4953991676766</v>
      </c>
      <c r="S725" s="110" t="n">
        <f aca="false">R724*(1-0.5^(1/K$8))</f>
        <v>1.79511149295944</v>
      </c>
      <c r="T725" s="110" t="n">
        <f aca="false">Q725*R$8/86.4</f>
        <v>4.00918073473001</v>
      </c>
      <c r="U725" s="110" t="n">
        <f aca="false">S725*R$8/86.4</f>
        <v>5.7551606892334</v>
      </c>
      <c r="V725" s="110" t="n">
        <f aca="false">(Q725+S725)*R$8/86.4</f>
        <v>9.76434142396341</v>
      </c>
    </row>
    <row r="726" customFormat="false" ht="12.8" hidden="false" customHeight="false" outlineLevel="0" collapsed="false">
      <c r="A726" s="114" t="n">
        <v>41617</v>
      </c>
      <c r="B726" s="115" t="s">
        <v>91</v>
      </c>
      <c r="C726" s="15" t="n">
        <v>4.21911830395108</v>
      </c>
      <c r="D726" s="15" t="n">
        <v>0</v>
      </c>
      <c r="E726" s="15" t="n">
        <v>56.7</v>
      </c>
      <c r="F726" s="15" t="n">
        <v>0</v>
      </c>
      <c r="G726" s="15" t="n">
        <v>0.6</v>
      </c>
      <c r="H726" s="15" t="n">
        <v>0</v>
      </c>
      <c r="I726" s="15" t="n">
        <v>0</v>
      </c>
      <c r="J726" s="110" t="n">
        <f aca="false">(D726*D$15*D$8+E726*E$15*E$8+F726*F$15*F$8+G726*G$15*G$8+H726*H$15*H$8+I726*I$15*I$8)*M$15</f>
        <v>1.76815190060385</v>
      </c>
      <c r="K726" s="110" t="n">
        <f aca="false">K725+J726-M726-N726-O726</f>
        <v>153.383853102519</v>
      </c>
      <c r="L726" s="110" t="n">
        <f aca="false">K725/$K$3</f>
        <v>0.775130428438862</v>
      </c>
      <c r="M726" s="110" t="n">
        <f aca="false">IF(J726&gt;K$6,(J726-K$6)^2/(J726-K$6+K$3-K725),0)</f>
        <v>0</v>
      </c>
      <c r="N726" s="110" t="n">
        <f aca="false">IF((J726-M726)&gt;C726,C726,(J726-M726+(C726-(J726-M726))*L726))</f>
        <v>3.66797053891965</v>
      </c>
      <c r="O726" s="110" t="n">
        <f aca="false">IF(K725&gt;(K$5/100*K$3),(K$4/100*L726*(K725-(K$5/100*K$3))),0)</f>
        <v>4.39319651757108</v>
      </c>
      <c r="P726" s="110" t="n">
        <f aca="false">P725+M726-Q726</f>
        <v>0.728875264094272</v>
      </c>
      <c r="Q726" s="110" t="n">
        <f aca="false">P725*(1-0.5^(1/K$7))</f>
        <v>0.728875264094272</v>
      </c>
      <c r="R726" s="110" t="n">
        <f aca="false">R725-S726+O726</f>
        <v>84.0272381957943</v>
      </c>
      <c r="S726" s="110" t="n">
        <f aca="false">R725*(1-0.5^(1/K$8))</f>
        <v>1.86135748945346</v>
      </c>
      <c r="T726" s="110" t="n">
        <f aca="false">Q726*R$8/86.4</f>
        <v>2.33678759437631</v>
      </c>
      <c r="U726" s="110" t="n">
        <f aca="false">S726*R$8/86.4</f>
        <v>5.96754658077095</v>
      </c>
      <c r="V726" s="110" t="n">
        <f aca="false">(Q726+S726)*R$8/86.4</f>
        <v>8.30433417514725</v>
      </c>
    </row>
    <row r="727" customFormat="false" ht="12.8" hidden="false" customHeight="false" outlineLevel="0" collapsed="false">
      <c r="A727" s="114" t="n">
        <v>41618</v>
      </c>
      <c r="B727" s="115" t="s">
        <v>127</v>
      </c>
      <c r="C727" s="15" t="n">
        <v>4.35539646613061</v>
      </c>
      <c r="D727" s="15" t="n">
        <v>0</v>
      </c>
      <c r="E727" s="15" t="n">
        <v>10.9</v>
      </c>
      <c r="F727" s="15" t="n">
        <v>0</v>
      </c>
      <c r="G727" s="15" t="n">
        <v>0</v>
      </c>
      <c r="H727" s="15" t="n">
        <v>0</v>
      </c>
      <c r="I727" s="15" t="n">
        <v>0</v>
      </c>
      <c r="J727" s="110" t="n">
        <f aca="false">(D727*D$15*D$8+E727*E$15*E$8+F727*F$15*F$8+G727*G$15*G$8+H727*H$15*H$8+I727*I$15*I$8)*M$15</f>
        <v>0.307062179111168</v>
      </c>
      <c r="K727" s="110" t="n">
        <f aca="false">K726+J727-M727-N727-O727</f>
        <v>146.618046967122</v>
      </c>
      <c r="L727" s="110" t="n">
        <f aca="false">K726/$K$3</f>
        <v>0.744581811177275</v>
      </c>
      <c r="M727" s="110" t="n">
        <f aca="false">IF(J727&gt;K$6,(J727-K$6)^2/(J727-K$6+K$3-K726),0)</f>
        <v>0</v>
      </c>
      <c r="N727" s="110" t="n">
        <f aca="false">IF((J727-M727)&gt;C727,C727,(J727-M727+(C727-(J727-M727))*L727))</f>
        <v>3.32137825479117</v>
      </c>
      <c r="O727" s="110" t="n">
        <f aca="false">IF(K726&gt;(K$5/100*K$3),(K$4/100*L727*(K726-(K$5/100*K$3))),0)</f>
        <v>3.75149005971632</v>
      </c>
      <c r="P727" s="110" t="n">
        <f aca="false">P726+M727-Q727</f>
        <v>0.364437632047136</v>
      </c>
      <c r="Q727" s="110" t="n">
        <f aca="false">P726*(1-0.5^(1/K$7))</f>
        <v>0.364437632047136</v>
      </c>
      <c r="R727" s="110" t="n">
        <f aca="false">R726-S727+O727</f>
        <v>85.8595434827355</v>
      </c>
      <c r="S727" s="110" t="n">
        <f aca="false">R726*(1-0.5^(1/K$8))</f>
        <v>1.91918477277508</v>
      </c>
      <c r="T727" s="110" t="n">
        <f aca="false">Q727*R$8/86.4</f>
        <v>1.16839379718816</v>
      </c>
      <c r="U727" s="110" t="n">
        <f aca="false">S727*R$8/86.4</f>
        <v>6.15294192197566</v>
      </c>
      <c r="V727" s="110" t="n">
        <f aca="false">(Q727+S727)*R$8/86.4</f>
        <v>7.32133571916381</v>
      </c>
    </row>
    <row r="728" customFormat="false" ht="12.8" hidden="false" customHeight="false" outlineLevel="0" collapsed="false">
      <c r="A728" s="114" t="n">
        <v>41619</v>
      </c>
      <c r="B728" s="115" t="s">
        <v>174</v>
      </c>
      <c r="C728" s="15" t="n">
        <v>0.824556545096095</v>
      </c>
      <c r="D728" s="15" t="n">
        <v>31.2</v>
      </c>
      <c r="E728" s="15" t="n">
        <v>3.8</v>
      </c>
      <c r="F728" s="15" t="n">
        <v>7.9</v>
      </c>
      <c r="G728" s="15" t="n">
        <v>17.7</v>
      </c>
      <c r="H728" s="15" t="n">
        <v>30.1</v>
      </c>
      <c r="I728" s="15" t="n">
        <v>24.9</v>
      </c>
      <c r="J728" s="110" t="n">
        <f aca="false">(D728*D$15*D$8+E728*E$15*E$8+F728*F$15*F$8+G728*G$15*G$8+H728*H$15*H$8+I728*I$15*I$8)*M$15</f>
        <v>22.8274076420907</v>
      </c>
      <c r="K728" s="110" t="n">
        <f aca="false">K727+J728-M728-N728-O728</f>
        <v>160.332558762695</v>
      </c>
      <c r="L728" s="110" t="n">
        <f aca="false">K727/$K$3</f>
        <v>0.71173809207341</v>
      </c>
      <c r="M728" s="110" t="n">
        <f aca="false">IF(J728&gt;K$6,(J728-K$6)^2/(J728-K$6+K$3-K727),0)</f>
        <v>5.18387674858732</v>
      </c>
      <c r="N728" s="110" t="n">
        <f aca="false">IF((J728-M728)&gt;C728,C728,(J728-M728+(C728-(J728-M728))*L728))</f>
        <v>0.824556545096095</v>
      </c>
      <c r="O728" s="110" t="n">
        <f aca="false">IF(K727&gt;(K$5/100*K$3),(K$4/100*L728*(K727-(K$5/100*K$3))),0)</f>
        <v>3.10446255283481</v>
      </c>
      <c r="P728" s="110" t="n">
        <f aca="false">P727+M728-Q728</f>
        <v>5.36609556461089</v>
      </c>
      <c r="Q728" s="110" t="n">
        <f aca="false">P727*(1-0.5^(1/K$7))</f>
        <v>0.182218816023568</v>
      </c>
      <c r="R728" s="110" t="n">
        <f aca="false">R727-S728+O728</f>
        <v>87.0029713522034</v>
      </c>
      <c r="S728" s="110" t="n">
        <f aca="false">R727*(1-0.5^(1/K$8))</f>
        <v>1.96103468336691</v>
      </c>
      <c r="T728" s="110" t="n">
        <f aca="false">Q728*R$8/86.4</f>
        <v>0.584196898594078</v>
      </c>
      <c r="U728" s="110" t="n">
        <f aca="false">S728*R$8/86.4</f>
        <v>6.28711351033143</v>
      </c>
      <c r="V728" s="110" t="n">
        <f aca="false">(Q728+S728)*R$8/86.4</f>
        <v>6.87131040892551</v>
      </c>
    </row>
    <row r="729" customFormat="false" ht="12.8" hidden="false" customHeight="false" outlineLevel="0" collapsed="false">
      <c r="A729" s="114" t="n">
        <v>41620</v>
      </c>
      <c r="B729" s="115" t="s">
        <v>175</v>
      </c>
      <c r="C729" s="15" t="n">
        <v>1.2300308345982</v>
      </c>
      <c r="D729" s="15" t="n">
        <v>26.5</v>
      </c>
      <c r="E729" s="15" t="n">
        <v>20</v>
      </c>
      <c r="F729" s="15" t="n">
        <v>12.1</v>
      </c>
      <c r="G729" s="15" t="n">
        <v>18.4</v>
      </c>
      <c r="H729" s="15" t="n">
        <v>7.5</v>
      </c>
      <c r="I729" s="15" t="n">
        <v>29.9</v>
      </c>
      <c r="J729" s="110" t="n">
        <f aca="false">(D729*D$15*D$8+E729*E$15*E$8+F729*F$15*F$8+G729*G$15*G$8+H729*H$15*H$8+I729*I$15*I$8)*M$15</f>
        <v>20.324032984535</v>
      </c>
      <c r="K729" s="110" t="n">
        <f aca="false">K728+J729-M729-N729-O729</f>
        <v>169.960530252754</v>
      </c>
      <c r="L729" s="110" t="n">
        <f aca="false">K728/$K$3</f>
        <v>0.778313392051917</v>
      </c>
      <c r="M729" s="110" t="n">
        <f aca="false">IF(J729&gt;K$6,(J729-K$6)^2/(J729-K$6+K$3-K728),0)</f>
        <v>5.00376083131661</v>
      </c>
      <c r="N729" s="110" t="n">
        <f aca="false">IF((J729-M729)&gt;C729,C729,(J729-M729+(C729-(J729-M729))*L729))</f>
        <v>1.2300308345982</v>
      </c>
      <c r="O729" s="110" t="n">
        <f aca="false">IF(K728&gt;(K$5/100*K$3),(K$4/100*L729*(K728-(K$5/100*K$3))),0)</f>
        <v>4.46226982856089</v>
      </c>
      <c r="P729" s="110" t="n">
        <f aca="false">P728+M729-Q729</f>
        <v>7.68680861362206</v>
      </c>
      <c r="Q729" s="110" t="n">
        <f aca="false">P728*(1-0.5^(1/K$7))</f>
        <v>2.68304778230544</v>
      </c>
      <c r="R729" s="110" t="n">
        <f aca="false">R728-S729+O729</f>
        <v>89.4780905687655</v>
      </c>
      <c r="S729" s="110" t="n">
        <f aca="false">R728*(1-0.5^(1/K$8))</f>
        <v>1.98715061199872</v>
      </c>
      <c r="T729" s="110" t="n">
        <f aca="false">Q729*R$8/86.4</f>
        <v>8.6019008761413</v>
      </c>
      <c r="U729" s="110" t="n">
        <f aca="false">S729*R$8/86.4</f>
        <v>6.37084166115332</v>
      </c>
      <c r="V729" s="110" t="n">
        <f aca="false">(Q729+S729)*R$8/86.4</f>
        <v>14.9727425372946</v>
      </c>
    </row>
    <row r="730" customFormat="false" ht="12.8" hidden="false" customHeight="false" outlineLevel="0" collapsed="false">
      <c r="A730" s="114" t="n">
        <v>41621</v>
      </c>
      <c r="B730" s="115" t="s">
        <v>176</v>
      </c>
      <c r="C730" s="15" t="n">
        <v>1.97915558310777</v>
      </c>
      <c r="D730" s="15" t="n">
        <v>22.4</v>
      </c>
      <c r="E730" s="15" t="n">
        <v>12.7</v>
      </c>
      <c r="F730" s="15" t="n">
        <v>0</v>
      </c>
      <c r="G730" s="15" t="n">
        <v>4.6</v>
      </c>
      <c r="H730" s="15" t="n">
        <v>7</v>
      </c>
      <c r="I730" s="15" t="n">
        <v>0</v>
      </c>
      <c r="J730" s="110" t="n">
        <f aca="false">(D730*D$15*D$8+E730*E$15*E$8+F730*F$15*F$8+G730*G$15*G$8+H730*H$15*H$8+I730*I$15*I$8)*M$15</f>
        <v>12.0033244445037</v>
      </c>
      <c r="K730" s="110" t="n">
        <f aca="false">K729+J730-M730-N730-O730</f>
        <v>172.477073237076</v>
      </c>
      <c r="L730" s="110" t="n">
        <f aca="false">K729/$K$3</f>
        <v>0.825051117731817</v>
      </c>
      <c r="M730" s="110" t="n">
        <f aca="false">IF(J730&gt;K$6,(J730-K$6)^2/(J730-K$6+K$3-K729),0)</f>
        <v>1.98303984417941</v>
      </c>
      <c r="N730" s="110" t="n">
        <f aca="false">IF((J730-M730)&gt;C730,C730,(J730-M730+(C730-(J730-M730))*L730))</f>
        <v>1.97915558310777</v>
      </c>
      <c r="O730" s="110" t="n">
        <f aca="false">IF(K729&gt;(K$5/100*K$3),(K$4/100*L730*(K729-(K$5/100*K$3))),0)</f>
        <v>5.524586032895</v>
      </c>
      <c r="P730" s="110" t="n">
        <f aca="false">P729+M730-Q730</f>
        <v>5.82644415099044</v>
      </c>
      <c r="Q730" s="110" t="n">
        <f aca="false">P729*(1-0.5^(1/K$7))</f>
        <v>3.84340430681103</v>
      </c>
      <c r="R730" s="110" t="n">
        <f aca="false">R729-S730+O730</f>
        <v>92.9589941886265</v>
      </c>
      <c r="S730" s="110" t="n">
        <f aca="false">R729*(1-0.5^(1/K$8))</f>
        <v>2.04368241303401</v>
      </c>
      <c r="T730" s="110" t="n">
        <f aca="false">Q730*R$8/86.4</f>
        <v>12.32202538179</v>
      </c>
      <c r="U730" s="110" t="n">
        <f aca="false">S730*R$8/86.4</f>
        <v>6.55208366215764</v>
      </c>
      <c r="V730" s="110" t="n">
        <f aca="false">(Q730+S730)*R$8/86.4</f>
        <v>18.8741090439476</v>
      </c>
    </row>
    <row r="731" customFormat="false" ht="12.8" hidden="false" customHeight="false" outlineLevel="0" collapsed="false">
      <c r="A731" s="114" t="n">
        <v>41622</v>
      </c>
      <c r="B731" s="115" t="s">
        <v>108</v>
      </c>
      <c r="C731" s="15" t="n">
        <v>2.36692737054858</v>
      </c>
      <c r="D731" s="15" t="n">
        <v>150.2</v>
      </c>
      <c r="E731" s="15" t="n">
        <v>1.5</v>
      </c>
      <c r="F731" s="15" t="n">
        <v>0</v>
      </c>
      <c r="G731" s="15" t="n">
        <v>0</v>
      </c>
      <c r="H731" s="15" t="n">
        <v>3.7</v>
      </c>
      <c r="I731" s="15" t="n">
        <v>10.4</v>
      </c>
      <c r="J731" s="110" t="n">
        <f aca="false">(D731*D$15*D$8+E731*E$15*E$8+F731*F$15*F$8+G731*G$15*G$8+H731*H$15*H$8+I731*I$15*I$8)*M$15</f>
        <v>66.7477043049879</v>
      </c>
      <c r="K731" s="110" t="n">
        <f aca="false">K730+J731-M731-N731-O731</f>
        <v>188.821871801619</v>
      </c>
      <c r="L731" s="110" t="n">
        <f aca="false">K730/$K$3</f>
        <v>0.837267345811047</v>
      </c>
      <c r="M731" s="110" t="n">
        <f aca="false">IF(J731&gt;K$6,(J731-K$6)^2/(J731-K$6+K$3-K730),0)</f>
        <v>42.2188898995035</v>
      </c>
      <c r="N731" s="110" t="n">
        <f aca="false">IF((J731-M731)&gt;C731,C731,(J731-M731+(C731-(J731-M731))*L731))</f>
        <v>2.36692737054858</v>
      </c>
      <c r="O731" s="110" t="n">
        <f aca="false">IF(K730&gt;(K$5/100*K$3),(K$4/100*L731*(K730-(K$5/100*K$3))),0)</f>
        <v>5.81708847039262</v>
      </c>
      <c r="P731" s="110" t="n">
        <f aca="false">P730+M731-Q731</f>
        <v>45.1321119749987</v>
      </c>
      <c r="Q731" s="110" t="n">
        <f aca="false">P730*(1-0.5^(1/K$7))</f>
        <v>2.91322207549522</v>
      </c>
      <c r="R731" s="110" t="n">
        <f aca="false">R730-S731+O731</f>
        <v>96.6528962974302</v>
      </c>
      <c r="S731" s="110" t="n">
        <f aca="false">R730*(1-0.5^(1/K$8))</f>
        <v>2.12318636158898</v>
      </c>
      <c r="T731" s="110" t="n">
        <f aca="false">Q731*R$8/86.4</f>
        <v>9.33984392259463</v>
      </c>
      <c r="U731" s="110" t="n">
        <f aca="false">S731*R$8/86.4</f>
        <v>6.80697479352023</v>
      </c>
      <c r="V731" s="110" t="n">
        <f aca="false">(Q731+S731)*R$8/86.4</f>
        <v>16.1468187161149</v>
      </c>
    </row>
    <row r="732" customFormat="false" ht="12.8" hidden="false" customHeight="false" outlineLevel="0" collapsed="false">
      <c r="A732" s="114" t="n">
        <v>41623</v>
      </c>
      <c r="B732" s="115" t="s">
        <v>133</v>
      </c>
      <c r="C732" s="15" t="n">
        <v>2.32888647559504</v>
      </c>
      <c r="D732" s="15" t="n">
        <v>20.3</v>
      </c>
      <c r="E732" s="15" t="n">
        <v>0</v>
      </c>
      <c r="F732" s="15" t="n">
        <v>0</v>
      </c>
      <c r="G732" s="15" t="n">
        <v>0</v>
      </c>
      <c r="H732" s="15" t="n">
        <v>0</v>
      </c>
      <c r="I732" s="15" t="n">
        <v>0</v>
      </c>
      <c r="J732" s="110" t="n">
        <f aca="false">(D732*D$15*D$8+E732*E$15*E$8+F732*F$15*F$8+G732*G$15*G$8+H732*H$15*H$8+I732*I$15*I$8)*M$15</f>
        <v>8.90717964910942</v>
      </c>
      <c r="K732" s="110" t="n">
        <f aca="false">K731+J732-M732-N732-O732</f>
        <v>185.793064516792</v>
      </c>
      <c r="L732" s="110" t="n">
        <f aca="false">K731/$K$3</f>
        <v>0.916611028163199</v>
      </c>
      <c r="M732" s="110" t="n">
        <f aca="false">IF(J732&gt;K$6,(J732-K$6)^2/(J732-K$6+K$3-K731),0)</f>
        <v>1.74057304324438</v>
      </c>
      <c r="N732" s="110" t="n">
        <f aca="false">IF((J732-M732)&gt;C732,C732,(J732-M732+(C732-(J732-M732))*L732))</f>
        <v>2.32888647559504</v>
      </c>
      <c r="O732" s="110" t="n">
        <f aca="false">IF(K731&gt;(K$5/100*K$3),(K$4/100*L732*(K731-(K$5/100*K$3))),0)</f>
        <v>7.86652741509722</v>
      </c>
      <c r="P732" s="110" t="n">
        <f aca="false">P731+M732-Q732</f>
        <v>24.3066290307437</v>
      </c>
      <c r="Q732" s="110" t="n">
        <f aca="false">P731*(1-0.5^(1/K$7))</f>
        <v>22.5660559874994</v>
      </c>
      <c r="R732" s="110" t="n">
        <f aca="false">R731-S732+O732</f>
        <v>102.311868510173</v>
      </c>
      <c r="S732" s="110" t="n">
        <f aca="false">R731*(1-0.5^(1/K$8))</f>
        <v>2.20755520235486</v>
      </c>
      <c r="T732" s="110" t="n">
        <f aca="false">Q732*R$8/86.4</f>
        <v>72.3471933858486</v>
      </c>
      <c r="U732" s="110" t="n">
        <f aca="false">S732*R$8/86.4</f>
        <v>7.07746285940158</v>
      </c>
      <c r="V732" s="110" t="n">
        <f aca="false">(Q732+S732)*R$8/86.4</f>
        <v>79.4246562452502</v>
      </c>
    </row>
    <row r="733" customFormat="false" ht="12.8" hidden="false" customHeight="false" outlineLevel="0" collapsed="false">
      <c r="A733" s="114" t="n">
        <v>41624</v>
      </c>
      <c r="B733" s="115" t="s">
        <v>102</v>
      </c>
      <c r="C733" s="15" t="n">
        <v>2.58447969795072</v>
      </c>
      <c r="D733" s="15" t="n">
        <v>10.1</v>
      </c>
      <c r="E733" s="15" t="n">
        <v>46.7</v>
      </c>
      <c r="F733" s="15" t="n">
        <v>0</v>
      </c>
      <c r="G733" s="15" t="n">
        <v>0</v>
      </c>
      <c r="H733" s="15" t="n">
        <v>0</v>
      </c>
      <c r="I733" s="15" t="n">
        <v>5.2</v>
      </c>
      <c r="J733" s="110" t="n">
        <f aca="false">(D733*D$15*D$8+E733*E$15*E$8+F733*F$15*F$8+G733*G$15*G$8+H733*H$15*H$8+I733*I$15*I$8)*M$15</f>
        <v>6.01378971698148</v>
      </c>
      <c r="K733" s="110" t="n">
        <f aca="false">K732+J733-M733-N733-O733</f>
        <v>181.234697746333</v>
      </c>
      <c r="L733" s="110" t="n">
        <f aca="false">K732/$K$3</f>
        <v>0.901908080178601</v>
      </c>
      <c r="M733" s="110" t="n">
        <f aca="false">IF(J733&gt;K$6,(J733-K$6)^2/(J733-K$6+K$3-K732),0)</f>
        <v>0.520503402445133</v>
      </c>
      <c r="N733" s="110" t="n">
        <f aca="false">IF((J733-M733)&gt;C733,C733,(J733-M733+(C733-(J733-M733))*L733))</f>
        <v>2.58447969795072</v>
      </c>
      <c r="O733" s="110" t="n">
        <f aca="false">IF(K732&gt;(K$5/100*K$3),(K$4/100*L733*(K732-(K$5/100*K$3))),0)</f>
        <v>7.46717338704427</v>
      </c>
      <c r="P733" s="110" t="n">
        <f aca="false">P732+M733-Q733</f>
        <v>12.673817917817</v>
      </c>
      <c r="Q733" s="110" t="n">
        <f aca="false">P732*(1-0.5^(1/K$7))</f>
        <v>12.1533145153719</v>
      </c>
      <c r="R733" s="110" t="n">
        <f aca="false">R732-S733+O733</f>
        <v>107.442235590893</v>
      </c>
      <c r="S733" s="110" t="n">
        <f aca="false">R732*(1-0.5^(1/K$8))</f>
        <v>2.33680630632362</v>
      </c>
      <c r="T733" s="110" t="n">
        <f aca="false">Q733*R$8/86.4</f>
        <v>38.9637513976621</v>
      </c>
      <c r="U733" s="110" t="n">
        <f aca="false">S733*R$8/86.4</f>
        <v>7.49184429226439</v>
      </c>
      <c r="V733" s="110" t="n">
        <f aca="false">(Q733+S733)*R$8/86.4</f>
        <v>46.4555956899265</v>
      </c>
    </row>
    <row r="734" customFormat="false" ht="12.8" hidden="false" customHeight="false" outlineLevel="0" collapsed="false">
      <c r="A734" s="114" t="n">
        <v>41625</v>
      </c>
      <c r="B734" s="115" t="s">
        <v>103</v>
      </c>
      <c r="C734" s="15" t="n">
        <v>2.00678238692474</v>
      </c>
      <c r="D734" s="15" t="n">
        <v>9.4</v>
      </c>
      <c r="E734" s="15" t="n">
        <v>4.1</v>
      </c>
      <c r="F734" s="15" t="n">
        <v>0</v>
      </c>
      <c r="G734" s="15" t="n">
        <v>0</v>
      </c>
      <c r="H734" s="15" t="n">
        <v>0.1</v>
      </c>
      <c r="I734" s="15" t="n">
        <v>10.9</v>
      </c>
      <c r="J734" s="110" t="n">
        <f aca="false">(D734*D$15*D$8+E734*E$15*E$8+F734*F$15*F$8+G734*G$15*G$8+H734*H$15*H$8+I734*I$15*I$8)*M$15</f>
        <v>4.80600148130074</v>
      </c>
      <c r="K734" s="110" t="n">
        <f aca="false">K733+J734-M734-N734-O734</f>
        <v>176.954552944377</v>
      </c>
      <c r="L734" s="110" t="n">
        <f aca="false">K733/$K$3</f>
        <v>0.879780086147248</v>
      </c>
      <c r="M734" s="110" t="n">
        <f aca="false">IF(J734&gt;K$6,(J734-K$6)^2/(J734-K$6+K$3-K733),0)</f>
        <v>0.196430984034672</v>
      </c>
      <c r="N734" s="110" t="n">
        <f aca="false">IF((J734-M734)&gt;C734,C734,(J734-M734+(C734-(J734-M734))*L734))</f>
        <v>2.00678238692474</v>
      </c>
      <c r="O734" s="110" t="n">
        <f aca="false">IF(K733&gt;(K$5/100*K$3),(K$4/100*L734*(K733-(K$5/100*K$3))),0)</f>
        <v>6.88293291229729</v>
      </c>
      <c r="P734" s="110" t="n">
        <f aca="false">P733+M734-Q734</f>
        <v>6.53333994294317</v>
      </c>
      <c r="Q734" s="110" t="n">
        <f aca="false">P733*(1-0.5^(1/K$7))</f>
        <v>6.3369089589085</v>
      </c>
      <c r="R734" s="110" t="n">
        <f aca="false">R733-S734+O734</f>
        <v>111.871184450799</v>
      </c>
      <c r="S734" s="110" t="n">
        <f aca="false">R733*(1-0.5^(1/K$8))</f>
        <v>2.45398405239119</v>
      </c>
      <c r="T734" s="110" t="n">
        <f aca="false">Q734*R$8/86.4</f>
        <v>20.3162474724266</v>
      </c>
      <c r="U734" s="110" t="n">
        <f aca="false">S734*R$8/86.4</f>
        <v>7.86751831611527</v>
      </c>
      <c r="V734" s="110" t="n">
        <f aca="false">(Q734+S734)*R$8/86.4</f>
        <v>28.1837657885418</v>
      </c>
    </row>
    <row r="735" customFormat="false" ht="12.8" hidden="false" customHeight="false" outlineLevel="0" collapsed="false">
      <c r="A735" s="114" t="n">
        <v>41626</v>
      </c>
      <c r="B735" s="115" t="s">
        <v>87</v>
      </c>
      <c r="C735" s="15" t="n">
        <v>2.34719957814224</v>
      </c>
      <c r="D735" s="15" t="n">
        <v>8.6</v>
      </c>
      <c r="E735" s="15" t="n">
        <v>2.9</v>
      </c>
      <c r="F735" s="15" t="n">
        <v>0</v>
      </c>
      <c r="G735" s="15" t="n">
        <v>0</v>
      </c>
      <c r="H735" s="15" t="n">
        <v>3.7</v>
      </c>
      <c r="I735" s="15" t="n">
        <v>23.1</v>
      </c>
      <c r="J735" s="110" t="n">
        <f aca="false">(D735*D$15*D$8+E735*E$15*E$8+F735*F$15*F$8+G735*G$15*G$8+H735*H$15*H$8+I735*I$15*I$8)*M$15</f>
        <v>5.3072971939134</v>
      </c>
      <c r="K735" s="110" t="n">
        <f aca="false">K734+J735-M735-N735-O735</f>
        <v>173.31451738813</v>
      </c>
      <c r="L735" s="110" t="n">
        <f aca="false">K734/$K$3</f>
        <v>0.859002684196006</v>
      </c>
      <c r="M735" s="110" t="n">
        <f aca="false">IF(J735&gt;K$6,(J735-K$6)^2/(J735-K$6+K$3-K734),0)</f>
        <v>0.247417223245021</v>
      </c>
      <c r="N735" s="110" t="n">
        <f aca="false">IF((J735-M735)&gt;C735,C735,(J735-M735+(C735-(J735-M735))*L735))</f>
        <v>2.34719957814224</v>
      </c>
      <c r="O735" s="110" t="n">
        <f aca="false">IF(K734&gt;(K$5/100*K$3),(K$4/100*L735*(K734-(K$5/100*K$3))),0)</f>
        <v>6.35271594877356</v>
      </c>
      <c r="P735" s="110" t="n">
        <f aca="false">P734+M735-Q735</f>
        <v>3.51408719471661</v>
      </c>
      <c r="Q735" s="110" t="n">
        <f aca="false">P734*(1-0.5^(1/K$7))</f>
        <v>3.26666997147159</v>
      </c>
      <c r="R735" s="110" t="n">
        <f aca="false">R734-S735+O735</f>
        <v>115.668759015418</v>
      </c>
      <c r="S735" s="110" t="n">
        <f aca="false">R734*(1-0.5^(1/K$8))</f>
        <v>2.55514138415455</v>
      </c>
      <c r="T735" s="110" t="n">
        <f aca="false">Q735*R$8/86.4</f>
        <v>10.4730044224263</v>
      </c>
      <c r="U735" s="110" t="n">
        <f aca="false">S735*R$8/86.4</f>
        <v>8.19183059503254</v>
      </c>
      <c r="V735" s="110" t="n">
        <f aca="false">(Q735+S735)*R$8/86.4</f>
        <v>18.6648350174588</v>
      </c>
    </row>
    <row r="736" customFormat="false" ht="12.8" hidden="false" customHeight="false" outlineLevel="0" collapsed="false">
      <c r="A736" s="114" t="n">
        <v>41627</v>
      </c>
      <c r="B736" s="115" t="s">
        <v>90</v>
      </c>
      <c r="C736" s="15" t="n">
        <v>2.18418793989941</v>
      </c>
      <c r="D736" s="15" t="n">
        <v>5.2</v>
      </c>
      <c r="E736" s="15" t="n">
        <v>0</v>
      </c>
      <c r="F736" s="15" t="n">
        <v>0</v>
      </c>
      <c r="G736" s="15" t="n">
        <v>0</v>
      </c>
      <c r="H736" s="15" t="n">
        <v>0</v>
      </c>
      <c r="I736" s="15" t="n">
        <v>3.2</v>
      </c>
      <c r="J736" s="110" t="n">
        <f aca="false">(D736*D$15*D$8+E736*E$15*E$8+F736*F$15*F$8+G736*G$15*G$8+H736*H$15*H$8+I736*I$15*I$8)*M$15</f>
        <v>2.44567926624439</v>
      </c>
      <c r="K736" s="110" t="n">
        <f aca="false">K735+J736-M736-N736-O736</f>
        <v>167.66021908025</v>
      </c>
      <c r="L736" s="110" t="n">
        <f aca="false">K735/$K$3</f>
        <v>0.841332608680242</v>
      </c>
      <c r="M736" s="110" t="n">
        <f aca="false">IF(J736&gt;K$6,(J736-K$6)^2/(J736-K$6+K$3-K735),0)</f>
        <v>0</v>
      </c>
      <c r="N736" s="110" t="n">
        <f aca="false">IF((J736-M736)&gt;C736,C736,(J736-M736+(C736-(J736-M736))*L736))</f>
        <v>2.18418793989941</v>
      </c>
      <c r="O736" s="110" t="n">
        <f aca="false">IF(K735&gt;(K$5/100*K$3),(K$4/100*L736*(K735-(K$5/100*K$3))),0)</f>
        <v>5.91578963422474</v>
      </c>
      <c r="P736" s="110" t="n">
        <f aca="false">P735+M736-Q736</f>
        <v>1.7570435973583</v>
      </c>
      <c r="Q736" s="110" t="n">
        <f aca="false">P735*(1-0.5^(1/K$7))</f>
        <v>1.7570435973583</v>
      </c>
      <c r="R736" s="110" t="n">
        <f aca="false">R735-S736+O736</f>
        <v>118.942670542559</v>
      </c>
      <c r="S736" s="110" t="n">
        <f aca="false">R735*(1-0.5^(1/K$8))</f>
        <v>2.64187810708376</v>
      </c>
      <c r="T736" s="110" t="n">
        <f aca="false">Q736*R$8/86.4</f>
        <v>5.63311431097512</v>
      </c>
      <c r="U736" s="110" t="n">
        <f aca="false">S736*R$8/86.4</f>
        <v>8.46991013497918</v>
      </c>
      <c r="V736" s="110" t="n">
        <f aca="false">(Q736+S736)*R$8/86.4</f>
        <v>14.1030244459543</v>
      </c>
    </row>
    <row r="737" customFormat="false" ht="12.8" hidden="false" customHeight="false" outlineLevel="0" collapsed="false">
      <c r="A737" s="114" t="n">
        <v>41628</v>
      </c>
      <c r="B737" s="115" t="s">
        <v>97</v>
      </c>
      <c r="C737" s="15" t="n">
        <v>2.9324513546915</v>
      </c>
      <c r="D737" s="15" t="n">
        <v>7.4</v>
      </c>
      <c r="E737" s="15" t="n">
        <v>28</v>
      </c>
      <c r="F737" s="15" t="n">
        <v>0</v>
      </c>
      <c r="G737" s="15" t="n">
        <v>0</v>
      </c>
      <c r="H737" s="15" t="n">
        <v>0</v>
      </c>
      <c r="I737" s="15" t="n">
        <v>0</v>
      </c>
      <c r="J737" s="110" t="n">
        <f aca="false">(D737*D$15*D$8+E737*E$15*E$8+F737*F$15*F$8+G737*G$15*G$8+H737*H$15*H$8+I737*I$15*I$8)*M$15</f>
        <v>4.03573576672823</v>
      </c>
      <c r="K737" s="110" t="n">
        <f aca="false">K736+J737-M737-N737-O737</f>
        <v>163.441761929074</v>
      </c>
      <c r="L737" s="110" t="n">
        <f aca="false">K736/$K$3</f>
        <v>0.81388455864199</v>
      </c>
      <c r="M737" s="110" t="n">
        <f aca="false">IF(J737&gt;K$6,(J737-K$6)^2/(J737-K$6+K$3-K736),0)</f>
        <v>0.0591461764308145</v>
      </c>
      <c r="N737" s="110" t="n">
        <f aca="false">IF((J737-M737)&gt;C737,C737,(J737-M737+(C737-(J737-M737))*L737))</f>
        <v>2.9324513546915</v>
      </c>
      <c r="O737" s="110" t="n">
        <f aca="false">IF(K736&gt;(K$5/100*K$3),(K$4/100*L737*(K736-(K$5/100*K$3))),0)</f>
        <v>5.26259538678237</v>
      </c>
      <c r="P737" s="110" t="n">
        <f aca="false">P736+M737-Q737</f>
        <v>0.937667975109967</v>
      </c>
      <c r="Q737" s="110" t="n">
        <f aca="false">P736*(1-0.5^(1/K$7))</f>
        <v>0.878521798679152</v>
      </c>
      <c r="R737" s="110" t="n">
        <f aca="false">R736-S737+O737</f>
        <v>121.488611579635</v>
      </c>
      <c r="S737" s="110" t="n">
        <f aca="false">R736*(1-0.5^(1/K$8))</f>
        <v>2.71665434970714</v>
      </c>
      <c r="T737" s="110" t="n">
        <f aca="false">Q737*R$8/86.4</f>
        <v>2.81655715548756</v>
      </c>
      <c r="U737" s="110" t="n">
        <f aca="false">S737*R$8/86.4</f>
        <v>8.70964415357499</v>
      </c>
      <c r="V737" s="110" t="n">
        <f aca="false">(Q737+S737)*R$8/86.4</f>
        <v>11.5262013090625</v>
      </c>
    </row>
    <row r="738" customFormat="false" ht="12.8" hidden="false" customHeight="false" outlineLevel="0" collapsed="false">
      <c r="A738" s="114" t="n">
        <v>41629</v>
      </c>
      <c r="B738" s="115" t="s">
        <v>117</v>
      </c>
      <c r="C738" s="15" t="n">
        <v>1.85520113502759</v>
      </c>
      <c r="D738" s="15" t="n">
        <v>2.4</v>
      </c>
      <c r="E738" s="15" t="n">
        <v>31.5</v>
      </c>
      <c r="F738" s="15" t="n">
        <v>0</v>
      </c>
      <c r="G738" s="15" t="n">
        <v>0</v>
      </c>
      <c r="H738" s="15" t="n">
        <v>0</v>
      </c>
      <c r="I738" s="15" t="n">
        <v>8.1</v>
      </c>
      <c r="J738" s="110" t="n">
        <f aca="false">(D738*D$15*D$8+E738*E$15*E$8+F738*F$15*F$8+G738*G$15*G$8+H738*H$15*H$8+I738*I$15*I$8)*M$15</f>
        <v>2.3556662348131</v>
      </c>
      <c r="K738" s="110" t="n">
        <f aca="false">K737+J738-M738-N738-O738</f>
        <v>159.146737677507</v>
      </c>
      <c r="L738" s="110" t="n">
        <f aca="false">K737/$K$3</f>
        <v>0.793406611306182</v>
      </c>
      <c r="M738" s="110" t="n">
        <f aca="false">IF(J738&gt;K$6,(J738-K$6)^2/(J738-K$6+K$3-K737),0)</f>
        <v>0</v>
      </c>
      <c r="N738" s="110" t="n">
        <f aca="false">IF((J738-M738)&gt;C738,C738,(J738-M738+(C738-(J738-M738))*L738))</f>
        <v>1.85520113502759</v>
      </c>
      <c r="O738" s="110" t="n">
        <f aca="false">IF(K737&gt;(K$5/100*K$3),(K$4/100*L738*(K737-(K$5/100*K$3))),0)</f>
        <v>4.79548935135213</v>
      </c>
      <c r="P738" s="110" t="n">
        <f aca="false">P737+M738-Q738</f>
        <v>0.468833987554983</v>
      </c>
      <c r="Q738" s="110" t="n">
        <f aca="false">P737*(1-0.5^(1/K$7))</f>
        <v>0.468833987554983</v>
      </c>
      <c r="R738" s="110" t="n">
        <f aca="false">R737-S738+O738</f>
        <v>123.509297207628</v>
      </c>
      <c r="S738" s="110" t="n">
        <f aca="false">R737*(1-0.5^(1/K$8))</f>
        <v>2.77480372335849</v>
      </c>
      <c r="T738" s="110" t="n">
        <f aca="false">Q738*R$8/86.4</f>
        <v>1.50309044621216</v>
      </c>
      <c r="U738" s="110" t="n">
        <f aca="false">S738*R$8/86.4</f>
        <v>8.89607212234146</v>
      </c>
      <c r="V738" s="110" t="n">
        <f aca="false">(Q738+S738)*R$8/86.4</f>
        <v>10.3991625685536</v>
      </c>
    </row>
    <row r="739" customFormat="false" ht="12.8" hidden="false" customHeight="false" outlineLevel="0" collapsed="false">
      <c r="A739" s="114" t="n">
        <v>41630</v>
      </c>
      <c r="B739" s="115" t="s">
        <v>87</v>
      </c>
      <c r="C739" s="15" t="n">
        <v>1.46141479502738</v>
      </c>
      <c r="D739" s="15" t="n">
        <v>4.3</v>
      </c>
      <c r="E739" s="15" t="n">
        <v>21.1</v>
      </c>
      <c r="F739" s="15" t="n">
        <v>0</v>
      </c>
      <c r="G739" s="15" t="n">
        <v>18.2</v>
      </c>
      <c r="H739" s="15" t="n">
        <v>9.5</v>
      </c>
      <c r="I739" s="15" t="n">
        <v>20.3</v>
      </c>
      <c r="J739" s="110" t="n">
        <f aca="false">(D739*D$15*D$8+E739*E$15*E$8+F739*F$15*F$8+G739*G$15*G$8+H739*H$15*H$8+I739*I$15*I$8)*M$15</f>
        <v>9.39270740366855</v>
      </c>
      <c r="K739" s="110" t="n">
        <f aca="false">K738+J739-M739-N739-O739</f>
        <v>161.856412501261</v>
      </c>
      <c r="L739" s="110" t="n">
        <f aca="false">K738/$K$3</f>
        <v>0.772556979017024</v>
      </c>
      <c r="M739" s="110" t="n">
        <f aca="false">IF(J739&gt;K$6,(J739-K$6)^2/(J739-K$6+K$3-K738),0)</f>
        <v>0.883962380707802</v>
      </c>
      <c r="N739" s="110" t="n">
        <f aca="false">IF((J739-M739)&gt;C739,C739,(J739-M739+(C739-(J739-M739))*L739))</f>
        <v>1.46141479502738</v>
      </c>
      <c r="O739" s="110" t="n">
        <f aca="false">IF(K738&gt;(K$5/100*K$3),(K$4/100*L739*(K738-(K$5/100*K$3))),0)</f>
        <v>4.33765540417961</v>
      </c>
      <c r="P739" s="110" t="n">
        <f aca="false">P738+M739-Q739</f>
        <v>1.11837937448529</v>
      </c>
      <c r="Q739" s="110" t="n">
        <f aca="false">P738*(1-0.5^(1/K$7))</f>
        <v>0.234416993777492</v>
      </c>
      <c r="R739" s="110" t="n">
        <f aca="false">R738-S739+O739</f>
        <v>125.025996364921</v>
      </c>
      <c r="S739" s="110" t="n">
        <f aca="false">R738*(1-0.5^(1/K$8))</f>
        <v>2.82095624688633</v>
      </c>
      <c r="T739" s="110" t="n">
        <f aca="false">Q739*R$8/86.4</f>
        <v>0.751545223106079</v>
      </c>
      <c r="U739" s="110" t="n">
        <f aca="false">S739*R$8/86.4</f>
        <v>9.04403796744807</v>
      </c>
      <c r="V739" s="110" t="n">
        <f aca="false">(Q739+S739)*R$8/86.4</f>
        <v>9.79558319055415</v>
      </c>
    </row>
    <row r="740" customFormat="false" ht="12.8" hidden="false" customHeight="false" outlineLevel="0" collapsed="false">
      <c r="A740" s="114" t="n">
        <v>41631</v>
      </c>
      <c r="B740" s="115" t="s">
        <v>90</v>
      </c>
      <c r="C740" s="15" t="n">
        <v>1.07537353508413</v>
      </c>
      <c r="D740" s="15" t="n">
        <v>0</v>
      </c>
      <c r="E740" s="15" t="n">
        <v>18.6</v>
      </c>
      <c r="F740" s="15" t="n">
        <v>80.7</v>
      </c>
      <c r="G740" s="15" t="n">
        <v>7.1</v>
      </c>
      <c r="H740" s="15" t="n">
        <v>70.2</v>
      </c>
      <c r="I740" s="15" t="n">
        <v>38</v>
      </c>
      <c r="J740" s="110" t="n">
        <f aca="false">(D740*D$15*D$8+E740*E$15*E$8+F740*F$15*F$8+G740*G$15*G$8+H740*H$15*H$8+I740*I$15*I$8)*M$15</f>
        <v>15.0285973425117</v>
      </c>
      <c r="K740" s="110" t="n">
        <f aca="false">K739+J740-M740-N740-O740</f>
        <v>168.415510630727</v>
      </c>
      <c r="L740" s="110" t="n">
        <f aca="false">K739/$K$3</f>
        <v>0.785710740297382</v>
      </c>
      <c r="M740" s="110" t="n">
        <f aca="false">IF(J740&gt;K$6,(J740-K$6)^2/(J740-K$6+K$3-K739),0)</f>
        <v>2.76971413419971</v>
      </c>
      <c r="N740" s="110" t="n">
        <f aca="false">IF((J740-M740)&gt;C740,C740,(J740-M740+(C740-(J740-M740))*L740))</f>
        <v>1.07537353508413</v>
      </c>
      <c r="O740" s="110" t="n">
        <f aca="false">IF(K739&gt;(K$5/100*K$3),(K$4/100*L740*(K739-(K$5/100*K$3))),0)</f>
        <v>4.62441154376137</v>
      </c>
      <c r="P740" s="110" t="n">
        <f aca="false">P739+M740-Q740</f>
        <v>3.32890382144236</v>
      </c>
      <c r="Q740" s="110" t="n">
        <f aca="false">P739*(1-0.5^(1/K$7))</f>
        <v>0.559189687242647</v>
      </c>
      <c r="R740" s="110" t="n">
        <f aca="false">R739-S740+O740</f>
        <v>126.794810205168</v>
      </c>
      <c r="S740" s="110" t="n">
        <f aca="false">R739*(1-0.5^(1/K$8))</f>
        <v>2.85559770351466</v>
      </c>
      <c r="T740" s="110" t="n">
        <f aca="false">Q740*R$8/86.4</f>
        <v>1.7927724926645</v>
      </c>
      <c r="U740" s="110" t="n">
        <f aca="false">S740*R$8/86.4</f>
        <v>9.15509911890696</v>
      </c>
      <c r="V740" s="110" t="n">
        <f aca="false">(Q740+S740)*R$8/86.4</f>
        <v>10.9478716115715</v>
      </c>
    </row>
    <row r="741" customFormat="false" ht="12.8" hidden="false" customHeight="false" outlineLevel="0" collapsed="false">
      <c r="A741" s="114" t="n">
        <v>41632</v>
      </c>
      <c r="B741" s="115" t="s">
        <v>118</v>
      </c>
      <c r="C741" s="15" t="n">
        <v>1.48322799813218</v>
      </c>
      <c r="D741" s="15" t="n">
        <v>0</v>
      </c>
      <c r="E741" s="15" t="n">
        <v>14.1</v>
      </c>
      <c r="F741" s="15" t="n">
        <v>0</v>
      </c>
      <c r="G741" s="15" t="n">
        <v>3.2</v>
      </c>
      <c r="H741" s="15" t="n">
        <v>1.7</v>
      </c>
      <c r="I741" s="15" t="n">
        <v>3.6</v>
      </c>
      <c r="J741" s="110" t="n">
        <f aca="false">(D741*D$15*D$8+E741*E$15*E$8+F741*F$15*F$8+G741*G$15*G$8+H741*H$15*H$8+I741*I$15*I$8)*M$15</f>
        <v>1.61615440139742</v>
      </c>
      <c r="K741" s="110" t="n">
        <f aca="false">K740+J741-M741-N741-O741</f>
        <v>163.200385273777</v>
      </c>
      <c r="L741" s="110" t="n">
        <f aca="false">K740/$K$3</f>
        <v>0.817551022479258</v>
      </c>
      <c r="M741" s="110" t="n">
        <f aca="false">IF(J741&gt;K$6,(J741-K$6)^2/(J741-K$6+K$3-K740),0)</f>
        <v>0</v>
      </c>
      <c r="N741" s="110" t="n">
        <f aca="false">IF((J741-M741)&gt;C741,C741,(J741-M741+(C741-(J741-M741))*L741))</f>
        <v>1.48322799813218</v>
      </c>
      <c r="O741" s="110" t="n">
        <f aca="false">IF(K740&gt;(K$5/100*K$3),(K$4/100*L741*(K740-(K$5/100*K$3))),0)</f>
        <v>5.34805176021538</v>
      </c>
      <c r="P741" s="110" t="n">
        <f aca="false">P740+M741-Q741</f>
        <v>1.66445191072118</v>
      </c>
      <c r="Q741" s="110" t="n">
        <f aca="false">P740*(1-0.5^(1/K$7))</f>
        <v>1.66445191072118</v>
      </c>
      <c r="R741" s="110" t="n">
        <f aca="false">R740-S741+O741</f>
        <v>129.246864497924</v>
      </c>
      <c r="S741" s="110" t="n">
        <f aca="false">R740*(1-0.5^(1/K$8))</f>
        <v>2.89599746745984</v>
      </c>
      <c r="T741" s="110" t="n">
        <f aca="false">Q741*R$8/86.4</f>
        <v>5.33626364895563</v>
      </c>
      <c r="U741" s="110" t="n">
        <f aca="false">S741*R$8/86.4</f>
        <v>9.28462151025897</v>
      </c>
      <c r="V741" s="110" t="n">
        <f aca="false">(Q741+S741)*R$8/86.4</f>
        <v>14.6208851592146</v>
      </c>
    </row>
    <row r="742" customFormat="false" ht="12.8" hidden="false" customHeight="false" outlineLevel="0" collapsed="false">
      <c r="A742" s="114" t="n">
        <v>41633</v>
      </c>
      <c r="B742" s="115" t="s">
        <v>103</v>
      </c>
      <c r="C742" s="15" t="n">
        <v>1.80248502247023</v>
      </c>
      <c r="D742" s="15" t="n">
        <v>0</v>
      </c>
      <c r="E742" s="15" t="n">
        <v>6.1</v>
      </c>
      <c r="F742" s="15" t="n">
        <v>0</v>
      </c>
      <c r="G742" s="15" t="n">
        <v>44.3</v>
      </c>
      <c r="H742" s="15" t="n">
        <v>51.1</v>
      </c>
      <c r="I742" s="15" t="n">
        <v>11.6</v>
      </c>
      <c r="J742" s="110" t="n">
        <f aca="false">(D742*D$15*D$8+E742*E$15*E$8+F742*F$15*F$8+G742*G$15*G$8+H742*H$15*H$8+I742*I$15*I$8)*M$15</f>
        <v>17.0829495460361</v>
      </c>
      <c r="K742" s="110" t="n">
        <f aca="false">K741+J742-M742-N742-O742</f>
        <v>170.005519390055</v>
      </c>
      <c r="L742" s="110" t="n">
        <f aca="false">K741/$K$3</f>
        <v>0.792234879969791</v>
      </c>
      <c r="M742" s="110" t="n">
        <f aca="false">IF(J742&gt;K$6,(J742-K$6)^2/(J742-K$6+K$3-K741),0)</f>
        <v>3.70604590713706</v>
      </c>
      <c r="N742" s="110" t="n">
        <f aca="false">IF((J742-M742)&gt;C742,C742,(J742-M742+(C742-(J742-M742))*L742))</f>
        <v>1.80248502247023</v>
      </c>
      <c r="O742" s="110" t="n">
        <f aca="false">IF(K741&gt;(K$5/100*K$3),(K$4/100*L742*(K741-(K$5/100*K$3))),0)</f>
        <v>4.76928450015059</v>
      </c>
      <c r="P742" s="110" t="n">
        <f aca="false">P741+M742-Q742</f>
        <v>4.53827186249765</v>
      </c>
      <c r="Q742" s="110" t="n">
        <f aca="false">P741*(1-0.5^(1/K$7))</f>
        <v>0.832225955360589</v>
      </c>
      <c r="R742" s="110" t="n">
        <f aca="false">R741-S742+O742</f>
        <v>131.064146533167</v>
      </c>
      <c r="S742" s="110" t="n">
        <f aca="false">R741*(1-0.5^(1/K$8))</f>
        <v>2.95200246490732</v>
      </c>
      <c r="T742" s="110" t="n">
        <f aca="false">Q742*R$8/86.4</f>
        <v>2.66813182447782</v>
      </c>
      <c r="U742" s="110" t="n">
        <f aca="false">S742*R$8/86.4</f>
        <v>9.46417456920518</v>
      </c>
      <c r="V742" s="110" t="n">
        <f aca="false">(Q742+S742)*R$8/86.4</f>
        <v>12.132306393683</v>
      </c>
    </row>
    <row r="743" customFormat="false" ht="12.8" hidden="false" customHeight="false" outlineLevel="0" collapsed="false">
      <c r="A743" s="114" t="n">
        <v>41634</v>
      </c>
      <c r="B743" s="115" t="s">
        <v>117</v>
      </c>
      <c r="C743" s="15" t="n">
        <v>2.97412320494725</v>
      </c>
      <c r="D743" s="15" t="n">
        <v>2.3</v>
      </c>
      <c r="E743" s="15" t="n">
        <v>3.3</v>
      </c>
      <c r="F743" s="15" t="n">
        <v>0</v>
      </c>
      <c r="G743" s="15" t="n">
        <v>6.3</v>
      </c>
      <c r="H743" s="15" t="n">
        <v>8.6</v>
      </c>
      <c r="I743" s="15" t="n">
        <v>3.1</v>
      </c>
      <c r="J743" s="110" t="n">
        <f aca="false">(D743*D$15*D$8+E743*E$15*E$8+F743*F$15*F$8+G743*G$15*G$8+H743*H$15*H$8+I743*I$15*I$8)*M$15</f>
        <v>3.6780036575947</v>
      </c>
      <c r="K743" s="110" t="n">
        <f aca="false">K742+J743-M743-N743-O743</f>
        <v>165.142307438792</v>
      </c>
      <c r="L743" s="110" t="n">
        <f aca="false">K742/$K$3</f>
        <v>0.82526951160221</v>
      </c>
      <c r="M743" s="110" t="n">
        <f aca="false">IF(J743&gt;K$6,(J743-K$6)^2/(J743-K$6+K$3-K742),0)</f>
        <v>0.037331177742088</v>
      </c>
      <c r="N743" s="110" t="n">
        <f aca="false">IF((J743-M743)&gt;C743,C743,(J743-M743+(C743-(J743-M743))*L743))</f>
        <v>2.97412320494725</v>
      </c>
      <c r="O743" s="110" t="n">
        <f aca="false">IF(K742&gt;(K$5/100*K$3),(K$4/100*L743*(K742-(K$5/100*K$3))),0)</f>
        <v>5.52976122616833</v>
      </c>
      <c r="P743" s="110" t="n">
        <f aca="false">P742+M743-Q743</f>
        <v>2.30646710899091</v>
      </c>
      <c r="Q743" s="110" t="n">
        <f aca="false">P742*(1-0.5^(1/K$7))</f>
        <v>2.26913593124882</v>
      </c>
      <c r="R743" s="110" t="n">
        <f aca="false">R742-S743+O743</f>
        <v>133.600398515379</v>
      </c>
      <c r="S743" s="110" t="n">
        <f aca="false">R742*(1-0.5^(1/K$8))</f>
        <v>2.99350924395615</v>
      </c>
      <c r="T743" s="110" t="n">
        <f aca="false">Q743*R$8/86.4</f>
        <v>7.2748918166195</v>
      </c>
      <c r="U743" s="110" t="n">
        <f aca="false">S743*R$8/86.4</f>
        <v>9.5972460714798</v>
      </c>
      <c r="V743" s="110" t="n">
        <f aca="false">(Q743+S743)*R$8/86.4</f>
        <v>16.8721378880993</v>
      </c>
    </row>
    <row r="744" customFormat="false" ht="12.8" hidden="false" customHeight="false" outlineLevel="0" collapsed="false">
      <c r="A744" s="114" t="n">
        <v>41635</v>
      </c>
      <c r="B744" s="115" t="s">
        <v>127</v>
      </c>
      <c r="C744" s="15" t="n">
        <v>3.55652881470144</v>
      </c>
      <c r="D744" s="15" t="n">
        <v>1.2</v>
      </c>
      <c r="E744" s="15" t="n">
        <v>0</v>
      </c>
      <c r="F744" s="15" t="n">
        <v>22.1</v>
      </c>
      <c r="G744" s="15" t="n">
        <v>0</v>
      </c>
      <c r="H744" s="15" t="n">
        <v>0</v>
      </c>
      <c r="I744" s="15" t="n">
        <v>0</v>
      </c>
      <c r="J744" s="110" t="n">
        <f aca="false">(D744*D$15*D$8+E744*E$15*E$8+F744*F$15*F$8+G744*G$15*G$8+H744*H$15*H$8+I744*I$15*I$8)*M$15</f>
        <v>2.01917915693697</v>
      </c>
      <c r="K744" s="110" t="n">
        <f aca="false">K743+J744-M744-N744-O744</f>
        <v>158.928162420225</v>
      </c>
      <c r="L744" s="110" t="n">
        <f aca="false">K743/$K$3</f>
        <v>0.801661686596079</v>
      </c>
      <c r="M744" s="110" t="n">
        <f aca="false">IF(J744&gt;K$6,(J744-K$6)^2/(J744-K$6+K$3-K743),0)</f>
        <v>0</v>
      </c>
      <c r="N744" s="110" t="n">
        <f aca="false">IF((J744-M744)&gt;C744,C744,(J744-M744+(C744-(J744-M744))*L744))</f>
        <v>3.25161347646834</v>
      </c>
      <c r="O744" s="110" t="n">
        <f aca="false">IF(K743&gt;(K$5/100*K$3),(K$4/100*L744*(K743-(K$5/100*K$3))),0)</f>
        <v>4.98171069903543</v>
      </c>
      <c r="P744" s="110" t="n">
        <f aca="false">P743+M744-Q744</f>
        <v>1.15323355449546</v>
      </c>
      <c r="Q744" s="110" t="n">
        <f aca="false">P743*(1-0.5^(1/K$7))</f>
        <v>1.15323355449546</v>
      </c>
      <c r="R744" s="110" t="n">
        <f aca="false">R743-S744+O744</f>
        <v>135.530671895126</v>
      </c>
      <c r="S744" s="110" t="n">
        <f aca="false">R743*(1-0.5^(1/K$8))</f>
        <v>3.05143731928859</v>
      </c>
      <c r="T744" s="110" t="n">
        <f aca="false">Q744*R$8/86.4</f>
        <v>3.69728813188937</v>
      </c>
      <c r="U744" s="110" t="n">
        <f aca="false">S744*R$8/86.4</f>
        <v>9.78296455373771</v>
      </c>
      <c r="V744" s="110" t="n">
        <f aca="false">(Q744+S744)*R$8/86.4</f>
        <v>13.4802526856271</v>
      </c>
    </row>
    <row r="745" customFormat="false" ht="12.8" hidden="false" customHeight="false" outlineLevel="0" collapsed="false">
      <c r="A745" s="114" t="n">
        <v>41636</v>
      </c>
      <c r="B745" s="115" t="s">
        <v>129</v>
      </c>
      <c r="C745" s="15" t="n">
        <v>3.79112974509679</v>
      </c>
      <c r="D745" s="15" t="n">
        <v>0</v>
      </c>
      <c r="E745" s="15" t="n">
        <v>0</v>
      </c>
      <c r="F745" s="15" t="n">
        <v>0</v>
      </c>
      <c r="G745" s="15" t="n">
        <v>0</v>
      </c>
      <c r="H745" s="15" t="n">
        <v>14.3</v>
      </c>
      <c r="I745" s="15" t="n">
        <v>0</v>
      </c>
      <c r="J745" s="110" t="n">
        <f aca="false">(D745*D$15*D$8+E745*E$15*E$8+F745*F$15*F$8+G745*G$15*G$8+H745*H$15*H$8+I745*I$15*I$8)*M$15</f>
        <v>1.03568067603</v>
      </c>
      <c r="K745" s="110" t="n">
        <f aca="false">K744+J745-M745-N745-O745</f>
        <v>152.487509676109</v>
      </c>
      <c r="L745" s="110" t="n">
        <f aca="false">K744/$K$3</f>
        <v>0.771495934078765</v>
      </c>
      <c r="M745" s="110" t="n">
        <f aca="false">IF(J745&gt;K$6,(J745-K$6)^2/(J745-K$6+K$3-K744),0)</f>
        <v>0</v>
      </c>
      <c r="N745" s="110" t="n">
        <f aca="false">IF((J745-M745)&gt;C745,C745,(J745-M745+(C745-(J745-M745))*L745))</f>
        <v>3.16149842937615</v>
      </c>
      <c r="O745" s="110" t="n">
        <f aca="false">IF(K744&gt;(K$5/100*K$3),(K$4/100*L745*(K744-(K$5/100*K$3))),0)</f>
        <v>4.31483499077007</v>
      </c>
      <c r="P745" s="110" t="n">
        <f aca="false">P744+M745-Q745</f>
        <v>0.576616777247728</v>
      </c>
      <c r="Q745" s="110" t="n">
        <f aca="false">P744*(1-0.5^(1/K$7))</f>
        <v>0.576616777247728</v>
      </c>
      <c r="R745" s="110" t="n">
        <f aca="false">R744-S745+O745</f>
        <v>136.749982061683</v>
      </c>
      <c r="S745" s="110" t="n">
        <f aca="false">R744*(1-0.5^(1/K$8))</f>
        <v>3.09552482421254</v>
      </c>
      <c r="T745" s="110" t="n">
        <f aca="false">Q745*R$8/86.4</f>
        <v>1.84864406594468</v>
      </c>
      <c r="U745" s="110" t="n">
        <f aca="false">S745*R$8/86.4</f>
        <v>9.92430991095918</v>
      </c>
      <c r="V745" s="110" t="n">
        <f aca="false">(Q745+S745)*R$8/86.4</f>
        <v>11.7729539769039</v>
      </c>
    </row>
    <row r="746" customFormat="false" ht="12.8" hidden="false" customHeight="false" outlineLevel="0" collapsed="false">
      <c r="A746" s="114" t="n">
        <v>41637</v>
      </c>
      <c r="B746" s="115" t="s">
        <v>122</v>
      </c>
      <c r="C746" s="15" t="n">
        <v>3.23683026780074</v>
      </c>
      <c r="D746" s="15" t="n">
        <v>0</v>
      </c>
      <c r="E746" s="15" t="n">
        <v>0</v>
      </c>
      <c r="F746" s="15" t="n">
        <v>0</v>
      </c>
      <c r="G746" s="15" t="n">
        <v>0</v>
      </c>
      <c r="H746" s="15" t="n">
        <v>6</v>
      </c>
      <c r="I746" s="15" t="n">
        <v>8.4</v>
      </c>
      <c r="J746" s="110" t="n">
        <f aca="false">(D746*D$15*D$8+E746*E$15*E$8+F746*F$15*F$8+G746*G$15*G$8+H746*H$15*H$8+I746*I$15*I$8)*M$15</f>
        <v>0.86514895278</v>
      </c>
      <c r="K746" s="110" t="n">
        <f aca="false">K745+J746-M746-N746-O746</f>
        <v>147.068701479356</v>
      </c>
      <c r="L746" s="110" t="n">
        <f aca="false">K745/$K$3</f>
        <v>0.740230629495676</v>
      </c>
      <c r="M746" s="110" t="n">
        <f aca="false">IF(J746&gt;K$6,(J746-K$6)^2/(J746-K$6+K$3-K745),0)</f>
        <v>0</v>
      </c>
      <c r="N746" s="110" t="n">
        <f aca="false">IF((J746-M746)&gt;C746,C746,(J746-M746+(C746-(J746-M746))*L746))</f>
        <v>2.62074010556094</v>
      </c>
      <c r="O746" s="110" t="n">
        <f aca="false">IF(K745&gt;(K$5/100*K$3),(K$4/100*L746*(K745-(K$5/100*K$3))),0)</f>
        <v>3.66321704397197</v>
      </c>
      <c r="P746" s="110" t="n">
        <f aca="false">P745+M746-Q746</f>
        <v>0.288308388623864</v>
      </c>
      <c r="Q746" s="110" t="n">
        <f aca="false">P745*(1-0.5^(1/K$7))</f>
        <v>0.288308388623864</v>
      </c>
      <c r="R746" s="110" t="n">
        <f aca="false">R745-S746+O746</f>
        <v>137.28982519875</v>
      </c>
      <c r="S746" s="110" t="n">
        <f aca="false">R745*(1-0.5^(1/K$8))</f>
        <v>3.12337390690516</v>
      </c>
      <c r="T746" s="110" t="n">
        <f aca="false">Q746*R$8/86.4</f>
        <v>0.924322032972342</v>
      </c>
      <c r="U746" s="110" t="n">
        <f aca="false">S746*R$8/86.4</f>
        <v>10.0135945857955</v>
      </c>
      <c r="V746" s="110" t="n">
        <f aca="false">(Q746+S746)*R$8/86.4</f>
        <v>10.9379166187678</v>
      </c>
    </row>
    <row r="747" customFormat="false" ht="12.8" hidden="false" customHeight="false" outlineLevel="0" collapsed="false">
      <c r="A747" s="114" t="n">
        <v>41638</v>
      </c>
      <c r="B747" s="115" t="s">
        <v>92</v>
      </c>
      <c r="C747" s="15" t="n">
        <v>4.59312914282551</v>
      </c>
      <c r="D747" s="15" t="n">
        <v>0</v>
      </c>
      <c r="E747" s="15" t="n">
        <v>7.4</v>
      </c>
      <c r="F747" s="15" t="n">
        <v>13.3</v>
      </c>
      <c r="G747" s="15" t="n">
        <v>0</v>
      </c>
      <c r="H747" s="15" t="n">
        <v>7</v>
      </c>
      <c r="I747" s="15" t="n">
        <v>0</v>
      </c>
      <c r="J747" s="110" t="n">
        <f aca="false">(D747*D$15*D$8+E747*E$15*E$8+F747*F$15*F$8+G747*G$15*G$8+H747*H$15*H$8+I747*I$15*I$8)*M$15</f>
        <v>1.61373023065742</v>
      </c>
      <c r="K747" s="110" t="n">
        <f aca="false">K746+J747-M747-N747-O747</f>
        <v>141.795453909227</v>
      </c>
      <c r="L747" s="110" t="n">
        <f aca="false">K746/$K$3</f>
        <v>0.713925735336682</v>
      </c>
      <c r="M747" s="110" t="n">
        <f aca="false">IF(J747&gt;K$6,(J747-K$6)^2/(J747-K$6+K$3-K746),0)</f>
        <v>0</v>
      </c>
      <c r="N747" s="110" t="n">
        <f aca="false">IF((J747-M747)&gt;C747,C747,(J747-M747+(C747-(J747-M747))*L747))</f>
        <v>3.74079978988833</v>
      </c>
      <c r="O747" s="110" t="n">
        <f aca="false">IF(K746&gt;(K$5/100*K$3),(K$4/100*L747*(K746-(K$5/100*K$3))),0)</f>
        <v>3.14617801089822</v>
      </c>
      <c r="P747" s="110" t="n">
        <f aca="false">P746+M747-Q747</f>
        <v>0.144154194311932</v>
      </c>
      <c r="Q747" s="110" t="n">
        <f aca="false">P746*(1-0.5^(1/K$7))</f>
        <v>0.144154194311932</v>
      </c>
      <c r="R747" s="110" t="n">
        <f aca="false">R746-S747+O747</f>
        <v>137.300299268452</v>
      </c>
      <c r="S747" s="110" t="n">
        <f aca="false">R746*(1-0.5^(1/K$8))</f>
        <v>3.13570394119632</v>
      </c>
      <c r="T747" s="110" t="n">
        <f aca="false">Q747*R$8/86.4</f>
        <v>0.462161016486171</v>
      </c>
      <c r="U747" s="110" t="n">
        <f aca="false">S747*R$8/86.4</f>
        <v>10.0531249040669</v>
      </c>
      <c r="V747" s="110" t="n">
        <f aca="false">(Q747+S747)*R$8/86.4</f>
        <v>10.5152859205531</v>
      </c>
    </row>
    <row r="748" customFormat="false" ht="12.8" hidden="false" customHeight="false" outlineLevel="0" collapsed="false">
      <c r="A748" s="114" t="n">
        <v>41639</v>
      </c>
      <c r="B748" s="115" t="s">
        <v>117</v>
      </c>
      <c r="C748" s="15" t="n">
        <v>2.90402123360439</v>
      </c>
      <c r="D748" s="15" t="n">
        <v>0</v>
      </c>
      <c r="E748" s="15" t="n">
        <v>0.2</v>
      </c>
      <c r="F748" s="15" t="n">
        <v>0</v>
      </c>
      <c r="G748" s="15" t="n">
        <v>0</v>
      </c>
      <c r="H748" s="15" t="n">
        <v>0.5</v>
      </c>
      <c r="I748" s="15" t="n">
        <v>7.8</v>
      </c>
      <c r="J748" s="110" t="n">
        <f aca="false">(D748*D$15*D$8+E748*E$15*E$8+F748*F$15*F$8+G748*G$15*G$8+H748*H$15*H$8+I748*I$15*I$8)*M$15</f>
        <v>0.441687426784058</v>
      </c>
      <c r="K748" s="110" t="n">
        <f aca="false">K747+J748-M748-N748-O748</f>
        <v>137.430164397181</v>
      </c>
      <c r="L748" s="110" t="n">
        <f aca="false">K747/$K$3</f>
        <v>0.688327446161297</v>
      </c>
      <c r="M748" s="110" t="n">
        <f aca="false">IF(J748&gt;K$6,(J748-K$6)^2/(J748-K$6+K$3-K747),0)</f>
        <v>0</v>
      </c>
      <c r="N748" s="110" t="n">
        <f aca="false">IF((J748-M748)&gt;C748,C748,(J748-M748+(C748-(J748-M748))*L748))</f>
        <v>2.13657936762932</v>
      </c>
      <c r="O748" s="110" t="n">
        <f aca="false">IF(K747&gt;(K$5/100*K$3),(K$4/100*L748*(K747-(K$5/100*K$3))),0)</f>
        <v>2.67039757120067</v>
      </c>
      <c r="P748" s="110" t="n">
        <f aca="false">P747+M748-Q748</f>
        <v>0.072077097155966</v>
      </c>
      <c r="Q748" s="110" t="n">
        <f aca="false">P747*(1-0.5^(1/K$7))</f>
        <v>0.072077097155966</v>
      </c>
      <c r="R748" s="110" t="n">
        <f aca="false">R747-S748+O748</f>
        <v>136.834753670374</v>
      </c>
      <c r="S748" s="110" t="n">
        <f aca="false">R747*(1-0.5^(1/K$8))</f>
        <v>3.13594316927893</v>
      </c>
      <c r="T748" s="110" t="n">
        <f aca="false">Q748*R$8/86.4</f>
        <v>0.231080508243085</v>
      </c>
      <c r="U748" s="110" t="n">
        <f aca="false">S748*R$8/86.4</f>
        <v>10.0538918737299</v>
      </c>
      <c r="V748" s="110" t="n">
        <f aca="false">(Q748+S748)*R$8/86.4</f>
        <v>10.284972381973</v>
      </c>
    </row>
  </sheetData>
  <hyperlinks>
    <hyperlink ref="C5" r:id="rId1" display="jelopes1@gmail.com"/>
  </hyperlinks>
  <printOptions headings="false" gridLines="false" gridLinesSet="true" horizontalCentered="false" verticalCentered="false"/>
  <pageMargins left="0.2" right="0.240277777777778" top="1.25972222222222" bottom="0.27986111111111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8" activeCellId="0" sqref="J38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62.33"/>
    <col collapsed="false" customWidth="true" hidden="false" outlineLevel="0" max="2" min="2" style="1" width="26.44"/>
    <col collapsed="false" customWidth="true" hidden="false" outlineLevel="0" max="3" min="3" style="1" width="29"/>
  </cols>
  <sheetData>
    <row r="1" customFormat="false" ht="12.75" hidden="false" customHeight="false" outlineLevel="0" collapsed="false">
      <c r="A1" s="153" t="s">
        <v>339</v>
      </c>
      <c r="C1" s="148"/>
      <c r="D1" s="148"/>
      <c r="E1" s="148"/>
      <c r="F1" s="148"/>
      <c r="G1" s="148"/>
      <c r="H1" s="148"/>
      <c r="I1" s="148"/>
      <c r="J1" s="148"/>
    </row>
    <row r="2" customFormat="false" ht="12.75" hidden="false" customHeight="false" outlineLevel="0" collapsed="false">
      <c r="A2" s="153" t="s">
        <v>340</v>
      </c>
      <c r="B2" s="154" t="s">
        <v>341</v>
      </c>
      <c r="C2" s="148"/>
      <c r="D2" s="148"/>
      <c r="E2" s="148"/>
      <c r="F2" s="148"/>
      <c r="G2" s="148"/>
      <c r="H2" s="148"/>
      <c r="I2" s="148"/>
      <c r="J2" s="148"/>
      <c r="K2" s="148"/>
    </row>
    <row r="3" customFormat="false" ht="12.75" hidden="false" customHeight="false" outlineLevel="0" collapsed="false">
      <c r="A3" s="153" t="s">
        <v>342</v>
      </c>
      <c r="B3" s="154" t="s">
        <v>343</v>
      </c>
      <c r="C3" s="148"/>
      <c r="D3" s="148"/>
      <c r="E3" s="148"/>
      <c r="F3" s="148"/>
      <c r="G3" s="148"/>
      <c r="H3" s="148"/>
      <c r="I3" s="148"/>
      <c r="J3" s="148"/>
      <c r="K3" s="148"/>
    </row>
    <row r="4" customFormat="false" ht="12.75" hidden="false" customHeight="false" outlineLevel="0" collapsed="false">
      <c r="A4" s="153" t="s">
        <v>344</v>
      </c>
      <c r="B4" s="154" t="s">
        <v>345</v>
      </c>
      <c r="C4" s="148"/>
      <c r="D4" s="148"/>
      <c r="E4" s="148"/>
      <c r="F4" s="148"/>
      <c r="G4" s="148"/>
      <c r="H4" s="148"/>
      <c r="I4" s="148"/>
      <c r="J4" s="148"/>
      <c r="K4" s="148"/>
    </row>
    <row r="5" customFormat="false" ht="12.75" hidden="false" customHeight="false" outlineLevel="0" collapsed="false">
      <c r="A5" s="153" t="s">
        <v>346</v>
      </c>
      <c r="B5" s="154" t="s">
        <v>347</v>
      </c>
      <c r="C5" s="148"/>
      <c r="D5" s="148"/>
      <c r="E5" s="148"/>
      <c r="F5" s="148"/>
      <c r="G5" s="148"/>
      <c r="H5" s="148"/>
      <c r="I5" s="148"/>
      <c r="J5" s="148"/>
      <c r="K5" s="148"/>
    </row>
    <row r="6" customFormat="false" ht="12.75" hidden="false" customHeight="false" outlineLevel="0" collapsed="false">
      <c r="A6" s="153" t="s">
        <v>235</v>
      </c>
      <c r="B6" s="154" t="s">
        <v>348</v>
      </c>
      <c r="C6" s="148"/>
      <c r="D6" s="148"/>
      <c r="E6" s="148"/>
      <c r="F6" s="148"/>
      <c r="G6" s="148"/>
      <c r="H6" s="148"/>
      <c r="I6" s="148"/>
      <c r="J6" s="148"/>
      <c r="K6" s="148"/>
    </row>
    <row r="7" customFormat="false" ht="12.75" hidden="false" customHeight="false" outlineLevel="0" collapsed="false">
      <c r="A7" s="153" t="s">
        <v>349</v>
      </c>
      <c r="B7" s="154"/>
      <c r="C7" s="148"/>
      <c r="D7" s="148"/>
      <c r="E7" s="148"/>
      <c r="F7" s="148"/>
      <c r="G7" s="148"/>
      <c r="H7" s="148"/>
      <c r="I7" s="148"/>
      <c r="J7" s="148"/>
      <c r="K7" s="148"/>
    </row>
    <row r="8" customFormat="false" ht="12.75" hidden="false" customHeight="false" outlineLevel="0" collapsed="false">
      <c r="A8" s="153" t="s">
        <v>350</v>
      </c>
      <c r="B8" s="154"/>
      <c r="C8" s="148"/>
      <c r="D8" s="148"/>
      <c r="E8" s="148"/>
      <c r="F8" s="148"/>
      <c r="G8" s="148"/>
      <c r="H8" s="148"/>
      <c r="I8" s="148"/>
      <c r="J8" s="148"/>
      <c r="K8" s="148"/>
    </row>
    <row r="9" customFormat="false" ht="12.75" hidden="false" customHeight="false" outlineLevel="0" collapsed="false">
      <c r="A9" s="153" t="s">
        <v>351</v>
      </c>
      <c r="B9" s="154" t="s">
        <v>352</v>
      </c>
      <c r="C9" s="148"/>
      <c r="D9" s="148"/>
      <c r="E9" s="148"/>
      <c r="F9" s="148"/>
      <c r="G9" s="148"/>
      <c r="H9" s="148"/>
      <c r="I9" s="148"/>
      <c r="J9" s="148"/>
      <c r="K9" s="148"/>
    </row>
    <row r="10" customFormat="false" ht="12.75" hidden="false" customHeight="false" outlineLevel="0" collapsed="false">
      <c r="A10" s="153" t="s">
        <v>353</v>
      </c>
      <c r="B10" s="154" t="s">
        <v>354</v>
      </c>
      <c r="C10" s="148"/>
      <c r="D10" s="148"/>
      <c r="E10" s="148"/>
      <c r="F10" s="148"/>
      <c r="G10" s="148"/>
      <c r="H10" s="148"/>
      <c r="I10" s="148"/>
      <c r="J10" s="148"/>
      <c r="K10" s="148"/>
    </row>
    <row r="11" customFormat="false" ht="12.75" hidden="false" customHeight="false" outlineLevel="0" collapsed="false">
      <c r="A11" s="153" t="s">
        <v>355</v>
      </c>
      <c r="B11" s="154" t="s">
        <v>356</v>
      </c>
      <c r="C11" s="148"/>
      <c r="D11" s="148"/>
      <c r="E11" s="148"/>
      <c r="F11" s="148"/>
      <c r="G11" s="148"/>
      <c r="H11" s="148"/>
      <c r="I11" s="148"/>
      <c r="J11" s="148"/>
      <c r="K11" s="148"/>
    </row>
    <row r="12" customFormat="false" ht="12.75" hidden="false" customHeight="false" outlineLevel="0" collapsed="false">
      <c r="A12" s="153" t="s">
        <v>357</v>
      </c>
      <c r="B12" s="154" t="s">
        <v>358</v>
      </c>
      <c r="C12" s="148"/>
      <c r="D12" s="148"/>
      <c r="E12" s="148"/>
      <c r="F12" s="148"/>
      <c r="G12" s="148"/>
      <c r="H12" s="148"/>
      <c r="I12" s="148"/>
      <c r="J12" s="148"/>
      <c r="K12" s="148"/>
    </row>
    <row r="13" customFormat="false" ht="12.75" hidden="false" customHeight="false" outlineLevel="0" collapsed="false">
      <c r="A13" s="153" t="s">
        <v>359</v>
      </c>
      <c r="B13" s="154"/>
      <c r="C13" s="148"/>
      <c r="D13" s="148"/>
      <c r="E13" s="148"/>
      <c r="F13" s="148"/>
      <c r="G13" s="148"/>
      <c r="H13" s="148"/>
      <c r="I13" s="148"/>
      <c r="J13" s="148"/>
      <c r="K13" s="148"/>
    </row>
    <row r="14" customFormat="false" ht="12.75" hidden="false" customHeight="false" outlineLevel="0" collapsed="false">
      <c r="A14" s="153" t="s">
        <v>360</v>
      </c>
      <c r="B14" s="154"/>
      <c r="C14" s="148"/>
      <c r="D14" s="148"/>
      <c r="E14" s="148"/>
      <c r="F14" s="148"/>
      <c r="G14" s="148"/>
      <c r="H14" s="148"/>
      <c r="I14" s="148"/>
      <c r="J14" s="148"/>
      <c r="K14" s="148"/>
    </row>
    <row r="15" customFormat="false" ht="12.75" hidden="false" customHeight="false" outlineLevel="0" collapsed="false">
      <c r="A15" s="153" t="s">
        <v>361</v>
      </c>
      <c r="B15" s="154"/>
      <c r="C15" s="148"/>
      <c r="D15" s="148"/>
      <c r="E15" s="148"/>
      <c r="F15" s="148"/>
      <c r="G15" s="148"/>
      <c r="H15" s="148"/>
      <c r="I15" s="148"/>
      <c r="J15" s="148"/>
      <c r="K15" s="148"/>
    </row>
    <row r="16" customFormat="false" ht="12.75" hidden="false" customHeight="false" outlineLevel="0" collapsed="false">
      <c r="A16" s="153" t="s">
        <v>362</v>
      </c>
      <c r="B16" s="154"/>
      <c r="C16" s="148"/>
      <c r="D16" s="148"/>
      <c r="E16" s="148"/>
      <c r="F16" s="148"/>
      <c r="G16" s="148"/>
      <c r="H16" s="148"/>
      <c r="I16" s="148"/>
      <c r="J16" s="148"/>
      <c r="K16" s="148"/>
    </row>
    <row r="17" customFormat="false" ht="12.75" hidden="false" customHeight="false" outlineLevel="0" collapsed="false">
      <c r="A17" s="153" t="s">
        <v>363</v>
      </c>
      <c r="B17" s="154" t="s">
        <v>364</v>
      </c>
      <c r="C17" s="148"/>
      <c r="D17" s="148"/>
      <c r="E17" s="148"/>
      <c r="F17" s="148"/>
      <c r="G17" s="148"/>
      <c r="H17" s="148"/>
      <c r="I17" s="148"/>
      <c r="J17" s="148"/>
      <c r="K17" s="148"/>
    </row>
    <row r="18" customFormat="false" ht="12.75" hidden="false" customHeight="false" outlineLevel="0" collapsed="false">
      <c r="A18" s="153" t="s">
        <v>365</v>
      </c>
      <c r="B18" s="154"/>
      <c r="C18" s="148"/>
      <c r="D18" s="148"/>
      <c r="E18" s="148"/>
      <c r="F18" s="148"/>
      <c r="G18" s="148"/>
      <c r="H18" s="148"/>
      <c r="I18" s="148"/>
      <c r="J18" s="148"/>
      <c r="K18" s="148"/>
    </row>
    <row r="19" customFormat="false" ht="12.75" hidden="false" customHeight="false" outlineLevel="0" collapsed="false">
      <c r="A19" s="153" t="s">
        <v>366</v>
      </c>
      <c r="B19" s="154"/>
      <c r="C19" s="148"/>
      <c r="D19" s="148"/>
      <c r="E19" s="148"/>
      <c r="F19" s="148"/>
      <c r="G19" s="148"/>
      <c r="H19" s="148"/>
      <c r="I19" s="148"/>
      <c r="J19" s="148"/>
      <c r="K19" s="148"/>
    </row>
    <row r="20" customFormat="false" ht="12.75" hidden="false" customHeight="false" outlineLevel="0" collapsed="false">
      <c r="A20" s="153" t="s">
        <v>367</v>
      </c>
      <c r="B20" s="154"/>
      <c r="C20" s="148"/>
      <c r="D20" s="148"/>
      <c r="E20" s="148"/>
      <c r="F20" s="148"/>
      <c r="G20" s="148"/>
      <c r="H20" s="148"/>
      <c r="I20" s="148"/>
      <c r="J20" s="148"/>
      <c r="K20" s="148"/>
    </row>
    <row r="21" customFormat="false" ht="12.75" hidden="false" customHeight="false" outlineLevel="0" collapsed="false">
      <c r="A21" s="153" t="s">
        <v>362</v>
      </c>
      <c r="B21" s="154"/>
      <c r="C21" s="148"/>
      <c r="D21" s="148"/>
      <c r="E21" s="148"/>
      <c r="F21" s="148"/>
      <c r="G21" s="148"/>
      <c r="H21" s="148"/>
      <c r="I21" s="148"/>
      <c r="J21" s="148"/>
      <c r="K21" s="148"/>
    </row>
    <row r="22" customFormat="false" ht="12.75" hidden="false" customHeight="false" outlineLevel="0" collapsed="false">
      <c r="A22" s="153" t="s">
        <v>368</v>
      </c>
      <c r="B22" s="154" t="s">
        <v>369</v>
      </c>
      <c r="C22" s="148"/>
      <c r="D22" s="148"/>
      <c r="E22" s="148"/>
      <c r="F22" s="148"/>
      <c r="G22" s="148"/>
      <c r="H22" s="148"/>
      <c r="I22" s="148"/>
      <c r="J22" s="148"/>
      <c r="K22" s="148"/>
    </row>
    <row r="23" customFormat="false" ht="12.75" hidden="false" customHeight="false" outlineLevel="0" collapsed="false">
      <c r="A23" s="153" t="s">
        <v>370</v>
      </c>
      <c r="B23" s="154"/>
      <c r="C23" s="148"/>
      <c r="D23" s="148"/>
      <c r="E23" s="148"/>
      <c r="F23" s="148"/>
      <c r="G23" s="148"/>
      <c r="H23" s="148"/>
      <c r="I23" s="148"/>
      <c r="J23" s="148"/>
      <c r="K23" s="148"/>
    </row>
    <row r="24" customFormat="false" ht="12.75" hidden="false" customHeight="false" outlineLevel="0" collapsed="false">
      <c r="A24" s="153" t="s">
        <v>371</v>
      </c>
      <c r="B24" s="154"/>
      <c r="C24" s="148"/>
      <c r="D24" s="148"/>
      <c r="E24" s="148"/>
      <c r="F24" s="148"/>
      <c r="G24" s="148"/>
      <c r="H24" s="148"/>
      <c r="I24" s="148"/>
      <c r="J24" s="148"/>
      <c r="K24" s="148"/>
    </row>
    <row r="25" customFormat="false" ht="12.75" hidden="false" customHeight="false" outlineLevel="0" collapsed="false">
      <c r="A25" s="153" t="s">
        <v>372</v>
      </c>
      <c r="B25" s="154"/>
      <c r="C25" s="148"/>
      <c r="D25" s="148"/>
      <c r="E25" s="148"/>
      <c r="F25" s="148"/>
      <c r="G25" s="148"/>
      <c r="H25" s="148"/>
      <c r="I25" s="148"/>
      <c r="J25" s="148"/>
      <c r="K25" s="148"/>
    </row>
    <row r="26" customFormat="false" ht="12.75" hidden="false" customHeight="false" outlineLevel="0" collapsed="false">
      <c r="A26" s="153" t="s">
        <v>362</v>
      </c>
      <c r="B26" s="154"/>
      <c r="C26" s="148"/>
      <c r="D26" s="148"/>
      <c r="E26" s="148"/>
      <c r="F26" s="148"/>
      <c r="G26" s="148"/>
      <c r="H26" s="148"/>
      <c r="I26" s="148"/>
      <c r="J26" s="148"/>
      <c r="K26" s="148"/>
    </row>
    <row r="27" customFormat="false" ht="12.75" hidden="false" customHeight="false" outlineLevel="0" collapsed="false">
      <c r="A27" s="153" t="s">
        <v>373</v>
      </c>
      <c r="B27" s="154" t="s">
        <v>374</v>
      </c>
      <c r="C27" s="148"/>
      <c r="D27" s="148"/>
      <c r="E27" s="148"/>
      <c r="F27" s="148"/>
      <c r="G27" s="148"/>
      <c r="H27" s="148"/>
      <c r="I27" s="148"/>
      <c r="J27" s="148"/>
      <c r="K27" s="148"/>
    </row>
    <row r="28" customFormat="false" ht="12.75" hidden="false" customHeight="false" outlineLevel="0" collapsed="false">
      <c r="A28" s="153" t="s">
        <v>375</v>
      </c>
      <c r="B28" s="154" t="s">
        <v>376</v>
      </c>
      <c r="C28" s="148"/>
      <c r="D28" s="148"/>
      <c r="E28" s="148"/>
      <c r="F28" s="148"/>
      <c r="G28" s="148"/>
      <c r="H28" s="148"/>
      <c r="I28" s="148"/>
      <c r="J28" s="148"/>
      <c r="K28" s="148"/>
    </row>
    <row r="29" customFormat="false" ht="12.75" hidden="false" customHeight="false" outlineLevel="0" collapsed="false">
      <c r="A29" s="153" t="s">
        <v>377</v>
      </c>
      <c r="B29" s="154"/>
      <c r="C29" s="148"/>
      <c r="D29" s="148"/>
      <c r="E29" s="148"/>
      <c r="F29" s="148"/>
      <c r="G29" s="148"/>
      <c r="H29" s="148"/>
      <c r="I29" s="148"/>
      <c r="J29" s="148"/>
      <c r="K29" s="148"/>
    </row>
    <row r="30" customFormat="false" ht="12.75" hidden="false" customHeight="false" outlineLevel="0" collapsed="false">
      <c r="A30" s="153" t="s">
        <v>378</v>
      </c>
      <c r="B30" s="154"/>
      <c r="C30" s="148"/>
      <c r="D30" s="148"/>
      <c r="E30" s="148"/>
      <c r="F30" s="148"/>
      <c r="G30" s="148"/>
      <c r="H30" s="148"/>
      <c r="I30" s="148"/>
      <c r="J30" s="148"/>
      <c r="K30" s="148"/>
    </row>
    <row r="31" customFormat="false" ht="12.75" hidden="false" customHeight="false" outlineLevel="0" collapsed="false">
      <c r="A31" s="153" t="s">
        <v>362</v>
      </c>
      <c r="B31" s="154"/>
      <c r="C31" s="148"/>
      <c r="D31" s="148"/>
      <c r="E31" s="148"/>
      <c r="F31" s="148"/>
      <c r="G31" s="148"/>
      <c r="H31" s="148"/>
      <c r="I31" s="148"/>
      <c r="J31" s="148"/>
      <c r="K31" s="148"/>
    </row>
    <row r="32" customFormat="false" ht="12.75" hidden="false" customHeight="false" outlineLevel="0" collapsed="false">
      <c r="A32" s="153" t="s">
        <v>379</v>
      </c>
      <c r="B32" s="154" t="s">
        <v>380</v>
      </c>
      <c r="C32" s="148"/>
      <c r="D32" s="148"/>
      <c r="E32" s="148"/>
      <c r="F32" s="148"/>
      <c r="G32" s="148"/>
      <c r="H32" s="148"/>
      <c r="I32" s="148"/>
      <c r="J32" s="148"/>
      <c r="K32" s="148"/>
    </row>
    <row r="33" customFormat="false" ht="12.75" hidden="false" customHeight="false" outlineLevel="0" collapsed="false">
      <c r="A33" s="153" t="s">
        <v>381</v>
      </c>
      <c r="B33" s="154" t="s">
        <v>382</v>
      </c>
      <c r="C33" s="148"/>
      <c r="D33" s="148"/>
      <c r="E33" s="148"/>
      <c r="F33" s="148"/>
      <c r="G33" s="148"/>
      <c r="H33" s="148"/>
      <c r="I33" s="148"/>
      <c r="J33" s="148"/>
      <c r="K33" s="148"/>
    </row>
    <row r="34" customFormat="false" ht="12.75" hidden="false" customHeight="false" outlineLevel="0" collapsed="false">
      <c r="A34" s="153" t="s">
        <v>383</v>
      </c>
      <c r="B34" s="154" t="s">
        <v>384</v>
      </c>
      <c r="C34" s="148"/>
      <c r="D34" s="148"/>
      <c r="E34" s="148"/>
      <c r="F34" s="148"/>
      <c r="G34" s="148"/>
      <c r="H34" s="148"/>
      <c r="I34" s="148"/>
      <c r="J34" s="148"/>
      <c r="K34" s="148"/>
    </row>
    <row r="35" customFormat="false" ht="12.75" hidden="false" customHeight="false" outlineLevel="0" collapsed="false">
      <c r="A35" s="153" t="s">
        <v>385</v>
      </c>
      <c r="B35" s="154" t="s">
        <v>386</v>
      </c>
      <c r="C35" s="148"/>
      <c r="D35" s="148"/>
      <c r="E35" s="148"/>
      <c r="F35" s="148"/>
      <c r="G35" s="148"/>
      <c r="H35" s="148"/>
      <c r="I35" s="148"/>
      <c r="J35" s="148"/>
      <c r="K35" s="148"/>
    </row>
    <row r="36" customFormat="false" ht="12.75" hidden="false" customHeight="false" outlineLevel="0" collapsed="false">
      <c r="A36" s="153" t="s">
        <v>387</v>
      </c>
      <c r="B36" s="154" t="s">
        <v>388</v>
      </c>
      <c r="C36" s="148"/>
      <c r="D36" s="148"/>
      <c r="E36" s="148"/>
      <c r="F36" s="148"/>
      <c r="G36" s="148"/>
      <c r="H36" s="148"/>
      <c r="I36" s="148"/>
      <c r="J36" s="148"/>
      <c r="K36" s="148"/>
    </row>
    <row r="37" customFormat="false" ht="12.75" hidden="false" customHeight="false" outlineLevel="0" collapsed="false">
      <c r="A37" s="153" t="s">
        <v>389</v>
      </c>
      <c r="B37" s="154" t="s">
        <v>390</v>
      </c>
      <c r="C37" s="148"/>
      <c r="D37" s="148"/>
      <c r="E37" s="148"/>
      <c r="F37" s="148"/>
      <c r="G37" s="148"/>
      <c r="H37" s="148"/>
      <c r="I37" s="148"/>
      <c r="J37" s="148"/>
      <c r="K37" s="148"/>
    </row>
    <row r="38" customFormat="false" ht="12.75" hidden="false" customHeight="false" outlineLevel="0" collapsed="false">
      <c r="B38" s="155"/>
      <c r="C38" s="148"/>
      <c r="D38" s="148"/>
      <c r="E38" s="148"/>
      <c r="F38" s="148"/>
      <c r="G38" s="148"/>
      <c r="H38" s="148"/>
      <c r="I38" s="148"/>
      <c r="J38" s="148"/>
    </row>
    <row r="39" customFormat="false" ht="12.75" hidden="false" customHeight="false" outlineLevel="0" collapsed="false">
      <c r="C39" s="148"/>
      <c r="D39" s="148"/>
      <c r="E39" s="148"/>
      <c r="F39" s="148"/>
      <c r="G39" s="148"/>
      <c r="H39" s="148"/>
      <c r="I39" s="148"/>
    </row>
    <row r="40" customFormat="false" ht="12.75" hidden="false" customHeight="false" outlineLevel="0" collapsed="false">
      <c r="C40" s="148"/>
      <c r="D40" s="148"/>
      <c r="E40" s="148"/>
      <c r="F40" s="148"/>
      <c r="G40" s="148"/>
      <c r="H40" s="148"/>
      <c r="I40" s="148"/>
    </row>
    <row r="41" customFormat="false" ht="12.75" hidden="false" customHeight="false" outlineLevel="0" collapsed="false">
      <c r="C41" s="148"/>
      <c r="D41" s="148"/>
      <c r="E41" s="148"/>
      <c r="F41" s="148"/>
      <c r="G41" s="148"/>
      <c r="H41" s="148"/>
      <c r="I41" s="148"/>
    </row>
    <row r="42" customFormat="false" ht="12.75" hidden="false" customHeight="false" outlineLevel="0" collapsed="false">
      <c r="C42" s="148"/>
      <c r="D42" s="148"/>
      <c r="E42" s="148"/>
      <c r="F42" s="148"/>
      <c r="G42" s="148"/>
      <c r="H42" s="148"/>
      <c r="I42" s="148"/>
    </row>
    <row r="43" customFormat="false" ht="12.75" hidden="false" customHeight="false" outlineLevel="0" collapsed="false">
      <c r="C43" s="148"/>
      <c r="D43" s="148"/>
      <c r="E43" s="148"/>
      <c r="F43" s="148"/>
      <c r="G43" s="148"/>
      <c r="H43" s="148"/>
      <c r="I43" s="148"/>
    </row>
    <row r="44" customFormat="false" ht="12.75" hidden="false" customHeight="false" outlineLevel="0" collapsed="false">
      <c r="C44" s="148"/>
      <c r="D44" s="148"/>
      <c r="E44" s="148"/>
      <c r="F44" s="148"/>
      <c r="G44" s="148"/>
      <c r="H44" s="148"/>
      <c r="I44" s="148"/>
    </row>
    <row r="45" customFormat="false" ht="12.75" hidden="false" customHeight="false" outlineLevel="0" collapsed="false">
      <c r="C45" s="148"/>
      <c r="D45" s="148"/>
      <c r="E45" s="148"/>
      <c r="F45" s="148"/>
      <c r="G45" s="148"/>
      <c r="H45" s="148"/>
      <c r="I45" s="148"/>
    </row>
    <row r="46" customFormat="false" ht="12.75" hidden="false" customHeight="false" outlineLevel="0" collapsed="false">
      <c r="C46" s="148"/>
      <c r="D46" s="148"/>
      <c r="E46" s="148"/>
      <c r="F46" s="148"/>
      <c r="G46" s="148"/>
      <c r="H46" s="148"/>
      <c r="I46" s="148"/>
    </row>
    <row r="47" customFormat="false" ht="12.75" hidden="false" customHeight="false" outlineLevel="0" collapsed="false">
      <c r="C47" s="148"/>
      <c r="D47" s="148"/>
      <c r="E47" s="148"/>
      <c r="F47" s="148"/>
      <c r="G47" s="148"/>
      <c r="H47" s="148"/>
      <c r="I47" s="148"/>
    </row>
    <row r="48" customFormat="false" ht="12.75" hidden="false" customHeight="false" outlineLevel="0" collapsed="false">
      <c r="C48" s="148"/>
      <c r="D48" s="148"/>
      <c r="E48" s="148"/>
      <c r="F48" s="148"/>
      <c r="G48" s="148"/>
      <c r="H48" s="148"/>
      <c r="I48" s="148"/>
    </row>
    <row r="49" customFormat="false" ht="12.75" hidden="false" customHeight="false" outlineLevel="0" collapsed="false">
      <c r="C49" s="148"/>
      <c r="D49" s="148"/>
      <c r="E49" s="148"/>
      <c r="F49" s="148"/>
      <c r="G49" s="148"/>
      <c r="H49" s="148"/>
      <c r="I49" s="148"/>
    </row>
    <row r="50" customFormat="false" ht="12.75" hidden="false" customHeight="false" outlineLevel="0" collapsed="false">
      <c r="C50" s="148"/>
      <c r="D50" s="148"/>
      <c r="E50" s="148"/>
      <c r="F50" s="148"/>
      <c r="G50" s="148"/>
      <c r="H50" s="148"/>
      <c r="I50" s="148"/>
    </row>
    <row r="51" customFormat="false" ht="12.75" hidden="false" customHeight="false" outlineLevel="0" collapsed="false">
      <c r="C51" s="148"/>
      <c r="D51" s="148"/>
      <c r="E51" s="148"/>
      <c r="F51" s="148"/>
      <c r="G51" s="148"/>
      <c r="H51" s="148"/>
      <c r="I51" s="148"/>
    </row>
    <row r="52" customFormat="false" ht="12.75" hidden="false" customHeight="false" outlineLevel="0" collapsed="false">
      <c r="C52" s="148"/>
      <c r="D52" s="148"/>
      <c r="E52" s="148"/>
      <c r="F52" s="148"/>
      <c r="G52" s="148"/>
      <c r="H52" s="148"/>
      <c r="I52" s="148"/>
    </row>
    <row r="53" customFormat="false" ht="12.75" hidden="false" customHeight="false" outlineLevel="0" collapsed="false">
      <c r="C53" s="148"/>
      <c r="D53" s="148"/>
      <c r="E53" s="148"/>
      <c r="F53" s="148"/>
      <c r="G53" s="148"/>
      <c r="H53" s="148"/>
      <c r="I53" s="148"/>
    </row>
  </sheetData>
  <printOptions headings="false" gridLines="false" gridLinesSet="true" horizontalCentered="false" verticalCentered="false"/>
  <pageMargins left="1.37986111111111" right="0.279861111111111" top="0.5" bottom="0.29027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ColWidth="8.54296875" defaultRowHeight="12.75" zeroHeight="false" outlineLevelRow="0" outlineLevelCol="0"/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5"/>
    <col collapsed="false" customWidth="true" hidden="false" outlineLevel="0" max="7" min="3" style="1" width="4"/>
  </cols>
  <sheetData>
    <row r="1" customFormat="false" ht="12.75" hidden="false" customHeight="false" outlineLevel="0" collapsed="false">
      <c r="A1" s="1" t="s">
        <v>177</v>
      </c>
    </row>
    <row r="2" customFormat="false" ht="12.75" hidden="false" customHeight="false" outlineLevel="0" collapsed="false">
      <c r="C2" s="120"/>
      <c r="D2" s="1" t="s">
        <v>14</v>
      </c>
    </row>
    <row r="3" customFormat="false" ht="12.75" hidden="false" customHeight="false" outlineLevel="0" collapsed="false">
      <c r="A3" s="32" t="n">
        <f aca="false">'Smap - Diário'!B38-'Smap - Diário'!U38</f>
        <v>-15.5711539043601</v>
      </c>
      <c r="B3" s="32" t="n">
        <f aca="false">'Smap - Diário'!B116-'Smap - Diário'!U116</f>
        <v>-1.74038775483327</v>
      </c>
      <c r="C3" s="32" t="n">
        <f aca="false">'Smap - Diário'!B175-'Smap - Diário'!U175</f>
        <v>0.922842361689123</v>
      </c>
      <c r="D3" s="32" t="n">
        <f aca="false">'Smap - Diário'!B129-'Smap - Diário'!U129</f>
        <v>-0.84977201676083</v>
      </c>
      <c r="E3" s="32"/>
      <c r="F3" s="32"/>
      <c r="G3" s="32"/>
    </row>
    <row r="4" customFormat="false" ht="12.75" hidden="false" customHeight="false" outlineLevel="0" collapsed="false">
      <c r="A4" s="32" t="n">
        <f aca="false">'Smap - Diário'!B39-'Smap - Diário'!U39</f>
        <v>-16.5838582002817</v>
      </c>
      <c r="B4" s="32" t="n">
        <f aca="false">'Smap - Diário'!B117-'Smap - Diário'!U117</f>
        <v>-1.82510197494805</v>
      </c>
      <c r="C4" s="32" t="n">
        <f aca="false">'Smap - Diário'!B176-'Smap - Diário'!U176</f>
        <v>1.02899204196428</v>
      </c>
      <c r="D4" s="32" t="n">
        <f aca="false">'Smap - Diário'!B130-'Smap - Diário'!U130</f>
        <v>-0.370522525026686</v>
      </c>
      <c r="E4" s="32"/>
      <c r="F4" s="32"/>
      <c r="G4" s="32"/>
    </row>
    <row r="5" customFormat="false" ht="12.75" hidden="false" customHeight="false" outlineLevel="0" collapsed="false">
      <c r="A5" s="32" t="n">
        <f aca="false">'Smap - Diário'!B40-'Smap - Diário'!U40</f>
        <v>-16.1831781578642</v>
      </c>
      <c r="B5" s="32" t="n">
        <f aca="false">'Smap - Diário'!B118-'Smap - Diário'!U118</f>
        <v>0.448058751365968</v>
      </c>
      <c r="C5" s="32" t="n">
        <f aca="false">'Smap - Diário'!B177-'Smap - Diário'!U177</f>
        <v>4.07940427095836</v>
      </c>
      <c r="D5" s="32" t="n">
        <f aca="false">'Smap - Diário'!B131-'Smap - Diário'!U131</f>
        <v>0.105278305563985</v>
      </c>
      <c r="E5" s="32"/>
      <c r="F5" s="32"/>
      <c r="G5" s="32"/>
    </row>
    <row r="6" customFormat="false" ht="12.75" hidden="false" customHeight="false" outlineLevel="0" collapsed="false">
      <c r="A6" s="32" t="n">
        <f aca="false">'Smap - Diário'!B41-'Smap - Diário'!U41</f>
        <v>-16.4231328330108</v>
      </c>
      <c r="B6" s="32" t="n">
        <f aca="false">'Smap - Diário'!B119-'Smap - Diário'!U119</f>
        <v>-0.666995472386095</v>
      </c>
      <c r="C6" s="32" t="n">
        <f aca="false">'Smap - Diário'!B178-'Smap - Diário'!U178</f>
        <v>7.44821175379654</v>
      </c>
      <c r="D6" s="32" t="n">
        <f aca="false">'Smap - Diário'!B132-'Smap - Diário'!U132</f>
        <v>-0.562317760698705</v>
      </c>
      <c r="E6" s="32"/>
      <c r="F6" s="32"/>
      <c r="G6" s="32"/>
    </row>
    <row r="7" customFormat="false" ht="12.75" hidden="false" customHeight="false" outlineLevel="0" collapsed="false">
      <c r="A7" s="32" t="n">
        <f aca="false">'Smap - Diário'!B42-'Smap - Diário'!U42</f>
        <v>-16.8259807854461</v>
      </c>
      <c r="B7" s="32" t="n">
        <f aca="false">'Smap - Diário'!B120-'Smap - Diário'!U120</f>
        <v>-1.3657088204896</v>
      </c>
      <c r="C7" s="32" t="n">
        <f aca="false">'Smap - Diário'!B179-'Smap - Diário'!U179</f>
        <v>4.91425363173919</v>
      </c>
      <c r="D7" s="32" t="n">
        <f aca="false">'Smap - Diário'!B133-'Smap - Diário'!U133</f>
        <v>-0.842531877744809</v>
      </c>
      <c r="E7" s="32"/>
      <c r="F7" s="32"/>
      <c r="G7" s="32"/>
    </row>
    <row r="8" customFormat="false" ht="12.75" hidden="false" customHeight="false" outlineLevel="0" collapsed="false">
      <c r="A8" s="32" t="n">
        <f aca="false">'Smap - Diário'!B43-'Smap - Diário'!U43</f>
        <v>-16.7727777616439</v>
      </c>
      <c r="B8" s="32" t="n">
        <f aca="false">'Smap - Diário'!B121-'Smap - Diário'!U121</f>
        <v>-1.29029527231713</v>
      </c>
      <c r="C8" s="32" t="n">
        <f aca="false">'Smap - Diário'!B180-'Smap - Diário'!U180</f>
        <v>5.68055389306026</v>
      </c>
      <c r="D8" s="32" t="n">
        <f aca="false">'Smap - Diário'!B134-'Smap - Diário'!U134</f>
        <v>-0.769364398227332</v>
      </c>
      <c r="E8" s="32"/>
      <c r="F8" s="32"/>
      <c r="G8" s="32"/>
    </row>
    <row r="9" customFormat="false" ht="12.75" hidden="false" customHeight="false" outlineLevel="0" collapsed="false">
      <c r="A9" s="32" t="n">
        <f aca="false">'Smap - Diário'!B44-'Smap - Diário'!U44</f>
        <v>-14.6100326572115</v>
      </c>
      <c r="B9" s="32" t="n">
        <f aca="false">'Smap - Diário'!B122-'Smap - Diário'!U122</f>
        <v>-1.20233091439061</v>
      </c>
      <c r="C9" s="32" t="n">
        <f aca="false">'Smap - Diário'!B181-'Smap - Diário'!U181</f>
        <v>7.65841310129901</v>
      </c>
      <c r="D9" s="32" t="n">
        <f aca="false">'Smap - Diário'!B135-'Smap - Diário'!U135</f>
        <v>-0.15059178271876</v>
      </c>
      <c r="E9" s="32"/>
      <c r="F9" s="32"/>
      <c r="G9" s="32"/>
    </row>
    <row r="10" customFormat="false" ht="12.75" hidden="false" customHeight="false" outlineLevel="0" collapsed="false">
      <c r="A10" s="32" t="n">
        <f aca="false">'Smap - Diário'!B45-'Smap - Diário'!U45</f>
        <v>4.08279033054478</v>
      </c>
      <c r="B10" s="32" t="n">
        <f aca="false">'Smap - Diário'!B123-'Smap - Diário'!U123</f>
        <v>-1.28824972855872</v>
      </c>
      <c r="C10" s="32" t="n">
        <f aca="false">'Smap - Diário'!B182-'Smap - Diário'!U182</f>
        <v>3.38629422300601</v>
      </c>
      <c r="D10" s="32" t="n">
        <f aca="false">'Smap - Diário'!B136-'Smap - Diário'!U136</f>
        <v>-0.242200025886048</v>
      </c>
      <c r="E10" s="32"/>
      <c r="F10" s="32"/>
      <c r="G10" s="32"/>
    </row>
    <row r="11" customFormat="false" ht="12.75" hidden="false" customHeight="false" outlineLevel="0" collapsed="false">
      <c r="A11" s="32" t="n">
        <f aca="false">'Smap - Diário'!B46-'Smap - Diário'!U46</f>
        <v>-9.55580404588929</v>
      </c>
      <c r="B11" s="32" t="n">
        <f aca="false">'Smap - Diário'!B124-'Smap - Diário'!U124</f>
        <v>1.84978710291698</v>
      </c>
      <c r="C11" s="32" t="n">
        <f aca="false">'Smap - Diário'!B183-'Smap - Diário'!U183</f>
        <v>2.82689745926141</v>
      </c>
      <c r="D11" s="32" t="n">
        <f aca="false">'Smap - Diário'!B137-'Smap - Diário'!U137</f>
        <v>0.0342121727288056</v>
      </c>
      <c r="E11" s="32"/>
      <c r="F11" s="32"/>
      <c r="G11" s="32"/>
    </row>
    <row r="12" customFormat="false" ht="12.75" hidden="false" customHeight="false" outlineLevel="0" collapsed="false">
      <c r="A12" s="32"/>
      <c r="B12" s="32"/>
      <c r="C12" s="32" t="n">
        <f aca="false">'Smap - Diário'!B184-'Smap - Diário'!U184</f>
        <v>2.48665271582107</v>
      </c>
      <c r="D12" s="32" t="n">
        <f aca="false">'Smap - Diário'!B138-'Smap - Diário'!U138</f>
        <v>2.94185961796986</v>
      </c>
      <c r="E12" s="32"/>
      <c r="F12" s="32"/>
      <c r="G12" s="32"/>
    </row>
    <row r="13" customFormat="false" ht="12.75" hidden="false" customHeight="false" outlineLevel="0" collapsed="false">
      <c r="A13" s="32"/>
      <c r="B13" s="32"/>
      <c r="C13" s="32" t="n">
        <f aca="false">'Smap - Diário'!B185-'Smap - Diário'!U185</f>
        <v>2.16174015924091</v>
      </c>
      <c r="D13" s="32" t="n">
        <f aca="false">'Smap - Diário'!B139-'Smap - Diário'!U139</f>
        <v>16.7206319364847</v>
      </c>
      <c r="E13" s="32"/>
      <c r="F13" s="32"/>
      <c r="G13" s="32"/>
    </row>
    <row r="14" customFormat="false" ht="12.75" hidden="false" customHeight="false" outlineLevel="0" collapsed="false">
      <c r="A14" s="32"/>
      <c r="B14" s="32"/>
      <c r="C14" s="32"/>
      <c r="D14" s="32" t="n">
        <f aca="false">'Smap - Diário'!B140-'Smap - Diário'!U140</f>
        <v>4.44414739226797</v>
      </c>
      <c r="E14" s="32"/>
      <c r="F14" s="32"/>
      <c r="G14" s="32"/>
    </row>
    <row r="15" customFormat="false" ht="12.75" hidden="false" customHeight="false" outlineLevel="0" collapsed="false">
      <c r="A15" s="32"/>
      <c r="B15" s="32"/>
      <c r="C15" s="32"/>
      <c r="D15" s="32"/>
      <c r="E15" s="32"/>
      <c r="F15" s="32"/>
      <c r="G15" s="32"/>
    </row>
    <row r="16" customFormat="false" ht="12.75" hidden="false" customHeight="false" outlineLevel="0" collapsed="false">
      <c r="A16" s="32"/>
      <c r="B16" s="32"/>
      <c r="C16" s="32"/>
      <c r="D16" s="32"/>
      <c r="E16" s="32"/>
      <c r="F16" s="32"/>
      <c r="G16" s="32"/>
    </row>
    <row r="17" customFormat="false" ht="12.75" hidden="false" customHeight="false" outlineLevel="0" collapsed="false">
      <c r="A17" s="32"/>
      <c r="B17" s="32"/>
      <c r="C17" s="32"/>
      <c r="D17" s="32"/>
      <c r="E17" s="32"/>
      <c r="F17" s="32"/>
      <c r="G17" s="32"/>
    </row>
    <row r="18" customFormat="false" ht="12.75" hidden="false" customHeight="false" outlineLevel="0" collapsed="false">
      <c r="A18" s="32"/>
      <c r="B18" s="32"/>
      <c r="C18" s="32"/>
      <c r="D18" s="32"/>
      <c r="E18" s="32"/>
      <c r="F18" s="32"/>
      <c r="G18" s="32"/>
    </row>
    <row r="19" customFormat="false" ht="12.75" hidden="false" customHeight="false" outlineLevel="0" collapsed="false">
      <c r="A19" s="32"/>
      <c r="B19" s="32"/>
      <c r="C19" s="32"/>
      <c r="D19" s="32"/>
      <c r="E19" s="32"/>
      <c r="F19" s="32"/>
      <c r="G19" s="32"/>
    </row>
    <row r="20" customFormat="false" ht="12.75" hidden="false" customHeight="false" outlineLevel="0" collapsed="false">
      <c r="A20" s="32" t="s">
        <v>178</v>
      </c>
      <c r="B20" s="32"/>
      <c r="C20" s="32"/>
      <c r="D20" s="32"/>
      <c r="E20" s="32"/>
      <c r="F20" s="32"/>
      <c r="G20" s="32"/>
    </row>
    <row r="21" customFormat="false" ht="12.75" hidden="false" customHeight="false" outlineLevel="0" collapsed="false">
      <c r="A21" s="32" t="str">
        <f aca="false">'Smap - Diário'!B116</f>
        <v>6,587</v>
      </c>
      <c r="B21" s="32" t="str">
        <f aca="false">'Smap - Diário'!B199</f>
        <v>6,221</v>
      </c>
      <c r="C21" s="32" t="str">
        <f aca="false">'Smap - Diário'!B279</f>
        <v>3,668</v>
      </c>
      <c r="D21" s="32"/>
      <c r="E21" s="32"/>
      <c r="F21" s="32"/>
      <c r="G21" s="32"/>
    </row>
    <row r="22" customFormat="false" ht="12.75" hidden="false" customHeight="false" outlineLevel="0" collapsed="false">
      <c r="A22" s="32" t="str">
        <f aca="false">'Smap - Diário'!B117</f>
        <v>6,403</v>
      </c>
      <c r="B22" s="32" t="str">
        <f aca="false">'Smap - Diário'!B200</f>
        <v>6,221</v>
      </c>
      <c r="C22" s="32" t="str">
        <f aca="false">'Smap - Diário'!B280</f>
        <v>3,668</v>
      </c>
      <c r="D22" s="32"/>
      <c r="E22" s="32"/>
      <c r="F22" s="32"/>
      <c r="G22" s="32"/>
    </row>
    <row r="23" customFormat="false" ht="12.75" hidden="false" customHeight="false" outlineLevel="0" collapsed="false">
      <c r="A23" s="32" t="str">
        <f aca="false">'Smap - Diário'!B118</f>
        <v>8,569</v>
      </c>
      <c r="B23" s="32" t="str">
        <f aca="false">'Smap - Diário'!B201</f>
        <v>6,043</v>
      </c>
      <c r="C23" s="32" t="n">
        <f aca="false">'Smap - Diário'!B281</f>
        <v>3.53</v>
      </c>
      <c r="D23" s="32"/>
      <c r="E23" s="32"/>
    </row>
    <row r="24" customFormat="false" ht="12.75" hidden="false" customHeight="false" outlineLevel="0" collapsed="false">
      <c r="A24" s="32" t="str">
        <f aca="false">'Smap - Diário'!B119</f>
        <v>7,349</v>
      </c>
      <c r="B24" s="32" t="str">
        <f aca="false">'Smap - Diário'!B202</f>
        <v>5,866</v>
      </c>
      <c r="C24" s="32" t="str">
        <f aca="false">'Smap - Diário'!B282</f>
        <v>3,808</v>
      </c>
      <c r="D24" s="32"/>
      <c r="E24" s="32"/>
    </row>
    <row r="25" customFormat="false" ht="12.75" hidden="false" customHeight="false" outlineLevel="0" collapsed="false">
      <c r="A25" s="32" t="str">
        <f aca="false">'Smap - Diário'!B120</f>
        <v>6,587</v>
      </c>
      <c r="B25" s="32" t="str">
        <f aca="false">'Smap - Diário'!B203</f>
        <v>5,866</v>
      </c>
      <c r="C25" s="32" t="str">
        <f aca="false">'Smap - Diário'!B283</f>
        <v>4,096</v>
      </c>
      <c r="D25" s="32"/>
      <c r="E25" s="32"/>
    </row>
    <row r="26" customFormat="false" ht="12.75" hidden="false" customHeight="false" outlineLevel="0" collapsed="false">
      <c r="A26" s="32" t="str">
        <f aca="false">'Smap - Diário'!B121</f>
        <v>6,587</v>
      </c>
      <c r="B26" s="32" t="str">
        <f aca="false">'Smap - Diário'!B204</f>
        <v>5,866</v>
      </c>
      <c r="C26" s="32" t="str">
        <f aca="false">'Smap - Diário'!B284</f>
        <v>4,096</v>
      </c>
      <c r="D26" s="32"/>
    </row>
    <row r="27" customFormat="false" ht="12.75" hidden="false" customHeight="false" outlineLevel="0" collapsed="false">
      <c r="A27" s="32" t="str">
        <f aca="false">'Smap - Diário'!B122</f>
        <v>6,587</v>
      </c>
      <c r="B27" s="32" t="str">
        <f aca="false">'Smap - Diário'!B205</f>
        <v>5,692</v>
      </c>
      <c r="C27" s="32" t="str">
        <f aca="false">'Smap - Diário'!B285</f>
        <v>3,951</v>
      </c>
      <c r="D27" s="32"/>
    </row>
    <row r="28" customFormat="false" ht="12.75" hidden="false" customHeight="false" outlineLevel="0" collapsed="false">
      <c r="A28" s="32" t="str">
        <f aca="false">'Smap - Diário'!B123</f>
        <v>6,403</v>
      </c>
      <c r="B28" s="32" t="str">
        <f aca="false">'Smap - Diário'!B206</f>
        <v>5,692</v>
      </c>
      <c r="C28" s="32" t="str">
        <f aca="false">'Smap - Diário'!B286</f>
        <v>3,808</v>
      </c>
    </row>
    <row r="29" customFormat="false" ht="12.75" hidden="false" customHeight="false" outlineLevel="0" collapsed="false">
      <c r="A29" s="32" t="str">
        <f aca="false">'Smap - Diário'!B124</f>
        <v>9,434</v>
      </c>
      <c r="B29" s="32" t="str">
        <f aca="false">'Smap - Diário'!B207</f>
        <v>6,221</v>
      </c>
      <c r="C29" s="32" t="str">
        <f aca="false">'Smap - Diário'!B287</f>
        <v>5,186</v>
      </c>
    </row>
    <row r="30" customFormat="false" ht="12.75" hidden="false" customHeight="false" outlineLevel="0" collapsed="false">
      <c r="A30" s="32" t="str">
        <f aca="false">'Smap - Diário'!B125</f>
        <v>7,546</v>
      </c>
      <c r="B30" s="32" t="str">
        <f aca="false">'Smap - Diário'!B208</f>
        <v>6,774</v>
      </c>
      <c r="C30" s="32" t="str">
        <f aca="false">'Smap - Diário'!B288</f>
        <v>5,866</v>
      </c>
    </row>
    <row r="31" customFormat="false" ht="12.75" hidden="false" customHeight="false" outlineLevel="0" collapsed="false">
      <c r="A31" s="32" t="str">
        <f aca="false">'Smap - Diário'!B126</f>
        <v>6,587</v>
      </c>
      <c r="B31" s="32" t="str">
        <f aca="false">'Smap - Diário'!B209</f>
        <v>5,866</v>
      </c>
      <c r="C31" s="32" t="str">
        <f aca="false">'Smap - Diário'!B289</f>
        <v>4,862</v>
      </c>
    </row>
    <row r="32" customFormat="false" ht="12.75" hidden="false" customHeight="false" outlineLevel="0" collapsed="false">
      <c r="A32" s="32" t="str">
        <f aca="false">'Smap - Diário'!B127</f>
        <v>6,221</v>
      </c>
      <c r="B32" s="32" t="str">
        <f aca="false">'Smap - Diário'!B210</f>
        <v>5,866</v>
      </c>
      <c r="C32" s="32" t="str">
        <f aca="false">'Smap - Diário'!B290</f>
        <v>3,951</v>
      </c>
    </row>
    <row r="33" customFormat="false" ht="12.75" hidden="false" customHeight="false" outlineLevel="0" collapsed="false">
      <c r="A33" s="32" t="str">
        <f aca="false">'Smap - Diário'!B128</f>
        <v>6,221</v>
      </c>
      <c r="B33" s="32" t="str">
        <f aca="false">'Smap - Diário'!B211</f>
        <v>5,866</v>
      </c>
      <c r="C33" s="32" t="str">
        <f aca="false">'Smap - Diário'!B291</f>
        <v>3,951</v>
      </c>
    </row>
    <row r="34" customFormat="false" ht="12.75" hidden="false" customHeight="false" outlineLevel="0" collapsed="false">
      <c r="A34" s="32" t="str">
        <f aca="false">'Smap - Diário'!B129</f>
        <v>6,221</v>
      </c>
      <c r="B34" s="32" t="str">
        <f aca="false">'Smap - Diário'!B212</f>
        <v>6,587</v>
      </c>
      <c r="C34" s="32" t="str">
        <f aca="false">'Smap - Diário'!B292</f>
        <v>3,668</v>
      </c>
    </row>
    <row r="35" customFormat="false" ht="12.75" hidden="false" customHeight="false" outlineLevel="0" collapsed="false">
      <c r="A35" s="32" t="str">
        <f aca="false">'Smap - Diário'!B130</f>
        <v>6,587</v>
      </c>
      <c r="B35" s="32" t="str">
        <f aca="false">'Smap - Diário'!B213</f>
        <v>5,866</v>
      </c>
      <c r="C35" s="32" t="str">
        <f aca="false">'Smap - Diário'!B293</f>
        <v>3,668</v>
      </c>
    </row>
    <row r="36" customFormat="false" ht="12.75" hidden="false" customHeight="false" outlineLevel="0" collapsed="false">
      <c r="A36" s="32" t="str">
        <f aca="false">'Smap - Diário'!B131</f>
        <v>6,963</v>
      </c>
      <c r="B36" s="32" t="str">
        <f aca="false">'Smap - Diário'!B214</f>
        <v>5,692</v>
      </c>
      <c r="C36" s="32" t="n">
        <f aca="false">'Smap - Diário'!B294</f>
        <v>3.53</v>
      </c>
    </row>
    <row r="37" customFormat="false" ht="12.75" hidden="false" customHeight="false" outlineLevel="0" collapsed="false">
      <c r="A37" s="32" t="str">
        <f aca="false">'Smap - Diário'!B132</f>
        <v>6,221</v>
      </c>
      <c r="B37" s="32" t="str">
        <f aca="false">'Smap - Diário'!B215</f>
        <v>5,692</v>
      </c>
      <c r="C37" s="32" t="n">
        <f aca="false">'Smap - Diário'!B295</f>
        <v>3.53</v>
      </c>
    </row>
    <row r="38" customFormat="false" ht="12.75" hidden="false" customHeight="false" outlineLevel="0" collapsed="false">
      <c r="A38" s="32" t="str">
        <f aca="false">'Smap - Diário'!B133</f>
        <v>5,866</v>
      </c>
      <c r="B38" s="32" t="str">
        <f aca="false">'Smap - Diário'!B216</f>
        <v>7,746</v>
      </c>
      <c r="C38" s="32" t="n">
        <f aca="false">'Smap - Diário'!B296</f>
        <v>3.53</v>
      </c>
    </row>
    <row r="39" customFormat="false" ht="12.75" hidden="false" customHeight="false" outlineLevel="0" collapsed="false">
      <c r="A39" s="32" t="str">
        <f aca="false">'Smap - Diário'!B134</f>
        <v>5,866</v>
      </c>
      <c r="B39" s="32" t="str">
        <f aca="false">'Smap - Diário'!B217</f>
        <v>12,525</v>
      </c>
      <c r="C39" s="32" t="str">
        <f aca="false">'Smap - Diário'!B297</f>
        <v>3,668</v>
      </c>
    </row>
    <row r="40" customFormat="false" ht="12.75" hidden="false" customHeight="false" outlineLevel="0" collapsed="false">
      <c r="A40" s="32" t="str">
        <f aca="false">'Smap - Diário'!B135</f>
        <v>6,403</v>
      </c>
      <c r="B40" s="32" t="str">
        <f aca="false">'Smap - Diário'!B218</f>
        <v>6,963</v>
      </c>
      <c r="C40" s="32" t="str">
        <f aca="false">'Smap - Diário'!B298</f>
        <v>3,668</v>
      </c>
    </row>
    <row r="41" customFormat="false" ht="12.75" hidden="false" customHeight="false" outlineLevel="0" collapsed="false">
      <c r="A41" s="32" t="str">
        <f aca="false">'Smap - Diário'!B136</f>
        <v>6,221</v>
      </c>
      <c r="B41" s="32" t="str">
        <f aca="false">'Smap - Diário'!B219</f>
        <v>6,043</v>
      </c>
      <c r="C41" s="32" t="str">
        <f aca="false">'Smap - Diário'!B299</f>
        <v>3,395</v>
      </c>
    </row>
    <row r="42" customFormat="false" ht="12.75" hidden="false" customHeight="false" outlineLevel="0" collapsed="false">
      <c r="A42" s="32" t="str">
        <f aca="false">'Smap - Diário'!B137</f>
        <v>6,403</v>
      </c>
      <c r="B42" s="32" t="str">
        <f aca="false">'Smap - Diário'!B220</f>
        <v>5,866</v>
      </c>
      <c r="C42" s="32" t="str">
        <f aca="false">'Smap - Diário'!B300</f>
        <v>3,395</v>
      </c>
    </row>
    <row r="43" customFormat="false" ht="12.75" hidden="false" customHeight="false" outlineLevel="0" collapsed="false">
      <c r="A43" s="32" t="str">
        <f aca="false">'Smap - Diário'!B138</f>
        <v>9,214</v>
      </c>
      <c r="B43" s="32" t="str">
        <f aca="false">'Smap - Diário'!B221</f>
        <v>5,692</v>
      </c>
      <c r="C43" s="32" t="str">
        <f aca="false">'Smap - Diário'!B301</f>
        <v>3,395</v>
      </c>
    </row>
    <row r="44" customFormat="false" ht="12.75" hidden="false" customHeight="false" outlineLevel="0" collapsed="false">
      <c r="A44" s="32" t="str">
        <f aca="false">'Smap - Diário'!B139</f>
        <v>22,896</v>
      </c>
      <c r="B44" s="32" t="str">
        <f aca="false">'Smap - Diário'!B222</f>
        <v>5,692</v>
      </c>
      <c r="C44" s="32" t="str">
        <f aca="false">'Smap - Diário'!B302</f>
        <v>3,262</v>
      </c>
    </row>
    <row r="45" customFormat="false" ht="12.75" hidden="false" customHeight="false" outlineLevel="0" collapsed="false">
      <c r="A45" s="32" t="str">
        <f aca="false">'Smap - Diário'!B140</f>
        <v>10,572</v>
      </c>
      <c r="B45" s="32" t="str">
        <f aca="false">'Smap - Diário'!B223</f>
        <v>5,521</v>
      </c>
      <c r="C45" s="32" t="n">
        <f aca="false">'Smap - Diário'!B303</f>
        <v>3.53</v>
      </c>
    </row>
    <row r="46" customFormat="false" ht="12.75" hidden="false" customHeight="false" outlineLevel="0" collapsed="false">
      <c r="A46" s="32" t="str">
        <f aca="false">'Smap - Diário'!B141</f>
        <v>8,996</v>
      </c>
      <c r="B46" s="32" t="str">
        <f aca="false">'Smap - Diário'!B224</f>
        <v>5,521</v>
      </c>
      <c r="C46" s="32" t="str">
        <f aca="false">'Smap - Diário'!B304</f>
        <v>5,186</v>
      </c>
    </row>
    <row r="47" customFormat="false" ht="12.75" hidden="false" customHeight="false" outlineLevel="0" collapsed="false">
      <c r="A47" s="32" t="str">
        <f aca="false">'Smap - Diário'!B142</f>
        <v>7,948</v>
      </c>
      <c r="B47" s="32" t="str">
        <f aca="false">'Smap - Diário'!B225</f>
        <v>5,352</v>
      </c>
      <c r="C47" s="32" t="str">
        <f aca="false">'Smap - Diário'!B305</f>
        <v>13,829</v>
      </c>
    </row>
    <row r="48" customFormat="false" ht="12.75" hidden="false" customHeight="false" outlineLevel="0" collapsed="false">
      <c r="A48" s="32" t="str">
        <f aca="false">'Smap - Diário'!B143</f>
        <v>7,155</v>
      </c>
      <c r="B48" s="32" t="str">
        <f aca="false">'Smap - Diário'!B226</f>
        <v>5,352</v>
      </c>
      <c r="C48" s="32" t="str">
        <f aca="false">'Smap - Diário'!B306</f>
        <v>6,043</v>
      </c>
    </row>
    <row r="49" customFormat="false" ht="12.75" hidden="false" customHeight="false" outlineLevel="0" collapsed="false">
      <c r="A49" s="32" t="str">
        <f aca="false">'Smap - Diário'!B144</f>
        <v>6,963</v>
      </c>
      <c r="B49" s="32" t="str">
        <f aca="false">'Smap - Diário'!B227</f>
        <v>5,186</v>
      </c>
      <c r="C49" s="32" t="str">
        <f aca="false">'Smap - Diário'!B307</f>
        <v>4,548</v>
      </c>
    </row>
    <row r="50" customFormat="false" ht="12.75" hidden="false" customHeight="false" outlineLevel="0" collapsed="false">
      <c r="A50" s="32" t="str">
        <f aca="false">'Smap - Diário'!B145</f>
        <v>6,774</v>
      </c>
      <c r="B50" s="32" t="str">
        <f aca="false">'Smap - Diário'!B228</f>
        <v>5,186</v>
      </c>
      <c r="C50" s="32" t="str">
        <f aca="false">'Smap - Diário'!B308</f>
        <v>3,951</v>
      </c>
    </row>
    <row r="51" customFormat="false" ht="12.75" hidden="false" customHeight="false" outlineLevel="0" collapsed="false">
      <c r="A51" s="32" t="str">
        <f aca="false">'Smap - Diário'!B146</f>
        <v>6,587</v>
      </c>
      <c r="B51" s="32" t="str">
        <f aca="false">'Smap - Diário'!B229</f>
        <v>5,023</v>
      </c>
      <c r="C51" s="32" t="str">
        <f aca="false">'Smap - Diário'!B309</f>
        <v>3,668</v>
      </c>
    </row>
    <row r="52" customFormat="false" ht="12.75" hidden="false" customHeight="false" outlineLevel="0" collapsed="false">
      <c r="A52" s="32" t="str">
        <f aca="false">'Smap - Diário'!B147</f>
        <v>6,587</v>
      </c>
      <c r="B52" s="32" t="str">
        <f aca="false">'Smap - Diário'!B230</f>
        <v>5,866</v>
      </c>
      <c r="C52" s="32" t="str">
        <f aca="false">'Smap - Diário'!B310</f>
        <v>3,668</v>
      </c>
    </row>
    <row r="53" customFormat="false" ht="12.75" hidden="false" customHeight="false" outlineLevel="0" collapsed="false">
      <c r="A53" s="32" t="str">
        <f aca="false">'Smap - Diário'!B148</f>
        <v>6,587</v>
      </c>
      <c r="B53" s="32" t="str">
        <f aca="false">'Smap - Diário'!B231</f>
        <v>7,546</v>
      </c>
      <c r="C53" s="32" t="str">
        <f aca="false">'Smap - Diário'!B311</f>
        <v>3,668</v>
      </c>
    </row>
    <row r="54" customFormat="false" ht="12.75" hidden="false" customHeight="false" outlineLevel="0" collapsed="false">
      <c r="A54" s="32" t="str">
        <f aca="false">'Smap - Diário'!B149</f>
        <v>6,221</v>
      </c>
      <c r="B54" s="32" t="str">
        <f aca="false">'Smap - Diário'!B232</f>
        <v>5,521</v>
      </c>
      <c r="C54" s="32" t="n">
        <f aca="false">'Smap - Diário'!B312</f>
        <v>3.53</v>
      </c>
    </row>
    <row r="55" customFormat="false" ht="12.75" hidden="false" customHeight="false" outlineLevel="0" collapsed="false">
      <c r="A55" s="32" t="str">
        <f aca="false">'Smap - Diário'!B150</f>
        <v>6,221</v>
      </c>
      <c r="B55" s="32" t="str">
        <f aca="false">'Smap - Diário'!B233</f>
        <v>5,186</v>
      </c>
      <c r="C55" s="32" t="str">
        <f aca="false">'Smap - Diário'!B313</f>
        <v>3,668</v>
      </c>
    </row>
    <row r="56" customFormat="false" ht="12.75" hidden="false" customHeight="false" outlineLevel="0" collapsed="false">
      <c r="A56" s="32" t="str">
        <f aca="false">'Smap - Diário'!B151</f>
        <v>6,221</v>
      </c>
      <c r="B56" s="32" t="str">
        <f aca="false">'Smap - Diário'!B234</f>
        <v>5,186</v>
      </c>
      <c r="C56" s="32" t="str">
        <f aca="false">'Smap - Diário'!B314</f>
        <v>3,668</v>
      </c>
    </row>
    <row r="57" customFormat="false" ht="12.75" hidden="false" customHeight="false" outlineLevel="0" collapsed="false">
      <c r="A57" s="32"/>
      <c r="B57" s="32" t="str">
        <f aca="false">'Smap - Diário'!B235</f>
        <v>5,023</v>
      </c>
      <c r="C57" s="32" t="str">
        <f aca="false">'Smap - Diário'!B315</f>
        <v>5,186</v>
      </c>
    </row>
    <row r="58" customFormat="false" ht="12.75" hidden="false" customHeight="false" outlineLevel="0" collapsed="false">
      <c r="A58" s="32"/>
      <c r="B58" s="32" t="str">
        <f aca="false">'Smap - Diário'!B236</f>
        <v>5,023</v>
      </c>
      <c r="C58" s="32" t="str">
        <f aca="false">'Smap - Diário'!B316</f>
        <v>4,862</v>
      </c>
    </row>
    <row r="59" customFormat="false" ht="12.75" hidden="false" customHeight="false" outlineLevel="0" collapsed="false">
      <c r="A59" s="32"/>
      <c r="B59" s="32" t="str">
        <f aca="false">'Smap - Diário'!B237</f>
        <v>5,023</v>
      </c>
      <c r="C59" s="32" t="str">
        <f aca="false">'Smap - Diário'!B317</f>
        <v>3,668</v>
      </c>
    </row>
    <row r="60" customFormat="false" ht="12.75" hidden="false" customHeight="false" outlineLevel="0" collapsed="false">
      <c r="A60" s="32"/>
      <c r="B60" s="32" t="str">
        <f aca="false">'Smap - Diário'!B238</f>
        <v>4,862</v>
      </c>
      <c r="C60" s="32" t="n">
        <f aca="false">'Smap - Diário'!B318</f>
        <v>3.53</v>
      </c>
    </row>
    <row r="61" customFormat="false" ht="12.75" hidden="false" customHeight="false" outlineLevel="0" collapsed="false">
      <c r="A61" s="32"/>
      <c r="B61" s="32" t="str">
        <f aca="false">'Smap - Diário'!B239</f>
        <v>4,862</v>
      </c>
      <c r="C61" s="32" t="str">
        <f aca="false">'Smap - Diário'!B319</f>
        <v>3,668</v>
      </c>
    </row>
    <row r="62" customFormat="false" ht="12.75" hidden="false" customHeight="false" outlineLevel="0" collapsed="false">
      <c r="A62" s="32"/>
      <c r="B62" s="32" t="str">
        <f aca="false">'Smap - Diário'!B240</f>
        <v>4,862</v>
      </c>
      <c r="C62" s="32" t="str">
        <f aca="false">'Smap - Diário'!B320</f>
        <v>3,808</v>
      </c>
    </row>
    <row r="63" customFormat="false" ht="12.75" hidden="false" customHeight="false" outlineLevel="0" collapsed="false">
      <c r="A63" s="32"/>
      <c r="B63" s="32" t="str">
        <f aca="false">'Smap - Diário'!B241</f>
        <v>4,704</v>
      </c>
      <c r="C63" s="32" t="str">
        <f aca="false">'Smap - Diário'!B321</f>
        <v>3,808</v>
      </c>
    </row>
    <row r="64" customFormat="false" ht="12.75" hidden="false" customHeight="false" outlineLevel="0" collapsed="false">
      <c r="A64" s="32"/>
      <c r="B64" s="32" t="str">
        <f aca="false">'Smap - Diário'!B242</f>
        <v>4,704</v>
      </c>
      <c r="C64" s="32" t="str">
        <f aca="false">'Smap - Diário'!B322</f>
        <v>3,395</v>
      </c>
    </row>
    <row r="65" customFormat="false" ht="12.75" hidden="false" customHeight="false" outlineLevel="0" collapsed="false">
      <c r="A65" s="32"/>
      <c r="B65" s="32" t="str">
        <f aca="false">'Smap - Diário'!B243</f>
        <v>4,704</v>
      </c>
      <c r="C65" s="32" t="str">
        <f aca="false">'Smap - Diário'!B323</f>
        <v>3,395</v>
      </c>
    </row>
    <row r="66" customFormat="false" ht="12.75" hidden="false" customHeight="false" outlineLevel="0" collapsed="false">
      <c r="A66" s="32"/>
      <c r="B66" s="32" t="str">
        <f aca="false">'Smap - Diário'!B244</f>
        <v>4,704</v>
      </c>
      <c r="C66" s="32" t="str">
        <f aca="false">'Smap - Diário'!B324</f>
        <v>3,395</v>
      </c>
    </row>
    <row r="67" customFormat="false" ht="12.75" hidden="false" customHeight="false" outlineLevel="0" collapsed="false">
      <c r="A67" s="32"/>
      <c r="B67" s="32" t="str">
        <f aca="false">'Smap - Diário'!B245</f>
        <v>4,704</v>
      </c>
      <c r="C67" s="32" t="str">
        <f aca="false">'Smap - Diário'!B325</f>
        <v>3,668</v>
      </c>
    </row>
    <row r="68" customFormat="false" ht="12.75" hidden="false" customHeight="false" outlineLevel="0" collapsed="false">
      <c r="A68" s="32"/>
      <c r="B68" s="32"/>
      <c r="C68" s="32" t="str">
        <f aca="false">'Smap - Diário'!B326</f>
        <v>3,668</v>
      </c>
    </row>
    <row r="69" customFormat="false" ht="12.75" hidden="false" customHeight="false" outlineLevel="0" collapsed="false">
      <c r="A69" s="32"/>
      <c r="B69" s="32"/>
      <c r="C69" s="32" t="n">
        <f aca="false">'Smap - Diário'!B327</f>
        <v>3.53</v>
      </c>
    </row>
    <row r="70" customFormat="false" ht="12.75" hidden="false" customHeight="false" outlineLevel="0" collapsed="false">
      <c r="A70" s="32"/>
      <c r="B70" s="32"/>
      <c r="C70" s="32" t="n">
        <f aca="false">'Smap - Diário'!B328</f>
        <v>3.53</v>
      </c>
    </row>
    <row r="71" customFormat="false" ht="12.75" hidden="false" customHeight="false" outlineLevel="0" collapsed="false">
      <c r="A71" s="32"/>
      <c r="B71" s="32"/>
      <c r="C71" s="32" t="str">
        <f aca="false">'Smap - Diário'!B329</f>
        <v>3,668</v>
      </c>
    </row>
    <row r="72" customFormat="false" ht="12.75" hidden="false" customHeight="false" outlineLevel="0" collapsed="false">
      <c r="A72" s="32"/>
      <c r="B72" s="32"/>
      <c r="C72" s="32" t="str">
        <f aca="false">'Smap - Diário'!B330</f>
        <v>3,395</v>
      </c>
    </row>
    <row r="73" customFormat="false" ht="12.75" hidden="false" customHeight="false" outlineLevel="0" collapsed="false">
      <c r="A73" s="32"/>
      <c r="B73" s="32"/>
      <c r="C73" s="32" t="str">
        <f aca="false">'Smap - Diário'!B331</f>
        <v>3,395</v>
      </c>
    </row>
    <row r="74" customFormat="false" ht="12.75" hidden="false" customHeight="false" outlineLevel="0" collapsed="false">
      <c r="A74" s="32"/>
      <c r="B74" s="32"/>
      <c r="C74" s="32" t="str">
        <f aca="false">'Smap - Diário'!B332</f>
        <v>4,548</v>
      </c>
    </row>
    <row r="75" customFormat="false" ht="12.75" hidden="false" customHeight="false" outlineLevel="0" collapsed="false">
      <c r="A75" s="32"/>
      <c r="B75" s="32"/>
      <c r="C75" s="32" t="str">
        <f aca="false">'Smap - Diário'!B333</f>
        <v>3,951</v>
      </c>
    </row>
    <row r="76" customFormat="false" ht="12.75" hidden="false" customHeight="false" outlineLevel="0" collapsed="false">
      <c r="A76" s="32"/>
      <c r="B76" s="32"/>
      <c r="C76" s="32" t="str">
        <f aca="false">'Smap - Diário'!B334</f>
        <v>3,668</v>
      </c>
    </row>
    <row r="77" customFormat="false" ht="12.75" hidden="false" customHeight="false" outlineLevel="0" collapsed="false">
      <c r="A77" s="32"/>
      <c r="B77" s="32"/>
      <c r="C77" s="32" t="str">
        <f aca="false">'Smap - Diário'!B335</f>
        <v>6,587</v>
      </c>
    </row>
    <row r="78" customFormat="false" ht="12.75" hidden="false" customHeight="false" outlineLevel="0" collapsed="false">
      <c r="A78" s="32"/>
      <c r="B78" s="32"/>
      <c r="C78" s="32" t="str">
        <f aca="false">'Smap - Diário'!B336</f>
        <v>9,881</v>
      </c>
    </row>
    <row r="79" customFormat="false" ht="12.75" hidden="false" customHeight="false" outlineLevel="0" collapsed="false">
      <c r="A79" s="32"/>
      <c r="B79" s="32"/>
      <c r="C79" s="32" t="str">
        <f aca="false">'Smap - Diário'!B337</f>
        <v>7,349</v>
      </c>
    </row>
    <row r="80" customFormat="false" ht="12.75" hidden="false" customHeight="false" outlineLevel="0" collapsed="false">
      <c r="A80" s="32"/>
      <c r="B80" s="32"/>
      <c r="C80" s="32" t="str">
        <f aca="false">'Smap - Diário'!B338</f>
        <v>5,186</v>
      </c>
    </row>
    <row r="81" customFormat="false" ht="12.75" hidden="false" customHeight="false" outlineLevel="0" collapsed="false">
      <c r="A81" s="32"/>
      <c r="B81" s="32"/>
      <c r="C81" s="32" t="str">
        <f aca="false">'Smap - Diário'!B339</f>
        <v>3,951</v>
      </c>
    </row>
    <row r="82" customFormat="false" ht="12.75" hidden="false" customHeight="false" outlineLevel="0" collapsed="false">
      <c r="A82" s="32"/>
      <c r="B82" s="32"/>
      <c r="C82" s="32" t="str">
        <f aca="false">'Smap - Diário'!B340</f>
        <v>4,395</v>
      </c>
    </row>
    <row r="83" customFormat="false" ht="12.75" hidden="false" customHeight="false" outlineLevel="0" collapsed="false">
      <c r="A83" s="32"/>
      <c r="B83" s="32"/>
      <c r="C83" s="32" t="str">
        <f aca="false">'Smap - Diário'!B341</f>
        <v>3,951</v>
      </c>
    </row>
    <row r="84" customFormat="false" ht="12.75" hidden="false" customHeight="false" outlineLevel="0" collapsed="false">
      <c r="A84" s="32"/>
      <c r="B84" s="32"/>
      <c r="C84" s="32" t="str">
        <f aca="false">'Smap - Diário'!B342</f>
        <v>11,045</v>
      </c>
    </row>
    <row r="85" customFormat="false" ht="12.75" hidden="false" customHeight="false" outlineLevel="0" collapsed="false">
      <c r="A85" s="32"/>
      <c r="B85" s="32"/>
      <c r="C85" s="32" t="str">
        <f aca="false">'Smap - Diário'!B343</f>
        <v>6,221</v>
      </c>
    </row>
    <row r="86" customFormat="false" ht="12.75" hidden="false" customHeight="false" outlineLevel="0" collapsed="false">
      <c r="A86" s="32"/>
      <c r="B86" s="32"/>
      <c r="C86" s="32" t="str">
        <f aca="false">'Smap - Diário'!B344</f>
        <v>4,548</v>
      </c>
    </row>
    <row r="87" customFormat="false" ht="12.75" hidden="false" customHeight="false" outlineLevel="0" collapsed="false">
      <c r="A87" s="32"/>
      <c r="B87" s="32"/>
      <c r="C87" s="32" t="str">
        <f aca="false">'Smap - Diário'!B345</f>
        <v>3,951</v>
      </c>
    </row>
    <row r="88" customFormat="false" ht="12.75" hidden="false" customHeight="false" outlineLevel="0" collapsed="false">
      <c r="A88" s="32"/>
      <c r="B88" s="32"/>
      <c r="C88" s="32" t="n">
        <f aca="false">'Smap - Diário'!B346</f>
        <v>3.53</v>
      </c>
    </row>
    <row r="89" customFormat="false" ht="12.75" hidden="false" customHeight="false" outlineLevel="0" collapsed="false">
      <c r="A89" s="32"/>
      <c r="B89" s="32"/>
      <c r="C89" s="32" t="str">
        <f aca="false">'Smap - Diário'!B347</f>
        <v>4,395</v>
      </c>
    </row>
    <row r="90" customFormat="false" ht="12.75" hidden="false" customHeight="false" outlineLevel="0" collapsed="false">
      <c r="A90" s="32"/>
      <c r="B90" s="32"/>
      <c r="C90" s="32" t="str">
        <f aca="false">'Smap - Diário'!B348</f>
        <v>4,704</v>
      </c>
    </row>
    <row r="91" customFormat="false" ht="12.75" hidden="false" customHeight="false" outlineLevel="0" collapsed="false">
      <c r="A91" s="32"/>
      <c r="B91" s="32"/>
      <c r="C91" s="32"/>
    </row>
    <row r="92" customFormat="false" ht="12.75" hidden="false" customHeight="false" outlineLevel="0" collapsed="false">
      <c r="A92" s="32"/>
      <c r="B92" s="32"/>
      <c r="C92" s="32"/>
    </row>
    <row r="93" customFormat="false" ht="12.75" hidden="false" customHeight="false" outlineLevel="0" collapsed="false">
      <c r="A93" s="32"/>
      <c r="B93" s="32"/>
      <c r="C93" s="32"/>
    </row>
    <row r="94" customFormat="false" ht="12.75" hidden="false" customHeight="false" outlineLevel="0" collapsed="false">
      <c r="A94" s="32"/>
      <c r="B94" s="32"/>
      <c r="C94" s="32"/>
    </row>
    <row r="95" customFormat="false" ht="12.75" hidden="false" customHeight="false" outlineLevel="0" collapsed="false">
      <c r="A95" s="32"/>
      <c r="B95" s="32"/>
      <c r="C95" s="32"/>
    </row>
    <row r="96" customFormat="false" ht="12.75" hidden="false" customHeight="false" outlineLevel="0" collapsed="false">
      <c r="A96" s="32"/>
      <c r="B96" s="32"/>
      <c r="C96" s="32"/>
    </row>
    <row r="97" customFormat="false" ht="12.75" hidden="false" customHeight="false" outlineLevel="0" collapsed="false">
      <c r="A97" s="32"/>
      <c r="B97" s="32"/>
      <c r="C97" s="32"/>
    </row>
    <row r="98" customFormat="false" ht="12.75" hidden="false" customHeight="false" outlineLevel="0" collapsed="false">
      <c r="A98" s="32"/>
      <c r="B98" s="32"/>
      <c r="C98" s="32"/>
    </row>
    <row r="99" customFormat="false" ht="12.75" hidden="false" customHeight="false" outlineLevel="0" collapsed="false">
      <c r="A99" s="32"/>
      <c r="B99" s="32"/>
      <c r="C99" s="32"/>
    </row>
    <row r="100" customFormat="false" ht="12.75" hidden="false" customHeight="false" outlineLevel="0" collapsed="false">
      <c r="A100" s="32"/>
      <c r="B100" s="32"/>
      <c r="C100" s="32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2.11"/>
    <col collapsed="false" customWidth="true" hidden="false" outlineLevel="0" max="3" min="3" style="1" width="10.11"/>
  </cols>
  <sheetData>
    <row r="1" customFormat="false" ht="13.5" hidden="false" customHeight="false" outlineLevel="0" collapsed="false">
      <c r="A1" s="121" t="str">
        <f aca="false">'Smap - Diário'!H1</f>
        <v>Rio Laranjinha em Porto Santa Terezinha</v>
      </c>
      <c r="B1" s="122"/>
      <c r="C1" s="123"/>
    </row>
    <row r="2" customFormat="false" ht="13.5" hidden="false" customHeight="false" outlineLevel="0" collapsed="false">
      <c r="A2" s="124" t="n">
        <f aca="false">'Smap - Diário'!A18</f>
        <v>40909</v>
      </c>
      <c r="B2" s="125" t="e">
        <f aca="false">'smap - diário'!#ref!</f>
        <v>#VALUE!</v>
      </c>
      <c r="C2" s="126" t="n">
        <f aca="false">'Smap - Diário'!A14</f>
        <v>731</v>
      </c>
    </row>
    <row r="3" customFormat="false" ht="12.75" hidden="false" customHeight="false" outlineLevel="0" collapsed="false">
      <c r="A3" s="127" t="s">
        <v>1</v>
      </c>
      <c r="B3" s="123"/>
      <c r="C3" s="128"/>
    </row>
    <row r="4" customFormat="false" ht="12.75" hidden="false" customHeight="false" outlineLevel="0" collapsed="false">
      <c r="A4" s="129" t="s">
        <v>5</v>
      </c>
      <c r="B4" s="130" t="n">
        <f aca="false">'Smap - Diário'!K3</f>
        <v>206</v>
      </c>
      <c r="C4" s="128" t="s">
        <v>6</v>
      </c>
    </row>
    <row r="5" customFormat="false" ht="12.75" hidden="false" customHeight="false" outlineLevel="0" collapsed="false">
      <c r="A5" s="129" t="s">
        <v>11</v>
      </c>
      <c r="B5" s="130" t="n">
        <f aca="false">'Smap - Diário'!K4</f>
        <v>10</v>
      </c>
      <c r="C5" s="128" t="s">
        <v>9</v>
      </c>
    </row>
    <row r="6" customFormat="false" ht="12.75" hidden="false" customHeight="false" outlineLevel="0" collapsed="false">
      <c r="A6" s="129" t="s">
        <v>17</v>
      </c>
      <c r="B6" s="130" t="n">
        <f aca="false">'Smap - Diário'!K5</f>
        <v>50</v>
      </c>
      <c r="C6" s="128" t="s">
        <v>9</v>
      </c>
    </row>
    <row r="7" customFormat="false" ht="12.75" hidden="false" customHeight="false" outlineLevel="0" collapsed="false">
      <c r="A7" s="129" t="s">
        <v>21</v>
      </c>
      <c r="B7" s="130" t="n">
        <f aca="false">'Smap - Diário'!K6</f>
        <v>2.5</v>
      </c>
      <c r="C7" s="128" t="s">
        <v>6</v>
      </c>
    </row>
    <row r="8" customFormat="false" ht="12.75" hidden="false" customHeight="false" outlineLevel="0" collapsed="false">
      <c r="A8" s="129" t="s">
        <v>24</v>
      </c>
      <c r="B8" s="130" t="n">
        <f aca="false">'Smap - Diário'!K7</f>
        <v>1</v>
      </c>
      <c r="C8" s="128" t="s">
        <v>25</v>
      </c>
    </row>
    <row r="9" customFormat="false" ht="13.5" hidden="false" customHeight="false" outlineLevel="0" collapsed="false">
      <c r="A9" s="131" t="s">
        <v>30</v>
      </c>
      <c r="B9" s="130" t="n">
        <f aca="false">'Smap - Diário'!K8</f>
        <v>30</v>
      </c>
      <c r="C9" s="128" t="s">
        <v>25</v>
      </c>
    </row>
    <row r="10" customFormat="false" ht="12.75" hidden="false" customHeight="false" outlineLevel="0" collapsed="false">
      <c r="A10" s="127" t="s">
        <v>3</v>
      </c>
      <c r="B10" s="132"/>
      <c r="C10" s="128"/>
    </row>
    <row r="11" customFormat="false" ht="12.75" hidden="false" customHeight="false" outlineLevel="0" collapsed="false">
      <c r="A11" s="129" t="s">
        <v>8</v>
      </c>
      <c r="B11" s="133" t="n">
        <f aca="false">'Smap - Diário'!R3</f>
        <v>50</v>
      </c>
      <c r="C11" s="128" t="s">
        <v>9</v>
      </c>
    </row>
    <row r="12" customFormat="false" ht="12.75" hidden="false" customHeight="false" outlineLevel="0" collapsed="false">
      <c r="A12" s="129" t="s">
        <v>13</v>
      </c>
      <c r="B12" s="133" t="n">
        <f aca="false">'Smap - Diário'!R4</f>
        <v>35</v>
      </c>
      <c r="C12" s="128" t="s">
        <v>14</v>
      </c>
    </row>
    <row r="13" customFormat="false" ht="13.5" hidden="false" customHeight="false" outlineLevel="0" collapsed="false">
      <c r="A13" s="131" t="s">
        <v>19</v>
      </c>
      <c r="B13" s="133" t="n">
        <f aca="false">'Smap - Diário'!R5</f>
        <v>0</v>
      </c>
      <c r="C13" s="128" t="s">
        <v>14</v>
      </c>
    </row>
    <row r="14" customFormat="false" ht="12.75" hidden="false" customHeight="false" outlineLevel="0" collapsed="false">
      <c r="A14" s="127" t="s">
        <v>27</v>
      </c>
      <c r="B14" s="132"/>
      <c r="C14" s="128"/>
    </row>
    <row r="15" customFormat="false" ht="12.75" hidden="false" customHeight="false" outlineLevel="0" collapsed="false">
      <c r="A15" s="129" t="s">
        <v>32</v>
      </c>
      <c r="B15" s="133" t="n">
        <f aca="false">'Smap - Diário'!R8</f>
        <v>277</v>
      </c>
      <c r="C15" s="128" t="s">
        <v>33</v>
      </c>
    </row>
    <row r="16" customFormat="false" ht="13.5" hidden="false" customHeight="false" outlineLevel="0" collapsed="false">
      <c r="A16" s="131" t="s">
        <v>77</v>
      </c>
      <c r="B16" s="134" t="n">
        <f aca="false">'Smap - Diário'!M15*'Smap - Diário'!B9</f>
        <v>0.942950821978151</v>
      </c>
      <c r="C16" s="128" t="s">
        <v>179</v>
      </c>
    </row>
    <row r="17" customFormat="false" ht="13.5" hidden="false" customHeight="false" outlineLevel="0" collapsed="false">
      <c r="A17" s="135" t="s">
        <v>180</v>
      </c>
      <c r="B17" s="136" t="n">
        <f aca="false">'Smap - Diário'!C14</f>
        <v>0</v>
      </c>
      <c r="C17" s="128"/>
    </row>
    <row r="18" customFormat="false" ht="12.75" hidden="false" customHeight="false" outlineLevel="0" collapsed="false">
      <c r="A18" s="127" t="s">
        <v>181</v>
      </c>
      <c r="B18" s="132" t="s">
        <v>76</v>
      </c>
      <c r="C18" s="137" t="s">
        <v>182</v>
      </c>
    </row>
    <row r="19" customFormat="false" ht="12.75" hidden="false" customHeight="false" outlineLevel="0" collapsed="false">
      <c r="A19" s="129" t="n">
        <f aca="false">'Smap - Diário'!D14</f>
        <v>0</v>
      </c>
      <c r="B19" s="138" t="n">
        <f aca="false">'Smap - Diário'!D15</f>
        <v>0.241398459</v>
      </c>
      <c r="C19" s="138" t="n">
        <f aca="false">'Smap - Diário'!D8</f>
        <v>1.81764757088291</v>
      </c>
    </row>
    <row r="20" customFormat="false" ht="12.75" hidden="false" customHeight="false" outlineLevel="0" collapsed="false">
      <c r="A20" s="129" t="n">
        <f aca="false">'Smap - Diário'!E14</f>
        <v>0</v>
      </c>
      <c r="B20" s="138" t="n">
        <f aca="false">'Smap - Diário'!E15</f>
        <v>0.042691825</v>
      </c>
      <c r="C20" s="138" t="n">
        <f aca="false">'Smap - Diário'!E8</f>
        <v>0.65986502381406</v>
      </c>
    </row>
    <row r="21" customFormat="false" ht="12.75" hidden="false" customHeight="false" outlineLevel="0" collapsed="false">
      <c r="A21" s="129" t="n">
        <f aca="false">'Smap - Diário'!F14</f>
        <v>0</v>
      </c>
      <c r="B21" s="138" t="n">
        <f aca="false">'Smap - Diário'!F15</f>
        <v>0.193821697</v>
      </c>
      <c r="C21" s="138" t="n">
        <f aca="false">'Smap - Diário'!F8</f>
        <v>0.348467487204716</v>
      </c>
    </row>
    <row r="22" customFormat="false" ht="12.75" hidden="false" customHeight="false" outlineLevel="0" collapsed="false">
      <c r="A22" s="129" t="n">
        <f aca="false">'Smap - Diário'!G14</f>
        <v>0</v>
      </c>
      <c r="B22" s="138" t="n">
        <f aca="false">'Smap - Diário'!G15</f>
        <v>0.265377451</v>
      </c>
      <c r="C22" s="138" t="n">
        <f aca="false">'Smap - Diário'!G8</f>
        <v>1.07309514391367</v>
      </c>
    </row>
    <row r="23" customFormat="false" ht="12.75" hidden="false" customHeight="false" outlineLevel="0" collapsed="false">
      <c r="A23" s="129" t="n">
        <f aca="false">'Smap - Diário'!H14</f>
        <v>0</v>
      </c>
      <c r="B23" s="138" t="n">
        <f aca="false">'Smap - Diário'!H15</f>
        <v>0.131682222</v>
      </c>
      <c r="C23" s="138" t="n">
        <f aca="false">'Smap - Diário'!H8</f>
        <v>0.55</v>
      </c>
    </row>
    <row r="24" customFormat="false" ht="12.75" hidden="false" customHeight="false" outlineLevel="0" collapsed="false">
      <c r="A24" s="139" t="n">
        <f aca="false">'Smap - Diário'!I14</f>
        <v>0</v>
      </c>
      <c r="B24" s="140" t="n">
        <f aca="false">'Smap - Diário'!I15</f>
        <v>0.125028345</v>
      </c>
      <c r="C24" s="140" t="n">
        <f aca="false">'Smap - Diário'!I8</f>
        <v>0.41</v>
      </c>
    </row>
    <row r="25" customFormat="false" ht="13.5" hidden="false" customHeight="false" outlineLevel="0" collapsed="false">
      <c r="A25" s="131" t="s">
        <v>183</v>
      </c>
      <c r="B25" s="141" t="n">
        <f aca="false">SUM(B19:B24)</f>
        <v>0.999999999</v>
      </c>
      <c r="C25" s="141"/>
    </row>
    <row r="26" customFormat="false" ht="12.75" hidden="false" customHeight="false" outlineLevel="0" collapsed="false">
      <c r="A26" s="142" t="s">
        <v>184</v>
      </c>
      <c r="B26" s="133"/>
      <c r="C26" s="128"/>
    </row>
    <row r="27" customFormat="false" ht="12.75" hidden="false" customHeight="false" outlineLevel="0" collapsed="false">
      <c r="A27" s="142" t="s">
        <v>185</v>
      </c>
      <c r="B27" s="138" t="n">
        <f aca="false">'Smap - Diário'!V3</f>
        <v>-5.73902516541156</v>
      </c>
      <c r="C27" s="128"/>
    </row>
    <row r="28" customFormat="false" ht="12.75" hidden="false" customHeight="false" outlineLevel="0" collapsed="false">
      <c r="A28" s="142" t="s">
        <v>186</v>
      </c>
      <c r="B28" s="130" t="n">
        <f aca="false">'Smap - Diário'!V4</f>
        <v>-1691.1767455214</v>
      </c>
      <c r="C28" s="128"/>
    </row>
    <row r="29" customFormat="false" ht="12.75" hidden="false" customHeight="false" outlineLevel="0" collapsed="false">
      <c r="A29" s="142" t="s">
        <v>23</v>
      </c>
      <c r="B29" s="138" t="n">
        <f aca="false">'Smap - Diário'!V6</f>
        <v>-29.4164249536454</v>
      </c>
      <c r="C29" s="128"/>
    </row>
    <row r="30" customFormat="false" ht="12.75" hidden="false" customHeight="false" outlineLevel="0" collapsed="false">
      <c r="A30" s="142" t="s">
        <v>28</v>
      </c>
      <c r="B30" s="130" t="n">
        <f aca="false">'Smap - Diário'!V7</f>
        <v>-183.160762942779</v>
      </c>
      <c r="C30" s="128"/>
    </row>
    <row r="31" customFormat="false" ht="12.75" hidden="false" customHeight="false" outlineLevel="0" collapsed="false">
      <c r="A31" s="142" t="s">
        <v>78</v>
      </c>
      <c r="B31" s="143" t="n">
        <f aca="false">'Smap - Diário'!V16/'Smap - Diário'!B16-1</f>
        <v>0.501720083207925</v>
      </c>
      <c r="C31" s="128"/>
    </row>
    <row r="32" customFormat="false" ht="13.5" hidden="false" customHeight="false" outlineLevel="0" collapsed="false">
      <c r="A32" s="144" t="s">
        <v>71</v>
      </c>
      <c r="B32" s="145" t="n">
        <f aca="false">'Smap - Diário'!V14/'Smap - Diário'!B14-1</f>
        <v>0.910524720583826</v>
      </c>
      <c r="C32" s="146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8" activeCellId="0" sqref="I58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108.11"/>
  </cols>
  <sheetData>
    <row r="1" customFormat="false" ht="12.75" hidden="false" customHeight="false" outlineLevel="0" collapsed="false">
      <c r="A1" s="147" t="s">
        <v>187</v>
      </c>
      <c r="B1" s="148"/>
      <c r="C1" s="148"/>
      <c r="D1" s="148"/>
      <c r="E1" s="148"/>
      <c r="F1" s="148"/>
      <c r="G1" s="148"/>
      <c r="H1" s="148"/>
      <c r="I1" s="148"/>
      <c r="J1" s="148"/>
    </row>
    <row r="2" customFormat="false" ht="12.75" hidden="false" customHeight="false" outlineLevel="0" collapsed="false">
      <c r="A2" s="148"/>
      <c r="B2" s="148"/>
      <c r="C2" s="148"/>
      <c r="D2" s="148"/>
      <c r="E2" s="148"/>
      <c r="F2" s="148"/>
      <c r="G2" s="148"/>
      <c r="H2" s="148"/>
      <c r="I2" s="148"/>
      <c r="J2" s="148"/>
    </row>
    <row r="3" customFormat="false" ht="12.75" hidden="false" customHeight="false" outlineLevel="0" collapsed="false">
      <c r="A3" s="148" t="s">
        <v>188</v>
      </c>
      <c r="B3" s="148"/>
      <c r="C3" s="148"/>
      <c r="D3" s="148"/>
      <c r="E3" s="148"/>
      <c r="F3" s="148"/>
      <c r="G3" s="148"/>
      <c r="H3" s="148"/>
      <c r="I3" s="148"/>
      <c r="J3" s="148"/>
    </row>
    <row r="4" customFormat="false" ht="12.75" hidden="false" customHeight="false" outlineLevel="0" collapsed="false">
      <c r="A4" s="148" t="s">
        <v>189</v>
      </c>
      <c r="B4" s="148"/>
      <c r="C4" s="148"/>
      <c r="D4" s="148"/>
      <c r="E4" s="148"/>
      <c r="F4" s="148"/>
      <c r="G4" s="148"/>
      <c r="H4" s="148"/>
      <c r="I4" s="148"/>
      <c r="J4" s="148"/>
    </row>
    <row r="5" customFormat="false" ht="12.75" hidden="false" customHeight="false" outlineLevel="0" collapsed="false">
      <c r="A5" s="148"/>
      <c r="B5" s="148"/>
      <c r="C5" s="148"/>
      <c r="D5" s="148"/>
      <c r="E5" s="148"/>
      <c r="F5" s="148"/>
      <c r="G5" s="148"/>
      <c r="H5" s="148"/>
      <c r="I5" s="148"/>
      <c r="J5" s="148"/>
    </row>
    <row r="6" customFormat="false" ht="12.75" hidden="false" customHeight="false" outlineLevel="0" collapsed="false">
      <c r="A6" s="148" t="s">
        <v>190</v>
      </c>
      <c r="B6" s="148"/>
      <c r="C6" s="148"/>
      <c r="D6" s="148"/>
      <c r="E6" s="148"/>
      <c r="F6" s="148"/>
      <c r="G6" s="148"/>
      <c r="H6" s="148"/>
      <c r="I6" s="148"/>
      <c r="J6" s="148"/>
    </row>
    <row r="7" customFormat="false" ht="12.75" hidden="false" customHeight="false" outlineLevel="0" collapsed="false">
      <c r="A7" s="148" t="s">
        <v>191</v>
      </c>
      <c r="B7" s="148"/>
      <c r="C7" s="148"/>
      <c r="D7" s="148"/>
      <c r="E7" s="148"/>
      <c r="F7" s="148"/>
      <c r="G7" s="148"/>
      <c r="H7" s="148"/>
      <c r="I7" s="148"/>
      <c r="J7" s="148"/>
    </row>
    <row r="8" customFormat="false" ht="13.5" hidden="false" customHeight="true" outlineLevel="0" collapsed="false">
      <c r="A8" s="149" t="s">
        <v>192</v>
      </c>
      <c r="B8" s="148"/>
      <c r="C8" s="148"/>
      <c r="D8" s="148"/>
      <c r="E8" s="148"/>
      <c r="F8" s="148"/>
      <c r="G8" s="148"/>
      <c r="H8" s="148"/>
      <c r="I8" s="148"/>
      <c r="J8" s="148"/>
    </row>
    <row r="9" customFormat="false" ht="12.75" hidden="false" customHeight="false" outlineLevel="0" collapsed="false">
      <c r="A9" s="148"/>
      <c r="B9" s="148"/>
      <c r="C9" s="148"/>
      <c r="D9" s="148"/>
      <c r="E9" s="148"/>
      <c r="F9" s="148"/>
      <c r="G9" s="148"/>
      <c r="H9" s="148"/>
      <c r="I9" s="148"/>
      <c r="J9" s="148"/>
    </row>
    <row r="10" customFormat="false" ht="12.75" hidden="false" customHeight="false" outlineLevel="0" collapsed="false">
      <c r="A10" s="148" t="s">
        <v>193</v>
      </c>
      <c r="B10" s="148"/>
      <c r="C10" s="148"/>
      <c r="D10" s="148"/>
      <c r="E10" s="148"/>
      <c r="F10" s="148"/>
      <c r="G10" s="148"/>
      <c r="H10" s="148"/>
      <c r="I10" s="148"/>
      <c r="J10" s="148"/>
    </row>
    <row r="11" customFormat="false" ht="12.75" hidden="false" customHeight="false" outlineLevel="0" collapsed="false">
      <c r="A11" s="148" t="s">
        <v>194</v>
      </c>
      <c r="B11" s="148"/>
      <c r="C11" s="148"/>
      <c r="D11" s="148"/>
      <c r="E11" s="148"/>
      <c r="F11" s="148"/>
      <c r="G11" s="148"/>
      <c r="H11" s="148"/>
      <c r="I11" s="148"/>
      <c r="J11" s="148"/>
    </row>
    <row r="12" customFormat="false" ht="12.75" hidden="false" customHeight="false" outlineLevel="0" collapsed="false">
      <c r="A12" s="148" t="s">
        <v>195</v>
      </c>
      <c r="B12" s="148"/>
      <c r="C12" s="148"/>
      <c r="D12" s="148"/>
      <c r="E12" s="148"/>
      <c r="F12" s="148"/>
      <c r="G12" s="148"/>
      <c r="H12" s="148"/>
      <c r="I12" s="148"/>
      <c r="J12" s="148"/>
    </row>
    <row r="13" customFormat="false" ht="12.75" hidden="false" customHeight="false" outlineLevel="0" collapsed="false">
      <c r="A13" s="148"/>
      <c r="B13" s="148"/>
      <c r="C13" s="148"/>
      <c r="D13" s="148"/>
      <c r="E13" s="148"/>
      <c r="F13" s="148"/>
      <c r="G13" s="148"/>
      <c r="H13" s="148"/>
      <c r="I13" s="148"/>
      <c r="J13" s="148"/>
    </row>
    <row r="14" customFormat="false" ht="12.75" hidden="false" customHeight="false" outlineLevel="0" collapsed="false">
      <c r="A14" s="148" t="s">
        <v>196</v>
      </c>
      <c r="B14" s="148"/>
      <c r="C14" s="148"/>
      <c r="D14" s="148"/>
      <c r="E14" s="148"/>
      <c r="F14" s="148"/>
      <c r="G14" s="148"/>
      <c r="H14" s="148"/>
      <c r="I14" s="148"/>
      <c r="J14" s="148"/>
    </row>
    <row r="15" customFormat="false" ht="12.75" hidden="false" customHeight="false" outlineLevel="0" collapsed="false">
      <c r="A15" s="148" t="s">
        <v>197</v>
      </c>
      <c r="B15" s="148"/>
      <c r="C15" s="148"/>
      <c r="D15" s="148"/>
      <c r="E15" s="148"/>
      <c r="F15" s="148"/>
      <c r="G15" s="148"/>
      <c r="H15" s="148"/>
      <c r="I15" s="148"/>
      <c r="J15" s="148"/>
    </row>
    <row r="16" customFormat="false" ht="12.75" hidden="false" customHeight="false" outlineLevel="0" collapsed="false">
      <c r="A16" s="149" t="s">
        <v>198</v>
      </c>
      <c r="B16" s="148"/>
      <c r="C16" s="148"/>
      <c r="D16" s="148"/>
      <c r="E16" s="148"/>
      <c r="F16" s="148"/>
      <c r="G16" s="148"/>
      <c r="H16" s="148"/>
      <c r="I16" s="148"/>
      <c r="J16" s="148"/>
    </row>
    <row r="17" customFormat="false" ht="12.75" hidden="false" customHeight="false" outlineLevel="0" collapsed="false">
      <c r="A17" s="148" t="s">
        <v>199</v>
      </c>
      <c r="B17" s="148"/>
      <c r="C17" s="148"/>
      <c r="D17" s="148"/>
      <c r="E17" s="148"/>
      <c r="F17" s="148"/>
      <c r="G17" s="148"/>
      <c r="H17" s="148"/>
      <c r="I17" s="148"/>
      <c r="J17" s="148"/>
    </row>
    <row r="18" customFormat="false" ht="12.75" hidden="false" customHeight="false" outlineLevel="0" collapsed="false">
      <c r="A18" s="148"/>
      <c r="B18" s="148"/>
      <c r="C18" s="148"/>
      <c r="D18" s="148"/>
      <c r="E18" s="148"/>
      <c r="F18" s="148"/>
      <c r="G18" s="148"/>
      <c r="H18" s="148"/>
      <c r="I18" s="148"/>
      <c r="J18" s="148"/>
    </row>
    <row r="19" customFormat="false" ht="12.75" hidden="false" customHeight="false" outlineLevel="0" collapsed="false">
      <c r="A19" s="147" t="s">
        <v>200</v>
      </c>
      <c r="B19" s="148"/>
      <c r="C19" s="148"/>
      <c r="D19" s="148"/>
      <c r="E19" s="148"/>
      <c r="F19" s="148"/>
      <c r="G19" s="148"/>
      <c r="H19" s="148"/>
      <c r="I19" s="148"/>
      <c r="J19" s="148"/>
    </row>
    <row r="20" customFormat="false" ht="12.75" hidden="false" customHeight="false" outlineLevel="0" collapsed="false">
      <c r="A20" s="148"/>
      <c r="B20" s="148"/>
      <c r="C20" s="148"/>
      <c r="D20" s="148"/>
      <c r="E20" s="148"/>
      <c r="F20" s="148"/>
      <c r="G20" s="148"/>
      <c r="H20" s="148"/>
      <c r="I20" s="148"/>
      <c r="J20" s="148"/>
    </row>
    <row r="21" customFormat="false" ht="12.75" hidden="false" customHeight="false" outlineLevel="0" collapsed="false">
      <c r="A21" s="148" t="s">
        <v>201</v>
      </c>
      <c r="B21" s="148"/>
      <c r="C21" s="148"/>
      <c r="D21" s="148"/>
      <c r="E21" s="148"/>
      <c r="F21" s="148"/>
      <c r="G21" s="148"/>
      <c r="H21" s="148"/>
      <c r="I21" s="148"/>
      <c r="J21" s="148"/>
    </row>
    <row r="22" customFormat="false" ht="12.75" hidden="false" customHeight="false" outlineLevel="0" collapsed="false">
      <c r="A22" s="150" t="s">
        <v>202</v>
      </c>
      <c r="B22" s="148"/>
      <c r="C22" s="148"/>
      <c r="D22" s="148"/>
      <c r="E22" s="148"/>
      <c r="F22" s="148"/>
      <c r="G22" s="148"/>
      <c r="H22" s="148"/>
      <c r="I22" s="148"/>
      <c r="J22" s="148"/>
    </row>
    <row r="23" customFormat="false" ht="12.75" hidden="false" customHeight="false" outlineLevel="0" collapsed="false">
      <c r="A23" s="150"/>
      <c r="B23" s="148"/>
      <c r="C23" s="148"/>
      <c r="D23" s="148"/>
      <c r="E23" s="148"/>
      <c r="F23" s="148"/>
      <c r="G23" s="148"/>
      <c r="H23" s="148"/>
      <c r="I23" s="148"/>
      <c r="J23" s="148"/>
    </row>
    <row r="24" customFormat="false" ht="12.75" hidden="false" customHeight="false" outlineLevel="0" collapsed="false">
      <c r="A24" s="148" t="s">
        <v>203</v>
      </c>
      <c r="B24" s="148"/>
      <c r="C24" s="148"/>
      <c r="D24" s="148"/>
      <c r="E24" s="148"/>
      <c r="F24" s="148"/>
      <c r="G24" s="148"/>
      <c r="H24" s="148"/>
      <c r="I24" s="148"/>
      <c r="J24" s="148"/>
    </row>
    <row r="25" customFormat="false" ht="12.75" hidden="false" customHeight="false" outlineLevel="0" collapsed="false">
      <c r="A25" s="150" t="s">
        <v>204</v>
      </c>
      <c r="B25" s="148"/>
      <c r="C25" s="148"/>
      <c r="D25" s="148"/>
      <c r="E25" s="148"/>
      <c r="F25" s="148"/>
      <c r="G25" s="148"/>
      <c r="H25" s="148"/>
      <c r="I25" s="148"/>
      <c r="J25" s="148"/>
    </row>
    <row r="26" customFormat="false" ht="12.75" hidden="false" customHeight="false" outlineLevel="0" collapsed="false">
      <c r="A26" s="150"/>
      <c r="B26" s="148"/>
      <c r="C26" s="148"/>
      <c r="D26" s="148"/>
      <c r="E26" s="148"/>
      <c r="F26" s="148"/>
      <c r="G26" s="148"/>
      <c r="H26" s="148"/>
      <c r="I26" s="148"/>
      <c r="J26" s="148"/>
    </row>
    <row r="27" customFormat="false" ht="12.75" hidden="false" customHeight="false" outlineLevel="0" collapsed="false">
      <c r="A27" s="148" t="s">
        <v>205</v>
      </c>
      <c r="B27" s="148"/>
      <c r="C27" s="148"/>
      <c r="D27" s="148"/>
      <c r="E27" s="148"/>
      <c r="F27" s="148"/>
      <c r="G27" s="148"/>
      <c r="H27" s="148"/>
      <c r="I27" s="148"/>
      <c r="J27" s="148"/>
    </row>
    <row r="28" customFormat="false" ht="12.75" hidden="false" customHeight="false" outlineLevel="0" collapsed="false">
      <c r="A28" s="148" t="s">
        <v>206</v>
      </c>
      <c r="B28" s="148"/>
      <c r="C28" s="148"/>
      <c r="D28" s="148"/>
      <c r="E28" s="148"/>
      <c r="F28" s="148"/>
      <c r="G28" s="148"/>
      <c r="H28" s="148"/>
      <c r="I28" s="148"/>
      <c r="J28" s="148"/>
    </row>
    <row r="29" customFormat="false" ht="12.75" hidden="false" customHeight="false" outlineLevel="0" collapsed="false">
      <c r="A29" s="148"/>
      <c r="B29" s="148"/>
      <c r="C29" s="148"/>
      <c r="D29" s="148"/>
      <c r="E29" s="148"/>
      <c r="F29" s="148"/>
      <c r="G29" s="148"/>
      <c r="H29" s="148"/>
      <c r="I29" s="148"/>
      <c r="J29" s="148"/>
    </row>
    <row r="30" customFormat="false" ht="12.75" hidden="false" customHeight="false" outlineLevel="0" collapsed="false">
      <c r="A30" s="148" t="s">
        <v>207</v>
      </c>
      <c r="B30" s="148"/>
      <c r="C30" s="148"/>
      <c r="D30" s="148"/>
      <c r="E30" s="148"/>
      <c r="F30" s="148"/>
      <c r="G30" s="148"/>
      <c r="H30" s="148"/>
      <c r="I30" s="148"/>
      <c r="J30" s="148"/>
    </row>
    <row r="31" customFormat="false" ht="12.75" hidden="false" customHeight="false" outlineLevel="0" collapsed="false">
      <c r="A31" s="148" t="s">
        <v>208</v>
      </c>
      <c r="B31" s="148"/>
      <c r="C31" s="148"/>
      <c r="D31" s="148"/>
      <c r="E31" s="148"/>
      <c r="F31" s="148"/>
      <c r="G31" s="148"/>
      <c r="H31" s="148"/>
      <c r="I31" s="148"/>
      <c r="J31" s="148"/>
    </row>
    <row r="32" customFormat="false" ht="12.75" hidden="false" customHeight="false" outlineLevel="0" collapsed="false">
      <c r="A32" s="148"/>
      <c r="B32" s="148"/>
      <c r="C32" s="148"/>
      <c r="D32" s="148"/>
      <c r="E32" s="148"/>
      <c r="F32" s="148"/>
      <c r="G32" s="148"/>
      <c r="H32" s="148"/>
      <c r="I32" s="148"/>
      <c r="J32" s="148"/>
    </row>
    <row r="33" customFormat="false" ht="12.75" hidden="false" customHeight="false" outlineLevel="0" collapsed="false">
      <c r="A33" s="148" t="s">
        <v>209</v>
      </c>
      <c r="B33" s="148"/>
      <c r="C33" s="148"/>
      <c r="D33" s="148"/>
      <c r="E33" s="148"/>
      <c r="F33" s="148"/>
      <c r="G33" s="148"/>
      <c r="H33" s="148"/>
      <c r="I33" s="148"/>
      <c r="J33" s="148"/>
    </row>
    <row r="34" customFormat="false" ht="12.75" hidden="false" customHeight="false" outlineLevel="0" collapsed="false">
      <c r="A34" s="148" t="s">
        <v>210</v>
      </c>
      <c r="B34" s="148"/>
      <c r="C34" s="148"/>
      <c r="D34" s="148"/>
      <c r="E34" s="148"/>
      <c r="F34" s="148"/>
      <c r="G34" s="148"/>
      <c r="H34" s="148"/>
      <c r="I34" s="148"/>
      <c r="J34" s="148"/>
    </row>
    <row r="35" customFormat="false" ht="12.75" hidden="false" customHeight="false" outlineLevel="0" collapsed="false">
      <c r="A35" s="148"/>
      <c r="B35" s="148"/>
      <c r="C35" s="148"/>
      <c r="D35" s="148"/>
      <c r="E35" s="148"/>
      <c r="F35" s="148"/>
      <c r="G35" s="148"/>
      <c r="H35" s="148"/>
      <c r="I35" s="148"/>
      <c r="J35" s="148"/>
    </row>
    <row r="36" customFormat="false" ht="12.75" hidden="false" customHeight="false" outlineLevel="0" collapsed="false">
      <c r="A36" s="149" t="s">
        <v>211</v>
      </c>
      <c r="B36" s="148"/>
      <c r="C36" s="148"/>
      <c r="D36" s="148"/>
      <c r="E36" s="148"/>
      <c r="F36" s="148"/>
      <c r="G36" s="148"/>
      <c r="H36" s="148"/>
      <c r="I36" s="148"/>
      <c r="J36" s="148"/>
    </row>
    <row r="37" customFormat="false" ht="12.75" hidden="false" customHeight="false" outlineLevel="0" collapsed="false">
      <c r="A37" s="149" t="s">
        <v>212</v>
      </c>
      <c r="B37" s="148"/>
      <c r="C37" s="148"/>
      <c r="D37" s="148"/>
      <c r="E37" s="148"/>
      <c r="F37" s="148"/>
      <c r="G37" s="148"/>
      <c r="H37" s="148"/>
      <c r="I37" s="148"/>
      <c r="J37" s="148"/>
    </row>
    <row r="38" customFormat="false" ht="12.75" hidden="false" customHeight="false" outlineLevel="0" collapsed="false">
      <c r="A38" s="149" t="s">
        <v>213</v>
      </c>
      <c r="B38" s="148"/>
      <c r="C38" s="148"/>
      <c r="D38" s="148"/>
      <c r="E38" s="148"/>
      <c r="F38" s="148"/>
      <c r="G38" s="148"/>
      <c r="H38" s="148"/>
      <c r="I38" s="148"/>
      <c r="J38" s="148"/>
    </row>
    <row r="39" customFormat="false" ht="12.75" hidden="false" customHeight="false" outlineLevel="0" collapsed="false">
      <c r="A39" s="148"/>
      <c r="B39" s="148"/>
      <c r="C39" s="148"/>
      <c r="D39" s="148"/>
      <c r="E39" s="148"/>
      <c r="F39" s="148"/>
      <c r="G39" s="148"/>
      <c r="H39" s="148"/>
      <c r="I39" s="148"/>
      <c r="J39" s="148"/>
    </row>
    <row r="40" customFormat="false" ht="12.75" hidden="false" customHeight="false" outlineLevel="0" collapsed="false">
      <c r="A40" s="148" t="s">
        <v>214</v>
      </c>
      <c r="B40" s="148"/>
      <c r="C40" s="148"/>
      <c r="D40" s="148"/>
      <c r="E40" s="148"/>
      <c r="F40" s="148"/>
      <c r="G40" s="148"/>
      <c r="H40" s="148"/>
      <c r="I40" s="148"/>
      <c r="J40" s="148"/>
    </row>
    <row r="41" customFormat="false" ht="12.75" hidden="false" customHeight="false" outlineLevel="0" collapsed="false">
      <c r="A41" s="148"/>
      <c r="B41" s="148"/>
      <c r="C41" s="148"/>
      <c r="D41" s="148"/>
      <c r="E41" s="148"/>
      <c r="F41" s="148"/>
      <c r="G41" s="148"/>
      <c r="H41" s="148"/>
      <c r="I41" s="148"/>
      <c r="J41" s="148"/>
    </row>
    <row r="42" customFormat="false" ht="12.75" hidden="false" customHeight="false" outlineLevel="0" collapsed="false">
      <c r="A42" s="148" t="s">
        <v>215</v>
      </c>
      <c r="B42" s="148"/>
      <c r="C42" s="148"/>
      <c r="D42" s="148"/>
      <c r="E42" s="148"/>
      <c r="F42" s="148"/>
      <c r="G42" s="148"/>
      <c r="H42" s="148"/>
      <c r="I42" s="148"/>
      <c r="J42" s="148"/>
    </row>
    <row r="43" customFormat="false" ht="12.75" hidden="false" customHeight="false" outlineLevel="0" collapsed="false">
      <c r="B43" s="148"/>
      <c r="C43" s="148"/>
      <c r="D43" s="148"/>
      <c r="E43" s="148"/>
      <c r="F43" s="148"/>
      <c r="G43" s="148"/>
      <c r="H43" s="148"/>
      <c r="I43" s="148"/>
    </row>
    <row r="44" customFormat="false" ht="12.75" hidden="false" customHeight="false" outlineLevel="0" collapsed="false">
      <c r="A44" s="148"/>
      <c r="B44" s="148"/>
      <c r="C44" s="148"/>
      <c r="D44" s="148"/>
      <c r="E44" s="148"/>
      <c r="F44" s="148"/>
      <c r="G44" s="148"/>
      <c r="H44" s="148"/>
      <c r="I44" s="148"/>
      <c r="J44" s="148"/>
    </row>
    <row r="45" customFormat="false" ht="12.75" hidden="false" customHeight="false" outlineLevel="0" collapsed="false">
      <c r="A45" s="148"/>
      <c r="B45" s="148"/>
      <c r="C45" s="148"/>
      <c r="D45" s="148"/>
      <c r="E45" s="148"/>
      <c r="F45" s="148"/>
      <c r="G45" s="148"/>
      <c r="H45" s="148"/>
      <c r="I45" s="148"/>
      <c r="J45" s="148"/>
    </row>
    <row r="46" customFormat="false" ht="12.75" hidden="false" customHeight="false" outlineLevel="0" collapsed="false">
      <c r="A46" s="148"/>
      <c r="B46" s="148"/>
      <c r="C46" s="148"/>
      <c r="D46" s="148"/>
      <c r="E46" s="148"/>
      <c r="F46" s="148"/>
      <c r="G46" s="148"/>
      <c r="H46" s="148"/>
      <c r="I46" s="148"/>
      <c r="J46" s="148"/>
    </row>
    <row r="47" customFormat="false" ht="12.75" hidden="false" customHeight="false" outlineLevel="0" collapsed="false">
      <c r="A47" s="148"/>
      <c r="B47" s="148"/>
      <c r="C47" s="148"/>
      <c r="D47" s="148"/>
      <c r="E47" s="148"/>
      <c r="F47" s="148"/>
      <c r="G47" s="148"/>
      <c r="H47" s="148"/>
      <c r="I47" s="148"/>
      <c r="J47" s="148"/>
    </row>
    <row r="48" customFormat="false" ht="12.75" hidden="false" customHeight="false" outlineLevel="0" collapsed="false">
      <c r="B48" s="148"/>
      <c r="C48" s="148"/>
      <c r="D48" s="148"/>
      <c r="E48" s="148"/>
      <c r="F48" s="148"/>
      <c r="G48" s="148"/>
      <c r="H48" s="148"/>
      <c r="I48" s="148"/>
    </row>
    <row r="49" customFormat="false" ht="12.75" hidden="false" customHeight="false" outlineLevel="0" collapsed="false">
      <c r="A49" s="148"/>
      <c r="B49" s="148"/>
      <c r="C49" s="148"/>
      <c r="D49" s="148"/>
      <c r="E49" s="148"/>
      <c r="F49" s="148"/>
      <c r="G49" s="148"/>
      <c r="H49" s="148"/>
      <c r="I49" s="148"/>
      <c r="J49" s="148"/>
    </row>
    <row r="50" customFormat="false" ht="12.75" hidden="false" customHeight="false" outlineLevel="0" collapsed="false">
      <c r="A50" s="148"/>
      <c r="B50" s="148"/>
      <c r="C50" s="148"/>
      <c r="D50" s="148"/>
      <c r="E50" s="148"/>
      <c r="F50" s="148"/>
      <c r="G50" s="148"/>
      <c r="H50" s="148"/>
      <c r="I50" s="148"/>
      <c r="J50" s="148"/>
    </row>
    <row r="51" customFormat="false" ht="12.75" hidden="false" customHeight="false" outlineLevel="0" collapsed="false">
      <c r="A51" s="148"/>
      <c r="B51" s="148"/>
      <c r="C51" s="148"/>
      <c r="D51" s="148"/>
      <c r="E51" s="148"/>
      <c r="F51" s="148"/>
      <c r="G51" s="148"/>
      <c r="H51" s="148"/>
      <c r="I51" s="148"/>
      <c r="J51" s="148"/>
    </row>
    <row r="52" customFormat="false" ht="12.75" hidden="false" customHeight="false" outlineLevel="0" collapsed="false">
      <c r="A52" s="148"/>
      <c r="B52" s="148"/>
      <c r="C52" s="148"/>
      <c r="D52" s="148"/>
      <c r="E52" s="148"/>
      <c r="F52" s="148"/>
      <c r="G52" s="148"/>
      <c r="H52" s="148"/>
      <c r="I52" s="148"/>
      <c r="J52" s="148"/>
    </row>
    <row r="53" customFormat="false" ht="12.75" hidden="false" customHeight="false" outlineLevel="0" collapsed="false">
      <c r="A53" s="148"/>
      <c r="B53" s="148"/>
      <c r="C53" s="148"/>
      <c r="D53" s="148"/>
      <c r="E53" s="148"/>
      <c r="F53" s="148"/>
      <c r="G53" s="148"/>
      <c r="H53" s="148"/>
      <c r="I53" s="148"/>
      <c r="J53" s="148"/>
    </row>
    <row r="54" customFormat="false" ht="12.75" hidden="false" customHeight="false" outlineLevel="0" collapsed="false">
      <c r="A54" s="148"/>
      <c r="B54" s="148"/>
      <c r="C54" s="148"/>
      <c r="D54" s="148"/>
      <c r="E54" s="148"/>
      <c r="F54" s="148"/>
      <c r="G54" s="148"/>
      <c r="H54" s="148"/>
      <c r="I54" s="148"/>
      <c r="J54" s="148"/>
    </row>
    <row r="55" customFormat="false" ht="12.75" hidden="false" customHeight="false" outlineLevel="0" collapsed="false">
      <c r="A55" s="148"/>
      <c r="B55" s="148"/>
      <c r="C55" s="148"/>
      <c r="D55" s="148"/>
      <c r="E55" s="148"/>
      <c r="F55" s="148"/>
      <c r="G55" s="148"/>
      <c r="H55" s="148"/>
      <c r="I55" s="148"/>
      <c r="J55" s="148"/>
    </row>
    <row r="56" customFormat="false" ht="12.75" hidden="false" customHeight="false" outlineLevel="0" collapsed="false">
      <c r="A56" s="148"/>
      <c r="B56" s="148"/>
      <c r="C56" s="148"/>
      <c r="D56" s="148"/>
      <c r="E56" s="148"/>
      <c r="F56" s="148"/>
      <c r="G56" s="148"/>
      <c r="H56" s="148"/>
      <c r="I56" s="148"/>
      <c r="J56" s="148"/>
    </row>
    <row r="57" customFormat="false" ht="12.75" hidden="false" customHeight="false" outlineLevel="0" collapsed="false">
      <c r="A57" s="148"/>
      <c r="B57" s="148"/>
      <c r="C57" s="148"/>
      <c r="D57" s="148"/>
      <c r="E57" s="148"/>
      <c r="F57" s="148"/>
      <c r="G57" s="148"/>
      <c r="H57" s="148"/>
      <c r="I57" s="148"/>
      <c r="J57" s="148"/>
    </row>
    <row r="58" customFormat="false" ht="12.75" hidden="false" customHeight="false" outlineLevel="0" collapsed="false">
      <c r="A58" s="148"/>
      <c r="B58" s="148"/>
      <c r="C58" s="148"/>
      <c r="D58" s="148"/>
      <c r="E58" s="148"/>
      <c r="F58" s="148"/>
      <c r="G58" s="148"/>
      <c r="H58" s="148"/>
      <c r="I58" s="148"/>
      <c r="J58" s="148"/>
    </row>
    <row r="59" customFormat="false" ht="12.75" hidden="false" customHeight="false" outlineLevel="0" collapsed="false">
      <c r="A59" s="148"/>
      <c r="B59" s="148"/>
      <c r="C59" s="148"/>
      <c r="D59" s="148"/>
      <c r="E59" s="148"/>
      <c r="F59" s="148"/>
      <c r="G59" s="148"/>
      <c r="H59" s="148"/>
      <c r="I59" s="148"/>
      <c r="J59" s="148"/>
    </row>
    <row r="60" customFormat="false" ht="12.75" hidden="false" customHeight="false" outlineLevel="0" collapsed="false">
      <c r="A60" s="148"/>
      <c r="B60" s="148"/>
      <c r="C60" s="148"/>
      <c r="D60" s="148"/>
      <c r="E60" s="148"/>
      <c r="F60" s="148"/>
      <c r="G60" s="148"/>
      <c r="H60" s="148"/>
      <c r="I60" s="148"/>
      <c r="J60" s="148"/>
    </row>
    <row r="61" customFormat="false" ht="12.75" hidden="false" customHeight="false" outlineLevel="0" collapsed="false">
      <c r="A61" s="148"/>
      <c r="B61" s="148"/>
      <c r="C61" s="148"/>
      <c r="D61" s="148"/>
      <c r="E61" s="148"/>
      <c r="F61" s="148"/>
      <c r="G61" s="148"/>
      <c r="H61" s="148"/>
      <c r="I61" s="148"/>
      <c r="J61" s="148"/>
    </row>
    <row r="62" customFormat="false" ht="12.75" hidden="false" customHeight="false" outlineLevel="0" collapsed="false">
      <c r="A62" s="148"/>
      <c r="B62" s="148"/>
      <c r="C62" s="148"/>
      <c r="D62" s="148"/>
      <c r="E62" s="148"/>
      <c r="F62" s="148"/>
      <c r="G62" s="148"/>
      <c r="H62" s="148"/>
      <c r="I62" s="148"/>
      <c r="J62" s="148"/>
    </row>
    <row r="63" customFormat="false" ht="12.75" hidden="false" customHeight="false" outlineLevel="0" collapsed="false">
      <c r="A63" s="148"/>
      <c r="B63" s="148"/>
      <c r="C63" s="148"/>
      <c r="D63" s="148"/>
      <c r="E63" s="148"/>
      <c r="F63" s="148"/>
      <c r="G63" s="148"/>
      <c r="H63" s="148"/>
      <c r="I63" s="148"/>
      <c r="J63" s="148"/>
    </row>
    <row r="64" customFormat="false" ht="12.75" hidden="false" customHeight="false" outlineLevel="0" collapsed="false">
      <c r="A64" s="148"/>
      <c r="B64" s="148"/>
      <c r="C64" s="148"/>
      <c r="D64" s="148"/>
      <c r="E64" s="148"/>
      <c r="F64" s="148"/>
      <c r="G64" s="148"/>
      <c r="H64" s="148"/>
      <c r="I64" s="148"/>
      <c r="J64" s="148"/>
    </row>
    <row r="65" customFormat="false" ht="12.75" hidden="false" customHeight="false" outlineLevel="0" collapsed="false">
      <c r="A65" s="148"/>
      <c r="B65" s="148"/>
      <c r="C65" s="148"/>
      <c r="D65" s="148"/>
      <c r="E65" s="148"/>
      <c r="F65" s="148"/>
      <c r="G65" s="148"/>
      <c r="H65" s="148"/>
      <c r="I65" s="148"/>
      <c r="J65" s="148"/>
    </row>
  </sheetData>
  <printOptions headings="false" gridLines="false" gridLinesSet="true" horizontalCentered="false" verticalCentered="false"/>
  <pageMargins left="1.4" right="0.7875" top="1.42013888888889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89" activeCellId="0" sqref="T89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147" t="s">
        <v>216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</row>
    <row r="2" customFormat="false" ht="12.75" hidden="false" customHeight="false" outlineLevel="0" collapsed="false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 customFormat="false" ht="12.75" hidden="false" customHeight="false" outlineLevel="0" collapsed="false">
      <c r="A3" s="148" t="s">
        <v>217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</row>
    <row r="4" customFormat="false" ht="12.75" hidden="false" customHeight="false" outlineLevel="0" collapsed="false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</row>
    <row r="5" customFormat="false" ht="12.75" hidden="false" customHeight="false" outlineLevel="0" collapsed="false">
      <c r="A5" s="148" t="s">
        <v>218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 t="s">
        <v>219</v>
      </c>
      <c r="N5" s="148"/>
      <c r="O5" s="148"/>
      <c r="P5" s="148"/>
      <c r="Q5" s="148"/>
      <c r="R5" s="148"/>
      <c r="S5" s="148"/>
      <c r="T5" s="148"/>
      <c r="U5" s="148"/>
      <c r="V5" s="148"/>
      <c r="W5" s="148"/>
    </row>
    <row r="6" customFormat="false" ht="12.75" hidden="false" customHeight="false" outlineLevel="0" collapsed="false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</row>
    <row r="7" customFormat="false" ht="12.75" hidden="false" customHeight="false" outlineLevel="0" collapsed="false">
      <c r="A7" s="148" t="s">
        <v>220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</row>
    <row r="8" customFormat="false" ht="12.75" hidden="false" customHeight="false" outlineLevel="0" collapsed="false">
      <c r="A8" s="148" t="s">
        <v>221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</row>
    <row r="9" customFormat="false" ht="12.75" hidden="false" customHeight="false" outlineLevel="0" collapsed="false">
      <c r="A9" s="148" t="s">
        <v>222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</row>
    <row r="10" customFormat="false" ht="12.75" hidden="false" customHeight="false" outlineLevel="0" collapsed="false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</row>
    <row r="11" customFormat="false" ht="12.75" hidden="false" customHeight="false" outlineLevel="0" collapsed="false">
      <c r="A11" s="148" t="s">
        <v>223</v>
      </c>
      <c r="B11" s="148" t="s">
        <v>224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</row>
    <row r="12" customFormat="false" ht="12.75" hidden="false" customHeight="false" outlineLevel="0" collapsed="false">
      <c r="A12" s="148"/>
      <c r="B12" s="148" t="s">
        <v>225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</row>
    <row r="13" customFormat="false" ht="12.75" hidden="false" customHeight="false" outlineLevel="0" collapsed="false">
      <c r="A13" s="148"/>
      <c r="B13" s="148" t="s">
        <v>226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</row>
    <row r="14" customFormat="false" ht="12.75" hidden="false" customHeight="false" outlineLevel="0" collapsed="false">
      <c r="A14" s="148"/>
      <c r="B14" s="148" t="s">
        <v>227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</row>
    <row r="15" customFormat="false" ht="12.75" hidden="false" customHeight="false" outlineLevel="0" collapsed="false">
      <c r="A15" s="148"/>
      <c r="B15" s="148" t="s">
        <v>228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</row>
    <row r="16" customFormat="false" ht="12.75" hidden="false" customHeight="false" outlineLevel="0" collapsed="false">
      <c r="A16" s="148"/>
      <c r="B16" s="148" t="s">
        <v>229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</row>
    <row r="17" customFormat="false" ht="12.75" hidden="false" customHeight="false" outlineLevel="0" collapsed="false">
      <c r="A17" s="148"/>
      <c r="B17" s="148" t="s">
        <v>230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</row>
    <row r="18" customFormat="false" ht="12.75" hidden="false" customHeight="false" outlineLevel="0" collapsed="false">
      <c r="A18" s="148"/>
      <c r="B18" s="148" t="s">
        <v>231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</row>
    <row r="19" customFormat="false" ht="12.75" hidden="false" customHeight="false" outlineLevel="0" collapsed="false">
      <c r="A19" s="148"/>
      <c r="B19" s="148" t="s">
        <v>232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</row>
    <row r="20" customFormat="false" ht="12.75" hidden="false" customHeight="false" outlineLevel="0" collapsed="false">
      <c r="A20" s="148"/>
      <c r="B20" s="148" t="s">
        <v>233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</row>
    <row r="21" customFormat="false" ht="12.75" hidden="false" customHeight="false" outlineLevel="0" collapsed="false">
      <c r="A21" s="148"/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</row>
    <row r="22" customFormat="false" ht="12.75" hidden="false" customHeight="false" outlineLevel="0" collapsed="false">
      <c r="A22" s="148" t="s">
        <v>234</v>
      </c>
      <c r="B22" s="148"/>
      <c r="C22" s="148" t="s">
        <v>235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</row>
    <row r="23" customFormat="false" ht="12.75" hidden="false" customHeight="false" outlineLevel="0" collapsed="false">
      <c r="A23" s="148"/>
      <c r="B23" s="148"/>
      <c r="C23" s="148" t="s">
        <v>236</v>
      </c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</row>
    <row r="24" customFormat="false" ht="12.75" hidden="false" customHeight="false" outlineLevel="0" collapsed="false">
      <c r="A24" s="148"/>
      <c r="B24" s="148"/>
      <c r="C24" s="148" t="s">
        <v>237</v>
      </c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</row>
    <row r="25" customFormat="false" ht="12.75" hidden="false" customHeight="false" outlineLevel="0" collapsed="false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</row>
    <row r="26" customFormat="false" ht="12.75" hidden="false" customHeight="false" outlineLevel="0" collapsed="false">
      <c r="A26" s="148"/>
      <c r="B26" s="148"/>
      <c r="C26" s="148" t="s">
        <v>223</v>
      </c>
      <c r="D26" s="148" t="s">
        <v>238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</row>
    <row r="27" customFormat="false" ht="12.75" hidden="false" customHeight="false" outlineLevel="0" collapsed="false">
      <c r="A27" s="148"/>
      <c r="B27" s="148"/>
      <c r="C27" s="148"/>
      <c r="D27" s="148" t="s">
        <v>239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</row>
    <row r="28" customFormat="false" ht="12.75" hidden="false" customHeight="false" outlineLevel="0" collapsed="false">
      <c r="A28" s="148"/>
      <c r="B28" s="148"/>
      <c r="C28" s="148"/>
      <c r="D28" s="148" t="s">
        <v>240</v>
      </c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</row>
    <row r="29" customFormat="false" ht="12.75" hidden="false" customHeight="false" outlineLevel="0" collapsed="false">
      <c r="A29" s="148"/>
      <c r="B29" s="148"/>
      <c r="C29" s="148"/>
      <c r="D29" s="148" t="s">
        <v>241</v>
      </c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</row>
    <row r="30" customFormat="false" ht="12.75" hidden="false" customHeight="false" outlineLevel="0" collapsed="false">
      <c r="A30" s="148"/>
      <c r="B30" s="148"/>
      <c r="C30" s="148"/>
      <c r="D30" s="148" t="s">
        <v>242</v>
      </c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</row>
    <row r="31" customFormat="false" ht="12.75" hidden="false" customHeight="false" outlineLevel="0" collapsed="false">
      <c r="A31" s="148"/>
      <c r="B31" s="148"/>
      <c r="C31" s="148"/>
      <c r="D31" s="148" t="s">
        <v>243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</row>
    <row r="32" customFormat="false" ht="12.75" hidden="false" customHeight="false" outlineLevel="0" collapsed="false">
      <c r="A32" s="148"/>
      <c r="B32" s="148"/>
      <c r="C32" s="148"/>
      <c r="D32" s="148" t="s">
        <v>244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</row>
    <row r="33" customFormat="false" ht="12.75" hidden="false" customHeight="false" outlineLevel="0" collapsed="false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</row>
    <row r="34" customFormat="false" ht="12.75" hidden="false" customHeight="false" outlineLevel="0" collapsed="false">
      <c r="A34" s="148" t="s">
        <v>245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</row>
    <row r="35" customFormat="false" ht="12.75" hidden="false" customHeight="false" outlineLevel="0" collapsed="false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</row>
    <row r="36" customFormat="false" ht="12.75" hidden="false" customHeight="false" outlineLevel="0" collapsed="false">
      <c r="A36" s="148" t="s">
        <v>246</v>
      </c>
      <c r="B36" s="148"/>
      <c r="C36" s="148" t="s">
        <v>247</v>
      </c>
      <c r="D36" s="148"/>
      <c r="E36" s="148" t="s">
        <v>248</v>
      </c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</row>
    <row r="37" customFormat="false" ht="12.75" hidden="false" customHeight="false" outlineLevel="0" collapsed="false">
      <c r="A37" s="148"/>
      <c r="B37" s="148"/>
      <c r="C37" s="148" t="s">
        <v>249</v>
      </c>
      <c r="D37" s="148"/>
      <c r="E37" s="148" t="s">
        <v>250</v>
      </c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</row>
    <row r="38" customFormat="false" ht="12.75" hidden="false" customHeight="false" outlineLevel="0" collapsed="false">
      <c r="A38" s="148"/>
      <c r="B38" s="148" t="s">
        <v>251</v>
      </c>
      <c r="D38" s="148"/>
      <c r="F38" s="148"/>
      <c r="G38" s="148"/>
      <c r="H38" s="148"/>
      <c r="I38" s="148"/>
      <c r="J38" s="148"/>
      <c r="K38" s="148"/>
    </row>
    <row r="39" customFormat="false" ht="12.75" hidden="false" customHeight="false" outlineLevel="0" collapsed="false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</row>
    <row r="40" customFormat="false" ht="12.75" hidden="false" customHeight="false" outlineLevel="0" collapsed="false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</row>
    <row r="41" customFormat="false" ht="12.75" hidden="false" customHeight="false" outlineLevel="0" collapsed="false">
      <c r="A41" s="148" t="s">
        <v>252</v>
      </c>
      <c r="B41" s="148"/>
      <c r="C41" s="148"/>
      <c r="D41" s="148" t="s">
        <v>247</v>
      </c>
      <c r="E41" s="148"/>
      <c r="F41" s="148" t="s">
        <v>253</v>
      </c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</row>
    <row r="42" customFormat="false" ht="12.75" hidden="false" customHeight="false" outlineLevel="0" collapsed="false">
      <c r="A42" s="148"/>
      <c r="B42" s="148"/>
      <c r="C42" s="148"/>
      <c r="D42" s="148" t="s">
        <v>249</v>
      </c>
      <c r="E42" s="148"/>
      <c r="F42" s="148" t="s">
        <v>254</v>
      </c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</row>
    <row r="43" customFormat="false" ht="12.75" hidden="false" customHeight="false" outlineLevel="0" collapsed="false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</row>
    <row r="44" customFormat="false" ht="12.75" hidden="false" customHeight="false" outlineLevel="0" collapsed="false">
      <c r="A44" s="148"/>
      <c r="B44" s="148"/>
      <c r="C44" s="148"/>
      <c r="D44" s="148" t="s">
        <v>255</v>
      </c>
      <c r="E44" s="148" t="s">
        <v>256</v>
      </c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</row>
    <row r="45" customFormat="false" ht="12.75" hidden="false" customHeight="false" outlineLevel="0" collapsed="false">
      <c r="A45" s="148"/>
      <c r="B45" s="148"/>
      <c r="C45" s="148"/>
      <c r="D45" s="148"/>
      <c r="E45" s="148" t="s">
        <v>257</v>
      </c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</row>
    <row r="46" customFormat="false" ht="12.75" hidden="false" customHeight="false" outlineLevel="0" collapsed="false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</row>
    <row r="47" customFormat="false" ht="12.75" hidden="false" customHeight="false" outlineLevel="0" collapsed="false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</row>
    <row r="48" customFormat="false" ht="12.75" hidden="false" customHeight="false" outlineLevel="0" collapsed="false">
      <c r="A48" s="148" t="s">
        <v>258</v>
      </c>
      <c r="B48" s="148"/>
      <c r="C48" s="148"/>
      <c r="D48" s="148"/>
      <c r="E48" s="148" t="s">
        <v>247</v>
      </c>
      <c r="F48" s="148"/>
      <c r="G48" s="148" t="s">
        <v>259</v>
      </c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</row>
    <row r="49" customFormat="false" ht="12.75" hidden="false" customHeight="false" outlineLevel="0" collapsed="false">
      <c r="A49" s="148"/>
      <c r="B49" s="148"/>
      <c r="C49" s="148"/>
      <c r="D49" s="148"/>
      <c r="E49" s="148" t="s">
        <v>249</v>
      </c>
      <c r="F49" s="148"/>
      <c r="G49" s="148" t="s">
        <v>260</v>
      </c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</row>
    <row r="50" customFormat="false" ht="12.75" hidden="false" customHeight="false" outlineLevel="0" collapsed="false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</row>
    <row r="51" customFormat="false" ht="12.75" hidden="false" customHeight="false" outlineLevel="0" collapsed="false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</row>
    <row r="52" customFormat="false" ht="12.75" hidden="false" customHeight="false" outlineLevel="0" collapsed="false">
      <c r="A52" s="148" t="s">
        <v>261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</row>
    <row r="53" customFormat="false" ht="12.75" hidden="false" customHeight="false" outlineLevel="0" collapsed="false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</row>
    <row r="54" customFormat="false" ht="12.75" hidden="false" customHeight="false" outlineLevel="0" collapsed="false">
      <c r="A54" s="148" t="s">
        <v>262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</row>
    <row r="55" customFormat="false" ht="12.75" hidden="false" customHeight="false" outlineLevel="0" collapsed="false"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</row>
    <row r="56" customFormat="false" ht="12.75" hidden="false" customHeight="false" outlineLevel="0" collapsed="false">
      <c r="A56" s="148"/>
      <c r="B56" s="148"/>
      <c r="C56" s="148" t="s">
        <v>255</v>
      </c>
      <c r="D56" s="148" t="s">
        <v>263</v>
      </c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</row>
    <row r="57" customFormat="false" ht="12.75" hidden="false" customHeight="false" outlineLevel="0" collapsed="false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</row>
    <row r="58" customFormat="false" ht="12.75" hidden="false" customHeight="false" outlineLevel="0" collapsed="false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</row>
    <row r="59" customFormat="false" ht="12.75" hidden="false" customHeight="false" outlineLevel="0" collapsed="false">
      <c r="A59" s="148" t="s">
        <v>264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</row>
    <row r="60" customFormat="false" ht="12.75" hidden="false" customHeight="false" outlineLevel="0" collapsed="false">
      <c r="A60" s="148"/>
      <c r="B60" s="148" t="s">
        <v>5</v>
      </c>
      <c r="C60" s="148" t="s">
        <v>265</v>
      </c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</row>
    <row r="61" customFormat="false" ht="12.75" hidden="false" customHeight="false" outlineLevel="0" collapsed="false">
      <c r="A61" s="148"/>
      <c r="B61" s="148" t="s">
        <v>11</v>
      </c>
      <c r="C61" s="148" t="s">
        <v>266</v>
      </c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</row>
    <row r="62" customFormat="false" ht="12.75" hidden="false" customHeight="false" outlineLevel="0" collapsed="false">
      <c r="A62" s="148"/>
      <c r="B62" s="148" t="s">
        <v>17</v>
      </c>
      <c r="C62" s="148" t="s">
        <v>267</v>
      </c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</row>
    <row r="63" customFormat="false" ht="12.75" hidden="false" customHeight="false" outlineLevel="0" collapsed="false">
      <c r="A63" s="148"/>
      <c r="B63" s="148" t="s">
        <v>21</v>
      </c>
      <c r="C63" s="148" t="s">
        <v>268</v>
      </c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</row>
    <row r="64" customFormat="false" ht="12.75" hidden="false" customHeight="false" outlineLevel="0" collapsed="false">
      <c r="A64" s="148"/>
      <c r="B64" s="148" t="s">
        <v>24</v>
      </c>
      <c r="C64" s="148" t="s">
        <v>269</v>
      </c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</row>
    <row r="65" customFormat="false" ht="12.75" hidden="false" customHeight="false" outlineLevel="0" collapsed="false">
      <c r="A65" s="148"/>
      <c r="B65" s="148" t="s">
        <v>30</v>
      </c>
      <c r="C65" s="148" t="s">
        <v>270</v>
      </c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</row>
    <row r="66" customFormat="false" ht="12.75" hidden="false" customHeight="false" outlineLevel="0" collapsed="false">
      <c r="A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</row>
    <row r="67" customFormat="false" ht="12.75" hidden="false" customHeight="false" outlineLevel="0" collapsed="false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</row>
    <row r="68" customFormat="false" ht="12.75" hidden="false" customHeight="false" outlineLevel="0" collapsed="false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</row>
    <row r="69" customFormat="false" ht="12.75" hidden="false" customHeight="false" outlineLevel="0" collapsed="false">
      <c r="A69" s="148" t="s">
        <v>271</v>
      </c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</row>
    <row r="70" customFormat="false" ht="12.75" hidden="false" customHeight="false" outlineLevel="0" collapsed="false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</row>
    <row r="71" customFormat="false" ht="12.75" hidden="false" customHeight="false" outlineLevel="0" collapsed="false">
      <c r="A71" s="148"/>
      <c r="B71" s="148" t="s">
        <v>272</v>
      </c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</row>
    <row r="72" customFormat="false" ht="12.75" hidden="false" customHeight="false" outlineLevel="0" collapsed="false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</row>
    <row r="73" customFormat="false" ht="12.75" hidden="false" customHeight="false" outlineLevel="0" collapsed="false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</row>
    <row r="74" customFormat="false" ht="12.75" hidden="false" customHeight="false" outlineLevel="0" collapsed="false">
      <c r="A74" s="148" t="s">
        <v>273</v>
      </c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</row>
    <row r="75" customFormat="false" ht="12.75" hidden="false" customHeight="false" outlineLevel="0" collapsed="false">
      <c r="A75" s="148" t="s">
        <v>274</v>
      </c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</row>
    <row r="76" customFormat="false" ht="12.75" hidden="false" customHeight="false" outlineLevel="0" collapsed="false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</row>
    <row r="77" customFormat="false" ht="12.75" hidden="false" customHeight="false" outlineLevel="0" collapsed="false">
      <c r="A77" s="148" t="s">
        <v>275</v>
      </c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</row>
    <row r="78" customFormat="false" ht="12.75" hidden="false" customHeight="false" outlineLevel="0" collapsed="false">
      <c r="A78" s="148" t="s">
        <v>276</v>
      </c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</row>
    <row r="79" customFormat="false" ht="12.75" hidden="false" customHeight="false" outlineLevel="0" collapsed="false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</row>
    <row r="80" customFormat="false" ht="12.75" hidden="false" customHeight="false" outlineLevel="0" collapsed="false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</row>
    <row r="81" customFormat="false" ht="12.75" hidden="false" customHeight="false" outlineLevel="0" collapsed="false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</row>
    <row r="82" customFormat="false" ht="12.75" hidden="false" customHeight="false" outlineLevel="0" collapsed="false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</row>
    <row r="83" customFormat="false" ht="12.75" hidden="false" customHeight="false" outlineLevel="0" collapsed="false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</row>
    <row r="84" customFormat="false" ht="12.75" hidden="false" customHeight="false" outlineLevel="0" collapsed="false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</row>
    <row r="85" customFormat="false" ht="12.75" hidden="false" customHeight="false" outlineLevel="0" collapsed="false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</row>
    <row r="86" customFormat="false" ht="12.75" hidden="false" customHeight="false" outlineLevel="0" collapsed="false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</row>
    <row r="87" customFormat="false" ht="12.75" hidden="false" customHeight="false" outlineLevel="0" collapsed="false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</row>
    <row r="88" customFormat="false" ht="12.75" hidden="false" customHeight="false" outlineLevel="0" collapsed="false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</row>
    <row r="89" customFormat="false" ht="12.75" hidden="false" customHeight="false" outlineLevel="0" collapsed="false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</row>
    <row r="90" customFormat="false" ht="12.75" hidden="false" customHeight="false" outlineLevel="0" collapsed="false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</row>
    <row r="91" customFormat="false" ht="12.75" hidden="false" customHeight="false" outlineLevel="0" collapsed="false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</row>
    <row r="92" customFormat="false" ht="12.75" hidden="false" customHeight="false" outlineLevel="0" collapsed="false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</row>
    <row r="93" customFormat="false" ht="12.75" hidden="false" customHeight="false" outlineLevel="0" collapsed="false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</row>
    <row r="94" customFormat="false" ht="12.75" hidden="false" customHeight="false" outlineLevel="0" collapsed="false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</row>
    <row r="95" customFormat="false" ht="12.75" hidden="false" customHeight="false" outlineLevel="0" collapsed="false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</row>
    <row r="96" customFormat="false" ht="12.75" hidden="false" customHeight="false" outlineLevel="0" collapsed="false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</row>
    <row r="97" customFormat="false" ht="12.75" hidden="false" customHeight="false" outlineLevel="0" collapsed="false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64" activeCellId="0" sqref="T64"/>
    </sheetView>
  </sheetViews>
  <sheetFormatPr defaultColWidth="8.54296875" defaultRowHeight="12.75" zeroHeight="false" outlineLevelRow="0" outlineLevelCol="0"/>
  <sheetData>
    <row r="1" customFormat="false" ht="12.75" hidden="false" customHeight="false" outlineLevel="0" collapsed="false">
      <c r="A1" s="147" t="s">
        <v>277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customFormat="false" ht="12.75" hidden="false" customHeight="false" outlineLevel="0" collapsed="false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customFormat="false" ht="12.75" hidden="false" customHeight="false" outlineLevel="0" collapsed="false">
      <c r="A3" s="148" t="s">
        <v>278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customFormat="false" ht="12.75" hidden="false" customHeight="false" outlineLevel="0" collapsed="false">
      <c r="A4" s="148" t="s">
        <v>279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customFormat="false" ht="12.75" hidden="false" customHeight="false" outlineLevel="0" collapsed="false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customFormat="false" ht="12.75" hidden="false" customHeight="false" outlineLevel="0" collapsed="false">
      <c r="A6" s="148" t="s">
        <v>280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customFormat="false" ht="12.75" hidden="false" customHeight="false" outlineLevel="0" collapsed="false">
      <c r="A7" s="148" t="s">
        <v>281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customFormat="false" ht="12.75" hidden="false" customHeight="false" outlineLevel="0" collapsed="false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customFormat="false" ht="12.75" hidden="false" customHeight="false" outlineLevel="0" collapsed="false">
      <c r="A9" s="148"/>
      <c r="B9" s="148" t="s">
        <v>282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customFormat="false" ht="12.75" hidden="false" customHeight="false" outlineLevel="0" collapsed="false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customFormat="false" ht="12.75" hidden="false" customHeight="false" outlineLevel="0" collapsed="false">
      <c r="A11" s="148"/>
      <c r="B11" s="148" t="s">
        <v>283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customFormat="false" ht="12.75" hidden="false" customHeight="false" outlineLevel="0" collapsed="false">
      <c r="A12" s="148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customFormat="false" ht="12.75" hidden="false" customHeight="false" outlineLevel="0" collapsed="false">
      <c r="A13" s="148"/>
      <c r="B13" s="148" t="s">
        <v>284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customFormat="false" ht="12.75" hidden="false" customHeight="false" outlineLevel="0" collapsed="false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customFormat="false" ht="12.75" hidden="false" customHeight="false" outlineLevel="0" collapsed="false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customFormat="false" ht="12.75" hidden="false" customHeight="false" outlineLevel="0" collapsed="false">
      <c r="A16" s="147" t="s">
        <v>285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customFormat="false" ht="12.75" hidden="false" customHeight="false" outlineLevel="0" collapsed="false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customFormat="false" ht="12.75" hidden="false" customHeight="false" outlineLevel="0" collapsed="false">
      <c r="A18" s="148" t="s">
        <v>286</v>
      </c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customFormat="false" ht="12.75" hidden="false" customHeight="false" outlineLevel="0" collapsed="false">
      <c r="A19" s="148" t="s">
        <v>287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customFormat="false" ht="12.75" hidden="false" customHeight="false" outlineLevel="0" collapsed="false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customFormat="false" ht="12.75" hidden="false" customHeight="false" outlineLevel="0" collapsed="false">
      <c r="A21" s="148" t="s">
        <v>288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customFormat="false" ht="12.75" hidden="false" customHeight="false" outlineLevel="0" collapsed="false">
      <c r="A22" s="148" t="s">
        <v>289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customFormat="false" ht="12.75" hidden="false" customHeight="false" outlineLevel="0" collapsed="false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customFormat="false" ht="12.75" hidden="false" customHeight="false" outlineLevel="0" collapsed="false">
      <c r="A24" s="148" t="s">
        <v>290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customFormat="false" ht="12.75" hidden="false" customHeight="false" outlineLevel="0" collapsed="false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customFormat="false" ht="12.75" hidden="false" customHeight="false" outlineLevel="0" collapsed="false">
      <c r="A26" s="148" t="s">
        <v>291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customFormat="false" ht="12.75" hidden="false" customHeight="false" outlineLevel="0" collapsed="false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customFormat="false" ht="12.75" hidden="false" customHeight="false" outlineLevel="0" collapsed="false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customFormat="false" ht="12.75" hidden="false" customHeight="false" outlineLevel="0" collapsed="false">
      <c r="A29" s="148" t="s">
        <v>292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customFormat="false" ht="12.75" hidden="false" customHeight="false" outlineLevel="0" collapsed="false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customFormat="false" ht="12.75" hidden="false" customHeight="false" outlineLevel="0" collapsed="false">
      <c r="A31" s="148"/>
      <c r="B31" s="148" t="s">
        <v>293</v>
      </c>
      <c r="C31" s="151" t="n">
        <v>0.3</v>
      </c>
      <c r="D31" s="148" t="s">
        <v>294</v>
      </c>
      <c r="E31" s="148"/>
      <c r="F31" s="148" t="s">
        <v>295</v>
      </c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customFormat="false" ht="12.75" hidden="false" customHeight="false" outlineLevel="0" collapsed="false">
      <c r="A32" s="148"/>
      <c r="B32" s="148"/>
      <c r="C32" s="151" t="n">
        <v>0.4</v>
      </c>
      <c r="D32" s="148" t="s">
        <v>296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customFormat="false" ht="12.75" hidden="false" customHeight="false" outlineLevel="0" collapsed="false">
      <c r="A33" s="148"/>
      <c r="B33" s="148"/>
      <c r="C33" s="151" t="n">
        <v>0.5</v>
      </c>
      <c r="D33" s="148" t="s">
        <v>297</v>
      </c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customFormat="false" ht="12.75" hidden="false" customHeight="false" outlineLevel="0" collapsed="false">
      <c r="A34" s="148"/>
      <c r="B34" s="148"/>
      <c r="C34" s="152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customFormat="false" ht="12.75" hidden="false" customHeight="false" outlineLevel="0" collapsed="false">
      <c r="A35" s="148"/>
      <c r="B35" s="148" t="s">
        <v>298</v>
      </c>
      <c r="C35" s="152" t="s">
        <v>299</v>
      </c>
      <c r="D35" s="148" t="s">
        <v>300</v>
      </c>
      <c r="E35" s="148"/>
      <c r="F35" s="148" t="s">
        <v>301</v>
      </c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customFormat="false" ht="12.75" hidden="false" customHeight="false" outlineLevel="0" collapsed="false">
      <c r="A36" s="148"/>
      <c r="B36" s="148"/>
      <c r="C36" s="152" t="s">
        <v>302</v>
      </c>
      <c r="D36" s="148" t="s">
        <v>303</v>
      </c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customFormat="false" ht="12.75" hidden="false" customHeight="false" outlineLevel="0" collapsed="false">
      <c r="A37" s="148"/>
      <c r="B37" s="148"/>
      <c r="C37" s="152" t="s">
        <v>304</v>
      </c>
      <c r="D37" s="148" t="s">
        <v>305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customFormat="false" ht="12.75" hidden="false" customHeight="false" outlineLevel="0" collapsed="false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customFormat="false" ht="12.75" hidden="false" customHeight="false" outlineLevel="0" collapsed="false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customFormat="false" ht="12.75" hidden="false" customHeight="false" outlineLevel="0" collapsed="false">
      <c r="A40" s="148" t="s">
        <v>306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customFormat="false" ht="12.75" hidden="false" customHeight="false" outlineLevel="0" collapsed="false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customFormat="false" ht="12.75" hidden="false" customHeight="false" outlineLevel="0" collapsed="false">
      <c r="A42" s="148" t="s">
        <v>307</v>
      </c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customFormat="false" ht="12.75" hidden="false" customHeight="false" outlineLevel="0" collapsed="false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customFormat="false" ht="12.75" hidden="false" customHeight="false" outlineLevel="0" collapsed="false">
      <c r="A44" s="148" t="s">
        <v>308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customFormat="false" ht="12.75" hidden="false" customHeight="false" outlineLevel="0" collapsed="false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customFormat="false" ht="12.75" hidden="false" customHeight="false" outlineLevel="0" collapsed="false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customFormat="false" ht="12.75" hidden="false" customHeight="false" outlineLevel="0" collapsed="false">
      <c r="A47" s="147" t="s">
        <v>309</v>
      </c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customFormat="false" ht="12.75" hidden="false" customHeight="false" outlineLevel="0" collapsed="false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customFormat="false" ht="12.75" hidden="false" customHeight="false" outlineLevel="0" collapsed="false">
      <c r="A49" s="148" t="s">
        <v>310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customFormat="false" ht="12.75" hidden="false" customHeight="false" outlineLevel="0" collapsed="false">
      <c r="A50" s="148" t="s">
        <v>311</v>
      </c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customFormat="false" ht="12.75" hidden="false" customHeight="false" outlineLevel="0" collapsed="false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customFormat="false" ht="12.75" hidden="false" customHeight="false" outlineLevel="0" collapsed="false">
      <c r="A52" s="148" t="s">
        <v>312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customFormat="false" ht="12.75" hidden="false" customHeight="false" outlineLevel="0" collapsed="false">
      <c r="A53" s="148" t="s">
        <v>313</v>
      </c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customFormat="false" ht="12.75" hidden="false" customHeight="false" outlineLevel="0" collapsed="false">
      <c r="A54" s="148" t="s">
        <v>314</v>
      </c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customFormat="false" ht="12.75" hidden="false" customHeight="false" outlineLevel="0" collapsed="false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customFormat="false" ht="12.75" hidden="false" customHeight="false" outlineLevel="0" collapsed="false">
      <c r="A56" s="148" t="s">
        <v>315</v>
      </c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</row>
    <row r="57" customFormat="false" ht="12.75" hidden="false" customHeight="false" outlineLevel="0" collapsed="false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</row>
    <row r="58" customFormat="false" ht="12.75" hidden="false" customHeight="false" outlineLevel="0" collapsed="false">
      <c r="A58" s="148" t="s">
        <v>316</v>
      </c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</row>
    <row r="59" customFormat="false" ht="12.75" hidden="false" customHeight="false" outlineLevel="0" collapsed="false">
      <c r="A59" s="148" t="s">
        <v>317</v>
      </c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</row>
    <row r="60" customFormat="false" ht="12.75" hidden="false" customHeight="false" outlineLevel="0" collapsed="false">
      <c r="A60" s="148" t="s">
        <v>318</v>
      </c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</row>
    <row r="61" customFormat="false" ht="12.75" hidden="false" customHeight="false" outlineLevel="0" collapsed="false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</row>
    <row r="62" customFormat="false" ht="12.75" hidden="false" customHeight="false" outlineLevel="0" collapsed="false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</row>
    <row r="63" customFormat="false" ht="12.75" hidden="false" customHeight="false" outlineLevel="0" collapsed="false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</row>
    <row r="64" customFormat="false" ht="12.75" hidden="false" customHeight="false" outlineLevel="0" collapsed="false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</row>
    <row r="65" customFormat="false" ht="12.75" hidden="false" customHeight="false" outlineLevel="0" collapsed="false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9" activeCellId="0" sqref="M79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62.33"/>
  </cols>
  <sheetData>
    <row r="1" customFormat="false" ht="12.75" hidden="false" customHeight="false" outlineLevel="0" collapsed="false">
      <c r="A1" s="147" t="s">
        <v>319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customFormat="false" ht="12.75" hidden="false" customHeight="false" outlineLevel="0" collapsed="false"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</row>
    <row r="3" customFormat="false" ht="12.75" hidden="false" customHeight="false" outlineLevel="0" collapsed="false">
      <c r="A3" s="148" t="s">
        <v>320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customFormat="false" ht="12.75" hidden="false" customHeight="false" outlineLevel="0" collapsed="false">
      <c r="A4" s="148" t="s">
        <v>321</v>
      </c>
      <c r="B4" s="148"/>
      <c r="C4" s="148"/>
      <c r="D4" s="148"/>
      <c r="E4" s="148"/>
      <c r="F4" s="148"/>
      <c r="H4" s="148"/>
      <c r="I4" s="148"/>
      <c r="J4" s="148"/>
      <c r="K4" s="148"/>
      <c r="L4" s="148"/>
      <c r="M4" s="148"/>
      <c r="N4" s="148"/>
      <c r="O4" s="148"/>
      <c r="P4" s="148"/>
    </row>
    <row r="5" customFormat="false" ht="12.75" hidden="false" customHeight="false" outlineLevel="0" collapsed="false"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</row>
    <row r="6" customFormat="false" ht="12.75" hidden="false" customHeight="false" outlineLevel="0" collapsed="false">
      <c r="A6" s="148" t="s">
        <v>322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customFormat="false" ht="12.75" hidden="false" customHeight="false" outlineLevel="0" collapsed="false">
      <c r="A7" s="148" t="s">
        <v>323</v>
      </c>
      <c r="B7" s="148"/>
      <c r="C7" s="148"/>
      <c r="D7" s="148"/>
      <c r="E7" s="148"/>
      <c r="F7" s="148"/>
      <c r="G7" s="148" t="s">
        <v>324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customFormat="false" ht="12.75" hidden="false" customHeight="false" outlineLevel="0" collapsed="false">
      <c r="A8" s="148" t="s">
        <v>107</v>
      </c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customFormat="false" ht="12.75" hidden="false" customHeight="false" outlineLevel="0" collapsed="false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</row>
    <row r="10" customFormat="false" ht="12.75" hidden="false" customHeight="false" outlineLevel="0" collapsed="false">
      <c r="A10" s="148" t="s">
        <v>325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customFormat="false" ht="12.75" hidden="false" customHeight="false" outlineLevel="0" collapsed="false">
      <c r="A11" s="148" t="s">
        <v>326</v>
      </c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customFormat="false" ht="12.75" hidden="false" customHeight="false" outlineLevel="0" collapsed="false">
      <c r="A12" s="149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customFormat="false" ht="12.75" hidden="false" customHeight="false" outlineLevel="0" collapsed="false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customFormat="false" ht="12.75" hidden="false" customHeight="false" outlineLevel="0" collapsed="false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customFormat="false" ht="12.75" hidden="false" customHeight="false" outlineLevel="0" collapsed="false">
      <c r="A15" s="148"/>
      <c r="B15" s="148"/>
      <c r="C15" s="148"/>
      <c r="D15" s="148"/>
      <c r="E15" s="148"/>
      <c r="F15" s="148"/>
      <c r="H15" s="148"/>
      <c r="I15" s="148"/>
      <c r="J15" s="148"/>
      <c r="K15" s="148"/>
      <c r="L15" s="148"/>
      <c r="M15" s="148"/>
      <c r="N15" s="148"/>
      <c r="O15" s="148"/>
      <c r="P15" s="148"/>
    </row>
    <row r="16" customFormat="false" ht="12.75" hidden="false" customHeight="false" outlineLevel="0" collapsed="false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customFormat="false" ht="12.75" hidden="false" customHeight="false" outlineLevel="0" collapsed="false">
      <c r="A17" s="148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customFormat="false" ht="12.75" hidden="false" customHeight="false" outlineLevel="0" collapsed="false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customFormat="false" ht="12.75" hidden="false" customHeight="false" outlineLevel="0" collapsed="false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customFormat="false" ht="12.75" hidden="false" customHeight="false" outlineLevel="0" collapsed="false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customFormat="false" ht="12.75" hidden="false" customHeight="false" outlineLevel="0" collapsed="false">
      <c r="A21" s="148" t="s">
        <v>327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customFormat="false" ht="12.75" hidden="false" customHeight="false" outlineLevel="0" collapsed="false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customFormat="false" ht="12.75" hidden="false" customHeight="false" outlineLevel="0" collapsed="false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customFormat="false" ht="12.75" hidden="false" customHeight="false" outlineLevel="0" collapsed="false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customFormat="false" ht="12.75" hidden="false" customHeight="false" outlineLevel="0" collapsed="false">
      <c r="A25" s="149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customFormat="false" ht="12.75" hidden="false" customHeight="false" outlineLevel="0" collapsed="false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customFormat="false" ht="12.75" hidden="false" customHeight="false" outlineLevel="0" collapsed="false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customFormat="false" ht="12.75" hidden="false" customHeight="false" outlineLevel="0" collapsed="false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customFormat="false" ht="12.75" hidden="false" customHeight="false" outlineLevel="0" collapsed="false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customFormat="false" ht="12.75" hidden="false" customHeight="false" outlineLevel="0" collapsed="false">
      <c r="A30" s="148" t="s">
        <v>328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customFormat="false" ht="12.75" hidden="false" customHeight="false" outlineLevel="0" collapsed="false">
      <c r="A31" s="148" t="s">
        <v>329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customFormat="false" ht="12.75" hidden="false" customHeight="false" outlineLevel="0" collapsed="false"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</row>
    <row r="33" customFormat="false" ht="12.75" hidden="false" customHeight="false" outlineLevel="0" collapsed="false">
      <c r="A33" s="148" t="s">
        <v>330</v>
      </c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customFormat="false" ht="12.75" hidden="false" customHeight="false" outlineLevel="0" collapsed="false">
      <c r="A34" s="148" t="s">
        <v>331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customFormat="false" ht="12.75" hidden="false" customHeight="false" outlineLevel="0" collapsed="false"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</row>
    <row r="36" customFormat="false" ht="12.75" hidden="false" customHeight="false" outlineLevel="0" collapsed="false">
      <c r="A36" s="148" t="s">
        <v>332</v>
      </c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customFormat="false" ht="12.75" hidden="false" customHeight="false" outlineLevel="0" collapsed="false"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</row>
    <row r="38" customFormat="false" ht="12.75" hidden="false" customHeight="false" outlineLevel="0" collapsed="false">
      <c r="A38" s="148" t="s">
        <v>333</v>
      </c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customFormat="false" ht="12.75" hidden="false" customHeight="false" outlineLevel="0" collapsed="false"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</row>
    <row r="40" customFormat="false" ht="12.75" hidden="false" customHeight="false" outlineLevel="0" collapsed="false">
      <c r="A40" s="148" t="s">
        <v>334</v>
      </c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customFormat="false" ht="12.75" hidden="false" customHeight="false" outlineLevel="0" collapsed="false">
      <c r="A41" s="148" t="s">
        <v>335</v>
      </c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customFormat="false" ht="12.75" hidden="false" customHeight="false" outlineLevel="0" collapsed="false"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</row>
    <row r="43" customFormat="false" ht="12.75" hidden="false" customHeight="false" outlineLevel="0" collapsed="false">
      <c r="A43" s="148" t="s">
        <v>336</v>
      </c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customFormat="false" ht="12.75" hidden="false" customHeight="false" outlineLevel="0" collapsed="false">
      <c r="A44" s="148" t="s">
        <v>337</v>
      </c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customFormat="false" ht="12.75" hidden="false" customHeight="false" outlineLevel="0" collapsed="false"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</row>
    <row r="46" customFormat="false" ht="12.75" hidden="false" customHeight="false" outlineLevel="0" collapsed="false">
      <c r="A46" s="148" t="s">
        <v>338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customFormat="false" ht="12.75" hidden="false" customHeight="false" outlineLevel="0" collapsed="false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customFormat="false" ht="12.75" hidden="false" customHeight="false" outlineLevel="0" collapsed="false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customFormat="false" ht="12.75" hidden="false" customHeight="false" outlineLevel="0" collapsed="false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customFormat="false" ht="12.75" hidden="false" customHeight="false" outlineLevel="0" collapsed="false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customFormat="false" ht="12.75" hidden="false" customHeight="false" outlineLevel="0" collapsed="false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customFormat="false" ht="12.75" hidden="false" customHeight="false" outlineLevel="0" collapsed="false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customFormat="false" ht="12.75" hidden="false" customHeight="false" outlineLevel="0" collapsed="false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customFormat="false" ht="12.75" hidden="false" customHeight="false" outlineLevel="0" collapsed="false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customFormat="false" ht="12.75" hidden="false" customHeight="false" outlineLevel="0" collapsed="false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customFormat="false" ht="12.75" hidden="false" customHeight="false" outlineLevel="0" collapsed="false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</row>
    <row r="57" customFormat="false" ht="12.75" hidden="false" customHeight="false" outlineLevel="0" collapsed="false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</row>
    <row r="58" customFormat="false" ht="12.75" hidden="false" customHeight="false" outlineLevel="0" collapsed="false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</row>
    <row r="59" customFormat="false" ht="12.75" hidden="false" customHeight="false" outlineLevel="0" collapsed="false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</row>
    <row r="60" customFormat="false" ht="12.75" hidden="false" customHeight="false" outlineLevel="0" collapsed="false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</row>
    <row r="61" customFormat="false" ht="12.75" hidden="false" customHeight="false" outlineLevel="0" collapsed="false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</row>
    <row r="62" customFormat="false" ht="12.75" hidden="false" customHeight="false" outlineLevel="0" collapsed="false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</row>
    <row r="63" customFormat="false" ht="12.75" hidden="false" customHeight="false" outlineLevel="0" collapsed="false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</row>
    <row r="64" customFormat="false" ht="12.75" hidden="false" customHeight="false" outlineLevel="0" collapsed="false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</row>
    <row r="65" customFormat="false" ht="12.75" hidden="false" customHeight="false" outlineLevel="0" collapsed="false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</row>
    <row r="66" customFormat="false" ht="12.75" hidden="false" customHeight="false" outlineLevel="0" collapsed="false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</row>
    <row r="67" customFormat="false" ht="12.75" hidden="false" customHeight="false" outlineLevel="0" collapsed="false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</row>
    <row r="68" customFormat="false" ht="12.75" hidden="false" customHeight="false" outlineLevel="0" collapsed="false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</row>
    <row r="69" customFormat="false" ht="12.75" hidden="false" customHeight="false" outlineLevel="0" collapsed="false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</row>
    <row r="70" customFormat="false" ht="12.75" hidden="false" customHeight="false" outlineLevel="0" collapsed="false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</row>
    <row r="71" customFormat="false" ht="12.75" hidden="false" customHeight="false" outlineLevel="0" collapsed="false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</row>
    <row r="72" customFormat="false" ht="12.75" hidden="false" customHeight="false" outlineLevel="0" collapsed="false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</row>
    <row r="73" customFormat="false" ht="12.75" hidden="false" customHeight="false" outlineLevel="0" collapsed="false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</row>
    <row r="74" customFormat="false" ht="12.75" hidden="false" customHeight="false" outlineLevel="0" collapsed="false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</row>
    <row r="75" customFormat="false" ht="12.75" hidden="false" customHeight="false" outlineLevel="0" collapsed="false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</row>
    <row r="76" customFormat="false" ht="12.75" hidden="false" customHeight="false" outlineLevel="0" collapsed="false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</row>
    <row r="77" customFormat="false" ht="12.75" hidden="false" customHeight="false" outlineLevel="0" collapsed="false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</row>
    <row r="78" customFormat="false" ht="12.75" hidden="false" customHeight="false" outlineLevel="0" collapsed="false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</row>
    <row r="79" customFormat="false" ht="12.75" hidden="false" customHeight="false" outlineLevel="0" collapsed="false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</row>
    <row r="80" customFormat="false" ht="12.75" hidden="false" customHeight="false" outlineLevel="0" collapsed="false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</row>
    <row r="81" customFormat="false" ht="12.75" hidden="false" customHeight="false" outlineLevel="0" collapsed="false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</row>
    <row r="82" customFormat="false" ht="12.75" hidden="false" customHeight="false" outlineLevel="0" collapsed="false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</row>
    <row r="83" customFormat="false" ht="12.75" hidden="false" customHeight="false" outlineLevel="0" collapsed="false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</row>
    <row r="84" customFormat="false" ht="12.75" hidden="false" customHeight="false" outlineLevel="0" collapsed="false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</row>
    <row r="85" customFormat="false" ht="12.75" hidden="false" customHeight="false" outlineLevel="0" collapsed="false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</row>
    <row r="86" customFormat="false" ht="12.75" hidden="false" customHeight="false" outlineLevel="0" collapsed="false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</row>
    <row r="87" customFormat="false" ht="12.75" hidden="false" customHeight="false" outlineLevel="0" collapsed="false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</row>
    <row r="88" customFormat="false" ht="12.75" hidden="false" customHeight="false" outlineLevel="0" collapsed="false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</row>
    <row r="89" customFormat="false" ht="12.75" hidden="false" customHeight="false" outlineLevel="0" collapsed="false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</row>
    <row r="90" customFormat="false" ht="12.75" hidden="false" customHeight="false" outlineLevel="0" collapsed="false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</row>
    <row r="91" customFormat="false" ht="12.75" hidden="false" customHeight="false" outlineLevel="0" collapsed="false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</row>
    <row r="92" customFormat="false" ht="12.75" hidden="false" customHeight="false" outlineLevel="0" collapsed="false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</row>
    <row r="93" customFormat="false" ht="12.75" hidden="false" customHeight="false" outlineLevel="0" collapsed="false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</row>
    <row r="94" customFormat="false" ht="12.75" hidden="false" customHeight="false" outlineLevel="0" collapsed="false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</row>
    <row r="95" customFormat="false" ht="12.75" hidden="false" customHeight="false" outlineLevel="0" collapsed="false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</row>
    <row r="96" customFormat="false" ht="12.75" hidden="false" customHeight="false" outlineLevel="0" collapsed="false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</row>
    <row r="97" customFormat="false" ht="12.75" hidden="false" customHeight="false" outlineLevel="0" collapsed="false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</row>
    <row r="98" customFormat="false" ht="12.75" hidden="false" customHeight="false" outlineLevel="0" collapsed="false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</row>
    <row r="99" customFormat="false" ht="12.75" hidden="false" customHeight="false" outlineLevel="0" collapsed="false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</row>
    <row r="100" customFormat="false" ht="12.75" hidden="false" customHeight="false" outlineLevel="0" collapsed="false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</row>
    <row r="101" customFormat="false" ht="12.75" hidden="false" customHeight="false" outlineLevel="0" collapsed="false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</row>
    <row r="102" customFormat="false" ht="12.75" hidden="false" customHeight="false" outlineLevel="0" collapsed="false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</row>
    <row r="103" customFormat="false" ht="12.75" hidden="false" customHeight="false" outlineLevel="0" collapsed="false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</row>
    <row r="104" customFormat="false" ht="12.75" hidden="false" customHeight="false" outlineLevel="0" collapsed="false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</row>
    <row r="105" customFormat="false" ht="12.75" hidden="false" customHeight="false" outlineLevel="0" collapsed="false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</row>
  </sheetData>
  <printOptions headings="false" gridLines="false" gridLinesSet="true" horizontalCentered="false" verticalCentered="false"/>
  <pageMargins left="1.95" right="0.259722222222222" top="2.3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LibreOffice/7.4.3.2$Windows_X86_64 LibreOffice_project/1048a8393ae2eeec98dff31b5c133c5f1d08b890</Application>
  <AppVersion>15.0000</AppVers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1999-09-22T23:31:18Z</dcterms:created>
  <dc:creator>Joao Eduardo</dc:creator>
  <dc:description/>
  <dc:language>pt-BR</dc:language>
  <cp:lastModifiedBy/>
  <cp:lastPrinted>2005-11-07T19:09:10Z</cp:lastPrinted>
  <dcterms:modified xsi:type="dcterms:W3CDTF">2023-01-18T23:18:20Z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